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ni.bakshi\Downloads\New Project\H\"/>
    </mc:Choice>
  </mc:AlternateContent>
  <xr:revisionPtr revIDLastSave="0" documentId="13_ncr:1_{82C8ACCA-4AB0-4C11-9596-45834C0969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" sheetId="1" r:id="rId1"/>
    <sheet name="NPS" sheetId="27" r:id="rId2"/>
    <sheet name="Data Map" sheetId="2" r:id="rId3"/>
    <sheet name="Quota" sheetId="5" r:id="rId4"/>
  </sheets>
  <definedNames>
    <definedName name="_xlnm._FilterDatabase" localSheetId="0" hidden="1">'Raw Data'!$A$3:$AZ$3939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3" i="27" l="1"/>
  <c r="E409" i="27"/>
  <c r="D409" i="27"/>
  <c r="C409" i="27"/>
  <c r="B409" i="27"/>
  <c r="E408" i="27"/>
  <c r="D408" i="27"/>
  <c r="C408" i="27"/>
  <c r="B408" i="27"/>
  <c r="E407" i="27"/>
  <c r="D407" i="27"/>
  <c r="C407" i="27"/>
  <c r="B407" i="27"/>
  <c r="E406" i="27"/>
  <c r="D406" i="27"/>
  <c r="C406" i="27"/>
  <c r="B406" i="27"/>
  <c r="E405" i="27"/>
  <c r="D405" i="27"/>
  <c r="C405" i="27"/>
  <c r="B405" i="27"/>
  <c r="E404" i="27"/>
  <c r="D404" i="27"/>
  <c r="C404" i="27"/>
  <c r="B404" i="27"/>
  <c r="E403" i="27"/>
  <c r="D403" i="27"/>
  <c r="C403" i="27"/>
  <c r="B403" i="27"/>
  <c r="E402" i="27"/>
  <c r="D402" i="27"/>
  <c r="C402" i="27"/>
  <c r="B402" i="27"/>
  <c r="E393" i="27"/>
  <c r="D393" i="27"/>
  <c r="C393" i="27"/>
  <c r="B393" i="27"/>
  <c r="E392" i="27"/>
  <c r="D392" i="27"/>
  <c r="C392" i="27"/>
  <c r="B392" i="27"/>
  <c r="E391" i="27"/>
  <c r="D391" i="27"/>
  <c r="C391" i="27"/>
  <c r="B391" i="27"/>
  <c r="E390" i="27"/>
  <c r="D390" i="27"/>
  <c r="C390" i="27"/>
  <c r="B390" i="27"/>
  <c r="E389" i="27"/>
  <c r="D389" i="27"/>
  <c r="C389" i="27"/>
  <c r="B389" i="27"/>
  <c r="E388" i="27"/>
  <c r="D388" i="27"/>
  <c r="C388" i="27"/>
  <c r="B388" i="27"/>
  <c r="E387" i="27"/>
  <c r="D387" i="27"/>
  <c r="C387" i="27"/>
  <c r="B387" i="27"/>
  <c r="E386" i="27"/>
  <c r="D386" i="27"/>
  <c r="C386" i="27"/>
  <c r="B386" i="27"/>
  <c r="F377" i="27"/>
  <c r="E377" i="27"/>
  <c r="D377" i="27"/>
  <c r="C377" i="27"/>
  <c r="B377" i="27"/>
  <c r="F376" i="27"/>
  <c r="E376" i="27"/>
  <c r="D376" i="27"/>
  <c r="C376" i="27"/>
  <c r="B376" i="27"/>
  <c r="F375" i="27"/>
  <c r="E375" i="27"/>
  <c r="D375" i="27"/>
  <c r="C375" i="27"/>
  <c r="B375" i="27"/>
  <c r="F374" i="27"/>
  <c r="E374" i="27"/>
  <c r="D374" i="27"/>
  <c r="C374" i="27"/>
  <c r="B374" i="27"/>
  <c r="F373" i="27"/>
  <c r="E373" i="27"/>
  <c r="D373" i="27"/>
  <c r="C373" i="27"/>
  <c r="B373" i="27"/>
  <c r="F372" i="27"/>
  <c r="E372" i="27"/>
  <c r="D372" i="27"/>
  <c r="C372" i="27"/>
  <c r="B372" i="27"/>
  <c r="F371" i="27"/>
  <c r="E371" i="27"/>
  <c r="D371" i="27"/>
  <c r="C371" i="27"/>
  <c r="B371" i="27"/>
  <c r="F370" i="27"/>
  <c r="E370" i="27"/>
  <c r="D370" i="27"/>
  <c r="C370" i="27"/>
  <c r="B370" i="27"/>
  <c r="F359" i="27"/>
  <c r="E359" i="27"/>
  <c r="D359" i="27"/>
  <c r="C359" i="27"/>
  <c r="B359" i="27"/>
  <c r="F358" i="27"/>
  <c r="E358" i="27"/>
  <c r="D358" i="27"/>
  <c r="C358" i="27"/>
  <c r="B358" i="27"/>
  <c r="F357" i="27"/>
  <c r="E357" i="27"/>
  <c r="D357" i="27"/>
  <c r="C357" i="27"/>
  <c r="B357" i="27"/>
  <c r="F356" i="27"/>
  <c r="E356" i="27"/>
  <c r="D356" i="27"/>
  <c r="C356" i="27"/>
  <c r="B356" i="27"/>
  <c r="F355" i="27"/>
  <c r="E355" i="27"/>
  <c r="D355" i="27"/>
  <c r="C355" i="27"/>
  <c r="B355" i="27"/>
  <c r="F354" i="27"/>
  <c r="E354" i="27"/>
  <c r="D354" i="27"/>
  <c r="C354" i="27"/>
  <c r="B354" i="27"/>
  <c r="F353" i="27"/>
  <c r="E353" i="27"/>
  <c r="D353" i="27"/>
  <c r="C353" i="27"/>
  <c r="B353" i="27"/>
  <c r="F352" i="27"/>
  <c r="E352" i="27"/>
  <c r="D352" i="27"/>
  <c r="C352" i="27"/>
  <c r="B352" i="27"/>
  <c r="F342" i="27"/>
  <c r="E342" i="27"/>
  <c r="D342" i="27"/>
  <c r="C342" i="27"/>
  <c r="B342" i="27"/>
  <c r="F341" i="27"/>
  <c r="E341" i="27"/>
  <c r="D341" i="27"/>
  <c r="C341" i="27"/>
  <c r="B341" i="27"/>
  <c r="F340" i="27"/>
  <c r="E340" i="27"/>
  <c r="D340" i="27"/>
  <c r="C340" i="27"/>
  <c r="B340" i="27"/>
  <c r="F339" i="27"/>
  <c r="E339" i="27"/>
  <c r="D339" i="27"/>
  <c r="C339" i="27"/>
  <c r="B339" i="27"/>
  <c r="F338" i="27"/>
  <c r="E338" i="27"/>
  <c r="D338" i="27"/>
  <c r="C338" i="27"/>
  <c r="B338" i="27"/>
  <c r="F337" i="27"/>
  <c r="E337" i="27"/>
  <c r="D337" i="27"/>
  <c r="C337" i="27"/>
  <c r="B337" i="27"/>
  <c r="F336" i="27"/>
  <c r="E336" i="27"/>
  <c r="D336" i="27"/>
  <c r="C336" i="27"/>
  <c r="B336" i="27"/>
  <c r="F335" i="27"/>
  <c r="E335" i="27"/>
  <c r="D335" i="27"/>
  <c r="C335" i="27"/>
  <c r="B335" i="27"/>
  <c r="F326" i="27"/>
  <c r="E326" i="27"/>
  <c r="D326" i="27"/>
  <c r="C326" i="27"/>
  <c r="B326" i="27"/>
  <c r="F325" i="27"/>
  <c r="E325" i="27"/>
  <c r="D325" i="27"/>
  <c r="C325" i="27"/>
  <c r="B325" i="27"/>
  <c r="F324" i="27"/>
  <c r="E324" i="27"/>
  <c r="D324" i="27"/>
  <c r="C324" i="27"/>
  <c r="B324" i="27"/>
  <c r="F323" i="27"/>
  <c r="E323" i="27"/>
  <c r="D323" i="27"/>
  <c r="C323" i="27"/>
  <c r="B323" i="27"/>
  <c r="F322" i="27"/>
  <c r="E322" i="27"/>
  <c r="D322" i="27"/>
  <c r="C322" i="27"/>
  <c r="B322" i="27"/>
  <c r="F321" i="27"/>
  <c r="E321" i="27"/>
  <c r="D321" i="27"/>
  <c r="C321" i="27"/>
  <c r="B321" i="27"/>
  <c r="F320" i="27"/>
  <c r="E320" i="27"/>
  <c r="D320" i="27"/>
  <c r="C320" i="27"/>
  <c r="B320" i="27"/>
  <c r="F319" i="27"/>
  <c r="E319" i="27"/>
  <c r="D319" i="27"/>
  <c r="C319" i="27"/>
  <c r="B319" i="27"/>
  <c r="E226" i="27"/>
  <c r="J226" i="27" s="1"/>
  <c r="F226" i="27"/>
  <c r="K226" i="27" s="1"/>
  <c r="G226" i="27"/>
  <c r="L226" i="27" s="1"/>
  <c r="E227" i="27"/>
  <c r="J227" i="27" s="1"/>
  <c r="F227" i="27"/>
  <c r="K227" i="27" s="1"/>
  <c r="G227" i="27"/>
  <c r="L227" i="27" s="1"/>
  <c r="E228" i="27"/>
  <c r="J228" i="27" s="1"/>
  <c r="F228" i="27"/>
  <c r="K228" i="27" s="1"/>
  <c r="G228" i="27"/>
  <c r="L228" i="27" s="1"/>
  <c r="E229" i="27"/>
  <c r="J229" i="27" s="1"/>
  <c r="F229" i="27"/>
  <c r="K229" i="27" s="1"/>
  <c r="G229" i="27"/>
  <c r="L229" i="27" s="1"/>
  <c r="D229" i="27"/>
  <c r="I229" i="27" s="1"/>
  <c r="D228" i="27"/>
  <c r="I228" i="27" s="1"/>
  <c r="D227" i="27"/>
  <c r="I227" i="27" s="1"/>
  <c r="D226" i="27"/>
  <c r="I226" i="27" s="1"/>
  <c r="B210" i="27"/>
  <c r="H210" i="27" s="1"/>
  <c r="F217" i="27"/>
  <c r="L217" i="27" s="1"/>
  <c r="F216" i="27"/>
  <c r="L216" i="27" s="1"/>
  <c r="F215" i="27"/>
  <c r="L215" i="27" s="1"/>
  <c r="F214" i="27"/>
  <c r="L214" i="27" s="1"/>
  <c r="F213" i="27"/>
  <c r="L213" i="27" s="1"/>
  <c r="F212" i="27"/>
  <c r="L212" i="27" s="1"/>
  <c r="F211" i="27"/>
  <c r="L211" i="27" s="1"/>
  <c r="F210" i="27"/>
  <c r="L210" i="27" s="1"/>
  <c r="E217" i="27"/>
  <c r="K217" i="27" s="1"/>
  <c r="E216" i="27"/>
  <c r="K216" i="27" s="1"/>
  <c r="E215" i="27"/>
  <c r="K215" i="27" s="1"/>
  <c r="E214" i="27"/>
  <c r="K214" i="27" s="1"/>
  <c r="E213" i="27"/>
  <c r="K213" i="27" s="1"/>
  <c r="E212" i="27"/>
  <c r="K212" i="27" s="1"/>
  <c r="E211" i="27"/>
  <c r="K211" i="27" s="1"/>
  <c r="E210" i="27"/>
  <c r="K210" i="27" s="1"/>
  <c r="D217" i="27"/>
  <c r="J217" i="27" s="1"/>
  <c r="D216" i="27"/>
  <c r="J216" i="27" s="1"/>
  <c r="D215" i="27"/>
  <c r="J215" i="27" s="1"/>
  <c r="D214" i="27"/>
  <c r="J214" i="27" s="1"/>
  <c r="D213" i="27"/>
  <c r="J213" i="27" s="1"/>
  <c r="D212" i="27"/>
  <c r="J212" i="27" s="1"/>
  <c r="D211" i="27"/>
  <c r="J211" i="27" s="1"/>
  <c r="D210" i="27"/>
  <c r="J210" i="27" s="1"/>
  <c r="C217" i="27"/>
  <c r="I217" i="27" s="1"/>
  <c r="C216" i="27"/>
  <c r="I216" i="27" s="1"/>
  <c r="C215" i="27"/>
  <c r="I215" i="27" s="1"/>
  <c r="C214" i="27"/>
  <c r="I214" i="27" s="1"/>
  <c r="C213" i="27"/>
  <c r="I213" i="27" s="1"/>
  <c r="C212" i="27"/>
  <c r="I212" i="27" s="1"/>
  <c r="C211" i="27"/>
  <c r="I211" i="27" s="1"/>
  <c r="C210" i="27"/>
  <c r="I210" i="27" s="1"/>
  <c r="B217" i="27"/>
  <c r="H217" i="27" s="1"/>
  <c r="B216" i="27"/>
  <c r="H216" i="27" s="1"/>
  <c r="B215" i="27"/>
  <c r="H215" i="27" s="1"/>
  <c r="B214" i="27"/>
  <c r="H214" i="27" s="1"/>
  <c r="B213" i="27"/>
  <c r="H213" i="27" s="1"/>
  <c r="B212" i="27"/>
  <c r="H212" i="27" s="1"/>
  <c r="B211" i="27"/>
  <c r="H211" i="27" s="1"/>
  <c r="BG203" i="27"/>
  <c r="BF203" i="27"/>
  <c r="BE203" i="27"/>
  <c r="BG202" i="27"/>
  <c r="BF202" i="27"/>
  <c r="BE202" i="27"/>
  <c r="BG201" i="27"/>
  <c r="BF201" i="27"/>
  <c r="BE201" i="27"/>
  <c r="BG200" i="27"/>
  <c r="BF200" i="27"/>
  <c r="BE200" i="27"/>
  <c r="BG199" i="27"/>
  <c r="BF199" i="27"/>
  <c r="BE199" i="27"/>
  <c r="BG198" i="27"/>
  <c r="BF198" i="27"/>
  <c r="BE198" i="27"/>
  <c r="BG197" i="27"/>
  <c r="BF197" i="27"/>
  <c r="BE197" i="27"/>
  <c r="BG196" i="27"/>
  <c r="BF196" i="27"/>
  <c r="BE196" i="27"/>
  <c r="BB203" i="27"/>
  <c r="BA203" i="27"/>
  <c r="AZ203" i="27"/>
  <c r="BB202" i="27"/>
  <c r="BA202" i="27"/>
  <c r="AZ202" i="27"/>
  <c r="BB201" i="27"/>
  <c r="BA201" i="27"/>
  <c r="AZ201" i="27"/>
  <c r="BB200" i="27"/>
  <c r="BA200" i="27"/>
  <c r="AZ200" i="27"/>
  <c r="BB199" i="27"/>
  <c r="BA199" i="27"/>
  <c r="AZ199" i="27"/>
  <c r="BB198" i="27"/>
  <c r="BA198" i="27"/>
  <c r="AZ198" i="27"/>
  <c r="BB197" i="27"/>
  <c r="BA197" i="27"/>
  <c r="AZ197" i="27"/>
  <c r="BB196" i="27"/>
  <c r="BA196" i="27"/>
  <c r="AZ196" i="27"/>
  <c r="AW203" i="27"/>
  <c r="AV203" i="27"/>
  <c r="AU203" i="27"/>
  <c r="AW202" i="27"/>
  <c r="AV202" i="27"/>
  <c r="AU202" i="27"/>
  <c r="AW201" i="27"/>
  <c r="AV201" i="27"/>
  <c r="AU201" i="27"/>
  <c r="AW200" i="27"/>
  <c r="AV200" i="27"/>
  <c r="AU200" i="27"/>
  <c r="AW199" i="27"/>
  <c r="AV199" i="27"/>
  <c r="AU199" i="27"/>
  <c r="AW198" i="27"/>
  <c r="AV198" i="27"/>
  <c r="AU198" i="27"/>
  <c r="AW197" i="27"/>
  <c r="AV197" i="27"/>
  <c r="AU197" i="27"/>
  <c r="AW196" i="27"/>
  <c r="AV196" i="27"/>
  <c r="AU196" i="27"/>
  <c r="AR203" i="27"/>
  <c r="AQ203" i="27"/>
  <c r="AP203" i="27"/>
  <c r="AR202" i="27"/>
  <c r="AQ202" i="27"/>
  <c r="AP202" i="27"/>
  <c r="AR201" i="27"/>
  <c r="AQ201" i="27"/>
  <c r="AP201" i="27"/>
  <c r="AR200" i="27"/>
  <c r="AQ200" i="27"/>
  <c r="AP200" i="27"/>
  <c r="AR199" i="27"/>
  <c r="AQ199" i="27"/>
  <c r="AP199" i="27"/>
  <c r="AR198" i="27"/>
  <c r="AQ198" i="27"/>
  <c r="AP198" i="27"/>
  <c r="AR197" i="27"/>
  <c r="AQ197" i="27"/>
  <c r="AP197" i="27"/>
  <c r="AR196" i="27"/>
  <c r="AQ196" i="27"/>
  <c r="AP196" i="27"/>
  <c r="AM203" i="27"/>
  <c r="AL203" i="27"/>
  <c r="AK203" i="27"/>
  <c r="AM202" i="27"/>
  <c r="AL202" i="27"/>
  <c r="AK202" i="27"/>
  <c r="AM201" i="27"/>
  <c r="AL201" i="27"/>
  <c r="AK201" i="27"/>
  <c r="AM200" i="27"/>
  <c r="AL200" i="27"/>
  <c r="AK200" i="27"/>
  <c r="AM199" i="27"/>
  <c r="AL199" i="27"/>
  <c r="AK199" i="27"/>
  <c r="AM198" i="27"/>
  <c r="AL198" i="27"/>
  <c r="AK198" i="27"/>
  <c r="AM197" i="27"/>
  <c r="AL197" i="27"/>
  <c r="AK197" i="27"/>
  <c r="AM196" i="27"/>
  <c r="AL196" i="27"/>
  <c r="AK196" i="27"/>
  <c r="AH203" i="27"/>
  <c r="AG203" i="27"/>
  <c r="AF203" i="27"/>
  <c r="AH202" i="27"/>
  <c r="AG202" i="27"/>
  <c r="AF202" i="27"/>
  <c r="AH201" i="27"/>
  <c r="AG201" i="27"/>
  <c r="AF201" i="27"/>
  <c r="AH200" i="27"/>
  <c r="AG200" i="27"/>
  <c r="AF200" i="27"/>
  <c r="AH199" i="27"/>
  <c r="AG199" i="27"/>
  <c r="AF199" i="27"/>
  <c r="AH198" i="27"/>
  <c r="AG198" i="27"/>
  <c r="AF198" i="27"/>
  <c r="AH197" i="27"/>
  <c r="AG197" i="27"/>
  <c r="AF197" i="27"/>
  <c r="AH196" i="27"/>
  <c r="AG196" i="27"/>
  <c r="AF196" i="27"/>
  <c r="AC203" i="27"/>
  <c r="AB203" i="27"/>
  <c r="AA203" i="27"/>
  <c r="AC202" i="27"/>
  <c r="AB202" i="27"/>
  <c r="AA202" i="27"/>
  <c r="AC201" i="27"/>
  <c r="AB201" i="27"/>
  <c r="AA201" i="27"/>
  <c r="AC200" i="27"/>
  <c r="AB200" i="27"/>
  <c r="AA200" i="27"/>
  <c r="AC199" i="27"/>
  <c r="AB199" i="27"/>
  <c r="AA199" i="27"/>
  <c r="AC198" i="27"/>
  <c r="AB198" i="27"/>
  <c r="AA198" i="27"/>
  <c r="AC197" i="27"/>
  <c r="AB197" i="27"/>
  <c r="AA197" i="27"/>
  <c r="AC196" i="27"/>
  <c r="AB196" i="27"/>
  <c r="AA196" i="27"/>
  <c r="X203" i="27"/>
  <c r="W203" i="27"/>
  <c r="V203" i="27"/>
  <c r="X202" i="27"/>
  <c r="W202" i="27"/>
  <c r="V202" i="27"/>
  <c r="X201" i="27"/>
  <c r="W201" i="27"/>
  <c r="V201" i="27"/>
  <c r="X200" i="27"/>
  <c r="W200" i="27"/>
  <c r="V200" i="27"/>
  <c r="X199" i="27"/>
  <c r="W199" i="27"/>
  <c r="V199" i="27"/>
  <c r="X198" i="27"/>
  <c r="W198" i="27"/>
  <c r="V198" i="27"/>
  <c r="X197" i="27"/>
  <c r="W197" i="27"/>
  <c r="V197" i="27"/>
  <c r="X196" i="27"/>
  <c r="W196" i="27"/>
  <c r="V196" i="27"/>
  <c r="S203" i="27"/>
  <c r="R203" i="27"/>
  <c r="Q203" i="27"/>
  <c r="S202" i="27"/>
  <c r="R202" i="27"/>
  <c r="Q202" i="27"/>
  <c r="S201" i="27"/>
  <c r="R201" i="27"/>
  <c r="Q201" i="27"/>
  <c r="S200" i="27"/>
  <c r="R200" i="27"/>
  <c r="Q200" i="27"/>
  <c r="S199" i="27"/>
  <c r="R199" i="27"/>
  <c r="Q199" i="27"/>
  <c r="S198" i="27"/>
  <c r="R198" i="27"/>
  <c r="Q198" i="27"/>
  <c r="S197" i="27"/>
  <c r="R197" i="27"/>
  <c r="Q197" i="27"/>
  <c r="S196" i="27"/>
  <c r="R196" i="27"/>
  <c r="Q196" i="27"/>
  <c r="N203" i="27"/>
  <c r="M203" i="27"/>
  <c r="L203" i="27"/>
  <c r="N202" i="27"/>
  <c r="M202" i="27"/>
  <c r="L202" i="27"/>
  <c r="N201" i="27"/>
  <c r="M201" i="27"/>
  <c r="L201" i="27"/>
  <c r="N200" i="27"/>
  <c r="M200" i="27"/>
  <c r="L200" i="27"/>
  <c r="N199" i="27"/>
  <c r="M199" i="27"/>
  <c r="L199" i="27"/>
  <c r="N198" i="27"/>
  <c r="M198" i="27"/>
  <c r="L198" i="27"/>
  <c r="N197" i="27"/>
  <c r="M197" i="27"/>
  <c r="L197" i="27"/>
  <c r="N196" i="27"/>
  <c r="M196" i="27"/>
  <c r="L196" i="27"/>
  <c r="I203" i="27"/>
  <c r="H203" i="27"/>
  <c r="G203" i="27"/>
  <c r="I202" i="27"/>
  <c r="H202" i="27"/>
  <c r="G202" i="27"/>
  <c r="I201" i="27"/>
  <c r="H201" i="27"/>
  <c r="G201" i="27"/>
  <c r="I200" i="27"/>
  <c r="H200" i="27"/>
  <c r="G200" i="27"/>
  <c r="I199" i="27"/>
  <c r="H199" i="27"/>
  <c r="G199" i="27"/>
  <c r="I198" i="27"/>
  <c r="H198" i="27"/>
  <c r="G198" i="27"/>
  <c r="I197" i="27"/>
  <c r="H197" i="27"/>
  <c r="G197" i="27"/>
  <c r="I196" i="27"/>
  <c r="H196" i="27"/>
  <c r="G196" i="27"/>
  <c r="D203" i="27"/>
  <c r="C203" i="27"/>
  <c r="B203" i="27"/>
  <c r="D202" i="27"/>
  <c r="C202" i="27"/>
  <c r="B202" i="27"/>
  <c r="D201" i="27"/>
  <c r="C201" i="27"/>
  <c r="B201" i="27"/>
  <c r="D200" i="27"/>
  <c r="C200" i="27"/>
  <c r="B200" i="27"/>
  <c r="D199" i="27"/>
  <c r="C199" i="27"/>
  <c r="B199" i="27"/>
  <c r="D198" i="27"/>
  <c r="C198" i="27"/>
  <c r="B198" i="27"/>
  <c r="D197" i="27"/>
  <c r="C197" i="27"/>
  <c r="B197" i="27"/>
  <c r="D196" i="27"/>
  <c r="C196" i="27"/>
  <c r="B196" i="27"/>
  <c r="BG177" i="27"/>
  <c r="BF177" i="27"/>
  <c r="BE177" i="27"/>
  <c r="BG176" i="27"/>
  <c r="BF176" i="27"/>
  <c r="BE176" i="27"/>
  <c r="BG175" i="27"/>
  <c r="BF175" i="27"/>
  <c r="BE175" i="27"/>
  <c r="BG174" i="27"/>
  <c r="BF174" i="27"/>
  <c r="BE174" i="27"/>
  <c r="BG173" i="27"/>
  <c r="BF173" i="27"/>
  <c r="BE173" i="27"/>
  <c r="BG172" i="27"/>
  <c r="BF172" i="27"/>
  <c r="BE172" i="27"/>
  <c r="BG171" i="27"/>
  <c r="BF171" i="27"/>
  <c r="BE171" i="27"/>
  <c r="BG170" i="27"/>
  <c r="BF170" i="27"/>
  <c r="BE170" i="27"/>
  <c r="BB177" i="27"/>
  <c r="BA177" i="27"/>
  <c r="AZ177" i="27"/>
  <c r="BB176" i="27"/>
  <c r="BA176" i="27"/>
  <c r="AZ176" i="27"/>
  <c r="BB175" i="27"/>
  <c r="BA175" i="27"/>
  <c r="AZ175" i="27"/>
  <c r="BB174" i="27"/>
  <c r="BA174" i="27"/>
  <c r="AZ174" i="27"/>
  <c r="BB173" i="27"/>
  <c r="BA173" i="27"/>
  <c r="AZ173" i="27"/>
  <c r="BB172" i="27"/>
  <c r="BA172" i="27"/>
  <c r="AZ172" i="27"/>
  <c r="BB171" i="27"/>
  <c r="BA171" i="27"/>
  <c r="AZ171" i="27"/>
  <c r="BB170" i="27"/>
  <c r="BA170" i="27"/>
  <c r="AZ170" i="27"/>
  <c r="AW177" i="27"/>
  <c r="AV177" i="27"/>
  <c r="AU177" i="27"/>
  <c r="AW176" i="27"/>
  <c r="AV176" i="27"/>
  <c r="AU176" i="27"/>
  <c r="AW175" i="27"/>
  <c r="AV175" i="27"/>
  <c r="AU175" i="27"/>
  <c r="AW174" i="27"/>
  <c r="AV174" i="27"/>
  <c r="AU174" i="27"/>
  <c r="AW173" i="27"/>
  <c r="AV173" i="27"/>
  <c r="AU173" i="27"/>
  <c r="AW172" i="27"/>
  <c r="AV172" i="27"/>
  <c r="AU172" i="27"/>
  <c r="AW171" i="27"/>
  <c r="AV171" i="27"/>
  <c r="AU171" i="27"/>
  <c r="AW170" i="27"/>
  <c r="AV170" i="27"/>
  <c r="AU170" i="27"/>
  <c r="AR177" i="27"/>
  <c r="AQ177" i="27"/>
  <c r="AP177" i="27"/>
  <c r="AR176" i="27"/>
  <c r="AQ176" i="27"/>
  <c r="AP176" i="27"/>
  <c r="AR175" i="27"/>
  <c r="AQ175" i="27"/>
  <c r="AP175" i="27"/>
  <c r="AR174" i="27"/>
  <c r="AQ174" i="27"/>
  <c r="AP174" i="27"/>
  <c r="AR173" i="27"/>
  <c r="AQ173" i="27"/>
  <c r="AP173" i="27"/>
  <c r="AR172" i="27"/>
  <c r="AQ172" i="27"/>
  <c r="AP172" i="27"/>
  <c r="AR171" i="27"/>
  <c r="AQ171" i="27"/>
  <c r="AP171" i="27"/>
  <c r="AR170" i="27"/>
  <c r="AQ170" i="27"/>
  <c r="AP170" i="27"/>
  <c r="AM177" i="27"/>
  <c r="AL177" i="27"/>
  <c r="AK177" i="27"/>
  <c r="AM176" i="27"/>
  <c r="AL176" i="27"/>
  <c r="AK176" i="27"/>
  <c r="AM175" i="27"/>
  <c r="AL175" i="27"/>
  <c r="AK175" i="27"/>
  <c r="AM174" i="27"/>
  <c r="AL174" i="27"/>
  <c r="AK174" i="27"/>
  <c r="AM173" i="27"/>
  <c r="AL173" i="27"/>
  <c r="AK173" i="27"/>
  <c r="AM172" i="27"/>
  <c r="AL172" i="27"/>
  <c r="AK172" i="27"/>
  <c r="AM171" i="27"/>
  <c r="AL171" i="27"/>
  <c r="AK171" i="27"/>
  <c r="AM170" i="27"/>
  <c r="AL170" i="27"/>
  <c r="AK170" i="27"/>
  <c r="AH177" i="27"/>
  <c r="AG177" i="27"/>
  <c r="AF177" i="27"/>
  <c r="AH176" i="27"/>
  <c r="AG176" i="27"/>
  <c r="AF176" i="27"/>
  <c r="AH175" i="27"/>
  <c r="AG175" i="27"/>
  <c r="AF175" i="27"/>
  <c r="AH174" i="27"/>
  <c r="AG174" i="27"/>
  <c r="AF174" i="27"/>
  <c r="AH173" i="27"/>
  <c r="AG173" i="27"/>
  <c r="AF173" i="27"/>
  <c r="AH172" i="27"/>
  <c r="AG172" i="27"/>
  <c r="AF172" i="27"/>
  <c r="AH171" i="27"/>
  <c r="AG171" i="27"/>
  <c r="AF171" i="27"/>
  <c r="AH170" i="27"/>
  <c r="AG170" i="27"/>
  <c r="AF170" i="27"/>
  <c r="AC177" i="27"/>
  <c r="AB177" i="27"/>
  <c r="AA177" i="27"/>
  <c r="AC176" i="27"/>
  <c r="AB176" i="27"/>
  <c r="AA176" i="27"/>
  <c r="AC175" i="27"/>
  <c r="AB175" i="27"/>
  <c r="AA175" i="27"/>
  <c r="AC174" i="27"/>
  <c r="AB174" i="27"/>
  <c r="AA174" i="27"/>
  <c r="AC173" i="27"/>
  <c r="AB173" i="27"/>
  <c r="AA173" i="27"/>
  <c r="AC172" i="27"/>
  <c r="AB172" i="27"/>
  <c r="AA172" i="27"/>
  <c r="AC171" i="27"/>
  <c r="AB171" i="27"/>
  <c r="AA171" i="27"/>
  <c r="AC170" i="27"/>
  <c r="AB170" i="27"/>
  <c r="AA170" i="27"/>
  <c r="X177" i="27"/>
  <c r="W177" i="27"/>
  <c r="V177" i="27"/>
  <c r="X176" i="27"/>
  <c r="W176" i="27"/>
  <c r="V176" i="27"/>
  <c r="X175" i="27"/>
  <c r="W175" i="27"/>
  <c r="V175" i="27"/>
  <c r="X174" i="27"/>
  <c r="W174" i="27"/>
  <c r="V174" i="27"/>
  <c r="X173" i="27"/>
  <c r="W173" i="27"/>
  <c r="V173" i="27"/>
  <c r="X172" i="27"/>
  <c r="W172" i="27"/>
  <c r="V172" i="27"/>
  <c r="X171" i="27"/>
  <c r="W171" i="27"/>
  <c r="V171" i="27"/>
  <c r="X170" i="27"/>
  <c r="W170" i="27"/>
  <c r="V170" i="27"/>
  <c r="S177" i="27"/>
  <c r="R177" i="27"/>
  <c r="Q177" i="27"/>
  <c r="S176" i="27"/>
  <c r="R176" i="27"/>
  <c r="Q176" i="27"/>
  <c r="S175" i="27"/>
  <c r="R175" i="27"/>
  <c r="Q175" i="27"/>
  <c r="S174" i="27"/>
  <c r="R174" i="27"/>
  <c r="Q174" i="27"/>
  <c r="S173" i="27"/>
  <c r="R173" i="27"/>
  <c r="Q173" i="27"/>
  <c r="S172" i="27"/>
  <c r="R172" i="27"/>
  <c r="Q172" i="27"/>
  <c r="S171" i="27"/>
  <c r="R171" i="27"/>
  <c r="Q171" i="27"/>
  <c r="S170" i="27"/>
  <c r="R170" i="27"/>
  <c r="Q170" i="27"/>
  <c r="N177" i="27"/>
  <c r="M177" i="27"/>
  <c r="L177" i="27"/>
  <c r="N176" i="27"/>
  <c r="M176" i="27"/>
  <c r="L176" i="27"/>
  <c r="N175" i="27"/>
  <c r="M175" i="27"/>
  <c r="L175" i="27"/>
  <c r="N174" i="27"/>
  <c r="M174" i="27"/>
  <c r="L174" i="27"/>
  <c r="N173" i="27"/>
  <c r="M173" i="27"/>
  <c r="L173" i="27"/>
  <c r="N172" i="27"/>
  <c r="M172" i="27"/>
  <c r="L172" i="27"/>
  <c r="N171" i="27"/>
  <c r="M171" i="27"/>
  <c r="L171" i="27"/>
  <c r="N170" i="27"/>
  <c r="M170" i="27"/>
  <c r="L170" i="27"/>
  <c r="I177" i="27"/>
  <c r="H177" i="27"/>
  <c r="G177" i="27"/>
  <c r="I176" i="27"/>
  <c r="H176" i="27"/>
  <c r="G176" i="27"/>
  <c r="I175" i="27"/>
  <c r="H175" i="27"/>
  <c r="G175" i="27"/>
  <c r="I174" i="27"/>
  <c r="H174" i="27"/>
  <c r="G174" i="27"/>
  <c r="I173" i="27"/>
  <c r="H173" i="27"/>
  <c r="G173" i="27"/>
  <c r="I172" i="27"/>
  <c r="H172" i="27"/>
  <c r="G172" i="27"/>
  <c r="I171" i="27"/>
  <c r="H171" i="27"/>
  <c r="G171" i="27"/>
  <c r="I170" i="27"/>
  <c r="H170" i="27"/>
  <c r="G170" i="27"/>
  <c r="D177" i="27"/>
  <c r="C177" i="27"/>
  <c r="B177" i="27"/>
  <c r="D176" i="27"/>
  <c r="C176" i="27"/>
  <c r="B176" i="27"/>
  <c r="D175" i="27"/>
  <c r="C175" i="27"/>
  <c r="B175" i="27"/>
  <c r="D174" i="27"/>
  <c r="C174" i="27"/>
  <c r="B174" i="27"/>
  <c r="D173" i="27"/>
  <c r="C173" i="27"/>
  <c r="B173" i="27"/>
  <c r="D172" i="27"/>
  <c r="C172" i="27"/>
  <c r="B172" i="27"/>
  <c r="D171" i="27"/>
  <c r="C171" i="27"/>
  <c r="B171" i="27"/>
  <c r="D170" i="27"/>
  <c r="C170" i="27"/>
  <c r="B170" i="27"/>
  <c r="BG153" i="27"/>
  <c r="BF153" i="27"/>
  <c r="BE153" i="27"/>
  <c r="BG152" i="27"/>
  <c r="BF152" i="27"/>
  <c r="BE152" i="27"/>
  <c r="BG151" i="27"/>
  <c r="BF151" i="27"/>
  <c r="BE151" i="27"/>
  <c r="BG150" i="27"/>
  <c r="BF150" i="27"/>
  <c r="BE150" i="27"/>
  <c r="BG149" i="27"/>
  <c r="BF149" i="27"/>
  <c r="BE149" i="27"/>
  <c r="BG148" i="27"/>
  <c r="BF148" i="27"/>
  <c r="BE148" i="27"/>
  <c r="BG147" i="27"/>
  <c r="BF147" i="27"/>
  <c r="BE147" i="27"/>
  <c r="BG146" i="27"/>
  <c r="BF146" i="27"/>
  <c r="BE146" i="27"/>
  <c r="BB153" i="27"/>
  <c r="BA153" i="27"/>
  <c r="AZ153" i="27"/>
  <c r="BB152" i="27"/>
  <c r="BA152" i="27"/>
  <c r="AZ152" i="27"/>
  <c r="BB151" i="27"/>
  <c r="BA151" i="27"/>
  <c r="AZ151" i="27"/>
  <c r="BB150" i="27"/>
  <c r="BA150" i="27"/>
  <c r="AZ150" i="27"/>
  <c r="BB149" i="27"/>
  <c r="BA149" i="27"/>
  <c r="AZ149" i="27"/>
  <c r="BB148" i="27"/>
  <c r="BA148" i="27"/>
  <c r="AZ148" i="27"/>
  <c r="BB147" i="27"/>
  <c r="BA147" i="27"/>
  <c r="AZ147" i="27"/>
  <c r="BB146" i="27"/>
  <c r="BA146" i="27"/>
  <c r="AZ146" i="27"/>
  <c r="AW153" i="27"/>
  <c r="AV153" i="27"/>
  <c r="AU153" i="27"/>
  <c r="AW152" i="27"/>
  <c r="AV152" i="27"/>
  <c r="AU152" i="27"/>
  <c r="AW151" i="27"/>
  <c r="AV151" i="27"/>
  <c r="AU151" i="27"/>
  <c r="AW150" i="27"/>
  <c r="AV150" i="27"/>
  <c r="AU150" i="27"/>
  <c r="AW149" i="27"/>
  <c r="AV149" i="27"/>
  <c r="AU149" i="27"/>
  <c r="AW148" i="27"/>
  <c r="AV148" i="27"/>
  <c r="AU148" i="27"/>
  <c r="AW147" i="27"/>
  <c r="AV147" i="27"/>
  <c r="AU147" i="27"/>
  <c r="AW146" i="27"/>
  <c r="AV146" i="27"/>
  <c r="AU146" i="27"/>
  <c r="AR153" i="27"/>
  <c r="AQ153" i="27"/>
  <c r="AP153" i="27"/>
  <c r="AR152" i="27"/>
  <c r="AQ152" i="27"/>
  <c r="AP152" i="27"/>
  <c r="AR151" i="27"/>
  <c r="AQ151" i="27"/>
  <c r="AP151" i="27"/>
  <c r="AR150" i="27"/>
  <c r="AQ150" i="27"/>
  <c r="AP150" i="27"/>
  <c r="AR149" i="27"/>
  <c r="AQ149" i="27"/>
  <c r="AP149" i="27"/>
  <c r="AR148" i="27"/>
  <c r="AQ148" i="27"/>
  <c r="AP148" i="27"/>
  <c r="AR147" i="27"/>
  <c r="AQ147" i="27"/>
  <c r="AP147" i="27"/>
  <c r="AR146" i="27"/>
  <c r="AQ146" i="27"/>
  <c r="AP146" i="27"/>
  <c r="AM153" i="27"/>
  <c r="AL153" i="27"/>
  <c r="AK153" i="27"/>
  <c r="AM152" i="27"/>
  <c r="AL152" i="27"/>
  <c r="AK152" i="27"/>
  <c r="AM151" i="27"/>
  <c r="AL151" i="27"/>
  <c r="AK151" i="27"/>
  <c r="AM150" i="27"/>
  <c r="AL150" i="27"/>
  <c r="AK150" i="27"/>
  <c r="AM149" i="27"/>
  <c r="AL149" i="27"/>
  <c r="AK149" i="27"/>
  <c r="AM148" i="27"/>
  <c r="AL148" i="27"/>
  <c r="AK148" i="27"/>
  <c r="AM147" i="27"/>
  <c r="AL147" i="27"/>
  <c r="AK147" i="27"/>
  <c r="AM146" i="27"/>
  <c r="AL146" i="27"/>
  <c r="AK146" i="27"/>
  <c r="AH153" i="27"/>
  <c r="AG153" i="27"/>
  <c r="AF153" i="27"/>
  <c r="AH152" i="27"/>
  <c r="AG152" i="27"/>
  <c r="AF152" i="27"/>
  <c r="AH151" i="27"/>
  <c r="AG151" i="27"/>
  <c r="AF151" i="27"/>
  <c r="AH150" i="27"/>
  <c r="AG150" i="27"/>
  <c r="AF150" i="27"/>
  <c r="AH149" i="27"/>
  <c r="AG149" i="27"/>
  <c r="AF149" i="27"/>
  <c r="AH148" i="27"/>
  <c r="AG148" i="27"/>
  <c r="AF148" i="27"/>
  <c r="AH147" i="27"/>
  <c r="AG147" i="27"/>
  <c r="AF147" i="27"/>
  <c r="AH146" i="27"/>
  <c r="AG146" i="27"/>
  <c r="AF146" i="27"/>
  <c r="AC153" i="27"/>
  <c r="AB153" i="27"/>
  <c r="AA153" i="27"/>
  <c r="AC152" i="27"/>
  <c r="AB152" i="27"/>
  <c r="AA152" i="27"/>
  <c r="AC151" i="27"/>
  <c r="AB151" i="27"/>
  <c r="AA151" i="27"/>
  <c r="AC150" i="27"/>
  <c r="AB150" i="27"/>
  <c r="AA150" i="27"/>
  <c r="AC149" i="27"/>
  <c r="AB149" i="27"/>
  <c r="AA149" i="27"/>
  <c r="AC148" i="27"/>
  <c r="AB148" i="27"/>
  <c r="AA148" i="27"/>
  <c r="AC147" i="27"/>
  <c r="AB147" i="27"/>
  <c r="AA147" i="27"/>
  <c r="AC146" i="27"/>
  <c r="AB146" i="27"/>
  <c r="AA146" i="27"/>
  <c r="X153" i="27"/>
  <c r="W153" i="27"/>
  <c r="V153" i="27"/>
  <c r="X152" i="27"/>
  <c r="W152" i="27"/>
  <c r="V152" i="27"/>
  <c r="X151" i="27"/>
  <c r="W151" i="27"/>
  <c r="V151" i="27"/>
  <c r="X150" i="27"/>
  <c r="W150" i="27"/>
  <c r="V150" i="27"/>
  <c r="X149" i="27"/>
  <c r="W149" i="27"/>
  <c r="V149" i="27"/>
  <c r="X148" i="27"/>
  <c r="W148" i="27"/>
  <c r="V148" i="27"/>
  <c r="X147" i="27"/>
  <c r="W147" i="27"/>
  <c r="V147" i="27"/>
  <c r="X146" i="27"/>
  <c r="W146" i="27"/>
  <c r="V146" i="27"/>
  <c r="S153" i="27"/>
  <c r="R153" i="27"/>
  <c r="Q153" i="27"/>
  <c r="S152" i="27"/>
  <c r="R152" i="27"/>
  <c r="Q152" i="27"/>
  <c r="S151" i="27"/>
  <c r="R151" i="27"/>
  <c r="Q151" i="27"/>
  <c r="S150" i="27"/>
  <c r="R150" i="27"/>
  <c r="Q150" i="27"/>
  <c r="S149" i="27"/>
  <c r="R149" i="27"/>
  <c r="Q149" i="27"/>
  <c r="S148" i="27"/>
  <c r="R148" i="27"/>
  <c r="Q148" i="27"/>
  <c r="S147" i="27"/>
  <c r="R147" i="27"/>
  <c r="Q147" i="27"/>
  <c r="S146" i="27"/>
  <c r="R146" i="27"/>
  <c r="Q146" i="27"/>
  <c r="N153" i="27"/>
  <c r="M153" i="27"/>
  <c r="L153" i="27"/>
  <c r="N152" i="27"/>
  <c r="M152" i="27"/>
  <c r="L152" i="27"/>
  <c r="N151" i="27"/>
  <c r="M151" i="27"/>
  <c r="L151" i="27"/>
  <c r="N150" i="27"/>
  <c r="M150" i="27"/>
  <c r="L150" i="27"/>
  <c r="N149" i="27"/>
  <c r="M149" i="27"/>
  <c r="L149" i="27"/>
  <c r="N148" i="27"/>
  <c r="M148" i="27"/>
  <c r="L148" i="27"/>
  <c r="N147" i="27"/>
  <c r="M147" i="27"/>
  <c r="L147" i="27"/>
  <c r="N146" i="27"/>
  <c r="M146" i="27"/>
  <c r="L146" i="27"/>
  <c r="I153" i="27"/>
  <c r="H153" i="27"/>
  <c r="G153" i="27"/>
  <c r="I152" i="27"/>
  <c r="H152" i="27"/>
  <c r="G152" i="27"/>
  <c r="I151" i="27"/>
  <c r="H151" i="27"/>
  <c r="G151" i="27"/>
  <c r="I150" i="27"/>
  <c r="H150" i="27"/>
  <c r="G150" i="27"/>
  <c r="I149" i="27"/>
  <c r="H149" i="27"/>
  <c r="G149" i="27"/>
  <c r="I148" i="27"/>
  <c r="H148" i="27"/>
  <c r="G148" i="27"/>
  <c r="I147" i="27"/>
  <c r="H147" i="27"/>
  <c r="G147" i="27"/>
  <c r="I146" i="27"/>
  <c r="H146" i="27"/>
  <c r="G146" i="27"/>
  <c r="D153" i="27"/>
  <c r="C153" i="27"/>
  <c r="B153" i="27"/>
  <c r="D152" i="27"/>
  <c r="C152" i="27"/>
  <c r="B152" i="27"/>
  <c r="D151" i="27"/>
  <c r="C151" i="27"/>
  <c r="B151" i="27"/>
  <c r="D150" i="27"/>
  <c r="C150" i="27"/>
  <c r="B150" i="27"/>
  <c r="D149" i="27"/>
  <c r="C149" i="27"/>
  <c r="B149" i="27"/>
  <c r="D148" i="27"/>
  <c r="C148" i="27"/>
  <c r="B148" i="27"/>
  <c r="D147" i="27"/>
  <c r="C147" i="27"/>
  <c r="B147" i="27"/>
  <c r="D146" i="27"/>
  <c r="C146" i="27"/>
  <c r="B146" i="27"/>
  <c r="K101" i="27"/>
  <c r="J101" i="27"/>
  <c r="I101" i="27"/>
  <c r="H101" i="27"/>
  <c r="G101" i="27"/>
  <c r="F101" i="27"/>
  <c r="E101" i="27"/>
  <c r="D101" i="27"/>
  <c r="C101" i="27"/>
  <c r="B101" i="27"/>
  <c r="K100" i="27"/>
  <c r="J100" i="27"/>
  <c r="I100" i="27"/>
  <c r="H100" i="27"/>
  <c r="G100" i="27"/>
  <c r="F100" i="27"/>
  <c r="E100" i="27"/>
  <c r="D100" i="27"/>
  <c r="C100" i="27"/>
  <c r="B100" i="27"/>
  <c r="K99" i="27"/>
  <c r="J99" i="27"/>
  <c r="I99" i="27"/>
  <c r="H99" i="27"/>
  <c r="G99" i="27"/>
  <c r="F99" i="27"/>
  <c r="E99" i="27"/>
  <c r="D99" i="27"/>
  <c r="C99" i="27"/>
  <c r="B99" i="27"/>
  <c r="K98" i="27"/>
  <c r="J98" i="27"/>
  <c r="I98" i="27"/>
  <c r="H98" i="27"/>
  <c r="G98" i="27"/>
  <c r="F98" i="27"/>
  <c r="E98" i="27"/>
  <c r="D98" i="27"/>
  <c r="C98" i="27"/>
  <c r="B98" i="27"/>
  <c r="K97" i="27"/>
  <c r="J97" i="27"/>
  <c r="I97" i="27"/>
  <c r="H97" i="27"/>
  <c r="G97" i="27"/>
  <c r="F97" i="27"/>
  <c r="E97" i="27"/>
  <c r="D97" i="27"/>
  <c r="C97" i="27"/>
  <c r="B97" i="27"/>
  <c r="K96" i="27"/>
  <c r="J96" i="27"/>
  <c r="I96" i="27"/>
  <c r="H96" i="27"/>
  <c r="G96" i="27"/>
  <c r="F96" i="27"/>
  <c r="E96" i="27"/>
  <c r="D96" i="27"/>
  <c r="C96" i="27"/>
  <c r="B96" i="27"/>
  <c r="K95" i="27"/>
  <c r="J95" i="27"/>
  <c r="I95" i="27"/>
  <c r="H95" i="27"/>
  <c r="G95" i="27"/>
  <c r="F95" i="27"/>
  <c r="E95" i="27"/>
  <c r="D95" i="27"/>
  <c r="C95" i="27"/>
  <c r="B95" i="27"/>
  <c r="K94" i="27"/>
  <c r="J94" i="27"/>
  <c r="I94" i="27"/>
  <c r="H94" i="27"/>
  <c r="G94" i="27"/>
  <c r="F94" i="27"/>
  <c r="E94" i="27"/>
  <c r="D94" i="27"/>
  <c r="C94" i="27"/>
  <c r="B94" i="27"/>
  <c r="K87" i="27"/>
  <c r="J87" i="27"/>
  <c r="I87" i="27"/>
  <c r="H87" i="27"/>
  <c r="G87" i="27"/>
  <c r="F87" i="27"/>
  <c r="E87" i="27"/>
  <c r="D87" i="27"/>
  <c r="C87" i="27"/>
  <c r="B87" i="27"/>
  <c r="K86" i="27"/>
  <c r="J86" i="27"/>
  <c r="I86" i="27"/>
  <c r="H86" i="27"/>
  <c r="G86" i="27"/>
  <c r="F86" i="27"/>
  <c r="E86" i="27"/>
  <c r="D86" i="27"/>
  <c r="C86" i="27"/>
  <c r="B86" i="27"/>
  <c r="K85" i="27"/>
  <c r="J85" i="27"/>
  <c r="I85" i="27"/>
  <c r="H85" i="27"/>
  <c r="G85" i="27"/>
  <c r="F85" i="27"/>
  <c r="E85" i="27"/>
  <c r="D85" i="27"/>
  <c r="C85" i="27"/>
  <c r="B85" i="27"/>
  <c r="K84" i="27"/>
  <c r="J84" i="27"/>
  <c r="I84" i="27"/>
  <c r="H84" i="27"/>
  <c r="G84" i="27"/>
  <c r="F84" i="27"/>
  <c r="E84" i="27"/>
  <c r="D84" i="27"/>
  <c r="C84" i="27"/>
  <c r="B84" i="27"/>
  <c r="K83" i="27"/>
  <c r="J83" i="27"/>
  <c r="I83" i="27"/>
  <c r="H83" i="27"/>
  <c r="G83" i="27"/>
  <c r="F83" i="27"/>
  <c r="E83" i="27"/>
  <c r="D83" i="27"/>
  <c r="C83" i="27"/>
  <c r="B83" i="27"/>
  <c r="K82" i="27"/>
  <c r="J82" i="27"/>
  <c r="I82" i="27"/>
  <c r="H82" i="27"/>
  <c r="G82" i="27"/>
  <c r="F82" i="27"/>
  <c r="E82" i="27"/>
  <c r="D82" i="27"/>
  <c r="C82" i="27"/>
  <c r="B82" i="27"/>
  <c r="K81" i="27"/>
  <c r="J81" i="27"/>
  <c r="I81" i="27"/>
  <c r="H81" i="27"/>
  <c r="G81" i="27"/>
  <c r="F81" i="27"/>
  <c r="E81" i="27"/>
  <c r="D81" i="27"/>
  <c r="C81" i="27"/>
  <c r="B81" i="27"/>
  <c r="K80" i="27"/>
  <c r="J80" i="27"/>
  <c r="I80" i="27"/>
  <c r="H80" i="27"/>
  <c r="G80" i="27"/>
  <c r="F80" i="27"/>
  <c r="E80" i="27"/>
  <c r="D80" i="27"/>
  <c r="C80" i="27"/>
  <c r="B80" i="27"/>
  <c r="K74" i="27"/>
  <c r="J74" i="27"/>
  <c r="I74" i="27"/>
  <c r="H74" i="27"/>
  <c r="G74" i="27"/>
  <c r="F74" i="27"/>
  <c r="E74" i="27"/>
  <c r="D74" i="27"/>
  <c r="C74" i="27"/>
  <c r="B74" i="27"/>
  <c r="K73" i="27"/>
  <c r="J73" i="27"/>
  <c r="I73" i="27"/>
  <c r="H73" i="27"/>
  <c r="G73" i="27"/>
  <c r="F73" i="27"/>
  <c r="E73" i="27"/>
  <c r="D73" i="27"/>
  <c r="C73" i="27"/>
  <c r="B73" i="27"/>
  <c r="K72" i="27"/>
  <c r="J72" i="27"/>
  <c r="I72" i="27"/>
  <c r="H72" i="27"/>
  <c r="G72" i="27"/>
  <c r="F72" i="27"/>
  <c r="E72" i="27"/>
  <c r="D72" i="27"/>
  <c r="C72" i="27"/>
  <c r="B72" i="27"/>
  <c r="K71" i="27"/>
  <c r="J71" i="27"/>
  <c r="I71" i="27"/>
  <c r="H71" i="27"/>
  <c r="G71" i="27"/>
  <c r="F71" i="27"/>
  <c r="E71" i="27"/>
  <c r="D71" i="27"/>
  <c r="C71" i="27"/>
  <c r="B71" i="27"/>
  <c r="K70" i="27"/>
  <c r="J70" i="27"/>
  <c r="I70" i="27"/>
  <c r="H70" i="27"/>
  <c r="G70" i="27"/>
  <c r="F70" i="27"/>
  <c r="E70" i="27"/>
  <c r="D70" i="27"/>
  <c r="C70" i="27"/>
  <c r="B70" i="27"/>
  <c r="K69" i="27"/>
  <c r="J69" i="27"/>
  <c r="I69" i="27"/>
  <c r="H69" i="27"/>
  <c r="G69" i="27"/>
  <c r="F69" i="27"/>
  <c r="E69" i="27"/>
  <c r="D69" i="27"/>
  <c r="C69" i="27"/>
  <c r="B69" i="27"/>
  <c r="K68" i="27"/>
  <c r="J68" i="27"/>
  <c r="I68" i="27"/>
  <c r="H68" i="27"/>
  <c r="G68" i="27"/>
  <c r="F68" i="27"/>
  <c r="E68" i="27"/>
  <c r="D68" i="27"/>
  <c r="C68" i="27"/>
  <c r="B68" i="27"/>
  <c r="K67" i="27"/>
  <c r="J67" i="27"/>
  <c r="I67" i="27"/>
  <c r="H67" i="27"/>
  <c r="G67" i="27"/>
  <c r="F67" i="27"/>
  <c r="E67" i="27"/>
  <c r="D67" i="27"/>
  <c r="C67" i="27"/>
  <c r="B67" i="27"/>
  <c r="K142" i="27"/>
  <c r="J142" i="27"/>
  <c r="I142" i="27"/>
  <c r="H142" i="27"/>
  <c r="G142" i="27"/>
  <c r="F142" i="27"/>
  <c r="E142" i="27"/>
  <c r="D142" i="27"/>
  <c r="C142" i="27"/>
  <c r="B142" i="27"/>
  <c r="K141" i="27"/>
  <c r="J141" i="27"/>
  <c r="I141" i="27"/>
  <c r="H141" i="27"/>
  <c r="G141" i="27"/>
  <c r="F141" i="27"/>
  <c r="E141" i="27"/>
  <c r="D141" i="27"/>
  <c r="C141" i="27"/>
  <c r="B141" i="27"/>
  <c r="K140" i="27"/>
  <c r="J140" i="27"/>
  <c r="I140" i="27"/>
  <c r="H140" i="27"/>
  <c r="G140" i="27"/>
  <c r="F140" i="27"/>
  <c r="E140" i="27"/>
  <c r="D140" i="27"/>
  <c r="C140" i="27"/>
  <c r="B140" i="27"/>
  <c r="K139" i="27"/>
  <c r="J139" i="27"/>
  <c r="I139" i="27"/>
  <c r="H139" i="27"/>
  <c r="G139" i="27"/>
  <c r="F139" i="27"/>
  <c r="E139" i="27"/>
  <c r="D139" i="27"/>
  <c r="C139" i="27"/>
  <c r="B139" i="27"/>
  <c r="K138" i="27"/>
  <c r="J138" i="27"/>
  <c r="I138" i="27"/>
  <c r="H138" i="27"/>
  <c r="G138" i="27"/>
  <c r="F138" i="27"/>
  <c r="E138" i="27"/>
  <c r="D138" i="27"/>
  <c r="C138" i="27"/>
  <c r="B138" i="27"/>
  <c r="K137" i="27"/>
  <c r="J137" i="27"/>
  <c r="I137" i="27"/>
  <c r="H137" i="27"/>
  <c r="G137" i="27"/>
  <c r="F137" i="27"/>
  <c r="E137" i="27"/>
  <c r="D137" i="27"/>
  <c r="C137" i="27"/>
  <c r="B137" i="27"/>
  <c r="K136" i="27"/>
  <c r="J136" i="27"/>
  <c r="I136" i="27"/>
  <c r="H136" i="27"/>
  <c r="G136" i="27"/>
  <c r="F136" i="27"/>
  <c r="E136" i="27"/>
  <c r="D136" i="27"/>
  <c r="C136" i="27"/>
  <c r="B136" i="27"/>
  <c r="K135" i="27"/>
  <c r="J135" i="27"/>
  <c r="I135" i="27"/>
  <c r="H135" i="27"/>
  <c r="G135" i="27"/>
  <c r="F135" i="27"/>
  <c r="E135" i="27"/>
  <c r="D135" i="27"/>
  <c r="C135" i="27"/>
  <c r="B135" i="27"/>
  <c r="F129" i="27"/>
  <c r="E129" i="27"/>
  <c r="D129" i="27"/>
  <c r="C129" i="27"/>
  <c r="B129" i="27"/>
  <c r="F128" i="27"/>
  <c r="E128" i="27"/>
  <c r="D128" i="27"/>
  <c r="C128" i="27"/>
  <c r="B128" i="27"/>
  <c r="F127" i="27"/>
  <c r="E127" i="27"/>
  <c r="D127" i="27"/>
  <c r="C127" i="27"/>
  <c r="B127" i="27"/>
  <c r="F126" i="27"/>
  <c r="E126" i="27"/>
  <c r="D126" i="27"/>
  <c r="C126" i="27"/>
  <c r="B126" i="27"/>
  <c r="F125" i="27"/>
  <c r="E125" i="27"/>
  <c r="D125" i="27"/>
  <c r="C125" i="27"/>
  <c r="B125" i="27"/>
  <c r="F124" i="27"/>
  <c r="E124" i="27"/>
  <c r="D124" i="27"/>
  <c r="C124" i="27"/>
  <c r="B124" i="27"/>
  <c r="F123" i="27"/>
  <c r="E123" i="27"/>
  <c r="D123" i="27"/>
  <c r="C123" i="27"/>
  <c r="B123" i="27"/>
  <c r="F122" i="27"/>
  <c r="E122" i="27"/>
  <c r="D122" i="27"/>
  <c r="C122" i="27"/>
  <c r="B122" i="27"/>
  <c r="K114" i="27"/>
  <c r="J114" i="27"/>
  <c r="I114" i="27"/>
  <c r="H114" i="27"/>
  <c r="G114" i="27"/>
  <c r="F114" i="27"/>
  <c r="E114" i="27"/>
  <c r="D114" i="27"/>
  <c r="C114" i="27"/>
  <c r="B114" i="27"/>
  <c r="K113" i="27"/>
  <c r="J113" i="27"/>
  <c r="I113" i="27"/>
  <c r="H113" i="27"/>
  <c r="G113" i="27"/>
  <c r="F113" i="27"/>
  <c r="E113" i="27"/>
  <c r="D113" i="27"/>
  <c r="C113" i="27"/>
  <c r="B113" i="27"/>
  <c r="K112" i="27"/>
  <c r="J112" i="27"/>
  <c r="I112" i="27"/>
  <c r="H112" i="27"/>
  <c r="G112" i="27"/>
  <c r="F112" i="27"/>
  <c r="E112" i="27"/>
  <c r="D112" i="27"/>
  <c r="C112" i="27"/>
  <c r="B112" i="27"/>
  <c r="K111" i="27"/>
  <c r="J111" i="27"/>
  <c r="I111" i="27"/>
  <c r="H111" i="27"/>
  <c r="G111" i="27"/>
  <c r="F111" i="27"/>
  <c r="E111" i="27"/>
  <c r="D111" i="27"/>
  <c r="C111" i="27"/>
  <c r="B111" i="27"/>
  <c r="K110" i="27"/>
  <c r="J110" i="27"/>
  <c r="I110" i="27"/>
  <c r="H110" i="27"/>
  <c r="G110" i="27"/>
  <c r="F110" i="27"/>
  <c r="E110" i="27"/>
  <c r="D110" i="27"/>
  <c r="C110" i="27"/>
  <c r="B110" i="27"/>
  <c r="K109" i="27"/>
  <c r="J109" i="27"/>
  <c r="I109" i="27"/>
  <c r="H109" i="27"/>
  <c r="G109" i="27"/>
  <c r="F109" i="27"/>
  <c r="E109" i="27"/>
  <c r="D109" i="27"/>
  <c r="C109" i="27"/>
  <c r="B109" i="27"/>
  <c r="K108" i="27"/>
  <c r="J108" i="27"/>
  <c r="I108" i="27"/>
  <c r="H108" i="27"/>
  <c r="G108" i="27"/>
  <c r="F108" i="27"/>
  <c r="E108" i="27"/>
  <c r="D108" i="27"/>
  <c r="C108" i="27"/>
  <c r="B108" i="27"/>
  <c r="K107" i="27"/>
  <c r="J107" i="27"/>
  <c r="I107" i="27"/>
  <c r="H107" i="27"/>
  <c r="G107" i="27"/>
  <c r="F107" i="27"/>
  <c r="E107" i="27"/>
  <c r="D107" i="27"/>
  <c r="C107" i="27"/>
  <c r="B107" i="27"/>
  <c r="K61" i="27"/>
  <c r="J61" i="27"/>
  <c r="I61" i="27"/>
  <c r="H61" i="27"/>
  <c r="G61" i="27"/>
  <c r="F61" i="27"/>
  <c r="E61" i="27"/>
  <c r="D61" i="27"/>
  <c r="C61" i="27"/>
  <c r="B61" i="27"/>
  <c r="K60" i="27"/>
  <c r="J60" i="27"/>
  <c r="I60" i="27"/>
  <c r="H60" i="27"/>
  <c r="G60" i="27"/>
  <c r="F60" i="27"/>
  <c r="E60" i="27"/>
  <c r="D60" i="27"/>
  <c r="C60" i="27"/>
  <c r="B60" i="27"/>
  <c r="K59" i="27"/>
  <c r="J59" i="27"/>
  <c r="I59" i="27"/>
  <c r="H59" i="27"/>
  <c r="G59" i="27"/>
  <c r="F59" i="27"/>
  <c r="E59" i="27"/>
  <c r="D59" i="27"/>
  <c r="C59" i="27"/>
  <c r="B59" i="27"/>
  <c r="K58" i="27"/>
  <c r="J58" i="27"/>
  <c r="I58" i="27"/>
  <c r="H58" i="27"/>
  <c r="G58" i="27"/>
  <c r="F58" i="27"/>
  <c r="E58" i="27"/>
  <c r="D58" i="27"/>
  <c r="C58" i="27"/>
  <c r="B58" i="27"/>
  <c r="K57" i="27"/>
  <c r="J57" i="27"/>
  <c r="I57" i="27"/>
  <c r="H57" i="27"/>
  <c r="G57" i="27"/>
  <c r="F57" i="27"/>
  <c r="E57" i="27"/>
  <c r="D57" i="27"/>
  <c r="C57" i="27"/>
  <c r="B57" i="27"/>
  <c r="K56" i="27"/>
  <c r="J56" i="27"/>
  <c r="I56" i="27"/>
  <c r="H56" i="27"/>
  <c r="G56" i="27"/>
  <c r="F56" i="27"/>
  <c r="E56" i="27"/>
  <c r="D56" i="27"/>
  <c r="C56" i="27"/>
  <c r="B56" i="27"/>
  <c r="K55" i="27"/>
  <c r="J55" i="27"/>
  <c r="I55" i="27"/>
  <c r="H55" i="27"/>
  <c r="G55" i="27"/>
  <c r="F55" i="27"/>
  <c r="E55" i="27"/>
  <c r="D55" i="27"/>
  <c r="C55" i="27"/>
  <c r="B55" i="27"/>
  <c r="K54" i="27"/>
  <c r="J54" i="27"/>
  <c r="I54" i="27"/>
  <c r="H54" i="27"/>
  <c r="G54" i="27"/>
  <c r="F54" i="27"/>
  <c r="E54" i="27"/>
  <c r="D54" i="27"/>
  <c r="C54" i="27"/>
  <c r="B54" i="27"/>
  <c r="BG48" i="27"/>
  <c r="BF48" i="27"/>
  <c r="BE48" i="27"/>
  <c r="BG47" i="27"/>
  <c r="BF47" i="27"/>
  <c r="BE47" i="27"/>
  <c r="BG46" i="27"/>
  <c r="BF46" i="27"/>
  <c r="BE46" i="27"/>
  <c r="BG45" i="27"/>
  <c r="BF45" i="27"/>
  <c r="BE45" i="27"/>
  <c r="BG44" i="27"/>
  <c r="BF44" i="27"/>
  <c r="BE44" i="27"/>
  <c r="BG43" i="27"/>
  <c r="BF43" i="27"/>
  <c r="BE43" i="27"/>
  <c r="BG42" i="27"/>
  <c r="BF42" i="27"/>
  <c r="BE42" i="27"/>
  <c r="BG41" i="27"/>
  <c r="BF41" i="27"/>
  <c r="BE41" i="27"/>
  <c r="BB48" i="27"/>
  <c r="BA48" i="27"/>
  <c r="AZ48" i="27"/>
  <c r="BB47" i="27"/>
  <c r="BA47" i="27"/>
  <c r="AZ47" i="27"/>
  <c r="BB46" i="27"/>
  <c r="BA46" i="27"/>
  <c r="AZ46" i="27"/>
  <c r="BB45" i="27"/>
  <c r="BA45" i="27"/>
  <c r="AZ45" i="27"/>
  <c r="BB44" i="27"/>
  <c r="BA44" i="27"/>
  <c r="AZ44" i="27"/>
  <c r="BB43" i="27"/>
  <c r="BA43" i="27"/>
  <c r="AZ43" i="27"/>
  <c r="BB42" i="27"/>
  <c r="BA42" i="27"/>
  <c r="AZ42" i="27"/>
  <c r="BB41" i="27"/>
  <c r="BA41" i="27"/>
  <c r="AZ41" i="27"/>
  <c r="AW48" i="27"/>
  <c r="AV48" i="27"/>
  <c r="AU48" i="27"/>
  <c r="AW47" i="27"/>
  <c r="AV47" i="27"/>
  <c r="AU47" i="27"/>
  <c r="AW46" i="27"/>
  <c r="AV46" i="27"/>
  <c r="AU46" i="27"/>
  <c r="AW45" i="27"/>
  <c r="AV45" i="27"/>
  <c r="AU45" i="27"/>
  <c r="AW44" i="27"/>
  <c r="AV44" i="27"/>
  <c r="AU44" i="27"/>
  <c r="AW43" i="27"/>
  <c r="AV43" i="27"/>
  <c r="AU43" i="27"/>
  <c r="AW42" i="27"/>
  <c r="AV42" i="27"/>
  <c r="AU42" i="27"/>
  <c r="AW41" i="27"/>
  <c r="AV41" i="27"/>
  <c r="AU41" i="27"/>
  <c r="AR48" i="27"/>
  <c r="AQ48" i="27"/>
  <c r="AP48" i="27"/>
  <c r="AR47" i="27"/>
  <c r="AQ47" i="27"/>
  <c r="AP47" i="27"/>
  <c r="AR46" i="27"/>
  <c r="AQ46" i="27"/>
  <c r="AP46" i="27"/>
  <c r="AR45" i="27"/>
  <c r="AQ45" i="27"/>
  <c r="AP45" i="27"/>
  <c r="AR44" i="27"/>
  <c r="AQ44" i="27"/>
  <c r="AP44" i="27"/>
  <c r="AR43" i="27"/>
  <c r="AQ43" i="27"/>
  <c r="AP43" i="27"/>
  <c r="AR42" i="27"/>
  <c r="AQ42" i="27"/>
  <c r="AP42" i="27"/>
  <c r="AR41" i="27"/>
  <c r="AQ41" i="27"/>
  <c r="AP41" i="27"/>
  <c r="AM48" i="27"/>
  <c r="AL48" i="27"/>
  <c r="AK48" i="27"/>
  <c r="AM47" i="27"/>
  <c r="AL47" i="27"/>
  <c r="AK47" i="27"/>
  <c r="AM46" i="27"/>
  <c r="AL46" i="27"/>
  <c r="AK46" i="27"/>
  <c r="AM45" i="27"/>
  <c r="AL45" i="27"/>
  <c r="AK45" i="27"/>
  <c r="AM44" i="27"/>
  <c r="AL44" i="27"/>
  <c r="AK44" i="27"/>
  <c r="AM43" i="27"/>
  <c r="AL43" i="27"/>
  <c r="AK43" i="27"/>
  <c r="AM42" i="27"/>
  <c r="AL42" i="27"/>
  <c r="AK42" i="27"/>
  <c r="AM41" i="27"/>
  <c r="AL41" i="27"/>
  <c r="AK41" i="27"/>
  <c r="AH48" i="27"/>
  <c r="AG48" i="27"/>
  <c r="AF48" i="27"/>
  <c r="AH47" i="27"/>
  <c r="AG47" i="27"/>
  <c r="AF47" i="27"/>
  <c r="AH46" i="27"/>
  <c r="AG46" i="27"/>
  <c r="AF46" i="27"/>
  <c r="AH45" i="27"/>
  <c r="AG45" i="27"/>
  <c r="AF45" i="27"/>
  <c r="AH44" i="27"/>
  <c r="AG44" i="27"/>
  <c r="AF44" i="27"/>
  <c r="AH43" i="27"/>
  <c r="AG43" i="27"/>
  <c r="AF43" i="27"/>
  <c r="AH42" i="27"/>
  <c r="AG42" i="27"/>
  <c r="AF42" i="27"/>
  <c r="AH41" i="27"/>
  <c r="AG41" i="27"/>
  <c r="AF41" i="27"/>
  <c r="AC48" i="27"/>
  <c r="AB48" i="27"/>
  <c r="AA48" i="27"/>
  <c r="AC47" i="27"/>
  <c r="AB47" i="27"/>
  <c r="AA47" i="27"/>
  <c r="AC46" i="27"/>
  <c r="AB46" i="27"/>
  <c r="AA46" i="27"/>
  <c r="AC45" i="27"/>
  <c r="AB45" i="27"/>
  <c r="AA45" i="27"/>
  <c r="AC44" i="27"/>
  <c r="AB44" i="27"/>
  <c r="AA44" i="27"/>
  <c r="AC43" i="27"/>
  <c r="AB43" i="27"/>
  <c r="AA43" i="27"/>
  <c r="AC42" i="27"/>
  <c r="AB42" i="27"/>
  <c r="AA42" i="27"/>
  <c r="AC41" i="27"/>
  <c r="AB41" i="27"/>
  <c r="AA41" i="27"/>
  <c r="X48" i="27"/>
  <c r="W48" i="27"/>
  <c r="V48" i="27"/>
  <c r="X47" i="27"/>
  <c r="W47" i="27"/>
  <c r="V47" i="27"/>
  <c r="X46" i="27"/>
  <c r="W46" i="27"/>
  <c r="V46" i="27"/>
  <c r="X45" i="27"/>
  <c r="W45" i="27"/>
  <c r="V45" i="27"/>
  <c r="X44" i="27"/>
  <c r="W44" i="27"/>
  <c r="V44" i="27"/>
  <c r="X43" i="27"/>
  <c r="W43" i="27"/>
  <c r="V43" i="27"/>
  <c r="X42" i="27"/>
  <c r="W42" i="27"/>
  <c r="V42" i="27"/>
  <c r="X41" i="27"/>
  <c r="W41" i="27"/>
  <c r="V41" i="27"/>
  <c r="S48" i="27"/>
  <c r="R48" i="27"/>
  <c r="Q48" i="27"/>
  <c r="S47" i="27"/>
  <c r="R47" i="27"/>
  <c r="Q47" i="27"/>
  <c r="S46" i="27"/>
  <c r="R46" i="27"/>
  <c r="Q46" i="27"/>
  <c r="S45" i="27"/>
  <c r="R45" i="27"/>
  <c r="Q45" i="27"/>
  <c r="S44" i="27"/>
  <c r="R44" i="27"/>
  <c r="Q44" i="27"/>
  <c r="S43" i="27"/>
  <c r="R43" i="27"/>
  <c r="Q43" i="27"/>
  <c r="S42" i="27"/>
  <c r="R42" i="27"/>
  <c r="Q42" i="27"/>
  <c r="S41" i="27"/>
  <c r="R41" i="27"/>
  <c r="Q41" i="27"/>
  <c r="N48" i="27"/>
  <c r="M48" i="27"/>
  <c r="L48" i="27"/>
  <c r="N47" i="27"/>
  <c r="M47" i="27"/>
  <c r="L47" i="27"/>
  <c r="N46" i="27"/>
  <c r="M46" i="27"/>
  <c r="L46" i="27"/>
  <c r="N45" i="27"/>
  <c r="M45" i="27"/>
  <c r="L45" i="27"/>
  <c r="N44" i="27"/>
  <c r="M44" i="27"/>
  <c r="L44" i="27"/>
  <c r="N43" i="27"/>
  <c r="M43" i="27"/>
  <c r="L43" i="27"/>
  <c r="N42" i="27"/>
  <c r="M42" i="27"/>
  <c r="L42" i="27"/>
  <c r="N41" i="27"/>
  <c r="M41" i="27"/>
  <c r="L41" i="27"/>
  <c r="I48" i="27"/>
  <c r="H48" i="27"/>
  <c r="G48" i="27"/>
  <c r="I47" i="27"/>
  <c r="H47" i="27"/>
  <c r="G47" i="27"/>
  <c r="I46" i="27"/>
  <c r="H46" i="27"/>
  <c r="G46" i="27"/>
  <c r="I45" i="27"/>
  <c r="H45" i="27"/>
  <c r="G45" i="27"/>
  <c r="I44" i="27"/>
  <c r="H44" i="27"/>
  <c r="G44" i="27"/>
  <c r="I43" i="27"/>
  <c r="H43" i="27"/>
  <c r="G43" i="27"/>
  <c r="I42" i="27"/>
  <c r="H42" i="27"/>
  <c r="G42" i="27"/>
  <c r="I41" i="27"/>
  <c r="H41" i="27"/>
  <c r="G41" i="27"/>
  <c r="D48" i="27"/>
  <c r="C48" i="27"/>
  <c r="B48" i="27"/>
  <c r="D47" i="27"/>
  <c r="C47" i="27"/>
  <c r="B47" i="27"/>
  <c r="D46" i="27"/>
  <c r="C46" i="27"/>
  <c r="B46" i="27"/>
  <c r="D45" i="27"/>
  <c r="C45" i="27"/>
  <c r="B45" i="27"/>
  <c r="D44" i="27"/>
  <c r="C44" i="27"/>
  <c r="B44" i="27"/>
  <c r="D43" i="27"/>
  <c r="C43" i="27"/>
  <c r="B43" i="27"/>
  <c r="D42" i="27"/>
  <c r="C42" i="27"/>
  <c r="B42" i="27"/>
  <c r="D41" i="27"/>
  <c r="C41" i="27"/>
  <c r="B41" i="27"/>
  <c r="K36" i="27"/>
  <c r="J36" i="27"/>
  <c r="I36" i="27"/>
  <c r="H36" i="27"/>
  <c r="G36" i="27"/>
  <c r="F36" i="27"/>
  <c r="E36" i="27"/>
  <c r="D36" i="27"/>
  <c r="C36" i="27"/>
  <c r="B36" i="27"/>
  <c r="K35" i="27"/>
  <c r="J35" i="27"/>
  <c r="I35" i="27"/>
  <c r="H35" i="27"/>
  <c r="G35" i="27"/>
  <c r="F35" i="27"/>
  <c r="E35" i="27"/>
  <c r="D35" i="27"/>
  <c r="C35" i="27"/>
  <c r="B35" i="27"/>
  <c r="K34" i="27"/>
  <c r="J34" i="27"/>
  <c r="I34" i="27"/>
  <c r="H34" i="27"/>
  <c r="G34" i="27"/>
  <c r="F34" i="27"/>
  <c r="E34" i="27"/>
  <c r="D34" i="27"/>
  <c r="C34" i="27"/>
  <c r="B34" i="27"/>
  <c r="K33" i="27"/>
  <c r="J33" i="27"/>
  <c r="I33" i="27"/>
  <c r="H33" i="27"/>
  <c r="G33" i="27"/>
  <c r="F33" i="27"/>
  <c r="E33" i="27"/>
  <c r="D33" i="27"/>
  <c r="C33" i="27"/>
  <c r="B33" i="27"/>
  <c r="K32" i="27"/>
  <c r="J32" i="27"/>
  <c r="I32" i="27"/>
  <c r="H32" i="27"/>
  <c r="G32" i="27"/>
  <c r="F32" i="27"/>
  <c r="E32" i="27"/>
  <c r="D32" i="27"/>
  <c r="C32" i="27"/>
  <c r="B32" i="27"/>
  <c r="K31" i="27"/>
  <c r="J31" i="27"/>
  <c r="I31" i="27"/>
  <c r="H31" i="27"/>
  <c r="G31" i="27"/>
  <c r="F31" i="27"/>
  <c r="E31" i="27"/>
  <c r="D31" i="27"/>
  <c r="C31" i="27"/>
  <c r="B31" i="27"/>
  <c r="K30" i="27"/>
  <c r="J30" i="27"/>
  <c r="I30" i="27"/>
  <c r="H30" i="27"/>
  <c r="G30" i="27"/>
  <c r="F30" i="27"/>
  <c r="E30" i="27"/>
  <c r="D30" i="27"/>
  <c r="C30" i="27"/>
  <c r="B30" i="27"/>
  <c r="K29" i="27"/>
  <c r="J29" i="27"/>
  <c r="I29" i="27"/>
  <c r="H29" i="27"/>
  <c r="G29" i="27"/>
  <c r="F29" i="27"/>
  <c r="E29" i="27"/>
  <c r="D29" i="27"/>
  <c r="C29" i="27"/>
  <c r="B29" i="27"/>
  <c r="BG24" i="27"/>
  <c r="BF24" i="27"/>
  <c r="BE24" i="27"/>
  <c r="BB24" i="27"/>
  <c r="BA24" i="27"/>
  <c r="AZ24" i="27"/>
  <c r="AW24" i="27"/>
  <c r="AV24" i="27"/>
  <c r="AU24" i="27"/>
  <c r="AR24" i="27"/>
  <c r="AQ24" i="27"/>
  <c r="AP24" i="27"/>
  <c r="AM24" i="27"/>
  <c r="AL24" i="27"/>
  <c r="AK24" i="27"/>
  <c r="AH24" i="27"/>
  <c r="AG24" i="27"/>
  <c r="AF24" i="27"/>
  <c r="AC24" i="27"/>
  <c r="AB24" i="27"/>
  <c r="AA24" i="27"/>
  <c r="X24" i="27"/>
  <c r="W24" i="27"/>
  <c r="V24" i="27"/>
  <c r="S24" i="27"/>
  <c r="R24" i="27"/>
  <c r="Q24" i="27"/>
  <c r="N24" i="27"/>
  <c r="M24" i="27"/>
  <c r="L24" i="27"/>
  <c r="I24" i="27"/>
  <c r="H24" i="27"/>
  <c r="G24" i="27"/>
  <c r="D24" i="27"/>
  <c r="C24" i="27"/>
  <c r="B24" i="27"/>
  <c r="BG23" i="27"/>
  <c r="BF23" i="27"/>
  <c r="BE23" i="27"/>
  <c r="BB23" i="27"/>
  <c r="BA23" i="27"/>
  <c r="AZ23" i="27"/>
  <c r="AW23" i="27"/>
  <c r="AV23" i="27"/>
  <c r="AU23" i="27"/>
  <c r="AR23" i="27"/>
  <c r="AQ23" i="27"/>
  <c r="AP23" i="27"/>
  <c r="AM23" i="27"/>
  <c r="AL23" i="27"/>
  <c r="AK23" i="27"/>
  <c r="AH23" i="27"/>
  <c r="AG23" i="27"/>
  <c r="AF23" i="27"/>
  <c r="AC23" i="27"/>
  <c r="AB23" i="27"/>
  <c r="AA23" i="27"/>
  <c r="X23" i="27"/>
  <c r="W23" i="27"/>
  <c r="V23" i="27"/>
  <c r="S23" i="27"/>
  <c r="R23" i="27"/>
  <c r="Q23" i="27"/>
  <c r="N23" i="27"/>
  <c r="M23" i="27"/>
  <c r="L23" i="27"/>
  <c r="I23" i="27"/>
  <c r="H23" i="27"/>
  <c r="G23" i="27"/>
  <c r="D23" i="27"/>
  <c r="C23" i="27"/>
  <c r="B23" i="27"/>
  <c r="BG22" i="27"/>
  <c r="BF22" i="27"/>
  <c r="BE22" i="27"/>
  <c r="BB22" i="27"/>
  <c r="BA22" i="27"/>
  <c r="AZ22" i="27"/>
  <c r="AW22" i="27"/>
  <c r="AV22" i="27"/>
  <c r="AU22" i="27"/>
  <c r="AR22" i="27"/>
  <c r="AQ22" i="27"/>
  <c r="AP22" i="27"/>
  <c r="AM22" i="27"/>
  <c r="AL22" i="27"/>
  <c r="AK22" i="27"/>
  <c r="AH22" i="27"/>
  <c r="AG22" i="27"/>
  <c r="AF22" i="27"/>
  <c r="AC22" i="27"/>
  <c r="AB22" i="27"/>
  <c r="AA22" i="27"/>
  <c r="X22" i="27"/>
  <c r="W22" i="27"/>
  <c r="V22" i="27"/>
  <c r="S22" i="27"/>
  <c r="R22" i="27"/>
  <c r="Q22" i="27"/>
  <c r="N22" i="27"/>
  <c r="M22" i="27"/>
  <c r="L22" i="27"/>
  <c r="I22" i="27"/>
  <c r="H22" i="27"/>
  <c r="G22" i="27"/>
  <c r="D22" i="27"/>
  <c r="C22" i="27"/>
  <c r="B22" i="27"/>
  <c r="BG21" i="27"/>
  <c r="BF21" i="27"/>
  <c r="BE21" i="27"/>
  <c r="BB21" i="27"/>
  <c r="BA21" i="27"/>
  <c r="AZ21" i="27"/>
  <c r="AW21" i="27"/>
  <c r="AV21" i="27"/>
  <c r="AU21" i="27"/>
  <c r="AR21" i="27"/>
  <c r="AQ21" i="27"/>
  <c r="AP21" i="27"/>
  <c r="AM21" i="27"/>
  <c r="AL21" i="27"/>
  <c r="AK21" i="27"/>
  <c r="AH21" i="27"/>
  <c r="AG21" i="27"/>
  <c r="AF21" i="27"/>
  <c r="AC21" i="27"/>
  <c r="AB21" i="27"/>
  <c r="AA21" i="27"/>
  <c r="X21" i="27"/>
  <c r="W21" i="27"/>
  <c r="V21" i="27"/>
  <c r="S21" i="27"/>
  <c r="R21" i="27"/>
  <c r="Q21" i="27"/>
  <c r="N21" i="27"/>
  <c r="M21" i="27"/>
  <c r="L21" i="27"/>
  <c r="I21" i="27"/>
  <c r="H21" i="27"/>
  <c r="G21" i="27"/>
  <c r="D21" i="27"/>
  <c r="C21" i="27"/>
  <c r="B21" i="27"/>
  <c r="BG20" i="27"/>
  <c r="BF20" i="27"/>
  <c r="BE20" i="27"/>
  <c r="BB20" i="27"/>
  <c r="BA20" i="27"/>
  <c r="AZ20" i="27"/>
  <c r="AW20" i="27"/>
  <c r="AV20" i="27"/>
  <c r="AU20" i="27"/>
  <c r="AR20" i="27"/>
  <c r="AQ20" i="27"/>
  <c r="AP20" i="27"/>
  <c r="AM20" i="27"/>
  <c r="AL20" i="27"/>
  <c r="AK20" i="27"/>
  <c r="AH20" i="27"/>
  <c r="AG20" i="27"/>
  <c r="AF20" i="27"/>
  <c r="AC20" i="27"/>
  <c r="AB20" i="27"/>
  <c r="AA20" i="27"/>
  <c r="X20" i="27"/>
  <c r="W20" i="27"/>
  <c r="V20" i="27"/>
  <c r="S20" i="27"/>
  <c r="R20" i="27"/>
  <c r="Q20" i="27"/>
  <c r="N20" i="27"/>
  <c r="M20" i="27"/>
  <c r="L20" i="27"/>
  <c r="I20" i="27"/>
  <c r="H20" i="27"/>
  <c r="G20" i="27"/>
  <c r="D20" i="27"/>
  <c r="C20" i="27"/>
  <c r="B20" i="27"/>
  <c r="BG19" i="27"/>
  <c r="BF19" i="27"/>
  <c r="BE19" i="27"/>
  <c r="BB19" i="27"/>
  <c r="BA19" i="27"/>
  <c r="AZ19" i="27"/>
  <c r="AW19" i="27"/>
  <c r="AV19" i="27"/>
  <c r="AU19" i="27"/>
  <c r="AR19" i="27"/>
  <c r="AQ19" i="27"/>
  <c r="AP19" i="27"/>
  <c r="AM19" i="27"/>
  <c r="AL19" i="27"/>
  <c r="AK19" i="27"/>
  <c r="AH19" i="27"/>
  <c r="AG19" i="27"/>
  <c r="AF19" i="27"/>
  <c r="AC19" i="27"/>
  <c r="AB19" i="27"/>
  <c r="AA19" i="27"/>
  <c r="X19" i="27"/>
  <c r="W19" i="27"/>
  <c r="V19" i="27"/>
  <c r="S19" i="27"/>
  <c r="R19" i="27"/>
  <c r="Q19" i="27"/>
  <c r="N19" i="27"/>
  <c r="M19" i="27"/>
  <c r="L19" i="27"/>
  <c r="I19" i="27"/>
  <c r="H19" i="27"/>
  <c r="G19" i="27"/>
  <c r="D19" i="27"/>
  <c r="C19" i="27"/>
  <c r="B19" i="27"/>
  <c r="BG18" i="27"/>
  <c r="BF18" i="27"/>
  <c r="BE18" i="27"/>
  <c r="BB18" i="27"/>
  <c r="BA18" i="27"/>
  <c r="AZ18" i="27"/>
  <c r="AW18" i="27"/>
  <c r="AV18" i="27"/>
  <c r="AU18" i="27"/>
  <c r="AR18" i="27"/>
  <c r="AQ18" i="27"/>
  <c r="AP18" i="27"/>
  <c r="AM18" i="27"/>
  <c r="AL18" i="27"/>
  <c r="AK18" i="27"/>
  <c r="AH18" i="27"/>
  <c r="AG18" i="27"/>
  <c r="AF18" i="27"/>
  <c r="AC18" i="27"/>
  <c r="AB18" i="27"/>
  <c r="AA18" i="27"/>
  <c r="X18" i="27"/>
  <c r="W18" i="27"/>
  <c r="V18" i="27"/>
  <c r="S18" i="27"/>
  <c r="R18" i="27"/>
  <c r="Q18" i="27"/>
  <c r="N18" i="27"/>
  <c r="M18" i="27"/>
  <c r="L18" i="27"/>
  <c r="I18" i="27"/>
  <c r="H18" i="27"/>
  <c r="G18" i="27"/>
  <c r="D18" i="27"/>
  <c r="C18" i="27"/>
  <c r="B18" i="27"/>
  <c r="BG17" i="27"/>
  <c r="BF17" i="27"/>
  <c r="BE17" i="27"/>
  <c r="BB17" i="27"/>
  <c r="BA17" i="27"/>
  <c r="AZ17" i="27"/>
  <c r="AW17" i="27"/>
  <c r="AV17" i="27"/>
  <c r="AU17" i="27"/>
  <c r="AR17" i="27"/>
  <c r="AQ17" i="27"/>
  <c r="AP17" i="27"/>
  <c r="AM17" i="27"/>
  <c r="AL17" i="27"/>
  <c r="AK17" i="27"/>
  <c r="AH17" i="27"/>
  <c r="AG17" i="27"/>
  <c r="AF17" i="27"/>
  <c r="AC17" i="27"/>
  <c r="AB17" i="27"/>
  <c r="AA17" i="27"/>
  <c r="V17" i="27"/>
  <c r="X17" i="27"/>
  <c r="W17" i="27"/>
  <c r="S17" i="27"/>
  <c r="R17" i="27"/>
  <c r="Q17" i="27"/>
  <c r="N17" i="27"/>
  <c r="M17" i="27"/>
  <c r="L17" i="27"/>
  <c r="I17" i="27"/>
  <c r="H17" i="27"/>
  <c r="G17" i="27"/>
  <c r="D17" i="27"/>
  <c r="C17" i="27"/>
  <c r="B17" i="27"/>
  <c r="K11" i="27"/>
  <c r="J11" i="27"/>
  <c r="I11" i="27"/>
  <c r="H11" i="27"/>
  <c r="G11" i="27"/>
  <c r="F11" i="27"/>
  <c r="E11" i="27"/>
  <c r="D11" i="27"/>
  <c r="C11" i="27"/>
  <c r="B11" i="27"/>
  <c r="K10" i="27"/>
  <c r="J10" i="27"/>
  <c r="I10" i="27"/>
  <c r="H10" i="27"/>
  <c r="G10" i="27"/>
  <c r="F10" i="27"/>
  <c r="E10" i="27"/>
  <c r="D10" i="27"/>
  <c r="C10" i="27"/>
  <c r="B10" i="27"/>
  <c r="K9" i="27"/>
  <c r="J9" i="27"/>
  <c r="I9" i="27"/>
  <c r="H9" i="27"/>
  <c r="G9" i="27"/>
  <c r="F9" i="27"/>
  <c r="E9" i="27"/>
  <c r="D9" i="27"/>
  <c r="C9" i="27"/>
  <c r="B9" i="27"/>
  <c r="K8" i="27"/>
  <c r="J8" i="27"/>
  <c r="I8" i="27"/>
  <c r="H8" i="27"/>
  <c r="G8" i="27"/>
  <c r="F8" i="27"/>
  <c r="E8" i="27"/>
  <c r="D8" i="27"/>
  <c r="C8" i="27"/>
  <c r="B8" i="27"/>
  <c r="K7" i="27"/>
  <c r="J7" i="27"/>
  <c r="I7" i="27"/>
  <c r="H7" i="27"/>
  <c r="G7" i="27"/>
  <c r="F7" i="27"/>
  <c r="E7" i="27"/>
  <c r="D7" i="27"/>
  <c r="C7" i="27"/>
  <c r="B7" i="27"/>
  <c r="K6" i="27"/>
  <c r="J6" i="27"/>
  <c r="I6" i="27"/>
  <c r="H6" i="27"/>
  <c r="G6" i="27"/>
  <c r="F6" i="27"/>
  <c r="E6" i="27"/>
  <c r="D6" i="27"/>
  <c r="C6" i="27"/>
  <c r="B6" i="27"/>
  <c r="K5" i="27"/>
  <c r="J5" i="27"/>
  <c r="I5" i="27"/>
  <c r="H5" i="27"/>
  <c r="G5" i="27"/>
  <c r="F5" i="27"/>
  <c r="E5" i="27"/>
  <c r="D5" i="27"/>
  <c r="C5" i="27"/>
  <c r="B5" i="27"/>
  <c r="K4" i="27"/>
  <c r="J4" i="27"/>
  <c r="I4" i="27"/>
  <c r="H4" i="27"/>
  <c r="G4" i="27"/>
  <c r="F4" i="27"/>
  <c r="E4" i="27"/>
  <c r="D4" i="27"/>
  <c r="C4" i="27"/>
  <c r="B4" i="27"/>
  <c r="F444" i="27" l="1"/>
  <c r="D441" i="27"/>
  <c r="F440" i="27"/>
  <c r="B438" i="27"/>
  <c r="C441" i="27"/>
  <c r="F442" i="27"/>
  <c r="F445" i="27"/>
  <c r="B441" i="27"/>
  <c r="F438" i="27"/>
  <c r="F439" i="27"/>
  <c r="E443" i="27"/>
  <c r="F443" i="27"/>
  <c r="B444" i="27"/>
  <c r="D438" i="27"/>
  <c r="F441" i="27"/>
  <c r="C444" i="27"/>
  <c r="E438" i="27"/>
  <c r="B442" i="27"/>
  <c r="D444" i="27"/>
  <c r="C438" i="27"/>
  <c r="C442" i="27"/>
  <c r="E444" i="27"/>
  <c r="E441" i="27"/>
  <c r="B439" i="27"/>
  <c r="D442" i="27"/>
  <c r="C439" i="27"/>
  <c r="E442" i="27"/>
  <c r="B445" i="27"/>
  <c r="D439" i="27"/>
  <c r="C445" i="27"/>
  <c r="E439" i="27"/>
  <c r="B443" i="27"/>
  <c r="D445" i="27"/>
  <c r="C443" i="27"/>
  <c r="E445" i="27"/>
  <c r="B440" i="27"/>
  <c r="C440" i="27"/>
  <c r="E440" i="27"/>
  <c r="D440" i="27"/>
  <c r="B427" i="27"/>
  <c r="C422" i="27"/>
  <c r="B424" i="27"/>
  <c r="F424" i="27"/>
  <c r="F423" i="27"/>
  <c r="B420" i="27"/>
  <c r="F427" i="27"/>
  <c r="D427" i="27"/>
  <c r="E427" i="27"/>
  <c r="D424" i="27"/>
  <c r="E421" i="27"/>
  <c r="E425" i="27"/>
  <c r="D425" i="27"/>
  <c r="C425" i="27"/>
  <c r="B425" i="27"/>
  <c r="B426" i="27"/>
  <c r="D422" i="27"/>
  <c r="D426" i="27"/>
  <c r="C423" i="27"/>
  <c r="B423" i="27"/>
  <c r="B421" i="27"/>
  <c r="C421" i="27"/>
  <c r="D421" i="27"/>
  <c r="F425" i="27"/>
  <c r="B422" i="27"/>
  <c r="D423" i="27"/>
  <c r="E426" i="27"/>
  <c r="E422" i="27"/>
  <c r="F422" i="27"/>
  <c r="C427" i="27"/>
  <c r="C424" i="27"/>
  <c r="F420" i="27"/>
  <c r="C420" i="27"/>
  <c r="E420" i="27"/>
  <c r="D420" i="27"/>
  <c r="E424" i="27"/>
  <c r="F421" i="27"/>
  <c r="C426" i="27"/>
  <c r="E423" i="27"/>
  <c r="F426" i="27"/>
  <c r="P406" i="27"/>
  <c r="J406" i="27" s="1"/>
  <c r="P405" i="27"/>
  <c r="H405" i="27" s="1"/>
  <c r="P403" i="27"/>
  <c r="H403" i="27" s="1"/>
  <c r="P409" i="27"/>
  <c r="I409" i="27" s="1"/>
  <c r="P402" i="27"/>
  <c r="K402" i="27" s="1"/>
  <c r="P408" i="27"/>
  <c r="I408" i="27" s="1"/>
  <c r="P407" i="27"/>
  <c r="P404" i="27"/>
  <c r="J404" i="27" s="1"/>
  <c r="P392" i="27"/>
  <c r="K392" i="27" s="1"/>
  <c r="P390" i="27"/>
  <c r="H390" i="27" s="1"/>
  <c r="P387" i="27"/>
  <c r="J387" i="27" s="1"/>
  <c r="P393" i="27"/>
  <c r="H393" i="27" s="1"/>
  <c r="P388" i="27"/>
  <c r="H388" i="27" s="1"/>
  <c r="P391" i="27"/>
  <c r="J391" i="27" s="1"/>
  <c r="P386" i="27"/>
  <c r="I386" i="27" s="1"/>
  <c r="P389" i="27"/>
  <c r="P377" i="27"/>
  <c r="M377" i="27" s="1"/>
  <c r="P375" i="27"/>
  <c r="N375" i="27" s="1"/>
  <c r="P372" i="27"/>
  <c r="L372" i="27" s="1"/>
  <c r="P374" i="27"/>
  <c r="N374" i="27" s="1"/>
  <c r="P373" i="27"/>
  <c r="L373" i="27" s="1"/>
  <c r="P371" i="27"/>
  <c r="L371" i="27" s="1"/>
  <c r="P376" i="27"/>
  <c r="N376" i="27" s="1"/>
  <c r="P370" i="27"/>
  <c r="L370" i="27" s="1"/>
  <c r="P359" i="27"/>
  <c r="M359" i="27" s="1"/>
  <c r="P354" i="27"/>
  <c r="L354" i="27" s="1"/>
  <c r="P358" i="27"/>
  <c r="L358" i="27" s="1"/>
  <c r="P355" i="27"/>
  <c r="L355" i="27" s="1"/>
  <c r="P353" i="27"/>
  <c r="M353" i="27" s="1"/>
  <c r="P356" i="27"/>
  <c r="L356" i="27" s="1"/>
  <c r="P357" i="27"/>
  <c r="L357" i="27" s="1"/>
  <c r="P352" i="27"/>
  <c r="M352" i="27" s="1"/>
  <c r="P342" i="27"/>
  <c r="L342" i="27" s="1"/>
  <c r="P338" i="27"/>
  <c r="L338" i="27" s="1"/>
  <c r="P339" i="27"/>
  <c r="N339" i="27" s="1"/>
  <c r="P341" i="27"/>
  <c r="N341" i="27" s="1"/>
  <c r="P337" i="27"/>
  <c r="L337" i="27" s="1"/>
  <c r="P340" i="27"/>
  <c r="N340" i="27" s="1"/>
  <c r="P336" i="27"/>
  <c r="N336" i="27" s="1"/>
  <c r="P335" i="27"/>
  <c r="N335" i="27" s="1"/>
  <c r="P321" i="27"/>
  <c r="N321" i="27" s="1"/>
  <c r="P320" i="27"/>
  <c r="M320" i="27" s="1"/>
  <c r="P319" i="27"/>
  <c r="M319" i="27" s="1"/>
  <c r="P326" i="27"/>
  <c r="M326" i="27" s="1"/>
  <c r="P325" i="27"/>
  <c r="N325" i="27" s="1"/>
  <c r="P323" i="27"/>
  <c r="M323" i="27" s="1"/>
  <c r="P322" i="27"/>
  <c r="L322" i="27" s="1"/>
  <c r="P324" i="27"/>
  <c r="L324" i="27" s="1"/>
  <c r="G302" i="27"/>
  <c r="D305" i="27"/>
  <c r="I308" i="27"/>
  <c r="H307" i="27"/>
  <c r="C305" i="27"/>
  <c r="F302" i="27"/>
  <c r="B302" i="27"/>
  <c r="E302" i="27"/>
  <c r="D302" i="27"/>
  <c r="C302" i="27"/>
  <c r="D301" i="27"/>
  <c r="C301" i="27"/>
  <c r="B301" i="27"/>
  <c r="K301" i="27"/>
  <c r="J301" i="27"/>
  <c r="D304" i="27"/>
  <c r="F304" i="27"/>
  <c r="E304" i="27"/>
  <c r="C306" i="27"/>
  <c r="B306" i="27"/>
  <c r="H306" i="27"/>
  <c r="K306" i="27"/>
  <c r="J306" i="27"/>
  <c r="I306" i="27"/>
  <c r="G306" i="27"/>
  <c r="J302" i="27"/>
  <c r="K302" i="27"/>
  <c r="I303" i="27"/>
  <c r="J303" i="27"/>
  <c r="K303" i="27"/>
  <c r="J304" i="27"/>
  <c r="F301" i="27"/>
  <c r="B304" i="27"/>
  <c r="G307" i="27"/>
  <c r="H302" i="27"/>
  <c r="K308" i="27"/>
  <c r="F308" i="27"/>
  <c r="I305" i="27"/>
  <c r="G305" i="27"/>
  <c r="F305" i="27"/>
  <c r="E305" i="27"/>
  <c r="K305" i="27"/>
  <c r="J305" i="27"/>
  <c r="H305" i="27"/>
  <c r="D306" i="27"/>
  <c r="F306" i="27"/>
  <c r="E301" i="27"/>
  <c r="C304" i="27"/>
  <c r="H301" i="27"/>
  <c r="K304" i="27"/>
  <c r="G308" i="27"/>
  <c r="J308" i="27"/>
  <c r="I302" i="27"/>
  <c r="D307" i="27"/>
  <c r="K307" i="27"/>
  <c r="C307" i="27"/>
  <c r="B307" i="27"/>
  <c r="J307" i="27"/>
  <c r="I307" i="27"/>
  <c r="C303" i="27"/>
  <c r="B303" i="27"/>
  <c r="E306" i="27"/>
  <c r="E307" i="27"/>
  <c r="F307" i="27"/>
  <c r="G301" i="27"/>
  <c r="I301" i="27"/>
  <c r="B305" i="27"/>
  <c r="H308" i="27"/>
  <c r="E303" i="27"/>
  <c r="C308" i="27"/>
  <c r="F303" i="27"/>
  <c r="H304" i="27"/>
  <c r="D308" i="27"/>
  <c r="G303" i="27"/>
  <c r="I304" i="27"/>
  <c r="E308" i="27"/>
  <c r="D303" i="27"/>
  <c r="B308" i="27"/>
  <c r="G304" i="27"/>
  <c r="H303" i="27"/>
  <c r="J287" i="27"/>
  <c r="F286" i="27"/>
  <c r="B287" i="27"/>
  <c r="K287" i="27"/>
  <c r="J288" i="27"/>
  <c r="H293" i="27"/>
  <c r="J291" i="27"/>
  <c r="H292" i="27"/>
  <c r="G286" i="27"/>
  <c r="D289" i="27"/>
  <c r="I292" i="27"/>
  <c r="I287" i="27"/>
  <c r="F292" i="27"/>
  <c r="J289" i="27"/>
  <c r="K289" i="27"/>
  <c r="B290" i="27"/>
  <c r="D291" i="27"/>
  <c r="C290" i="27"/>
  <c r="H287" i="27"/>
  <c r="D290" i="27"/>
  <c r="K288" i="27"/>
  <c r="C287" i="27"/>
  <c r="E291" i="27"/>
  <c r="G292" i="27"/>
  <c r="I293" i="27"/>
  <c r="H286" i="27"/>
  <c r="B289" i="27"/>
  <c r="E290" i="27"/>
  <c r="G291" i="27"/>
  <c r="F290" i="27"/>
  <c r="K292" i="27"/>
  <c r="D288" i="27"/>
  <c r="H290" i="27"/>
  <c r="E288" i="27"/>
  <c r="G289" i="27"/>
  <c r="D287" i="27"/>
  <c r="J290" i="27"/>
  <c r="C286" i="27"/>
  <c r="G288" i="27"/>
  <c r="I289" i="27"/>
  <c r="K290" i="27"/>
  <c r="C292" i="27"/>
  <c r="E293" i="27"/>
  <c r="B291" i="27"/>
  <c r="D292" i="27"/>
  <c r="F293" i="27"/>
  <c r="C289" i="27"/>
  <c r="H291" i="27"/>
  <c r="K286" i="27"/>
  <c r="E289" i="27"/>
  <c r="G290" i="27"/>
  <c r="F289" i="27"/>
  <c r="B293" i="27"/>
  <c r="C293" i="27"/>
  <c r="B286" i="27"/>
  <c r="F288" i="27"/>
  <c r="H289" i="27"/>
  <c r="D293" i="27"/>
  <c r="D286" i="27"/>
  <c r="F287" i="27"/>
  <c r="E286" i="27"/>
  <c r="G287" i="27"/>
  <c r="I288" i="27"/>
  <c r="C291" i="27"/>
  <c r="E292" i="27"/>
  <c r="G293" i="27"/>
  <c r="F291" i="27"/>
  <c r="J293" i="27"/>
  <c r="I286" i="27"/>
  <c r="K293" i="27"/>
  <c r="J286" i="27"/>
  <c r="B288" i="27"/>
  <c r="J292" i="27"/>
  <c r="C288" i="27"/>
  <c r="I291" i="27"/>
  <c r="I290" i="27"/>
  <c r="K291" i="27"/>
  <c r="B292" i="27"/>
  <c r="E287" i="27"/>
  <c r="H288" i="27"/>
  <c r="F277" i="27"/>
  <c r="H272" i="27"/>
  <c r="C275" i="27"/>
  <c r="F271" i="27"/>
  <c r="D270" i="27"/>
  <c r="J273" i="27"/>
  <c r="G276" i="27"/>
  <c r="G271" i="27"/>
  <c r="C274" i="27"/>
  <c r="K274" i="27"/>
  <c r="H277" i="27"/>
  <c r="D277" i="27"/>
  <c r="K277" i="27"/>
  <c r="J277" i="27"/>
  <c r="C277" i="27"/>
  <c r="B277" i="27"/>
  <c r="K271" i="27"/>
  <c r="I272" i="27"/>
  <c r="J276" i="27"/>
  <c r="J272" i="27"/>
  <c r="E270" i="27"/>
  <c r="F272" i="27"/>
  <c r="F270" i="27"/>
  <c r="E276" i="27"/>
  <c r="B276" i="27"/>
  <c r="H271" i="27"/>
  <c r="I271" i="27"/>
  <c r="G272" i="27"/>
  <c r="J274" i="27"/>
  <c r="G274" i="27"/>
  <c r="F274" i="27"/>
  <c r="D274" i="27"/>
  <c r="I274" i="27"/>
  <c r="E274" i="27"/>
  <c r="H274" i="27"/>
  <c r="E275" i="27"/>
  <c r="C276" i="27"/>
  <c r="D276" i="27"/>
  <c r="I273" i="27"/>
  <c r="G270" i="27"/>
  <c r="F276" i="27"/>
  <c r="B273" i="27"/>
  <c r="B272" i="27"/>
  <c r="D272" i="27"/>
  <c r="F275" i="27"/>
  <c r="G277" i="27"/>
  <c r="B270" i="27"/>
  <c r="H270" i="27"/>
  <c r="K270" i="27"/>
  <c r="J270" i="27"/>
  <c r="I270" i="27"/>
  <c r="H276" i="27"/>
  <c r="B275" i="27"/>
  <c r="I277" i="27"/>
  <c r="D275" i="27"/>
  <c r="C270" i="27"/>
  <c r="I275" i="27"/>
  <c r="D271" i="27"/>
  <c r="K272" i="27"/>
  <c r="E271" i="27"/>
  <c r="K273" i="27"/>
  <c r="B274" i="27"/>
  <c r="E277" i="27"/>
  <c r="F273" i="27"/>
  <c r="J275" i="27"/>
  <c r="J271" i="27"/>
  <c r="G275" i="27"/>
  <c r="I276" i="27"/>
  <c r="D273" i="27"/>
  <c r="C272" i="27"/>
  <c r="E273" i="27"/>
  <c r="K276" i="27"/>
  <c r="C271" i="27"/>
  <c r="E272" i="27"/>
  <c r="G273" i="27"/>
  <c r="K275" i="27"/>
  <c r="C273" i="27"/>
  <c r="H275" i="27"/>
  <c r="B271" i="27"/>
  <c r="H273" i="27"/>
  <c r="K255" i="27"/>
  <c r="K261" i="27"/>
  <c r="H258" i="27"/>
  <c r="C261" i="27"/>
  <c r="G258" i="27"/>
  <c r="I259" i="27"/>
  <c r="I254" i="27"/>
  <c r="J261" i="27"/>
  <c r="E261" i="27"/>
  <c r="I261" i="27"/>
  <c r="H261" i="27"/>
  <c r="F261" i="27"/>
  <c r="D261" i="27"/>
  <c r="G261" i="27"/>
  <c r="D256" i="27"/>
  <c r="I257" i="27"/>
  <c r="J257" i="27"/>
  <c r="H257" i="27"/>
  <c r="J258" i="27"/>
  <c r="K258" i="27"/>
  <c r="J259" i="27"/>
  <c r="E257" i="27"/>
  <c r="K259" i="27"/>
  <c r="H260" i="27"/>
  <c r="G260" i="27"/>
  <c r="D260" i="27"/>
  <c r="B260" i="27"/>
  <c r="F260" i="27"/>
  <c r="C260" i="27"/>
  <c r="E260" i="27"/>
  <c r="I258" i="27"/>
  <c r="K256" i="27"/>
  <c r="H256" i="27"/>
  <c r="G256" i="27"/>
  <c r="F256" i="27"/>
  <c r="J256" i="27"/>
  <c r="I256" i="27"/>
  <c r="E256" i="27"/>
  <c r="D258" i="27"/>
  <c r="J254" i="27"/>
  <c r="K254" i="27"/>
  <c r="G257" i="27"/>
  <c r="J260" i="27"/>
  <c r="G259" i="27"/>
  <c r="J255" i="27"/>
  <c r="I255" i="27"/>
  <c r="F255" i="27"/>
  <c r="D255" i="27"/>
  <c r="H255" i="27"/>
  <c r="G255" i="27"/>
  <c r="E255" i="27"/>
  <c r="F257" i="27"/>
  <c r="B255" i="27"/>
  <c r="E258" i="27"/>
  <c r="K260" i="27"/>
  <c r="F259" i="27"/>
  <c r="E259" i="27"/>
  <c r="D259" i="27"/>
  <c r="C259" i="27"/>
  <c r="B259" i="27"/>
  <c r="C254" i="27"/>
  <c r="B254" i="27"/>
  <c r="B256" i="27"/>
  <c r="C256" i="27"/>
  <c r="H259" i="27"/>
  <c r="C257" i="27"/>
  <c r="D257" i="27"/>
  <c r="H254" i="27"/>
  <c r="I260" i="27"/>
  <c r="C255" i="27"/>
  <c r="F258" i="27"/>
  <c r="B261" i="27"/>
  <c r="E254" i="27"/>
  <c r="K257" i="27"/>
  <c r="F254" i="27"/>
  <c r="B258" i="27"/>
  <c r="D254" i="27"/>
  <c r="G254" i="27"/>
  <c r="C258" i="27"/>
  <c r="B257" i="27"/>
  <c r="E242" i="27"/>
  <c r="D242" i="27"/>
  <c r="F242" i="27"/>
  <c r="G242" i="27"/>
  <c r="H242" i="27"/>
  <c r="I242" i="27"/>
  <c r="J242" i="27"/>
  <c r="K242" i="27"/>
  <c r="K246" i="27"/>
  <c r="B242" i="27"/>
  <c r="C242" i="27"/>
  <c r="B248" i="27"/>
  <c r="K248" i="27"/>
  <c r="G241" i="27"/>
  <c r="E241" i="27"/>
  <c r="H241" i="27"/>
  <c r="I241" i="27"/>
  <c r="C243" i="27"/>
  <c r="K241" i="27"/>
  <c r="B246" i="27"/>
  <c r="C246" i="27"/>
  <c r="D246" i="27"/>
  <c r="E246" i="27"/>
  <c r="F246" i="27"/>
  <c r="G246" i="27"/>
  <c r="H246" i="27"/>
  <c r="K243" i="27"/>
  <c r="I246" i="27"/>
  <c r="J246" i="27"/>
  <c r="I247" i="27"/>
  <c r="H247" i="27"/>
  <c r="K247" i="27"/>
  <c r="C245" i="27"/>
  <c r="J248" i="27"/>
  <c r="F244" i="27"/>
  <c r="D245" i="27"/>
  <c r="C244" i="27"/>
  <c r="E245" i="27"/>
  <c r="J241" i="27"/>
  <c r="B243" i="27"/>
  <c r="D244" i="27"/>
  <c r="F245" i="27"/>
  <c r="J247" i="27"/>
  <c r="B244" i="27"/>
  <c r="E244" i="27"/>
  <c r="C248" i="27"/>
  <c r="H245" i="27"/>
  <c r="G244" i="27"/>
  <c r="B241" i="27"/>
  <c r="F243" i="27"/>
  <c r="H244" i="27"/>
  <c r="J245" i="27"/>
  <c r="B247" i="27"/>
  <c r="D248" i="27"/>
  <c r="C241" i="27"/>
  <c r="G243" i="27"/>
  <c r="I244" i="27"/>
  <c r="K245" i="27"/>
  <c r="C247" i="27"/>
  <c r="E248" i="27"/>
  <c r="I245" i="27"/>
  <c r="D241" i="27"/>
  <c r="H243" i="27"/>
  <c r="J244" i="27"/>
  <c r="D247" i="27"/>
  <c r="F248" i="27"/>
  <c r="G245" i="27"/>
  <c r="D243" i="27"/>
  <c r="I243" i="27"/>
  <c r="K244" i="27"/>
  <c r="E247" i="27"/>
  <c r="G248" i="27"/>
  <c r="E243" i="27"/>
  <c r="F241" i="27"/>
  <c r="J243" i="27"/>
  <c r="B245" i="27"/>
  <c r="F247" i="27"/>
  <c r="H248" i="27"/>
  <c r="G247" i="27"/>
  <c r="I248" i="27"/>
  <c r="O227" i="27"/>
  <c r="N227" i="27"/>
  <c r="O228" i="27"/>
  <c r="N228" i="27"/>
  <c r="O229" i="27"/>
  <c r="N229" i="27"/>
  <c r="O226" i="27"/>
  <c r="N226" i="27"/>
  <c r="E148" i="27"/>
  <c r="F148" i="27" s="1"/>
  <c r="J148" i="27"/>
  <c r="K148" i="27" s="1"/>
  <c r="E152" i="27"/>
  <c r="F152" i="27" s="1"/>
  <c r="I219" i="27"/>
  <c r="K219" i="27"/>
  <c r="J219" i="27"/>
  <c r="H219" i="27"/>
  <c r="L219" i="27"/>
  <c r="BH201" i="27"/>
  <c r="BI201" i="27" s="1"/>
  <c r="AN149" i="27"/>
  <c r="AO149" i="27" s="1"/>
  <c r="E147" i="27"/>
  <c r="F147" i="27" s="1"/>
  <c r="E197" i="27"/>
  <c r="F197" i="27" s="1"/>
  <c r="E201" i="27"/>
  <c r="F201" i="27" s="1"/>
  <c r="J201" i="27"/>
  <c r="K201" i="27" s="1"/>
  <c r="O197" i="27"/>
  <c r="P197" i="27" s="1"/>
  <c r="O201" i="27"/>
  <c r="P201" i="27" s="1"/>
  <c r="D218" i="27"/>
  <c r="C218" i="27"/>
  <c r="F218" i="27"/>
  <c r="B218" i="27"/>
  <c r="E196" i="27"/>
  <c r="F196" i="27" s="1"/>
  <c r="J196" i="27"/>
  <c r="K196" i="27" s="1"/>
  <c r="J200" i="27"/>
  <c r="K200" i="27" s="1"/>
  <c r="O196" i="27"/>
  <c r="P196" i="27" s="1"/>
  <c r="O200" i="27"/>
  <c r="P200" i="27" s="1"/>
  <c r="AI196" i="27"/>
  <c r="AJ196" i="27" s="1"/>
  <c r="AI200" i="27"/>
  <c r="AJ200" i="27" s="1"/>
  <c r="AS196" i="27"/>
  <c r="AT196" i="27" s="1"/>
  <c r="AS200" i="27"/>
  <c r="AT200" i="27" s="1"/>
  <c r="AX196" i="27"/>
  <c r="AY196" i="27" s="1"/>
  <c r="AX200" i="27"/>
  <c r="AY200" i="27" s="1"/>
  <c r="E218" i="27"/>
  <c r="AS149" i="27"/>
  <c r="AT149" i="27" s="1"/>
  <c r="AX149" i="27"/>
  <c r="AY149" i="27" s="1"/>
  <c r="E202" i="27"/>
  <c r="F202" i="27" s="1"/>
  <c r="J202" i="27"/>
  <c r="K202" i="27" s="1"/>
  <c r="Y202" i="27"/>
  <c r="Z202" i="27" s="1"/>
  <c r="AD202" i="27"/>
  <c r="AE202" i="27" s="1"/>
  <c r="AI202" i="27"/>
  <c r="AJ202" i="27" s="1"/>
  <c r="AS198" i="27"/>
  <c r="AT198" i="27" s="1"/>
  <c r="AX198" i="27"/>
  <c r="AY198" i="27" s="1"/>
  <c r="AX202" i="27"/>
  <c r="AY202" i="27" s="1"/>
  <c r="E198" i="27"/>
  <c r="F198" i="27" s="1"/>
  <c r="J198" i="27"/>
  <c r="K198" i="27" s="1"/>
  <c r="O198" i="27"/>
  <c r="P198" i="27" s="1"/>
  <c r="AD198" i="27"/>
  <c r="AE198" i="27" s="1"/>
  <c r="AI198" i="27"/>
  <c r="AJ198" i="27" s="1"/>
  <c r="AD201" i="27"/>
  <c r="AE201" i="27" s="1"/>
  <c r="AI197" i="27"/>
  <c r="AJ197" i="27" s="1"/>
  <c r="AI201" i="27"/>
  <c r="AJ201" i="27" s="1"/>
  <c r="AS197" i="27"/>
  <c r="AT197" i="27" s="1"/>
  <c r="AX197" i="27"/>
  <c r="AY197" i="27" s="1"/>
  <c r="J152" i="27"/>
  <c r="K152" i="27" s="1"/>
  <c r="O148" i="27"/>
  <c r="P148" i="27" s="1"/>
  <c r="O152" i="27"/>
  <c r="P152" i="27" s="1"/>
  <c r="T148" i="27"/>
  <c r="U148" i="27" s="1"/>
  <c r="AD152" i="27"/>
  <c r="AE152" i="27" s="1"/>
  <c r="Y200" i="27"/>
  <c r="Z200" i="27" s="1"/>
  <c r="AD200" i="27"/>
  <c r="AE200" i="27" s="1"/>
  <c r="Y196" i="27"/>
  <c r="Z196" i="27" s="1"/>
  <c r="AD196" i="27"/>
  <c r="AE196" i="27" s="1"/>
  <c r="Y197" i="27"/>
  <c r="Z197" i="27" s="1"/>
  <c r="AD197" i="27"/>
  <c r="AE197" i="27" s="1"/>
  <c r="BC201" i="27"/>
  <c r="BD201" i="27" s="1"/>
  <c r="E146" i="27"/>
  <c r="F146" i="27" s="1"/>
  <c r="BH196" i="27"/>
  <c r="BI196" i="27" s="1"/>
  <c r="BH200" i="27"/>
  <c r="BI200" i="27" s="1"/>
  <c r="J147" i="27"/>
  <c r="K147" i="27" s="1"/>
  <c r="J151" i="27"/>
  <c r="K151" i="27" s="1"/>
  <c r="O147" i="27"/>
  <c r="P147" i="27" s="1"/>
  <c r="O151" i="27"/>
  <c r="P151" i="27" s="1"/>
  <c r="T147" i="27"/>
  <c r="U147" i="27" s="1"/>
  <c r="T151" i="27"/>
  <c r="U151" i="27" s="1"/>
  <c r="Y151" i="27"/>
  <c r="Z151" i="27" s="1"/>
  <c r="AI147" i="27"/>
  <c r="AJ147" i="27" s="1"/>
  <c r="AI151" i="27"/>
  <c r="AJ151" i="27" s="1"/>
  <c r="AN147" i="27"/>
  <c r="AO147" i="27" s="1"/>
  <c r="AN151" i="27"/>
  <c r="AO151" i="27" s="1"/>
  <c r="AS147" i="27"/>
  <c r="AT147" i="27" s="1"/>
  <c r="BC147" i="27"/>
  <c r="BD147" i="27" s="1"/>
  <c r="AX153" i="27"/>
  <c r="AY153" i="27" s="1"/>
  <c r="AX199" i="27"/>
  <c r="AY199" i="27" s="1"/>
  <c r="AX203" i="27"/>
  <c r="AY203" i="27" s="1"/>
  <c r="J146" i="27"/>
  <c r="K146" i="27" s="1"/>
  <c r="J150" i="27"/>
  <c r="K150" i="27" s="1"/>
  <c r="O146" i="27"/>
  <c r="P146" i="27" s="1"/>
  <c r="T146" i="27"/>
  <c r="U146" i="27" s="1"/>
  <c r="T150" i="27"/>
  <c r="U150" i="27" s="1"/>
  <c r="Y146" i="27"/>
  <c r="Z146" i="27" s="1"/>
  <c r="Y150" i="27"/>
  <c r="Z150" i="27" s="1"/>
  <c r="AI146" i="27"/>
  <c r="AJ146" i="27" s="1"/>
  <c r="AI150" i="27"/>
  <c r="AJ150" i="27" s="1"/>
  <c r="AN146" i="27"/>
  <c r="AO146" i="27" s="1"/>
  <c r="AN150" i="27"/>
  <c r="AO150" i="27" s="1"/>
  <c r="AS146" i="27"/>
  <c r="AT146" i="27" s="1"/>
  <c r="AS150" i="27"/>
  <c r="AT150" i="27" s="1"/>
  <c r="AX146" i="27"/>
  <c r="AY146" i="27" s="1"/>
  <c r="BC146" i="27"/>
  <c r="BD146" i="27" s="1"/>
  <c r="BH150" i="27"/>
  <c r="BI150" i="27" s="1"/>
  <c r="BC151" i="27"/>
  <c r="BD151" i="27" s="1"/>
  <c r="E175" i="27"/>
  <c r="F175" i="27" s="1"/>
  <c r="AI148" i="27"/>
  <c r="AJ148" i="27" s="1"/>
  <c r="AI152" i="27"/>
  <c r="AJ152" i="27" s="1"/>
  <c r="AN152" i="27"/>
  <c r="AO152" i="27" s="1"/>
  <c r="AS148" i="27"/>
  <c r="AT148" i="27" s="1"/>
  <c r="AS152" i="27"/>
  <c r="AT152" i="27" s="1"/>
  <c r="AX148" i="27"/>
  <c r="AY148" i="27" s="1"/>
  <c r="AX152" i="27"/>
  <c r="AY152" i="27" s="1"/>
  <c r="BC148" i="27"/>
  <c r="BD148" i="27" s="1"/>
  <c r="AS203" i="27"/>
  <c r="AT203" i="27" s="1"/>
  <c r="AS199" i="27"/>
  <c r="AT199" i="27" s="1"/>
  <c r="BH175" i="27"/>
  <c r="BI175" i="27" s="1"/>
  <c r="BH197" i="27"/>
  <c r="BI197" i="27" s="1"/>
  <c r="BC202" i="27"/>
  <c r="BD202" i="27" s="1"/>
  <c r="BH198" i="27"/>
  <c r="BI198" i="27" s="1"/>
  <c r="E199" i="27"/>
  <c r="F199" i="27" s="1"/>
  <c r="J199" i="27"/>
  <c r="K199" i="27" s="1"/>
  <c r="J203" i="27"/>
  <c r="K203" i="27" s="1"/>
  <c r="O199" i="27"/>
  <c r="P199" i="27" s="1"/>
  <c r="O203" i="27"/>
  <c r="P203" i="27" s="1"/>
  <c r="Y199" i="27"/>
  <c r="Z199" i="27" s="1"/>
  <c r="Y203" i="27"/>
  <c r="Z203" i="27" s="1"/>
  <c r="AD199" i="27"/>
  <c r="AE199" i="27" s="1"/>
  <c r="AD203" i="27"/>
  <c r="AE203" i="27" s="1"/>
  <c r="AI199" i="27"/>
  <c r="AJ199" i="27" s="1"/>
  <c r="BH203" i="27"/>
  <c r="BI203" i="27" s="1"/>
  <c r="E172" i="27"/>
  <c r="F172" i="27" s="1"/>
  <c r="E176" i="27"/>
  <c r="F176" i="27" s="1"/>
  <c r="J172" i="27"/>
  <c r="K172" i="27" s="1"/>
  <c r="J176" i="27"/>
  <c r="K176" i="27" s="1"/>
  <c r="T172" i="27"/>
  <c r="U172" i="27" s="1"/>
  <c r="T176" i="27"/>
  <c r="U176" i="27" s="1"/>
  <c r="Y172" i="27"/>
  <c r="Z172" i="27" s="1"/>
  <c r="Y176" i="27"/>
  <c r="Z176" i="27" s="1"/>
  <c r="AI172" i="27"/>
  <c r="AJ172" i="27" s="1"/>
  <c r="AI176" i="27"/>
  <c r="AJ176" i="27" s="1"/>
  <c r="AN172" i="27"/>
  <c r="AO172" i="27" s="1"/>
  <c r="AN176" i="27"/>
  <c r="AO176" i="27" s="1"/>
  <c r="AX172" i="27"/>
  <c r="AY172" i="27" s="1"/>
  <c r="AX176" i="27"/>
  <c r="AY176" i="27" s="1"/>
  <c r="BC172" i="27"/>
  <c r="BD172" i="27" s="1"/>
  <c r="BC176" i="27"/>
  <c r="BD176" i="27" s="1"/>
  <c r="BH172" i="27"/>
  <c r="BI172" i="27" s="1"/>
  <c r="BH176" i="27"/>
  <c r="BI176" i="27" s="1"/>
  <c r="E173" i="27"/>
  <c r="F173" i="27" s="1"/>
  <c r="J173" i="27"/>
  <c r="K173" i="27" s="1"/>
  <c r="J177" i="27"/>
  <c r="K177" i="27" s="1"/>
  <c r="BH202" i="27"/>
  <c r="BI202" i="27" s="1"/>
  <c r="E170" i="27"/>
  <c r="F170" i="27" s="1"/>
  <c r="E174" i="27"/>
  <c r="F174" i="27" s="1"/>
  <c r="J170" i="27"/>
  <c r="K170" i="27" s="1"/>
  <c r="T170" i="27"/>
  <c r="U170" i="27" s="1"/>
  <c r="T174" i="27"/>
  <c r="U174" i="27" s="1"/>
  <c r="Y170" i="27"/>
  <c r="Z170" i="27" s="1"/>
  <c r="AI174" i="27"/>
  <c r="AJ174" i="27" s="1"/>
  <c r="AN170" i="27"/>
  <c r="AO170" i="27" s="1"/>
  <c r="AN174" i="27"/>
  <c r="AO174" i="27" s="1"/>
  <c r="AS170" i="27"/>
  <c r="AT170" i="27" s="1"/>
  <c r="AX170" i="27"/>
  <c r="AY170" i="27" s="1"/>
  <c r="AX174" i="27"/>
  <c r="AY174" i="27" s="1"/>
  <c r="BC170" i="27"/>
  <c r="BD170" i="27" s="1"/>
  <c r="BC174" i="27"/>
  <c r="BD174" i="27" s="1"/>
  <c r="BH170" i="27"/>
  <c r="BI170" i="27" s="1"/>
  <c r="BH174" i="27"/>
  <c r="BI174" i="27" s="1"/>
  <c r="BH151" i="27"/>
  <c r="BI151" i="27" s="1"/>
  <c r="BH199" i="27"/>
  <c r="BI199" i="27" s="1"/>
  <c r="AI203" i="27"/>
  <c r="AJ203" i="27" s="1"/>
  <c r="E171" i="27"/>
  <c r="F171" i="27" s="1"/>
  <c r="J171" i="27"/>
  <c r="K171" i="27" s="1"/>
  <c r="J175" i="27"/>
  <c r="K175" i="27" s="1"/>
  <c r="T171" i="27"/>
  <c r="U171" i="27" s="1"/>
  <c r="T175" i="27"/>
  <c r="U175" i="27" s="1"/>
  <c r="Y171" i="27"/>
  <c r="Z171" i="27" s="1"/>
  <c r="Y175" i="27"/>
  <c r="Z175" i="27" s="1"/>
  <c r="AI171" i="27"/>
  <c r="AJ171" i="27" s="1"/>
  <c r="AI175" i="27"/>
  <c r="AJ175" i="27" s="1"/>
  <c r="AN171" i="27"/>
  <c r="AO171" i="27" s="1"/>
  <c r="AS171" i="27"/>
  <c r="AT171" i="27" s="1"/>
  <c r="AX171" i="27"/>
  <c r="AY171" i="27" s="1"/>
  <c r="AX175" i="27"/>
  <c r="AY175" i="27" s="1"/>
  <c r="BC171" i="27"/>
  <c r="BD171" i="27" s="1"/>
  <c r="BC175" i="27"/>
  <c r="BD175" i="27" s="1"/>
  <c r="BH171" i="27"/>
  <c r="BI171" i="27" s="1"/>
  <c r="BC203" i="27"/>
  <c r="BD203" i="27" s="1"/>
  <c r="AX201" i="27"/>
  <c r="AY201" i="27" s="1"/>
  <c r="AS201" i="27"/>
  <c r="AT201" i="27" s="1"/>
  <c r="Y198" i="27"/>
  <c r="Z198" i="27" s="1"/>
  <c r="Y201" i="27"/>
  <c r="Z201" i="27" s="1"/>
  <c r="O202" i="27"/>
  <c r="P202" i="27" s="1"/>
  <c r="J197" i="27"/>
  <c r="K197" i="27" s="1"/>
  <c r="E200" i="27"/>
  <c r="F200" i="27" s="1"/>
  <c r="Y174" i="27"/>
  <c r="Z174" i="27" s="1"/>
  <c r="AN196" i="27"/>
  <c r="AO196" i="27" s="1"/>
  <c r="AN197" i="27"/>
  <c r="AO197" i="27" s="1"/>
  <c r="AN198" i="27"/>
  <c r="AO198" i="27" s="1"/>
  <c r="AN199" i="27"/>
  <c r="AO199" i="27" s="1"/>
  <c r="AN200" i="27"/>
  <c r="AO200" i="27" s="1"/>
  <c r="AN201" i="27"/>
  <c r="AO201" i="27" s="1"/>
  <c r="AN202" i="27"/>
  <c r="AO202" i="27" s="1"/>
  <c r="AN203" i="27"/>
  <c r="AO203" i="27" s="1"/>
  <c r="E203" i="27"/>
  <c r="F203" i="27" s="1"/>
  <c r="BC196" i="27"/>
  <c r="BD196" i="27" s="1"/>
  <c r="BC197" i="27"/>
  <c r="BD197" i="27" s="1"/>
  <c r="BC198" i="27"/>
  <c r="BD198" i="27" s="1"/>
  <c r="BC199" i="27"/>
  <c r="BD199" i="27" s="1"/>
  <c r="BC200" i="27"/>
  <c r="BD200" i="27" s="1"/>
  <c r="T196" i="27"/>
  <c r="U196" i="27" s="1"/>
  <c r="T197" i="27"/>
  <c r="U197" i="27" s="1"/>
  <c r="T198" i="27"/>
  <c r="U198" i="27" s="1"/>
  <c r="T199" i="27"/>
  <c r="U199" i="27" s="1"/>
  <c r="T200" i="27"/>
  <c r="U200" i="27" s="1"/>
  <c r="T201" i="27"/>
  <c r="U201" i="27" s="1"/>
  <c r="T202" i="27"/>
  <c r="U202" i="27" s="1"/>
  <c r="T203" i="27"/>
  <c r="U203" i="27" s="1"/>
  <c r="AS202" i="27"/>
  <c r="AT202" i="27" s="1"/>
  <c r="T173" i="27"/>
  <c r="U173" i="27" s="1"/>
  <c r="T177" i="27"/>
  <c r="U177" i="27" s="1"/>
  <c r="Y173" i="27"/>
  <c r="Z173" i="27" s="1"/>
  <c r="Y177" i="27"/>
  <c r="Z177" i="27" s="1"/>
  <c r="AD177" i="27"/>
  <c r="AE177" i="27" s="1"/>
  <c r="AI173" i="27"/>
  <c r="AJ173" i="27" s="1"/>
  <c r="AI177" i="27"/>
  <c r="AJ177" i="27" s="1"/>
  <c r="AN173" i="27"/>
  <c r="AO173" i="27" s="1"/>
  <c r="AN177" i="27"/>
  <c r="AO177" i="27" s="1"/>
  <c r="AX173" i="27"/>
  <c r="AY173" i="27" s="1"/>
  <c r="AX177" i="27"/>
  <c r="AY177" i="27" s="1"/>
  <c r="BC173" i="27"/>
  <c r="BD173" i="27" s="1"/>
  <c r="BC177" i="27"/>
  <c r="BD177" i="27" s="1"/>
  <c r="BH173" i="27"/>
  <c r="BI173" i="27" s="1"/>
  <c r="BH177" i="27"/>
  <c r="BI177" i="27" s="1"/>
  <c r="AN175" i="27"/>
  <c r="AO175" i="27" s="1"/>
  <c r="AI170" i="27"/>
  <c r="AJ170" i="27" s="1"/>
  <c r="J174" i="27"/>
  <c r="K174" i="27" s="1"/>
  <c r="E177" i="27"/>
  <c r="F177" i="27" s="1"/>
  <c r="O170" i="27"/>
  <c r="P170" i="27" s="1"/>
  <c r="O171" i="27"/>
  <c r="P171" i="27" s="1"/>
  <c r="O172" i="27"/>
  <c r="P172" i="27" s="1"/>
  <c r="O173" i="27"/>
  <c r="P173" i="27" s="1"/>
  <c r="O174" i="27"/>
  <c r="P174" i="27" s="1"/>
  <c r="O175" i="27"/>
  <c r="P175" i="27" s="1"/>
  <c r="O176" i="27"/>
  <c r="P176" i="27" s="1"/>
  <c r="O177" i="27"/>
  <c r="P177" i="27" s="1"/>
  <c r="AD170" i="27"/>
  <c r="AE170" i="27" s="1"/>
  <c r="AD171" i="27"/>
  <c r="AE171" i="27" s="1"/>
  <c r="AD172" i="27"/>
  <c r="AE172" i="27" s="1"/>
  <c r="AD173" i="27"/>
  <c r="AE173" i="27" s="1"/>
  <c r="AD174" i="27"/>
  <c r="AE174" i="27" s="1"/>
  <c r="AD175" i="27"/>
  <c r="AE175" i="27" s="1"/>
  <c r="AD176" i="27"/>
  <c r="AE176" i="27" s="1"/>
  <c r="AS172" i="27"/>
  <c r="AT172" i="27" s="1"/>
  <c r="AS173" i="27"/>
  <c r="AT173" i="27" s="1"/>
  <c r="AS174" i="27"/>
  <c r="AT174" i="27" s="1"/>
  <c r="AS175" i="27"/>
  <c r="AT175" i="27" s="1"/>
  <c r="AS176" i="27"/>
  <c r="AT176" i="27" s="1"/>
  <c r="AS177" i="27"/>
  <c r="AT177" i="27" s="1"/>
  <c r="BH148" i="27"/>
  <c r="BI148" i="27" s="1"/>
  <c r="BH147" i="27"/>
  <c r="BI147" i="27" s="1"/>
  <c r="E149" i="27"/>
  <c r="F149" i="27" s="1"/>
  <c r="E153" i="27"/>
  <c r="F153" i="27" s="1"/>
  <c r="J149" i="27"/>
  <c r="K149" i="27" s="1"/>
  <c r="J153" i="27"/>
  <c r="K153" i="27" s="1"/>
  <c r="O149" i="27"/>
  <c r="P149" i="27" s="1"/>
  <c r="O153" i="27"/>
  <c r="P153" i="27" s="1"/>
  <c r="T149" i="27"/>
  <c r="U149" i="27" s="1"/>
  <c r="AD153" i="27"/>
  <c r="AE153" i="27" s="1"/>
  <c r="AI149" i="27"/>
  <c r="AJ149" i="27" s="1"/>
  <c r="BH146" i="27"/>
  <c r="BI146" i="27" s="1"/>
  <c r="E151" i="27"/>
  <c r="F151" i="27" s="1"/>
  <c r="AS151" i="27"/>
  <c r="AT151" i="27" s="1"/>
  <c r="Y152" i="27"/>
  <c r="Z152" i="27" s="1"/>
  <c r="BH152" i="27"/>
  <c r="BI152" i="27" s="1"/>
  <c r="BC153" i="27"/>
  <c r="BD153" i="27" s="1"/>
  <c r="BH149" i="27"/>
  <c r="BI149" i="27" s="1"/>
  <c r="Y153" i="27"/>
  <c r="Z153" i="27" s="1"/>
  <c r="BH153" i="27"/>
  <c r="BI153" i="27" s="1"/>
  <c r="AI153" i="27"/>
  <c r="AJ153" i="27" s="1"/>
  <c r="BC150" i="27"/>
  <c r="BD150" i="27" s="1"/>
  <c r="BC149" i="27"/>
  <c r="BD149" i="27" s="1"/>
  <c r="AX147" i="27"/>
  <c r="AY147" i="27" s="1"/>
  <c r="AX150" i="27"/>
  <c r="AY150" i="27" s="1"/>
  <c r="AX151" i="27"/>
  <c r="AY151" i="27" s="1"/>
  <c r="AN148" i="27"/>
  <c r="AO148" i="27" s="1"/>
  <c r="AN153" i="27"/>
  <c r="AO153" i="27" s="1"/>
  <c r="Y148" i="27"/>
  <c r="Z148" i="27" s="1"/>
  <c r="Y149" i="27"/>
  <c r="Z149" i="27" s="1"/>
  <c r="Y147" i="27"/>
  <c r="Z147" i="27" s="1"/>
  <c r="O150" i="27"/>
  <c r="P150" i="27" s="1"/>
  <c r="E150" i="27"/>
  <c r="F150" i="27" s="1"/>
  <c r="AD146" i="27"/>
  <c r="AE146" i="27" s="1"/>
  <c r="AD147" i="27"/>
  <c r="AE147" i="27" s="1"/>
  <c r="AD148" i="27"/>
  <c r="AE148" i="27" s="1"/>
  <c r="AD149" i="27"/>
  <c r="AE149" i="27" s="1"/>
  <c r="AD150" i="27"/>
  <c r="AE150" i="27" s="1"/>
  <c r="AD151" i="27"/>
  <c r="AE151" i="27" s="1"/>
  <c r="BC152" i="27"/>
  <c r="BD152" i="27" s="1"/>
  <c r="T152" i="27"/>
  <c r="U152" i="27" s="1"/>
  <c r="T153" i="27"/>
  <c r="U153" i="27" s="1"/>
  <c r="AS153" i="27"/>
  <c r="AT153" i="27" s="1"/>
  <c r="I184" i="27"/>
  <c r="K191" i="27"/>
  <c r="B191" i="27"/>
  <c r="C191" i="27"/>
  <c r="E188" i="27"/>
  <c r="D191" i="27"/>
  <c r="E191" i="27"/>
  <c r="F191" i="27"/>
  <c r="G191" i="27"/>
  <c r="H191" i="27"/>
  <c r="I191" i="27"/>
  <c r="J191" i="27"/>
  <c r="H188" i="27"/>
  <c r="I188" i="27"/>
  <c r="G189" i="27"/>
  <c r="C186" i="27"/>
  <c r="D186" i="27"/>
  <c r="J184" i="27"/>
  <c r="H189" i="27"/>
  <c r="I190" i="27"/>
  <c r="K184" i="27"/>
  <c r="F190" i="27"/>
  <c r="K185" i="27"/>
  <c r="B185" i="27"/>
  <c r="J190" i="27"/>
  <c r="C185" i="27"/>
  <c r="K190" i="27"/>
  <c r="H185" i="27"/>
  <c r="B186" i="27"/>
  <c r="D187" i="27"/>
  <c r="B188" i="27"/>
  <c r="F188" i="27"/>
  <c r="G188" i="27"/>
  <c r="J189" i="27"/>
  <c r="D185" i="27"/>
  <c r="F186" i="27"/>
  <c r="H187" i="27"/>
  <c r="J188" i="27"/>
  <c r="B190" i="27"/>
  <c r="F187" i="27"/>
  <c r="G187" i="27"/>
  <c r="K189" i="27"/>
  <c r="C184" i="27"/>
  <c r="E185" i="27"/>
  <c r="G186" i="27"/>
  <c r="I187" i="27"/>
  <c r="K188" i="27"/>
  <c r="C190" i="27"/>
  <c r="I189" i="27"/>
  <c r="E186" i="27"/>
  <c r="B184" i="27"/>
  <c r="D184" i="27"/>
  <c r="F185" i="27"/>
  <c r="H186" i="27"/>
  <c r="J187" i="27"/>
  <c r="B189" i="27"/>
  <c r="D190" i="27"/>
  <c r="E184" i="27"/>
  <c r="G185" i="27"/>
  <c r="I186" i="27"/>
  <c r="K187" i="27"/>
  <c r="C189" i="27"/>
  <c r="E190" i="27"/>
  <c r="F184" i="27"/>
  <c r="G184" i="27"/>
  <c r="I185" i="27"/>
  <c r="K186" i="27"/>
  <c r="C188" i="27"/>
  <c r="E189" i="27"/>
  <c r="G190" i="27"/>
  <c r="J186" i="27"/>
  <c r="D189" i="27"/>
  <c r="H184" i="27"/>
  <c r="J185" i="27"/>
  <c r="B187" i="27"/>
  <c r="D188" i="27"/>
  <c r="F189" i="27"/>
  <c r="H190" i="27"/>
  <c r="E187" i="27"/>
  <c r="C187" i="27"/>
  <c r="E160" i="27"/>
  <c r="F160" i="27"/>
  <c r="G160" i="27"/>
  <c r="H160" i="27"/>
  <c r="I160" i="27"/>
  <c r="J160" i="27"/>
  <c r="K160" i="27"/>
  <c r="C162" i="27"/>
  <c r="B163" i="27"/>
  <c r="E162" i="27"/>
  <c r="B160" i="27"/>
  <c r="F162" i="27"/>
  <c r="C160" i="27"/>
  <c r="D160" i="27"/>
  <c r="E164" i="27"/>
  <c r="F164" i="27"/>
  <c r="K159" i="27"/>
  <c r="F166" i="27"/>
  <c r="G166" i="27"/>
  <c r="H166" i="27"/>
  <c r="B159" i="27"/>
  <c r="C159" i="27"/>
  <c r="D159" i="27"/>
  <c r="C163" i="27"/>
  <c r="E163" i="27"/>
  <c r="G164" i="27"/>
  <c r="I166" i="27"/>
  <c r="E159" i="27"/>
  <c r="F163" i="27"/>
  <c r="H164" i="27"/>
  <c r="J166" i="27"/>
  <c r="G163" i="27"/>
  <c r="I164" i="27"/>
  <c r="K166" i="27"/>
  <c r="G159" i="27"/>
  <c r="H163" i="27"/>
  <c r="J164" i="27"/>
  <c r="I163" i="27"/>
  <c r="K164" i="27"/>
  <c r="H159" i="27"/>
  <c r="I159" i="27"/>
  <c r="J163" i="27"/>
  <c r="B166" i="27"/>
  <c r="D163" i="27"/>
  <c r="J159" i="27"/>
  <c r="K163" i="27"/>
  <c r="C166" i="27"/>
  <c r="F159" i="27"/>
  <c r="B164" i="27"/>
  <c r="D166" i="27"/>
  <c r="C164" i="27"/>
  <c r="E166" i="27"/>
  <c r="D164" i="27"/>
  <c r="D165" i="27"/>
  <c r="G162" i="27"/>
  <c r="I162" i="27"/>
  <c r="H165" i="27"/>
  <c r="J162" i="27"/>
  <c r="J165" i="27"/>
  <c r="H162" i="27"/>
  <c r="K162" i="27"/>
  <c r="K165" i="27"/>
  <c r="B161" i="27"/>
  <c r="B162" i="27"/>
  <c r="D162" i="27"/>
  <c r="C161" i="27"/>
  <c r="D161" i="27"/>
  <c r="E161" i="27"/>
  <c r="F161" i="27"/>
  <c r="G161" i="27"/>
  <c r="H161" i="27"/>
  <c r="I161" i="27"/>
  <c r="J161" i="27"/>
  <c r="K161" i="27"/>
  <c r="B165" i="27"/>
  <c r="C165" i="27"/>
  <c r="E165" i="27"/>
  <c r="F165" i="27"/>
  <c r="G165" i="27"/>
  <c r="I165" i="27"/>
  <c r="P101" i="27"/>
  <c r="M101" i="27" s="1"/>
  <c r="P113" i="27"/>
  <c r="M113" i="27" s="1"/>
  <c r="P114" i="27"/>
  <c r="N114" i="27" s="1"/>
  <c r="P86" i="27"/>
  <c r="L86" i="27" s="1"/>
  <c r="P87" i="27"/>
  <c r="N87" i="27" s="1"/>
  <c r="P100" i="27"/>
  <c r="L100" i="27" s="1"/>
  <c r="P129" i="27"/>
  <c r="L129" i="27" s="1"/>
  <c r="P126" i="27"/>
  <c r="N126" i="27" s="1"/>
  <c r="P124" i="27"/>
  <c r="L124" i="27" s="1"/>
  <c r="P123" i="27"/>
  <c r="L123" i="27" s="1"/>
  <c r="P128" i="27"/>
  <c r="M128" i="27" s="1"/>
  <c r="P127" i="27"/>
  <c r="M127" i="27" s="1"/>
  <c r="P125" i="27"/>
  <c r="M125" i="27" s="1"/>
  <c r="P122" i="27"/>
  <c r="L122" i="27" s="1"/>
  <c r="P97" i="27"/>
  <c r="L97" i="27" s="1"/>
  <c r="P94" i="27"/>
  <c r="N94" i="27" s="1"/>
  <c r="P95" i="27"/>
  <c r="N95" i="27" s="1"/>
  <c r="P98" i="27"/>
  <c r="L98" i="27" s="1"/>
  <c r="P112" i="27"/>
  <c r="L112" i="27" s="1"/>
  <c r="P96" i="27"/>
  <c r="N96" i="27" s="1"/>
  <c r="P80" i="27"/>
  <c r="N80" i="27" s="1"/>
  <c r="P82" i="27"/>
  <c r="N82" i="27" s="1"/>
  <c r="P83" i="27"/>
  <c r="N83" i="27" s="1"/>
  <c r="P84" i="27"/>
  <c r="N84" i="27" s="1"/>
  <c r="P99" i="27"/>
  <c r="M99" i="27" s="1"/>
  <c r="P107" i="27"/>
  <c r="M107" i="27" s="1"/>
  <c r="P109" i="27"/>
  <c r="N109" i="27" s="1"/>
  <c r="P110" i="27"/>
  <c r="L110" i="27" s="1"/>
  <c r="P111" i="27"/>
  <c r="N111" i="27" s="1"/>
  <c r="P85" i="27"/>
  <c r="N85" i="27" s="1"/>
  <c r="P81" i="27"/>
  <c r="N81" i="27" s="1"/>
  <c r="P108" i="27"/>
  <c r="L108" i="27" s="1"/>
  <c r="P58" i="27"/>
  <c r="N58" i="27" s="1"/>
  <c r="P56" i="27"/>
  <c r="M56" i="27" s="1"/>
  <c r="P57" i="27"/>
  <c r="L57" i="27" s="1"/>
  <c r="P59" i="27"/>
  <c r="N59" i="27" s="1"/>
  <c r="P60" i="27"/>
  <c r="L60" i="27" s="1"/>
  <c r="P61" i="27"/>
  <c r="M61" i="27" s="1"/>
  <c r="P55" i="27"/>
  <c r="M55" i="27" s="1"/>
  <c r="P54" i="27"/>
  <c r="L54" i="27" s="1"/>
  <c r="O46" i="27"/>
  <c r="P46" i="27" s="1"/>
  <c r="AN42" i="27"/>
  <c r="AO42" i="27" s="1"/>
  <c r="AN46" i="27"/>
  <c r="AO46" i="27" s="1"/>
  <c r="J47" i="27"/>
  <c r="K47" i="27" s="1"/>
  <c r="T48" i="27"/>
  <c r="U48" i="27" s="1"/>
  <c r="Y48" i="27"/>
  <c r="Z48" i="27" s="1"/>
  <c r="AD44" i="27"/>
  <c r="AE44" i="27" s="1"/>
  <c r="AX43" i="27"/>
  <c r="AY43" i="27" s="1"/>
  <c r="BH44" i="27"/>
  <c r="BI44" i="27" s="1"/>
  <c r="AD48" i="27"/>
  <c r="AE48" i="27" s="1"/>
  <c r="AS41" i="27"/>
  <c r="AT41" i="27" s="1"/>
  <c r="BC42" i="27"/>
  <c r="BD42" i="27" s="1"/>
  <c r="AN47" i="27"/>
  <c r="AO47" i="27" s="1"/>
  <c r="E41" i="27"/>
  <c r="F41" i="27" s="1"/>
  <c r="E45" i="27"/>
  <c r="F45" i="27" s="1"/>
  <c r="J41" i="27"/>
  <c r="K41" i="27" s="1"/>
  <c r="J45" i="27"/>
  <c r="K45" i="27" s="1"/>
  <c r="O41" i="27"/>
  <c r="P41" i="27" s="1"/>
  <c r="O45" i="27"/>
  <c r="P45" i="27" s="1"/>
  <c r="T41" i="27"/>
  <c r="U41" i="27" s="1"/>
  <c r="T45" i="27"/>
  <c r="U45" i="27" s="1"/>
  <c r="Y41" i="27"/>
  <c r="Z41" i="27" s="1"/>
  <c r="Y45" i="27"/>
  <c r="Z45" i="27" s="1"/>
  <c r="AD41" i="27"/>
  <c r="AE41" i="27" s="1"/>
  <c r="AD45" i="27"/>
  <c r="AE45" i="27" s="1"/>
  <c r="J46" i="27"/>
  <c r="K46" i="27" s="1"/>
  <c r="AI41" i="27"/>
  <c r="AJ41" i="27" s="1"/>
  <c r="AI43" i="27"/>
  <c r="AJ43" i="27" s="1"/>
  <c r="AS44" i="27"/>
  <c r="AT44" i="27" s="1"/>
  <c r="T47" i="27"/>
  <c r="U47" i="27" s="1"/>
  <c r="Y43" i="27"/>
  <c r="Z43" i="27" s="1"/>
  <c r="AD43" i="27"/>
  <c r="AE43" i="27" s="1"/>
  <c r="AD47" i="27"/>
  <c r="AE47" i="27" s="1"/>
  <c r="AN48" i="27"/>
  <c r="AO48" i="27" s="1"/>
  <c r="E44" i="27"/>
  <c r="F44" i="27" s="1"/>
  <c r="O48" i="27"/>
  <c r="P48" i="27" s="1"/>
  <c r="AN43" i="27"/>
  <c r="AO43" i="27" s="1"/>
  <c r="AX44" i="27"/>
  <c r="AY44" i="27" s="1"/>
  <c r="AN45" i="27"/>
  <c r="AO45" i="27" s="1"/>
  <c r="AX41" i="27"/>
  <c r="AY41" i="27" s="1"/>
  <c r="T46" i="27"/>
  <c r="U46" i="27" s="1"/>
  <c r="AX42" i="27"/>
  <c r="AY42" i="27" s="1"/>
  <c r="BH43" i="27"/>
  <c r="BI43" i="27" s="1"/>
  <c r="AN41" i="27"/>
  <c r="AO41" i="27" s="1"/>
  <c r="AN44" i="27"/>
  <c r="AO44" i="27" s="1"/>
  <c r="J44" i="27"/>
  <c r="K44" i="27" s="1"/>
  <c r="AS43" i="27"/>
  <c r="AT43" i="27" s="1"/>
  <c r="BC41" i="27"/>
  <c r="BD41" i="27" s="1"/>
  <c r="BH42" i="27"/>
  <c r="BI42" i="27" s="1"/>
  <c r="AI45" i="27"/>
  <c r="AJ45" i="27" s="1"/>
  <c r="AI46" i="27"/>
  <c r="AJ46" i="27" s="1"/>
  <c r="AI47" i="27"/>
  <c r="AJ47" i="27" s="1"/>
  <c r="AI48" i="27"/>
  <c r="AJ48" i="27" s="1"/>
  <c r="E42" i="27"/>
  <c r="F42" i="27" s="1"/>
  <c r="J42" i="27"/>
  <c r="K42" i="27" s="1"/>
  <c r="T42" i="27"/>
  <c r="U42" i="27" s="1"/>
  <c r="Y42" i="27"/>
  <c r="Z42" i="27" s="1"/>
  <c r="Y46" i="27"/>
  <c r="Z46" i="27" s="1"/>
  <c r="AD42" i="27"/>
  <c r="AE42" i="27" s="1"/>
  <c r="AD46" i="27"/>
  <c r="AE46" i="27" s="1"/>
  <c r="AS42" i="27"/>
  <c r="AT42" i="27" s="1"/>
  <c r="AX45" i="27"/>
  <c r="AY45" i="27" s="1"/>
  <c r="AX46" i="27"/>
  <c r="AY46" i="27" s="1"/>
  <c r="AX47" i="27"/>
  <c r="AY47" i="27" s="1"/>
  <c r="AX48" i="27"/>
  <c r="AY48" i="27" s="1"/>
  <c r="BH41" i="27"/>
  <c r="BI41" i="27" s="1"/>
  <c r="AI44" i="27"/>
  <c r="AJ44" i="27" s="1"/>
  <c r="BC45" i="27"/>
  <c r="BD45" i="27" s="1"/>
  <c r="BC46" i="27"/>
  <c r="BD46" i="27" s="1"/>
  <c r="BC47" i="27"/>
  <c r="BD47" i="27" s="1"/>
  <c r="BC48" i="27"/>
  <c r="BD48" i="27" s="1"/>
  <c r="E43" i="27"/>
  <c r="F43" i="27" s="1"/>
  <c r="J43" i="27"/>
  <c r="K43" i="27" s="1"/>
  <c r="O43" i="27"/>
  <c r="P43" i="27" s="1"/>
  <c r="T43" i="27"/>
  <c r="U43" i="27" s="1"/>
  <c r="Y47" i="27"/>
  <c r="Z47" i="27" s="1"/>
  <c r="AI42" i="27"/>
  <c r="AJ42" i="27" s="1"/>
  <c r="BC44" i="27"/>
  <c r="BD44" i="27" s="1"/>
  <c r="BH45" i="27"/>
  <c r="BI45" i="27" s="1"/>
  <c r="BH46" i="27"/>
  <c r="BI46" i="27" s="1"/>
  <c r="BH47" i="27"/>
  <c r="BI47" i="27" s="1"/>
  <c r="BH48" i="27"/>
  <c r="BI48" i="27" s="1"/>
  <c r="BC43" i="27"/>
  <c r="BD43" i="27" s="1"/>
  <c r="AS45" i="27"/>
  <c r="AT45" i="27" s="1"/>
  <c r="AS46" i="27"/>
  <c r="AT46" i="27" s="1"/>
  <c r="AS47" i="27"/>
  <c r="AT47" i="27" s="1"/>
  <c r="AS48" i="27"/>
  <c r="AT48" i="27" s="1"/>
  <c r="T44" i="27"/>
  <c r="U44" i="27" s="1"/>
  <c r="Y44" i="27"/>
  <c r="Z44" i="27" s="1"/>
  <c r="O44" i="27"/>
  <c r="P44" i="27" s="1"/>
  <c r="O47" i="27"/>
  <c r="P47" i="27" s="1"/>
  <c r="O42" i="27"/>
  <c r="P42" i="27" s="1"/>
  <c r="J48" i="27"/>
  <c r="K48" i="27" s="1"/>
  <c r="E48" i="27"/>
  <c r="F48" i="27" s="1"/>
  <c r="E46" i="27"/>
  <c r="F46" i="27" s="1"/>
  <c r="E47" i="27"/>
  <c r="F47" i="27" s="1"/>
  <c r="J23" i="27"/>
  <c r="K23" i="27" s="1"/>
  <c r="J24" i="27"/>
  <c r="K24" i="27" s="1"/>
  <c r="AD24" i="27"/>
  <c r="AE24" i="27" s="1"/>
  <c r="AX24" i="27"/>
  <c r="AY24" i="27" s="1"/>
  <c r="T23" i="27"/>
  <c r="U23" i="27" s="1"/>
  <c r="T24" i="27"/>
  <c r="U24" i="27" s="1"/>
  <c r="AN24" i="27"/>
  <c r="AO24" i="27" s="1"/>
  <c r="O23" i="27"/>
  <c r="P23" i="27" s="1"/>
  <c r="AI23" i="27"/>
  <c r="AJ23" i="27" s="1"/>
  <c r="BC24" i="27"/>
  <c r="BD24" i="27" s="1"/>
  <c r="AI24" i="27"/>
  <c r="AJ24" i="27" s="1"/>
  <c r="BH23" i="27"/>
  <c r="BI23" i="27" s="1"/>
  <c r="E23" i="27"/>
  <c r="F23" i="27" s="1"/>
  <c r="E24" i="27"/>
  <c r="F24" i="27" s="1"/>
  <c r="Y24" i="27"/>
  <c r="Z24" i="27" s="1"/>
  <c r="AS24" i="27"/>
  <c r="AT24" i="27" s="1"/>
  <c r="AN23" i="27"/>
  <c r="AO23" i="27" s="1"/>
  <c r="Y23" i="27"/>
  <c r="Z23" i="27" s="1"/>
  <c r="AS23" i="27"/>
  <c r="AT23" i="27" s="1"/>
  <c r="BH24" i="27"/>
  <c r="BI24" i="27" s="1"/>
  <c r="AD23" i="27"/>
  <c r="AE23" i="27" s="1"/>
  <c r="AX23" i="27"/>
  <c r="AY23" i="27" s="1"/>
  <c r="O24" i="27"/>
  <c r="P24" i="27" s="1"/>
  <c r="BC23" i="27"/>
  <c r="BD23" i="27" s="1"/>
  <c r="BH22" i="27"/>
  <c r="BI22" i="27" s="1"/>
  <c r="J22" i="27"/>
  <c r="K22" i="27" s="1"/>
  <c r="AX22" i="27"/>
  <c r="AY22" i="27" s="1"/>
  <c r="T22" i="27"/>
  <c r="U22" i="27" s="1"/>
  <c r="AN22" i="27"/>
  <c r="AO22" i="27" s="1"/>
  <c r="E22" i="27"/>
  <c r="F22" i="27" s="1"/>
  <c r="Y22" i="27"/>
  <c r="Z22" i="27" s="1"/>
  <c r="AS22" i="27"/>
  <c r="AT22" i="27" s="1"/>
  <c r="AD22" i="27"/>
  <c r="AE22" i="27" s="1"/>
  <c r="AI22" i="27"/>
  <c r="AJ22" i="27" s="1"/>
  <c r="BC22" i="27"/>
  <c r="BD22" i="27" s="1"/>
  <c r="O22" i="27"/>
  <c r="P22" i="27" s="1"/>
  <c r="Y21" i="27"/>
  <c r="Z21" i="27" s="1"/>
  <c r="O21" i="27"/>
  <c r="P21" i="27" s="1"/>
  <c r="BH21" i="27"/>
  <c r="BI21" i="27" s="1"/>
  <c r="AI21" i="27"/>
  <c r="AJ21" i="27" s="1"/>
  <c r="J21" i="27"/>
  <c r="K21" i="27" s="1"/>
  <c r="AD21" i="27"/>
  <c r="AE21" i="27" s="1"/>
  <c r="AX21" i="27"/>
  <c r="AY21" i="27" s="1"/>
  <c r="T21" i="27"/>
  <c r="U21" i="27" s="1"/>
  <c r="AN21" i="27"/>
  <c r="AO21" i="27" s="1"/>
  <c r="BC21" i="27"/>
  <c r="BD21" i="27" s="1"/>
  <c r="E21" i="27"/>
  <c r="F21" i="27" s="1"/>
  <c r="AS21" i="27"/>
  <c r="AT21" i="27" s="1"/>
  <c r="AI19" i="27"/>
  <c r="AJ19" i="27" s="1"/>
  <c r="BC20" i="27"/>
  <c r="BD20" i="27" s="1"/>
  <c r="BH20" i="27"/>
  <c r="BI20" i="27" s="1"/>
  <c r="O20" i="27"/>
  <c r="P20" i="27" s="1"/>
  <c r="J20" i="27"/>
  <c r="K20" i="27" s="1"/>
  <c r="AD20" i="27"/>
  <c r="AE20" i="27" s="1"/>
  <c r="AX20" i="27"/>
  <c r="AY20" i="27" s="1"/>
  <c r="T20" i="27"/>
  <c r="U20" i="27" s="1"/>
  <c r="AI20" i="27"/>
  <c r="AJ20" i="27" s="1"/>
  <c r="AN20" i="27"/>
  <c r="AO20" i="27" s="1"/>
  <c r="E20" i="27"/>
  <c r="F20" i="27" s="1"/>
  <c r="Y20" i="27"/>
  <c r="Z20" i="27" s="1"/>
  <c r="AS20" i="27"/>
  <c r="AT20" i="27" s="1"/>
  <c r="J19" i="27"/>
  <c r="K19" i="27" s="1"/>
  <c r="E19" i="27"/>
  <c r="F19" i="27" s="1"/>
  <c r="Y19" i="27"/>
  <c r="Z19" i="27" s="1"/>
  <c r="AS19" i="27"/>
  <c r="AT19" i="27" s="1"/>
  <c r="AD19" i="27"/>
  <c r="AE19" i="27" s="1"/>
  <c r="AX19" i="27"/>
  <c r="AY19" i="27" s="1"/>
  <c r="BC19" i="27"/>
  <c r="BD19" i="27" s="1"/>
  <c r="AN19" i="27"/>
  <c r="AO19" i="27" s="1"/>
  <c r="T19" i="27"/>
  <c r="U19" i="27" s="1"/>
  <c r="BH19" i="27"/>
  <c r="BI19" i="27" s="1"/>
  <c r="J18" i="27"/>
  <c r="K18" i="27" s="1"/>
  <c r="O19" i="27"/>
  <c r="P19" i="27" s="1"/>
  <c r="E18" i="27"/>
  <c r="F18" i="27" s="1"/>
  <c r="Y18" i="27"/>
  <c r="Z18" i="27" s="1"/>
  <c r="AS18" i="27"/>
  <c r="AT18" i="27" s="1"/>
  <c r="AI18" i="27"/>
  <c r="AJ18" i="27" s="1"/>
  <c r="AD18" i="27"/>
  <c r="AE18" i="27" s="1"/>
  <c r="AX18" i="27"/>
  <c r="AY18" i="27" s="1"/>
  <c r="BC18" i="27"/>
  <c r="BD18" i="27" s="1"/>
  <c r="BH18" i="27"/>
  <c r="BI18" i="27" s="1"/>
  <c r="T18" i="27"/>
  <c r="U18" i="27" s="1"/>
  <c r="AN18" i="27"/>
  <c r="AO18" i="27" s="1"/>
  <c r="O18" i="27"/>
  <c r="P18" i="27" s="1"/>
  <c r="BH17" i="27"/>
  <c r="BI17" i="27" s="1"/>
  <c r="AX17" i="27"/>
  <c r="AY17" i="27" s="1"/>
  <c r="BC17" i="27"/>
  <c r="BD17" i="27" s="1"/>
  <c r="AD17" i="27"/>
  <c r="AE17" i="27" s="1"/>
  <c r="AS17" i="27"/>
  <c r="AT17" i="27" s="1"/>
  <c r="AI17" i="27"/>
  <c r="AJ17" i="27" s="1"/>
  <c r="AN17" i="27"/>
  <c r="AO17" i="27" s="1"/>
  <c r="Y17" i="27"/>
  <c r="Z17" i="27" s="1"/>
  <c r="T17" i="27"/>
  <c r="U17" i="27" s="1"/>
  <c r="O17" i="27"/>
  <c r="P17" i="27" s="1"/>
  <c r="J17" i="27"/>
  <c r="K17" i="27" s="1"/>
  <c r="E17" i="27"/>
  <c r="F17" i="27" s="1"/>
  <c r="P31" i="27"/>
  <c r="M31" i="27" s="1"/>
  <c r="P32" i="27"/>
  <c r="L32" i="27" s="1"/>
  <c r="P135" i="27"/>
  <c r="N135" i="27" s="1"/>
  <c r="P141" i="27"/>
  <c r="N141" i="27" s="1"/>
  <c r="P30" i="27"/>
  <c r="M30" i="27" s="1"/>
  <c r="P36" i="27"/>
  <c r="L36" i="27" s="1"/>
  <c r="P140" i="27"/>
  <c r="M140" i="27" s="1"/>
  <c r="P139" i="27"/>
  <c r="M139" i="27" s="1"/>
  <c r="P29" i="27"/>
  <c r="N29" i="27" s="1"/>
  <c r="P34" i="27"/>
  <c r="M34" i="27" s="1"/>
  <c r="P35" i="27"/>
  <c r="M35" i="27" s="1"/>
  <c r="P138" i="27"/>
  <c r="M138" i="27" s="1"/>
  <c r="P33" i="27"/>
  <c r="L33" i="27" s="1"/>
  <c r="P137" i="27"/>
  <c r="M137" i="27" s="1"/>
  <c r="P136" i="27"/>
  <c r="N136" i="27" s="1"/>
  <c r="P142" i="27"/>
  <c r="L142" i="27" s="1"/>
  <c r="P4" i="27"/>
  <c r="M4" i="27" s="1"/>
  <c r="P5" i="27"/>
  <c r="N5" i="27" s="1"/>
  <c r="P11" i="27"/>
  <c r="M11" i="27" s="1"/>
  <c r="P10" i="27"/>
  <c r="L10" i="27" s="1"/>
  <c r="P9" i="27"/>
  <c r="M9" i="27" s="1"/>
  <c r="P8" i="27"/>
  <c r="M8" i="27" s="1"/>
  <c r="P7" i="27"/>
  <c r="L7" i="27" s="1"/>
  <c r="P6" i="27"/>
  <c r="P438" i="27" l="1"/>
  <c r="L438" i="27" s="1"/>
  <c r="P442" i="27"/>
  <c r="M442" i="27" s="1"/>
  <c r="P439" i="27"/>
  <c r="N439" i="27" s="1"/>
  <c r="P441" i="27"/>
  <c r="M441" i="27" s="1"/>
  <c r="P443" i="27"/>
  <c r="M443" i="27" s="1"/>
  <c r="P444" i="27"/>
  <c r="M444" i="27" s="1"/>
  <c r="P440" i="27"/>
  <c r="M440" i="27" s="1"/>
  <c r="P445" i="27"/>
  <c r="P427" i="27"/>
  <c r="M427" i="27" s="1"/>
  <c r="P424" i="27"/>
  <c r="N424" i="27" s="1"/>
  <c r="P422" i="27"/>
  <c r="L422" i="27" s="1"/>
  <c r="P426" i="27"/>
  <c r="N426" i="27" s="1"/>
  <c r="P420" i="27"/>
  <c r="M420" i="27" s="1"/>
  <c r="P421" i="27"/>
  <c r="N421" i="27" s="1"/>
  <c r="P423" i="27"/>
  <c r="N423" i="27" s="1"/>
  <c r="P425" i="27"/>
  <c r="N425" i="27" s="1"/>
  <c r="I406" i="27"/>
  <c r="H406" i="27"/>
  <c r="K405" i="27"/>
  <c r="I405" i="27"/>
  <c r="J405" i="27"/>
  <c r="K406" i="27"/>
  <c r="K403" i="27"/>
  <c r="J403" i="27"/>
  <c r="I403" i="27"/>
  <c r="H409" i="27"/>
  <c r="K409" i="27"/>
  <c r="J408" i="27"/>
  <c r="J409" i="27"/>
  <c r="K404" i="27"/>
  <c r="I404" i="27"/>
  <c r="H404" i="27"/>
  <c r="H408" i="27"/>
  <c r="J402" i="27"/>
  <c r="K408" i="27"/>
  <c r="I402" i="27"/>
  <c r="H402" i="27"/>
  <c r="K407" i="27"/>
  <c r="J407" i="27"/>
  <c r="I407" i="27"/>
  <c r="H407" i="27"/>
  <c r="J392" i="27"/>
  <c r="I392" i="27"/>
  <c r="H391" i="27"/>
  <c r="H392" i="27"/>
  <c r="I390" i="27"/>
  <c r="K387" i="27"/>
  <c r="I387" i="27"/>
  <c r="K390" i="27"/>
  <c r="J388" i="27"/>
  <c r="J390" i="27"/>
  <c r="H387" i="27"/>
  <c r="K393" i="27"/>
  <c r="H389" i="27"/>
  <c r="I389" i="27"/>
  <c r="J389" i="27"/>
  <c r="K389" i="27"/>
  <c r="K386" i="27"/>
  <c r="J386" i="27"/>
  <c r="H386" i="27"/>
  <c r="J393" i="27"/>
  <c r="I391" i="27"/>
  <c r="K391" i="27"/>
  <c r="I388" i="27"/>
  <c r="K388" i="27"/>
  <c r="I393" i="27"/>
  <c r="N370" i="27"/>
  <c r="O370" i="27" s="1"/>
  <c r="M370" i="27"/>
  <c r="M375" i="27"/>
  <c r="L375" i="27"/>
  <c r="L377" i="27"/>
  <c r="N377" i="27"/>
  <c r="M373" i="27"/>
  <c r="N371" i="27"/>
  <c r="O371" i="27" s="1"/>
  <c r="N372" i="27"/>
  <c r="O372" i="27" s="1"/>
  <c r="M372" i="27"/>
  <c r="N373" i="27"/>
  <c r="O373" i="27" s="1"/>
  <c r="L374" i="27"/>
  <c r="O374" i="27" s="1"/>
  <c r="M374" i="27"/>
  <c r="L376" i="27"/>
  <c r="O376" i="27" s="1"/>
  <c r="M376" i="27"/>
  <c r="M371" i="27"/>
  <c r="N359" i="27"/>
  <c r="L359" i="27"/>
  <c r="N358" i="27"/>
  <c r="O358" i="27" s="1"/>
  <c r="N354" i="27"/>
  <c r="O354" i="27" s="1"/>
  <c r="M354" i="27"/>
  <c r="L353" i="27"/>
  <c r="N353" i="27"/>
  <c r="N355" i="27"/>
  <c r="O355" i="27" s="1"/>
  <c r="N357" i="27"/>
  <c r="O357" i="27" s="1"/>
  <c r="M355" i="27"/>
  <c r="M358" i="27"/>
  <c r="M357" i="27"/>
  <c r="M356" i="27"/>
  <c r="N356" i="27"/>
  <c r="L352" i="27"/>
  <c r="N352" i="27"/>
  <c r="M342" i="27"/>
  <c r="N342" i="27"/>
  <c r="O342" i="27" s="1"/>
  <c r="M338" i="27"/>
  <c r="N338" i="27"/>
  <c r="O338" i="27" s="1"/>
  <c r="L336" i="27"/>
  <c r="O336" i="27" s="1"/>
  <c r="M339" i="27"/>
  <c r="L339" i="27"/>
  <c r="O339" i="27" s="1"/>
  <c r="M337" i="27"/>
  <c r="L340" i="27"/>
  <c r="O340" i="27" s="1"/>
  <c r="N337" i="27"/>
  <c r="O337" i="27" s="1"/>
  <c r="M336" i="27"/>
  <c r="M341" i="27"/>
  <c r="L341" i="27"/>
  <c r="M340" i="27"/>
  <c r="M335" i="27"/>
  <c r="L335" i="27"/>
  <c r="O335" i="27" s="1"/>
  <c r="L320" i="27"/>
  <c r="M321" i="27"/>
  <c r="L321" i="27"/>
  <c r="O321" i="27" s="1"/>
  <c r="L319" i="27"/>
  <c r="L325" i="27"/>
  <c r="O325" i="27" s="1"/>
  <c r="N319" i="27"/>
  <c r="N320" i="27"/>
  <c r="M325" i="27"/>
  <c r="L323" i="27"/>
  <c r="N326" i="27"/>
  <c r="L326" i="27"/>
  <c r="N323" i="27"/>
  <c r="M322" i="27"/>
  <c r="M324" i="27"/>
  <c r="N324" i="27"/>
  <c r="O324" i="27" s="1"/>
  <c r="N322" i="27"/>
  <c r="O322" i="27" s="1"/>
  <c r="P304" i="27"/>
  <c r="N304" i="27" s="1"/>
  <c r="P305" i="27"/>
  <c r="N305" i="27" s="1"/>
  <c r="P308" i="27"/>
  <c r="L308" i="27" s="1"/>
  <c r="P306" i="27"/>
  <c r="L306" i="27" s="1"/>
  <c r="P302" i="27"/>
  <c r="N302" i="27" s="1"/>
  <c r="P303" i="27"/>
  <c r="M303" i="27" s="1"/>
  <c r="P307" i="27"/>
  <c r="N307" i="27" s="1"/>
  <c r="P301" i="27"/>
  <c r="N301" i="27" s="1"/>
  <c r="P291" i="27"/>
  <c r="M291" i="27" s="1"/>
  <c r="P290" i="27"/>
  <c r="N290" i="27" s="1"/>
  <c r="P288" i="27"/>
  <c r="M288" i="27" s="1"/>
  <c r="P289" i="27"/>
  <c r="M289" i="27" s="1"/>
  <c r="P293" i="27"/>
  <c r="N293" i="27" s="1"/>
  <c r="P287" i="27"/>
  <c r="N287" i="27" s="1"/>
  <c r="P292" i="27"/>
  <c r="N292" i="27" s="1"/>
  <c r="P286" i="27"/>
  <c r="M286" i="27" s="1"/>
  <c r="P273" i="27"/>
  <c r="M273" i="27" s="1"/>
  <c r="P277" i="27"/>
  <c r="M277" i="27" s="1"/>
  <c r="P270" i="27"/>
  <c r="N270" i="27" s="1"/>
  <c r="P274" i="27"/>
  <c r="N274" i="27" s="1"/>
  <c r="P271" i="27"/>
  <c r="M271" i="27" s="1"/>
  <c r="P272" i="27"/>
  <c r="M272" i="27" s="1"/>
  <c r="P276" i="27"/>
  <c r="N276" i="27" s="1"/>
  <c r="P275" i="27"/>
  <c r="L275" i="27" s="1"/>
  <c r="P258" i="27"/>
  <c r="N258" i="27" s="1"/>
  <c r="P255" i="27"/>
  <c r="L255" i="27" s="1"/>
  <c r="P259" i="27"/>
  <c r="M259" i="27" s="1"/>
  <c r="P256" i="27"/>
  <c r="M256" i="27" s="1"/>
  <c r="P257" i="27"/>
  <c r="M257" i="27" s="1"/>
  <c r="P261" i="27"/>
  <c r="N261" i="27" s="1"/>
  <c r="P254" i="27"/>
  <c r="L254" i="27" s="1"/>
  <c r="P260" i="27"/>
  <c r="M260" i="27" s="1"/>
  <c r="P242" i="27"/>
  <c r="N242" i="27" s="1"/>
  <c r="P246" i="27"/>
  <c r="N246" i="27" s="1"/>
  <c r="P247" i="27"/>
  <c r="N247" i="27" s="1"/>
  <c r="P248" i="27"/>
  <c r="N248" i="27" s="1"/>
  <c r="P243" i="27"/>
  <c r="M243" i="27" s="1"/>
  <c r="P244" i="27"/>
  <c r="N244" i="27" s="1"/>
  <c r="P245" i="27"/>
  <c r="N245" i="27" s="1"/>
  <c r="P241" i="27"/>
  <c r="N241" i="27" s="1"/>
  <c r="E219" i="27"/>
  <c r="B219" i="27"/>
  <c r="F219" i="27"/>
  <c r="C219" i="27"/>
  <c r="D219" i="27"/>
  <c r="P191" i="27"/>
  <c r="L191" i="27" s="1"/>
  <c r="P189" i="27"/>
  <c r="L189" i="27" s="1"/>
  <c r="P188" i="27"/>
  <c r="N188" i="27" s="1"/>
  <c r="P184" i="27"/>
  <c r="N184" i="27" s="1"/>
  <c r="P190" i="27"/>
  <c r="N190" i="27" s="1"/>
  <c r="P186" i="27"/>
  <c r="M186" i="27" s="1"/>
  <c r="P185" i="27"/>
  <c r="M185" i="27" s="1"/>
  <c r="P187" i="27"/>
  <c r="L187" i="27" s="1"/>
  <c r="P160" i="27"/>
  <c r="N160" i="27" s="1"/>
  <c r="P162" i="27"/>
  <c r="L162" i="27" s="1"/>
  <c r="P164" i="27"/>
  <c r="N164" i="27" s="1"/>
  <c r="P163" i="27"/>
  <c r="N163" i="27" s="1"/>
  <c r="P159" i="27"/>
  <c r="M159" i="27" s="1"/>
  <c r="P166" i="27"/>
  <c r="N166" i="27" s="1"/>
  <c r="P161" i="27"/>
  <c r="L161" i="27" s="1"/>
  <c r="P165" i="27"/>
  <c r="M165" i="27" s="1"/>
  <c r="P71" i="27"/>
  <c r="P69" i="27"/>
  <c r="P68" i="27"/>
  <c r="P74" i="27"/>
  <c r="P67" i="27"/>
  <c r="P70" i="27"/>
  <c r="P73" i="27"/>
  <c r="P72" i="27"/>
  <c r="L85" i="27"/>
  <c r="M85" i="27"/>
  <c r="N113" i="27"/>
  <c r="L101" i="27"/>
  <c r="N101" i="27"/>
  <c r="L113" i="27"/>
  <c r="L114" i="27"/>
  <c r="O114" i="27" s="1"/>
  <c r="L109" i="27"/>
  <c r="O109" i="27" s="1"/>
  <c r="L58" i="27"/>
  <c r="O58" i="27" s="1"/>
  <c r="N86" i="27"/>
  <c r="O86" i="27" s="1"/>
  <c r="L126" i="27"/>
  <c r="O126" i="27" s="1"/>
  <c r="L81" i="27"/>
  <c r="O81" i="27" s="1"/>
  <c r="M100" i="27"/>
  <c r="M95" i="27"/>
  <c r="N98" i="27"/>
  <c r="O98" i="27" s="1"/>
  <c r="N100" i="27"/>
  <c r="O100" i="27" s="1"/>
  <c r="M98" i="27"/>
  <c r="L95" i="27"/>
  <c r="M109" i="27"/>
  <c r="L87" i="27"/>
  <c r="L99" i="27"/>
  <c r="M112" i="27"/>
  <c r="M87" i="27"/>
  <c r="M110" i="27"/>
  <c r="M126" i="27"/>
  <c r="L111" i="27"/>
  <c r="O111" i="27" s="1"/>
  <c r="M111" i="27"/>
  <c r="M114" i="27"/>
  <c r="M86" i="27"/>
  <c r="N112" i="27"/>
  <c r="O112" i="27" s="1"/>
  <c r="N97" i="27"/>
  <c r="O97" i="27" s="1"/>
  <c r="N99" i="27"/>
  <c r="L107" i="27"/>
  <c r="M124" i="27"/>
  <c r="M97" i="27"/>
  <c r="M81" i="27"/>
  <c r="N107" i="27"/>
  <c r="N110" i="27"/>
  <c r="N129" i="27"/>
  <c r="O129" i="27" s="1"/>
  <c r="M129" i="27"/>
  <c r="N125" i="27"/>
  <c r="L127" i="27"/>
  <c r="N127" i="27"/>
  <c r="N122" i="27"/>
  <c r="O122" i="27" s="1"/>
  <c r="M122" i="27"/>
  <c r="L125" i="27"/>
  <c r="N128" i="27"/>
  <c r="N123" i="27"/>
  <c r="O123" i="27" s="1"/>
  <c r="M123" i="27"/>
  <c r="L128" i="27"/>
  <c r="N124" i="27"/>
  <c r="O124" i="27" s="1"/>
  <c r="M83" i="27"/>
  <c r="L83" i="27"/>
  <c r="M82" i="27"/>
  <c r="L82" i="27"/>
  <c r="N56" i="27"/>
  <c r="L80" i="27"/>
  <c r="M84" i="27"/>
  <c r="L94" i="27"/>
  <c r="O94" i="27" s="1"/>
  <c r="L96" i="27"/>
  <c r="O96" i="27" s="1"/>
  <c r="M108" i="27"/>
  <c r="L56" i="27"/>
  <c r="M80" i="27"/>
  <c r="L84" i="27"/>
  <c r="O84" i="27" s="1"/>
  <c r="M94" i="27"/>
  <c r="M96" i="27"/>
  <c r="N108" i="27"/>
  <c r="O108" i="27" s="1"/>
  <c r="M60" i="27"/>
  <c r="M58" i="27"/>
  <c r="M59" i="27"/>
  <c r="M57" i="27"/>
  <c r="N57" i="27"/>
  <c r="O57" i="27" s="1"/>
  <c r="L59" i="27"/>
  <c r="O59" i="27" s="1"/>
  <c r="M54" i="27"/>
  <c r="N54" i="27"/>
  <c r="N60" i="27"/>
  <c r="N61" i="27"/>
  <c r="L61" i="27"/>
  <c r="N55" i="27"/>
  <c r="L55" i="27"/>
  <c r="L139" i="27"/>
  <c r="N139" i="27"/>
  <c r="L35" i="27"/>
  <c r="L135" i="27"/>
  <c r="O135" i="27" s="1"/>
  <c r="M135" i="27"/>
  <c r="M32" i="27"/>
  <c r="M29" i="27"/>
  <c r="L29" i="27"/>
  <c r="N34" i="27"/>
  <c r="L34" i="27"/>
  <c r="N137" i="27"/>
  <c r="L137" i="27"/>
  <c r="L141" i="27"/>
  <c r="O141" i="27" s="1"/>
  <c r="M141" i="27"/>
  <c r="N35" i="27"/>
  <c r="M36" i="27"/>
  <c r="N36" i="27"/>
  <c r="O36" i="27" s="1"/>
  <c r="N30" i="27"/>
  <c r="M142" i="27"/>
  <c r="L30" i="27"/>
  <c r="N142" i="27"/>
  <c r="O142" i="27" s="1"/>
  <c r="L136" i="27"/>
  <c r="O136" i="27" s="1"/>
  <c r="N32" i="27"/>
  <c r="O32" i="27" s="1"/>
  <c r="M136" i="27"/>
  <c r="M33" i="27"/>
  <c r="N33" i="27"/>
  <c r="O33" i="27" s="1"/>
  <c r="N31" i="27"/>
  <c r="N138" i="27"/>
  <c r="N140" i="27"/>
  <c r="L140" i="27"/>
  <c r="L31" i="27"/>
  <c r="L138" i="27"/>
  <c r="M5" i="27"/>
  <c r="L5" i="27"/>
  <c r="O5" i="27" s="1"/>
  <c r="N4" i="27"/>
  <c r="L4" i="27"/>
  <c r="N11" i="27"/>
  <c r="L11" i="27"/>
  <c r="N10" i="27"/>
  <c r="O10" i="27" s="1"/>
  <c r="M10" i="27"/>
  <c r="L9" i="27"/>
  <c r="N9" i="27"/>
  <c r="N8" i="27"/>
  <c r="L8" i="27"/>
  <c r="M7" i="27"/>
  <c r="N7" i="27"/>
  <c r="O7" i="27" s="1"/>
  <c r="N6" i="27"/>
  <c r="M6" i="27"/>
  <c r="L6" i="27"/>
  <c r="N444" i="27" l="1"/>
  <c r="L444" i="27"/>
  <c r="M438" i="27"/>
  <c r="L439" i="27"/>
  <c r="O439" i="27" s="1"/>
  <c r="N438" i="27"/>
  <c r="O438" i="27" s="1"/>
  <c r="L440" i="27"/>
  <c r="N440" i="27"/>
  <c r="N443" i="27"/>
  <c r="L443" i="27"/>
  <c r="L441" i="27"/>
  <c r="M439" i="27"/>
  <c r="L442" i="27"/>
  <c r="N441" i="27"/>
  <c r="N442" i="27"/>
  <c r="M445" i="27"/>
  <c r="L445" i="27"/>
  <c r="N445" i="27"/>
  <c r="L427" i="27"/>
  <c r="N427" i="27"/>
  <c r="N420" i="27"/>
  <c r="M422" i="27"/>
  <c r="M426" i="27"/>
  <c r="N422" i="27"/>
  <c r="O422" i="27" s="1"/>
  <c r="M423" i="27"/>
  <c r="M424" i="27"/>
  <c r="L420" i="27"/>
  <c r="L424" i="27"/>
  <c r="L423" i="27"/>
  <c r="O423" i="27" s="1"/>
  <c r="L426" i="27"/>
  <c r="O426" i="27" s="1"/>
  <c r="M421" i="27"/>
  <c r="L421" i="27"/>
  <c r="L425" i="27"/>
  <c r="O425" i="27" s="1"/>
  <c r="M425" i="27"/>
  <c r="Q406" i="27"/>
  <c r="Q404" i="27"/>
  <c r="Q405" i="27"/>
  <c r="Q403" i="27"/>
  <c r="Q408" i="27"/>
  <c r="Q402" i="27"/>
  <c r="Q409" i="27"/>
  <c r="Q407" i="27"/>
  <c r="Q387" i="27"/>
  <c r="Q388" i="27"/>
  <c r="Q386" i="27"/>
  <c r="Q390" i="27"/>
  <c r="Q391" i="27"/>
  <c r="Q393" i="27"/>
  <c r="Q392" i="27"/>
  <c r="Q389" i="27"/>
  <c r="Q357" i="27"/>
  <c r="Q370" i="27"/>
  <c r="O377" i="27"/>
  <c r="Q375" i="27"/>
  <c r="Q372" i="27"/>
  <c r="O375" i="27"/>
  <c r="Q373" i="27"/>
  <c r="Q377" i="27"/>
  <c r="Q376" i="27"/>
  <c r="Q374" i="27"/>
  <c r="Q371" i="27"/>
  <c r="Q359" i="27"/>
  <c r="O359" i="27"/>
  <c r="Q354" i="27"/>
  <c r="O353" i="27"/>
  <c r="Q353" i="27"/>
  <c r="Q358" i="27"/>
  <c r="Q355" i="27"/>
  <c r="Q356" i="27"/>
  <c r="Q352" i="27"/>
  <c r="O356" i="27"/>
  <c r="O352" i="27"/>
  <c r="Q342" i="27"/>
  <c r="Q336" i="27"/>
  <c r="Q339" i="27"/>
  <c r="Q338" i="27"/>
  <c r="Q340" i="27"/>
  <c r="Q337" i="27"/>
  <c r="Q335" i="27"/>
  <c r="Q341" i="27"/>
  <c r="O341" i="27"/>
  <c r="Q326" i="27"/>
  <c r="Q325" i="27"/>
  <c r="O320" i="27"/>
  <c r="Q321" i="27"/>
  <c r="Q319" i="27"/>
  <c r="Q323" i="27"/>
  <c r="O319" i="27"/>
  <c r="Q320" i="27"/>
  <c r="O323" i="27"/>
  <c r="O326" i="27"/>
  <c r="Q324" i="27"/>
  <c r="Q322" i="27"/>
  <c r="L301" i="27"/>
  <c r="O301" i="27" s="1"/>
  <c r="N308" i="27"/>
  <c r="O308" i="27" s="1"/>
  <c r="L304" i="27"/>
  <c r="O304" i="27" s="1"/>
  <c r="M304" i="27"/>
  <c r="L303" i="27"/>
  <c r="L302" i="27"/>
  <c r="O302" i="27" s="1"/>
  <c r="N303" i="27"/>
  <c r="M302" i="27"/>
  <c r="M307" i="27"/>
  <c r="M308" i="27"/>
  <c r="N306" i="27"/>
  <c r="O306" i="27" s="1"/>
  <c r="M301" i="27"/>
  <c r="M306" i="27"/>
  <c r="L307" i="27"/>
  <c r="O307" i="27" s="1"/>
  <c r="M305" i="27"/>
  <c r="L305" i="27"/>
  <c r="O305" i="27" s="1"/>
  <c r="L291" i="27"/>
  <c r="L293" i="27"/>
  <c r="O293" i="27" s="1"/>
  <c r="M287" i="27"/>
  <c r="L287" i="27"/>
  <c r="O287" i="27" s="1"/>
  <c r="M292" i="27"/>
  <c r="L292" i="27"/>
  <c r="N289" i="27"/>
  <c r="M275" i="27"/>
  <c r="L286" i="27"/>
  <c r="L289" i="27"/>
  <c r="N286" i="27"/>
  <c r="M290" i="27"/>
  <c r="M293" i="27"/>
  <c r="L290" i="27"/>
  <c r="N291" i="27"/>
  <c r="L288" i="27"/>
  <c r="N288" i="27"/>
  <c r="L274" i="27"/>
  <c r="O274" i="27" s="1"/>
  <c r="M274" i="27"/>
  <c r="N272" i="27"/>
  <c r="N273" i="27"/>
  <c r="N277" i="27"/>
  <c r="L273" i="27"/>
  <c r="L277" i="27"/>
  <c r="L270" i="27"/>
  <c r="O270" i="27" s="1"/>
  <c r="M270" i="27"/>
  <c r="N271" i="27"/>
  <c r="L271" i="27"/>
  <c r="L276" i="27"/>
  <c r="O276" i="27" s="1"/>
  <c r="M276" i="27"/>
  <c r="N275" i="27"/>
  <c r="O275" i="27" s="1"/>
  <c r="L272" i="27"/>
  <c r="N254" i="27"/>
  <c r="O254" i="27" s="1"/>
  <c r="L259" i="27"/>
  <c r="N255" i="27"/>
  <c r="O255" i="27" s="1"/>
  <c r="M255" i="27"/>
  <c r="N259" i="27"/>
  <c r="N260" i="27"/>
  <c r="M258" i="27"/>
  <c r="L258" i="27"/>
  <c r="O258" i="27" s="1"/>
  <c r="L256" i="27"/>
  <c r="L261" i="27"/>
  <c r="O261" i="27" s="1"/>
  <c r="L260" i="27"/>
  <c r="M261" i="27"/>
  <c r="L257" i="27"/>
  <c r="N257" i="27"/>
  <c r="N256" i="27"/>
  <c r="M254" i="27"/>
  <c r="M242" i="27"/>
  <c r="L242" i="27"/>
  <c r="O242" i="27" s="1"/>
  <c r="L246" i="27"/>
  <c r="O246" i="27" s="1"/>
  <c r="M244" i="27"/>
  <c r="L244" i="27"/>
  <c r="O244" i="27" s="1"/>
  <c r="M248" i="27"/>
  <c r="M246" i="27"/>
  <c r="L248" i="27"/>
  <c r="O248" i="27" s="1"/>
  <c r="M241" i="27"/>
  <c r="M247" i="27"/>
  <c r="L247" i="27"/>
  <c r="O247" i="27" s="1"/>
  <c r="L241" i="27"/>
  <c r="O241" i="27" s="1"/>
  <c r="L245" i="27"/>
  <c r="O245" i="27" s="1"/>
  <c r="M245" i="27"/>
  <c r="L243" i="27"/>
  <c r="N243" i="27"/>
  <c r="N186" i="27"/>
  <c r="M191" i="27"/>
  <c r="N191" i="27"/>
  <c r="O191" i="27" s="1"/>
  <c r="L186" i="27"/>
  <c r="L190" i="27"/>
  <c r="O190" i="27" s="1"/>
  <c r="M188" i="27"/>
  <c r="L188" i="27"/>
  <c r="O188" i="27" s="1"/>
  <c r="L185" i="27"/>
  <c r="M190" i="27"/>
  <c r="M184" i="27"/>
  <c r="L184" i="27"/>
  <c r="O184" i="27" s="1"/>
  <c r="M189" i="27"/>
  <c r="N189" i="27"/>
  <c r="O189" i="27" s="1"/>
  <c r="N187" i="27"/>
  <c r="O187" i="27" s="1"/>
  <c r="M187" i="27"/>
  <c r="N185" i="27"/>
  <c r="M160" i="27"/>
  <c r="L166" i="27"/>
  <c r="O166" i="27" s="1"/>
  <c r="L160" i="27"/>
  <c r="O160" i="27" s="1"/>
  <c r="M163" i="27"/>
  <c r="L163" i="27"/>
  <c r="O163" i="27" s="1"/>
  <c r="N162" i="27"/>
  <c r="O162" i="27" s="1"/>
  <c r="M162" i="27"/>
  <c r="M166" i="27"/>
  <c r="L159" i="27"/>
  <c r="L164" i="27"/>
  <c r="M161" i="27"/>
  <c r="M164" i="27"/>
  <c r="N159" i="27"/>
  <c r="N161" i="27"/>
  <c r="O161" i="27" s="1"/>
  <c r="L165" i="27"/>
  <c r="N165" i="27"/>
  <c r="N70" i="27"/>
  <c r="M70" i="27"/>
  <c r="L70" i="27"/>
  <c r="N69" i="27"/>
  <c r="M69" i="27"/>
  <c r="L69" i="27"/>
  <c r="N67" i="27"/>
  <c r="L67" i="27"/>
  <c r="M67" i="27"/>
  <c r="N72" i="27"/>
  <c r="M72" i="27"/>
  <c r="L72" i="27"/>
  <c r="N74" i="27"/>
  <c r="M74" i="27"/>
  <c r="L74" i="27"/>
  <c r="N71" i="27"/>
  <c r="M71" i="27"/>
  <c r="L71" i="27"/>
  <c r="N73" i="27"/>
  <c r="M73" i="27"/>
  <c r="L73" i="27"/>
  <c r="N68" i="27"/>
  <c r="M68" i="27"/>
  <c r="L68" i="27"/>
  <c r="Q109" i="27"/>
  <c r="Q83" i="27"/>
  <c r="O101" i="27"/>
  <c r="Q54" i="27"/>
  <c r="Q112" i="27"/>
  <c r="Q85" i="27"/>
  <c r="O85" i="27"/>
  <c r="Q126" i="27"/>
  <c r="O113" i="27"/>
  <c r="Q58" i="27"/>
  <c r="Q107" i="27"/>
  <c r="Q113" i="27"/>
  <c r="Q101" i="27"/>
  <c r="Q100" i="27"/>
  <c r="Q114" i="27"/>
  <c r="Q99" i="27"/>
  <c r="Q86" i="27"/>
  <c r="Q87" i="27"/>
  <c r="Q95" i="27"/>
  <c r="Q81" i="27"/>
  <c r="Q98" i="27"/>
  <c r="Q108" i="27"/>
  <c r="O87" i="27"/>
  <c r="Q110" i="27"/>
  <c r="O99" i="27"/>
  <c r="Q80" i="27"/>
  <c r="Q82" i="27"/>
  <c r="Q122" i="27"/>
  <c r="Q127" i="27"/>
  <c r="O95" i="27"/>
  <c r="O107" i="27"/>
  <c r="Q56" i="27"/>
  <c r="Q60" i="27"/>
  <c r="Q97" i="27"/>
  <c r="Q128" i="27"/>
  <c r="Q123" i="27"/>
  <c r="O127" i="27"/>
  <c r="Q129" i="27"/>
  <c r="O110" i="27"/>
  <c r="O82" i="27"/>
  <c r="O83" i="27"/>
  <c r="O56" i="27"/>
  <c r="Q111" i="27"/>
  <c r="O125" i="27"/>
  <c r="O128" i="27"/>
  <c r="Q125" i="27"/>
  <c r="Q124" i="27"/>
  <c r="O80" i="27"/>
  <c r="Q84" i="27"/>
  <c r="S57" i="27"/>
  <c r="S97" i="27"/>
  <c r="S70" i="27"/>
  <c r="S110" i="27"/>
  <c r="S83" i="27"/>
  <c r="Q96" i="27"/>
  <c r="S61" i="27"/>
  <c r="S114" i="27"/>
  <c r="S87" i="27"/>
  <c r="S74" i="27"/>
  <c r="S101" i="27"/>
  <c r="Q94" i="27"/>
  <c r="S58" i="27"/>
  <c r="S84" i="27"/>
  <c r="S98" i="27"/>
  <c r="S71" i="27"/>
  <c r="S111" i="27"/>
  <c r="Q57" i="27"/>
  <c r="Q59" i="27"/>
  <c r="O54" i="27"/>
  <c r="Q61" i="27"/>
  <c r="O55" i="27"/>
  <c r="O61" i="27"/>
  <c r="O60" i="27"/>
  <c r="Q55" i="27"/>
  <c r="Q29" i="27"/>
  <c r="O139" i="27"/>
  <c r="Q139" i="27"/>
  <c r="Q135" i="27"/>
  <c r="O35" i="27"/>
  <c r="O137" i="27"/>
  <c r="Q141" i="27"/>
  <c r="O34" i="27"/>
  <c r="Q140" i="27"/>
  <c r="Q137" i="27"/>
  <c r="O29" i="27"/>
  <c r="Q34" i="27"/>
  <c r="Q138" i="27"/>
  <c r="Q31" i="27"/>
  <c r="Q35" i="27"/>
  <c r="O31" i="27"/>
  <c r="Q36" i="27"/>
  <c r="Q33" i="27"/>
  <c r="Q136" i="27"/>
  <c r="O30" i="27"/>
  <c r="Q30" i="27"/>
  <c r="Q142" i="27"/>
  <c r="O138" i="27"/>
  <c r="Q32" i="27"/>
  <c r="O140" i="27"/>
  <c r="Q5" i="27"/>
  <c r="O9" i="27"/>
  <c r="Q4" i="27"/>
  <c r="O8" i="27"/>
  <c r="O4" i="27"/>
  <c r="O11" i="27"/>
  <c r="O6" i="27"/>
  <c r="Q11" i="27"/>
  <c r="Q10" i="27"/>
  <c r="Q9" i="27"/>
  <c r="Q8" i="27"/>
  <c r="Q7" i="27"/>
  <c r="Q6" i="27"/>
  <c r="Q439" i="27" l="1"/>
  <c r="O444" i="27"/>
  <c r="Q444" i="27"/>
  <c r="O441" i="27"/>
  <c r="O440" i="27"/>
  <c r="O442" i="27"/>
  <c r="Q438" i="27"/>
  <c r="O443" i="27"/>
  <c r="Q440" i="27"/>
  <c r="Q443" i="27"/>
  <c r="Q441" i="27"/>
  <c r="O445" i="27"/>
  <c r="Q442" i="27"/>
  <c r="Q445" i="27"/>
  <c r="Q422" i="27"/>
  <c r="Q427" i="27"/>
  <c r="Q421" i="27"/>
  <c r="O427" i="27"/>
  <c r="O420" i="27"/>
  <c r="Q425" i="27"/>
  <c r="Q426" i="27"/>
  <c r="Q420" i="27"/>
  <c r="Q424" i="27"/>
  <c r="Q423" i="27"/>
  <c r="O424" i="27"/>
  <c r="O421" i="27"/>
  <c r="Q301" i="27"/>
  <c r="O303" i="27"/>
  <c r="Q304" i="27"/>
  <c r="Q305" i="27"/>
  <c r="Q289" i="27"/>
  <c r="Q303" i="27"/>
  <c r="Q308" i="27"/>
  <c r="Q302" i="27"/>
  <c r="Q306" i="27"/>
  <c r="Q307" i="27"/>
  <c r="O286" i="27"/>
  <c r="Q292" i="27"/>
  <c r="O292" i="27"/>
  <c r="O289" i="27"/>
  <c r="Q286" i="27"/>
  <c r="Q287" i="27"/>
  <c r="Q290" i="27"/>
  <c r="Q293" i="27"/>
  <c r="O291" i="27"/>
  <c r="Q288" i="27"/>
  <c r="O288" i="27"/>
  <c r="O290" i="27"/>
  <c r="Q291" i="27"/>
  <c r="Q273" i="27"/>
  <c r="Q274" i="27"/>
  <c r="O271" i="27"/>
  <c r="Q277" i="27"/>
  <c r="O272" i="27"/>
  <c r="O273" i="27"/>
  <c r="O277" i="27"/>
  <c r="Q270" i="27"/>
  <c r="Q275" i="27"/>
  <c r="Q276" i="27"/>
  <c r="Q271" i="27"/>
  <c r="Q272" i="27"/>
  <c r="Q254" i="27"/>
  <c r="Q255" i="27"/>
  <c r="O259" i="27"/>
  <c r="Q257" i="27"/>
  <c r="O256" i="27"/>
  <c r="Q259" i="27"/>
  <c r="Q256" i="27"/>
  <c r="O260" i="27"/>
  <c r="Q260" i="27"/>
  <c r="O257" i="27"/>
  <c r="Q258" i="27"/>
  <c r="Q261" i="27"/>
  <c r="Q242" i="27"/>
  <c r="Q246" i="27"/>
  <c r="O243" i="27"/>
  <c r="Q244" i="27"/>
  <c r="Q243" i="27"/>
  <c r="Q248" i="27"/>
  <c r="Q245" i="27"/>
  <c r="Q247" i="27"/>
  <c r="Q241" i="27"/>
  <c r="Q188" i="27"/>
  <c r="Q186" i="27"/>
  <c r="Q191" i="27"/>
  <c r="Q187" i="27"/>
  <c r="O186" i="27"/>
  <c r="Q190" i="27"/>
  <c r="Q189" i="27"/>
  <c r="Q184" i="27"/>
  <c r="Q185" i="27"/>
  <c r="O185" i="27"/>
  <c r="Q163" i="27"/>
  <c r="Q162" i="27"/>
  <c r="Q166" i="27"/>
  <c r="Q160" i="27"/>
  <c r="Q159" i="27"/>
  <c r="O159" i="27"/>
  <c r="Q161" i="27"/>
  <c r="Q164" i="27"/>
  <c r="O164" i="27"/>
  <c r="Q165" i="27"/>
  <c r="O165" i="27"/>
  <c r="O67" i="27"/>
  <c r="O74" i="27"/>
  <c r="O68" i="27"/>
  <c r="O70" i="27"/>
  <c r="O71" i="27"/>
  <c r="O69" i="27"/>
  <c r="Q74" i="27"/>
  <c r="Q67" i="27"/>
  <c r="Q71" i="27"/>
  <c r="Q68" i="27"/>
  <c r="Q69" i="27"/>
  <c r="Q73" i="27"/>
  <c r="O73" i="27"/>
  <c r="Q70" i="27"/>
  <c r="Q72" i="27"/>
  <c r="O72" i="27"/>
  <c r="S56" i="27"/>
  <c r="S96" i="27"/>
  <c r="S69" i="27"/>
  <c r="S109" i="27"/>
  <c r="S82" i="27"/>
  <c r="S59" i="27"/>
  <c r="S99" i="27"/>
  <c r="S72" i="27"/>
  <c r="S112" i="27"/>
  <c r="S85" i="27"/>
  <c r="S54" i="27"/>
  <c r="S107" i="27"/>
  <c r="S80" i="27"/>
  <c r="S94" i="27"/>
  <c r="S67" i="27"/>
  <c r="S55" i="27"/>
  <c r="S95" i="27"/>
  <c r="S68" i="27"/>
  <c r="S81" i="27"/>
  <c r="S108" i="27"/>
  <c r="S60" i="27"/>
  <c r="S113" i="27"/>
  <c r="S86" i="27"/>
  <c r="S100" i="27"/>
  <c r="S73" i="27"/>
</calcChain>
</file>

<file path=xl/sharedStrings.xml><?xml version="1.0" encoding="utf-8"?>
<sst xmlns="http://schemas.openxmlformats.org/spreadsheetml/2006/main" count="46665" uniqueCount="296">
  <si>
    <t>id</t>
  </si>
  <si>
    <t>S1</t>
  </si>
  <si>
    <t>S2</t>
  </si>
  <si>
    <t>S3</t>
  </si>
  <si>
    <t>S4</t>
  </si>
  <si>
    <t>S5</t>
  </si>
  <si>
    <t>S6a</t>
  </si>
  <si>
    <t>S6b</t>
  </si>
  <si>
    <t>S7</t>
  </si>
  <si>
    <t>S8</t>
  </si>
  <si>
    <t>S9</t>
  </si>
  <si>
    <t>Q1_SQ001</t>
  </si>
  <si>
    <t>Q1bOE1</t>
  </si>
  <si>
    <t>Q1bOE2</t>
  </si>
  <si>
    <t>Q1BOE3</t>
  </si>
  <si>
    <t>Q2_SQ001</t>
  </si>
  <si>
    <t>Q3_SQ001</t>
  </si>
  <si>
    <t>Q3_SQ002</t>
  </si>
  <si>
    <t>Q3_SQ003</t>
  </si>
  <si>
    <t>Q3_SQ004</t>
  </si>
  <si>
    <t>Q3_SQ005</t>
  </si>
  <si>
    <t>Q4</t>
  </si>
  <si>
    <t>Q4_other</t>
  </si>
  <si>
    <t>Q4a_SQ001</t>
  </si>
  <si>
    <t>Q5</t>
  </si>
  <si>
    <t>Q5a_SQ001</t>
  </si>
  <si>
    <t>Q6_SQ001</t>
  </si>
  <si>
    <t>Q7_SQ001</t>
  </si>
  <si>
    <t>Q8_SQ001</t>
  </si>
  <si>
    <t>Q9</t>
  </si>
  <si>
    <t>Q10_SQ001</t>
  </si>
  <si>
    <t>Q10_SQ002</t>
  </si>
  <si>
    <t>Q10_SQ003</t>
  </si>
  <si>
    <t>Q10_SQ004</t>
  </si>
  <si>
    <t>Q11</t>
  </si>
  <si>
    <t>Q12</t>
  </si>
  <si>
    <t>Q13_SQ001</t>
  </si>
  <si>
    <t>Q14_SQ001</t>
  </si>
  <si>
    <t>Q14_SQ002</t>
  </si>
  <si>
    <t>Q14_SQ003</t>
  </si>
  <si>
    <t>Q14_SQ004</t>
  </si>
  <si>
    <t>Q14_SQ005</t>
  </si>
  <si>
    <t>Q15_1</t>
  </si>
  <si>
    <t>Q15_2</t>
  </si>
  <si>
    <t>Q15_3</t>
  </si>
  <si>
    <t>Q15_4</t>
  </si>
  <si>
    <t>Q16_AO01</t>
  </si>
  <si>
    <t>Q16_AO02</t>
  </si>
  <si>
    <t>Q16_AO03</t>
  </si>
  <si>
    <t>Q16_AO04</t>
  </si>
  <si>
    <t>Q16_AO05</t>
  </si>
  <si>
    <t>Q16_other</t>
  </si>
  <si>
    <t>Variable Values</t>
  </si>
  <si>
    <t>Value</t>
  </si>
  <si>
    <t>Label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</si>
  <si>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</si>
  <si>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</si>
  <si>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</si>
  <si>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</si>
  <si>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</si>
  <si>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</si>
  <si>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</si>
  <si>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</si>
  <si>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</si>
  <si>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</si>
  <si>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</si>
  <si>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</si>
  <si>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</si>
  <si>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Yes</t>
  </si>
  <si>
    <t>No</t>
  </si>
  <si>
    <t>Bank</t>
  </si>
  <si>
    <t>Insurance Company</t>
  </si>
  <si>
    <t>Insurance Agency</t>
  </si>
  <si>
    <t>Market Research Agency</t>
  </si>
  <si>
    <t>None of these</t>
  </si>
  <si>
    <t>PUNE</t>
  </si>
  <si>
    <t>AHMEDABAD</t>
  </si>
  <si>
    <t>BANGALORE</t>
  </si>
  <si>
    <t>KOLKATA</t>
  </si>
  <si>
    <t>CHENNAI</t>
  </si>
  <si>
    <t>HYDERABAD</t>
  </si>
  <si>
    <t>MUMBAI</t>
  </si>
  <si>
    <t>KANPUR</t>
  </si>
  <si>
    <t>INDORE</t>
  </si>
  <si>
    <t>JAIPUR</t>
  </si>
  <si>
    <t>LUDHIANA</t>
  </si>
  <si>
    <t>DELHI</t>
  </si>
  <si>
    <t>Less than 21 years</t>
  </si>
  <si>
    <t>21 to 30 years</t>
  </si>
  <si>
    <t>31 to 40 years</t>
  </si>
  <si>
    <t>41 to 50 years</t>
  </si>
  <si>
    <t>51 to 60 years</t>
  </si>
  <si>
    <t>More than 60 years</t>
  </si>
  <si>
    <t>LESS THAN HIGH SCHOOL</t>
  </si>
  <si>
    <t>HIGH SCHOOL</t>
  </si>
  <si>
    <t>MASTERS</t>
  </si>
  <si>
    <t>PROFESSIONAL DEGREE</t>
  </si>
  <si>
    <t>SALARIED</t>
  </si>
  <si>
    <t>SELF EMPLOYED</t>
  </si>
  <si>
    <t>HOUSE MAKER</t>
  </si>
  <si>
    <t>UNEMPLOYED</t>
  </si>
  <si>
    <t>RETIRED</t>
  </si>
  <si>
    <t>Bagic</t>
  </si>
  <si>
    <t>ICICI Lombard</t>
  </si>
  <si>
    <t>Aditya Birla Health</t>
  </si>
  <si>
    <t>Star Health</t>
  </si>
  <si>
    <t>HDFC Ergo</t>
  </si>
  <si>
    <t>Care Health</t>
  </si>
  <si>
    <t>New India Assurance</t>
  </si>
  <si>
    <t>Niva Bupa</t>
  </si>
  <si>
    <t>New policy</t>
  </si>
  <si>
    <t>Renewal of the old policy with the same insurance company</t>
  </si>
  <si>
    <t>Renewal policy from other company</t>
  </si>
  <si>
    <t>Less than 20,000</t>
  </si>
  <si>
    <t>20,000 to 50,000</t>
  </si>
  <si>
    <t>50,001 to 1,00,000</t>
  </si>
  <si>
    <t>Above Rs 1 lakh</t>
  </si>
  <si>
    <t>Refused</t>
  </si>
  <si>
    <t>1 - Definitely would not recommend</t>
  </si>
  <si>
    <t>10 - Definitely would recommend</t>
  </si>
  <si>
    <t>1 - Extremely Dissatisfied</t>
  </si>
  <si>
    <t>10 - Extremely Satisfied</t>
  </si>
  <si>
    <t>DIRECT BRANCH</t>
  </si>
  <si>
    <t>COMPANY AGENT</t>
  </si>
  <si>
    <t>COMPANY WEBSITE / ONLINE</t>
  </si>
  <si>
    <t>THROUGH YOUR BANK</t>
  </si>
  <si>
    <t>THROUGH YOUR DEALER</t>
  </si>
  <si>
    <t>5 - Extremely Satisfied</t>
  </si>
  <si>
    <t>Cashless</t>
  </si>
  <si>
    <t>Reimbursement</t>
  </si>
  <si>
    <t>Less than 1 hrs</t>
  </si>
  <si>
    <t>Less than 2 hrs</t>
  </si>
  <si>
    <t>Less than 4 hrs</t>
  </si>
  <si>
    <t>More than 4 hrs</t>
  </si>
  <si>
    <t>Less than 4 days</t>
  </si>
  <si>
    <t>Less than 7 days</t>
  </si>
  <si>
    <t>Less than 10 days</t>
  </si>
  <si>
    <t>More than 10 days</t>
  </si>
  <si>
    <t>Trust with brand</t>
  </si>
  <si>
    <t>Competitive Pricing</t>
  </si>
  <si>
    <t>Customer Service</t>
  </si>
  <si>
    <t>Claim Settlement</t>
  </si>
  <si>
    <t>Not selected</t>
  </si>
  <si>
    <t>Have you been interviewed for any market research survey in the last 3 months?</t>
  </si>
  <si>
    <t>Could you please tell me if you or your known immediate family members work for any of the following types of organizations?</t>
  </si>
  <si>
    <t>Could you please tell me if the policy purchasing decision is taken by you?</t>
  </si>
  <si>
    <t>Please let me know the city you live in?</t>
  </si>
  <si>
    <t>Could you please tell me your age?</t>
  </si>
  <si>
    <t>Could you please tell me the education of your household?</t>
  </si>
  <si>
    <t>Could you please tell me the occupation of your household?</t>
  </si>
  <si>
    <t>Could you please tell me your Health Insurance Provider?</t>
  </si>
  <si>
    <t>Could you please tell me if the Health Insurance policy purchased from {S7.shown} is a new policy from another provider or renewal of the policy from the same provider?</t>
  </si>
  <si>
    <t>Could you please tell me your monthly household income?</t>
  </si>
  <si>
    <t>Taking into consideration your overall experience, like Pre &amp; Post Sales experience with Agent, Services provided by the company till now, Renewals / Claims exp, how likely is it that you would recommend {S7.shown} to a friend or to a colleague? Please ra</t>
  </si>
  <si>
    <t>Thank you! We would love to know what delighted you.</t>
  </si>
  <si>
    <t>Please let us know what needs to be improved to ensure a better experience.</t>
  </si>
  <si>
    <t>We are sorry you did not have a good experience with us! Please let us know what needs to be improved to deliver the better experience.</t>
  </si>
  <si>
    <t>Kindly tell me how you would rate your overall satisfaction with?{S8.shown}?{S7.shown} during the entire process of purchasing the policy on a scale 1 to 10, where 1 means extremely dissatisfied and 10 is extremely satisfied.</t>
  </si>
  <si>
    <t>[Document process] - On a scale of 1 to 10, how would you rate your experience with the purchase process on the following parameters, where 1 means Extremely Dissatisfied and 10 means Extremely Satisfied?</t>
  </si>
  <si>
    <t>[Pre purchase process] - On a scale of 1 to 10, how would you rate your experience with the purchase process on the following parameters, where 1 means Extremely Dissatisfied and 10 means Extremely Satisfied?</t>
  </si>
  <si>
    <t>[Ease of purchase] - On a scale of 1 to 10, how would you rate your experience with the purchase process on the following parameters, where 1 means Extremely Dissatisfied and 10 means Extremely Satisfied?</t>
  </si>
  <si>
    <t>[Policy issued on time] - On a scale of 1 to 10, how would you rate your experience with the purchase process on the following parameters, where 1 means Extremely Dissatisfied and 10 means Extremely Satisfied?</t>
  </si>
  <si>
    <t>[Premium payment receipt] - On a scale of 1 to 10, how would you rate your experience with the purchase process on the following parameters, where 1 means Extremely Dissatisfied and 10 means Extremely Satisfied?</t>
  </si>
  <si>
    <t>Could you please tell me where or from/whom did you purchase your policy?</t>
  </si>
  <si>
    <t>[Other] - Could you please tell me where or from/ whom did you purchase your policy?</t>
  </si>
  <si>
    <t>Could you please rate their service for? {Q4.shown} on a scale 1 to 5, where 1 means extremely dissatisfied and 5 is extremely satisfied?</t>
  </si>
  <si>
    <t>Have you ever made a claim with your Health insurer?</t>
  </si>
  <si>
    <t>Keeping in mind the Interaction during the CLAIMS PROCESS (ease, comfort and convenience, overall service) you had with {S7.shown}, Please rate your satisfaction on a scale of 1 to 10 where, 1 means Extremely dissatisfied and 10 means Extremely satisfied.</t>
  </si>
  <si>
    <t>Could you please rate documentation process, assistance provided, claim settlement TAT, timely update?</t>
  </si>
  <si>
    <t>Keeping all parameters into consideration, please rate your TRUST factor with {S7.shown}. Do you Trust {S7.shown}?</t>
  </si>
  <si>
    <t>On a scale of 1 to 10, please tell me how satisfied are you with the assistance provided by the insurer during the claims settlement process where 1 means Extremely Dissatified and 10 means Extremely satisfied?</t>
  </si>
  <si>
    <t>How do you initiate a claim under your policy, please select from below.</t>
  </si>
  <si>
    <t>[Assistance provided by hospital] - Basis your recent claims experience with us, please rate us on the following.</t>
  </si>
  <si>
    <t>[Cooperative staff] - Basis your recent claims experience with us, please rate us on the following.</t>
  </si>
  <si>
    <t>[TPA desk assistance] - Basis your recent claims experience with us, please rate us on the following.</t>
  </si>
  <si>
    <t>[Overall hospital service] - Basis your recent claims experience with us, please rate us on the following.</t>
  </si>
  <si>
    <t>In How much time you have received claim response (approval / query) from {S7.shown}?</t>
  </si>
  <si>
    <t>Kindly tell me how you would rate your overall satisfaction with {S7.shown} {S8.shown} during the entire process of renewal on a scale 1 to 10, where 1 means extremely dissatisfied and 10 is extremely satisfied?</t>
  </si>
  <si>
    <t>[Timely reminders on renewals] - On a scale of 1 to 10, how would you rate your experience with the policy renewal process on the following parameters, where 1 means Extremely Dissatisfied and 10 means Extremely Satisfied?</t>
  </si>
  <si>
    <t>[Explanation of the renewal premium] - On a scale of 1 to 10, how would you rate your experience with the policy renewal process on the following parameters, where 1 means Extremely Dissatisfied and 10 means Extremely Satisfied?</t>
  </si>
  <si>
    <t>[Promptness of assistance] - On a scale of 1 to 10, how would you rate your experience with the policy renewal process on the following parameters, where 1 means Extremely Dissatisfied and 10 means Extremely Satisfied?</t>
  </si>
  <si>
    <t>[Accuracy in terms of policy details: name , address, other policy details] - On a scale of 1 to 10, how would you rate your experience with the policy renewal process on the following parameters, where 1 means Extremely Dissatisfied and 10 means Extremel</t>
  </si>
  <si>
    <t>[After Sales Service] - On a scale of 1 to 10, how would you rate your experience with the policy renewal process on the following parameters, where 1 means Extremely Dissatisfied and 10 means Extremely Satisfied?</t>
  </si>
  <si>
    <t>[Rank 1] - What makes you to renew the policy with {S7.shown}?</t>
  </si>
  <si>
    <t>[Rank 2] - What makes you to renew the policy with {S7.shown}?</t>
  </si>
  <si>
    <t>[Rank 3] - What makes you to renew the policy with {S7.shown}?</t>
  </si>
  <si>
    <t>[Rank 4] - What makes you to renew the policy with {S7.shown}?</t>
  </si>
  <si>
    <t>[WhatsApp] - Your preference to connect digitally with {S7.shown}, please select from below:</t>
  </si>
  <si>
    <t>[App] - Your preference to connect digitally with {S7.shown}, please select from below:</t>
  </si>
  <si>
    <t>[Website] - Your preference to connect digitally with {S7.shown}, please select from below:</t>
  </si>
  <si>
    <t>[Chatbot] - Your preference to connect digitally with {S7.shown}, please select from below:</t>
  </si>
  <si>
    <t>[Call Centre] - Your preference to connect digitally with {S7.shown}, please select from below:</t>
  </si>
  <si>
    <t>[Other] - Your preference to connect digitally with {S7.shown}, please select from below:</t>
  </si>
  <si>
    <t xml:space="preserve">328 per city </t>
  </si>
  <si>
    <t xml:space="preserve">492 per brand </t>
  </si>
  <si>
    <t xml:space="preserve">b vs c 41 each </t>
  </si>
  <si>
    <t>21 – 30 years</t>
  </si>
  <si>
    <t>ICICI LOMBARD</t>
  </si>
  <si>
    <t>31 – 40 years</t>
  </si>
  <si>
    <t>NEW INDIA ASSURANCE</t>
  </si>
  <si>
    <t>41 – 50 years</t>
  </si>
  <si>
    <t>HDFC ERGO</t>
  </si>
  <si>
    <t>20,000 – 50,000</t>
  </si>
  <si>
    <t>BAGIC</t>
  </si>
  <si>
    <t>50,001 – 1,00,000</t>
  </si>
  <si>
    <t>STAR HEALTH</t>
  </si>
  <si>
    <t>ADITYA BIRLA HEALTH</t>
  </si>
  <si>
    <t>CARE HEALTH</t>
  </si>
  <si>
    <t>51 – 60 years</t>
  </si>
  <si>
    <t>NIVA BUPA</t>
  </si>
  <si>
    <t>1 to 6</t>
  </si>
  <si>
    <t xml:space="preserve">7 and 8 </t>
  </si>
  <si>
    <t xml:space="preserve">9 and 10 </t>
  </si>
  <si>
    <t>NPS</t>
  </si>
  <si>
    <t>NEW POLICY</t>
  </si>
  <si>
    <t>ALL</t>
  </si>
  <si>
    <t>RENEWAL</t>
  </si>
  <si>
    <t>Q1 - PRE and POST sales exp</t>
  </si>
  <si>
    <t>Q2 - Fresh Purchase satisfaction</t>
  </si>
  <si>
    <t>Q5 a - Claims process</t>
  </si>
  <si>
    <t>Q8 - Assistance provided by insurer</t>
  </si>
  <si>
    <t xml:space="preserve">Q13 - Renewal </t>
  </si>
  <si>
    <t>SLIDE NO 11</t>
  </si>
  <si>
    <t>REGION WISE</t>
  </si>
  <si>
    <t>SLIDE NO 15</t>
  </si>
  <si>
    <t>7 and 8</t>
  </si>
  <si>
    <t>9 and 10</t>
  </si>
  <si>
    <t>Total</t>
  </si>
  <si>
    <t>OLD</t>
  </si>
  <si>
    <t>SLIDE NO 17</t>
  </si>
  <si>
    <t>Q3 - Document process</t>
  </si>
  <si>
    <t>OLD Q2</t>
  </si>
  <si>
    <t>NEW Q2</t>
  </si>
  <si>
    <t>Q3 - Pre purchase process</t>
  </si>
  <si>
    <t>Q3 - Ease of purchase</t>
  </si>
  <si>
    <t>Q3 - Policy issued on time</t>
  </si>
  <si>
    <t>Q3 - Premium payment receipt</t>
  </si>
  <si>
    <t>Slide no - 21</t>
  </si>
  <si>
    <t>Q4a - Rating</t>
  </si>
  <si>
    <t>RATING IS 1 to 5</t>
  </si>
  <si>
    <t>1 to 2</t>
  </si>
  <si>
    <t>4 and 5</t>
  </si>
  <si>
    <t>Slide no - 23</t>
  </si>
  <si>
    <t xml:space="preserve">1 to 5 </t>
  </si>
  <si>
    <t xml:space="preserve">ALL 1 to 5 </t>
  </si>
  <si>
    <t>if cashless is selected then Q10-11 if reimbersment then Q10-12</t>
  </si>
  <si>
    <t>1 to 5</t>
  </si>
  <si>
    <t>old data</t>
  </si>
  <si>
    <t>Slide no - 24</t>
  </si>
  <si>
    <t>Slide no - 29</t>
  </si>
  <si>
    <t xml:space="preserve">Q16 - CONNECT DIGITALLY </t>
  </si>
  <si>
    <t>Whatsapp</t>
  </si>
  <si>
    <t>App</t>
  </si>
  <si>
    <t>Chatbot</t>
  </si>
  <si>
    <t>Website</t>
  </si>
  <si>
    <t>Call centre</t>
  </si>
  <si>
    <t>TOTAL</t>
  </si>
  <si>
    <t>%</t>
  </si>
  <si>
    <t>AU</t>
  </si>
  <si>
    <t>AV</t>
  </si>
  <si>
    <t>AW</t>
  </si>
  <si>
    <t>AX</t>
  </si>
  <si>
    <t>AY</t>
  </si>
  <si>
    <t>Rank 4</t>
  </si>
  <si>
    <t>Rank 2</t>
  </si>
  <si>
    <t>Rank 3</t>
  </si>
  <si>
    <t>Q15 - RANKING</t>
  </si>
  <si>
    <t>Slide no - 33</t>
  </si>
  <si>
    <t>80s</t>
  </si>
  <si>
    <t>70s</t>
  </si>
  <si>
    <t>70-80s</t>
  </si>
  <si>
    <t>60s</t>
  </si>
  <si>
    <t>RANK 1</t>
  </si>
  <si>
    <t>SUM 1 to 3</t>
  </si>
  <si>
    <t>SUM 1 to 4</t>
  </si>
  <si>
    <t>CODE</t>
  </si>
  <si>
    <t>Slide no - 31</t>
  </si>
  <si>
    <t>Q14 - RENEWAL EXP</t>
  </si>
  <si>
    <t>Timely reminders on renewals</t>
  </si>
  <si>
    <t xml:space="preserve">all old data is in 40s for 9 and 10 </t>
  </si>
  <si>
    <t>Explanation of the renewal premium</t>
  </si>
  <si>
    <t>Promptness of assistance</t>
  </si>
  <si>
    <t>Accuracy in terms of policy details</t>
  </si>
  <si>
    <t>After Sales Service</t>
  </si>
  <si>
    <t>Q10</t>
  </si>
  <si>
    <t>all are in range of 80s excel for cooperative staff</t>
  </si>
  <si>
    <t>Slide no - 25</t>
  </si>
  <si>
    <t>Assistance provided by hospital</t>
  </si>
  <si>
    <t>Cooperative staff</t>
  </si>
  <si>
    <t>TPA desk assistance</t>
  </si>
  <si>
    <t>Overall hospital service</t>
  </si>
  <si>
    <t>Slide no - 27</t>
  </si>
  <si>
    <t>Slide no - 26</t>
  </si>
  <si>
    <t>Slide no - 35</t>
  </si>
  <si>
    <t>Q7 - TRUST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</si>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</sst>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b/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4" fillId="0" borderId="3" xfId="1" applyFont="1" applyBorder="1" applyAlignment="1">
      <alignment horizontal="center" wrapText="1"/>
    </xf>
    <xf numFmtId="0" fontId="4" fillId="0" borderId="5" xfId="1" applyFont="1" applyBorder="1" applyAlignment="1">
      <alignment horizontal="left" vertical="top"/>
    </xf>
    <xf numFmtId="0" fontId="4" fillId="0" borderId="6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/>
    </xf>
    <xf numFmtId="0" fontId="4" fillId="0" borderId="9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/>
    </xf>
    <xf numFmtId="0" fontId="4" fillId="0" borderId="12" xfId="1" applyFont="1" applyBorder="1" applyAlignment="1">
      <alignment horizontal="left" vertical="top"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0" applyFont="1"/>
    <xf numFmtId="0" fontId="5" fillId="3" borderId="0" xfId="0" applyFont="1" applyFill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7" fillId="0" borderId="0" xfId="0" applyFont="1"/>
    <xf numFmtId="0" fontId="0" fillId="0" borderId="0" xfId="0" applyAlignment="1">
      <alignment horizontal="left"/>
    </xf>
    <xf numFmtId="2" fontId="5" fillId="4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3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left" wrapText="1"/>
    </xf>
    <xf numFmtId="0" fontId="4" fillId="0" borderId="4" xfId="1" applyFont="1" applyBorder="1" applyAlignment="1">
      <alignment horizontal="left" vertical="top" wrapText="1"/>
    </xf>
  </cellXfs>
  <cellStyles count="2">
    <cellStyle name="Normal" xfId="0" builtinId="0"/>
    <cellStyle name="Normal_Sheet2" xfId="1" xr:uid="{BDDDBF44-72CB-4C7D-B362-F277FCDE492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939"/>
  <sheetViews>
    <sheetView tabSelected="1" zoomScale="90" zoomScaleNormal="90" workbookViewId="0">
      <pane xSplit="1" ySplit="3" topLeftCell="B2897" activePane="bottomRight" state="frozen"/>
      <selection pane="topRight" activeCell="B1" sqref="B1"/>
      <selection pane="bottomLeft" activeCell="A3" sqref="A3"/>
      <selection pane="bottomRight" activeCell="H2906" sqref="H2906"/>
    </sheetView>
  </sheetViews>
  <sheetFormatPr defaultRowHeight="14.5" x14ac:dyDescent="0.35"/>
  <cols>
    <col min="6" max="6" width="21" customWidth="1"/>
    <col min="7" max="7" width="38.6328125" customWidth="1"/>
    <col min="8" max="8" width="20.81640625" customWidth="1"/>
    <col min="9" max="9" width="23.26953125" customWidth="1"/>
    <col min="10" max="10" width="13.7265625" customWidth="1"/>
    <col min="11" max="11" width="22.26953125" customWidth="1"/>
    <col min="13" max="23" width="8.7265625" customWidth="1"/>
    <col min="24" max="24" width="6.54296875" customWidth="1"/>
    <col min="25" max="52" width="8.7265625" customWidth="1"/>
  </cols>
  <sheetData>
    <row r="1" spans="1:52" x14ac:dyDescent="0.35">
      <c r="P1" t="s">
        <v>214</v>
      </c>
      <c r="Q1" t="s">
        <v>214</v>
      </c>
      <c r="V1" t="s">
        <v>214</v>
      </c>
      <c r="X1" t="s">
        <v>214</v>
      </c>
      <c r="Y1" t="s">
        <v>215</v>
      </c>
      <c r="AA1" t="s">
        <v>243</v>
      </c>
      <c r="AB1" t="s">
        <v>244</v>
      </c>
      <c r="AD1" t="s">
        <v>245</v>
      </c>
      <c r="AE1" t="s">
        <v>246</v>
      </c>
      <c r="AI1" t="s">
        <v>247</v>
      </c>
      <c r="AJ1" t="s">
        <v>247</v>
      </c>
      <c r="AK1" t="s">
        <v>216</v>
      </c>
      <c r="AL1" t="s">
        <v>216</v>
      </c>
      <c r="AQ1" t="s">
        <v>216</v>
      </c>
      <c r="AU1" t="s">
        <v>215</v>
      </c>
    </row>
    <row r="2" spans="1:52" s="8" customFormat="1" x14ac:dyDescent="0.3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10" t="s">
        <v>9</v>
      </c>
      <c r="K2" s="10" t="s">
        <v>10</v>
      </c>
      <c r="L2" s="10" t="s">
        <v>11</v>
      </c>
      <c r="M2" s="11" t="s">
        <v>12</v>
      </c>
      <c r="N2" s="11" t="s">
        <v>13</v>
      </c>
      <c r="O2" s="11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0" t="s">
        <v>31</v>
      </c>
      <c r="AG2" s="10" t="s">
        <v>32</v>
      </c>
      <c r="AH2" s="10" t="s">
        <v>33</v>
      </c>
      <c r="AI2" s="10" t="s">
        <v>34</v>
      </c>
      <c r="AJ2" s="10" t="s">
        <v>35</v>
      </c>
      <c r="AK2" s="10" t="s">
        <v>36</v>
      </c>
      <c r="AL2" s="10" t="s">
        <v>37</v>
      </c>
      <c r="AM2" s="10" t="s">
        <v>38</v>
      </c>
      <c r="AN2" s="10" t="s">
        <v>39</v>
      </c>
      <c r="AO2" s="10" t="s">
        <v>40</v>
      </c>
      <c r="AP2" s="10" t="s">
        <v>41</v>
      </c>
      <c r="AQ2" s="10" t="s">
        <v>42</v>
      </c>
      <c r="AR2" s="10" t="s">
        <v>43</v>
      </c>
      <c r="AS2" s="10" t="s">
        <v>44</v>
      </c>
      <c r="AT2" s="10" t="s">
        <v>45</v>
      </c>
      <c r="AU2" s="10" t="s">
        <v>46</v>
      </c>
      <c r="AV2" s="10" t="s">
        <v>47</v>
      </c>
      <c r="AW2" s="10" t="s">
        <v>48</v>
      </c>
      <c r="AX2" s="10" t="s">
        <v>49</v>
      </c>
      <c r="AY2" s="10" t="s">
        <v>50</v>
      </c>
      <c r="AZ2" s="10" t="s">
        <v>51</v>
      </c>
    </row>
    <row r="3" spans="1:52" s="8" customFormat="1" x14ac:dyDescent="0.35">
      <c r="A3" s="9" t="s">
        <v>0</v>
      </c>
      <c r="B3" s="9" t="s">
        <v>143</v>
      </c>
      <c r="C3" s="9" t="s">
        <v>144</v>
      </c>
      <c r="D3" s="9" t="s">
        <v>145</v>
      </c>
      <c r="E3" s="9" t="s">
        <v>146</v>
      </c>
      <c r="F3" s="9" t="s">
        <v>147</v>
      </c>
      <c r="G3" s="9" t="s">
        <v>148</v>
      </c>
      <c r="H3" s="9" t="s">
        <v>149</v>
      </c>
      <c r="I3" s="9" t="s">
        <v>150</v>
      </c>
      <c r="J3" s="10" t="s">
        <v>151</v>
      </c>
      <c r="K3" s="10" t="s">
        <v>152</v>
      </c>
      <c r="L3" s="10" t="s">
        <v>153</v>
      </c>
      <c r="M3" s="11" t="s">
        <v>154</v>
      </c>
      <c r="N3" s="11" t="s">
        <v>155</v>
      </c>
      <c r="O3" s="11" t="s">
        <v>156</v>
      </c>
      <c r="P3" s="10" t="s">
        <v>157</v>
      </c>
      <c r="Q3" s="10" t="s">
        <v>158</v>
      </c>
      <c r="R3" s="10" t="s">
        <v>159</v>
      </c>
      <c r="S3" s="10" t="s">
        <v>160</v>
      </c>
      <c r="T3" s="10" t="s">
        <v>161</v>
      </c>
      <c r="U3" s="10" t="s">
        <v>162</v>
      </c>
      <c r="V3" s="10" t="s">
        <v>163</v>
      </c>
      <c r="W3" s="10" t="s">
        <v>164</v>
      </c>
      <c r="X3" s="10" t="s">
        <v>165</v>
      </c>
      <c r="Y3" s="10" t="s">
        <v>166</v>
      </c>
      <c r="Z3" s="10" t="s">
        <v>167</v>
      </c>
      <c r="AA3" s="10" t="s">
        <v>168</v>
      </c>
      <c r="AB3" s="10" t="s">
        <v>169</v>
      </c>
      <c r="AC3" s="10" t="s">
        <v>170</v>
      </c>
      <c r="AD3" s="10" t="s">
        <v>171</v>
      </c>
      <c r="AE3" s="10" t="s">
        <v>172</v>
      </c>
      <c r="AF3" s="10" t="s">
        <v>173</v>
      </c>
      <c r="AG3" s="10" t="s">
        <v>174</v>
      </c>
      <c r="AH3" s="10" t="s">
        <v>175</v>
      </c>
      <c r="AI3" s="10" t="s">
        <v>176</v>
      </c>
      <c r="AJ3" s="10" t="s">
        <v>176</v>
      </c>
      <c r="AK3" s="10" t="s">
        <v>177</v>
      </c>
      <c r="AL3" s="10" t="s">
        <v>178</v>
      </c>
      <c r="AM3" s="10" t="s">
        <v>179</v>
      </c>
      <c r="AN3" s="10" t="s">
        <v>180</v>
      </c>
      <c r="AO3" s="10" t="s">
        <v>181</v>
      </c>
      <c r="AP3" s="10" t="s">
        <v>182</v>
      </c>
      <c r="AQ3" s="10" t="s">
        <v>183</v>
      </c>
      <c r="AR3" s="10" t="s">
        <v>184</v>
      </c>
      <c r="AS3" s="10" t="s">
        <v>185</v>
      </c>
      <c r="AT3" s="10" t="s">
        <v>186</v>
      </c>
      <c r="AU3" s="10" t="s">
        <v>187</v>
      </c>
      <c r="AV3" s="10" t="s">
        <v>188</v>
      </c>
      <c r="AW3" s="10" t="s">
        <v>189</v>
      </c>
      <c r="AX3" s="10" t="s">
        <v>190</v>
      </c>
      <c r="AY3" s="10" t="s">
        <v>191</v>
      </c>
      <c r="AZ3" s="10" t="s">
        <v>192</v>
      </c>
    </row>
    <row r="4" spans="1:52" x14ac:dyDescent="0.35">
      <c r="A4">
        <v>10001</v>
      </c>
      <c r="B4" t="s">
        <v>69</v>
      </c>
      <c r="C4" t="s">
        <v>74</v>
      </c>
      <c r="D4" t="s">
        <v>68</v>
      </c>
      <c r="E4" t="s">
        <v>84</v>
      </c>
      <c r="F4" t="s">
        <v>198</v>
      </c>
      <c r="G4" t="s">
        <v>95</v>
      </c>
      <c r="H4" t="s">
        <v>98</v>
      </c>
      <c r="I4" t="s">
        <v>197</v>
      </c>
      <c r="J4" t="s">
        <v>111</v>
      </c>
      <c r="K4" t="s">
        <v>116</v>
      </c>
      <c r="L4">
        <v>10</v>
      </c>
      <c r="X4" s="16"/>
      <c r="Y4" t="s">
        <v>69</v>
      </c>
      <c r="AB4">
        <v>5</v>
      </c>
      <c r="AE4" s="16"/>
      <c r="AF4" s="16"/>
      <c r="AG4" s="16"/>
      <c r="AH4" s="16"/>
      <c r="AI4" s="16"/>
      <c r="AJ4" s="16"/>
      <c r="AK4">
        <v>8</v>
      </c>
      <c r="AL4" s="16">
        <v>7</v>
      </c>
      <c r="AM4" s="16">
        <v>9</v>
      </c>
      <c r="AN4" s="16">
        <v>10</v>
      </c>
      <c r="AO4" s="16">
        <v>9</v>
      </c>
      <c r="AP4" s="16">
        <v>9</v>
      </c>
      <c r="AQ4" s="16">
        <v>4</v>
      </c>
      <c r="AR4" s="16">
        <v>2</v>
      </c>
      <c r="AS4" s="16">
        <v>3</v>
      </c>
      <c r="AT4" s="16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</row>
    <row r="5" spans="1:52" x14ac:dyDescent="0.35">
      <c r="A5">
        <v>10002</v>
      </c>
      <c r="B5" t="s">
        <v>69</v>
      </c>
      <c r="C5" t="s">
        <v>74</v>
      </c>
      <c r="D5" t="s">
        <v>68</v>
      </c>
      <c r="E5" t="s">
        <v>79</v>
      </c>
      <c r="F5" t="s">
        <v>196</v>
      </c>
      <c r="G5" t="s">
        <v>95</v>
      </c>
      <c r="H5" t="s">
        <v>97</v>
      </c>
      <c r="I5" t="s">
        <v>199</v>
      </c>
      <c r="J5" t="s">
        <v>111</v>
      </c>
      <c r="K5" t="s">
        <v>116</v>
      </c>
      <c r="L5">
        <v>9</v>
      </c>
      <c r="X5" s="16"/>
      <c r="Y5" t="s">
        <v>69</v>
      </c>
      <c r="AB5">
        <v>5</v>
      </c>
      <c r="AE5" s="16"/>
      <c r="AF5" s="16"/>
      <c r="AG5" s="16"/>
      <c r="AH5" s="16"/>
      <c r="AI5" s="16"/>
      <c r="AJ5" s="16"/>
      <c r="AK5">
        <v>8</v>
      </c>
      <c r="AL5" s="16">
        <v>10</v>
      </c>
      <c r="AM5" s="16">
        <v>7</v>
      </c>
      <c r="AN5" s="16">
        <v>8</v>
      </c>
      <c r="AO5" s="16">
        <v>7</v>
      </c>
      <c r="AP5" s="16">
        <v>8</v>
      </c>
      <c r="AQ5" s="16">
        <v>2</v>
      </c>
      <c r="AR5" s="16">
        <v>1</v>
      </c>
      <c r="AS5" s="16">
        <v>4</v>
      </c>
      <c r="AT5" s="16">
        <v>3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35">
      <c r="A6">
        <v>10003</v>
      </c>
      <c r="B6" t="s">
        <v>69</v>
      </c>
      <c r="C6" t="s">
        <v>74</v>
      </c>
      <c r="D6" t="s">
        <v>68</v>
      </c>
      <c r="E6" t="s">
        <v>84</v>
      </c>
      <c r="F6" t="s">
        <v>198</v>
      </c>
      <c r="G6" t="s">
        <v>96</v>
      </c>
      <c r="H6" t="s">
        <v>98</v>
      </c>
      <c r="I6" t="s">
        <v>201</v>
      </c>
      <c r="J6" t="s">
        <v>111</v>
      </c>
      <c r="K6" t="s">
        <v>116</v>
      </c>
      <c r="L6">
        <v>6</v>
      </c>
      <c r="X6" s="16"/>
      <c r="Y6" t="s">
        <v>69</v>
      </c>
      <c r="AB6">
        <v>3</v>
      </c>
      <c r="AE6" s="16"/>
      <c r="AF6" s="16"/>
      <c r="AG6" s="16"/>
      <c r="AH6" s="16"/>
      <c r="AI6" s="16"/>
      <c r="AJ6" s="16"/>
      <c r="AK6">
        <v>3</v>
      </c>
      <c r="AL6" s="16">
        <v>5</v>
      </c>
      <c r="AM6" s="16">
        <v>4</v>
      </c>
      <c r="AN6" s="16">
        <v>2</v>
      </c>
      <c r="AO6" s="16">
        <v>4</v>
      </c>
      <c r="AP6" s="16">
        <v>3</v>
      </c>
      <c r="AQ6" s="16">
        <v>2</v>
      </c>
      <c r="AR6" s="16">
        <v>1</v>
      </c>
      <c r="AS6" s="16">
        <v>3</v>
      </c>
      <c r="AT6" s="16">
        <v>4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</row>
    <row r="7" spans="1:52" x14ac:dyDescent="0.35">
      <c r="A7">
        <v>10006</v>
      </c>
      <c r="B7" t="s">
        <v>69</v>
      </c>
      <c r="C7" t="s">
        <v>74</v>
      </c>
      <c r="D7" t="s">
        <v>68</v>
      </c>
      <c r="E7" t="s">
        <v>85</v>
      </c>
      <c r="F7" t="s">
        <v>198</v>
      </c>
      <c r="G7" t="s">
        <v>95</v>
      </c>
      <c r="H7" t="s">
        <v>100</v>
      </c>
      <c r="I7" t="s">
        <v>203</v>
      </c>
      <c r="J7" t="s">
        <v>111</v>
      </c>
      <c r="K7" t="s">
        <v>116</v>
      </c>
      <c r="L7">
        <v>6</v>
      </c>
      <c r="X7" s="16"/>
      <c r="Y7" t="s">
        <v>69</v>
      </c>
      <c r="AB7">
        <v>5</v>
      </c>
      <c r="AE7" s="16"/>
      <c r="AF7" s="16"/>
      <c r="AG7" s="16"/>
      <c r="AH7" s="16"/>
      <c r="AI7" s="16"/>
      <c r="AJ7" s="16"/>
      <c r="AK7">
        <v>4</v>
      </c>
      <c r="AL7" s="16">
        <v>7</v>
      </c>
      <c r="AM7" s="16">
        <v>4</v>
      </c>
      <c r="AN7" s="16">
        <v>6</v>
      </c>
      <c r="AO7" s="16">
        <v>2</v>
      </c>
      <c r="AP7" s="16">
        <v>3</v>
      </c>
      <c r="AQ7" s="16">
        <v>1</v>
      </c>
      <c r="AR7" s="16">
        <v>2</v>
      </c>
      <c r="AS7" s="16">
        <v>3</v>
      </c>
      <c r="AT7" s="16">
        <v>4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</row>
    <row r="8" spans="1:52" x14ac:dyDescent="0.35">
      <c r="A8">
        <v>10007</v>
      </c>
      <c r="B8" t="s">
        <v>69</v>
      </c>
      <c r="C8" t="s">
        <v>74</v>
      </c>
      <c r="D8" t="s">
        <v>68</v>
      </c>
      <c r="E8" t="s">
        <v>78</v>
      </c>
      <c r="F8" t="s">
        <v>196</v>
      </c>
      <c r="G8" t="s">
        <v>96</v>
      </c>
      <c r="H8" t="s">
        <v>97</v>
      </c>
      <c r="I8" t="s">
        <v>199</v>
      </c>
      <c r="J8" t="s">
        <v>111</v>
      </c>
      <c r="K8" t="s">
        <v>116</v>
      </c>
      <c r="L8">
        <v>9</v>
      </c>
      <c r="X8" s="16"/>
      <c r="Y8" t="s">
        <v>69</v>
      </c>
      <c r="AB8">
        <v>5</v>
      </c>
      <c r="AE8" s="16"/>
      <c r="AF8" s="16"/>
      <c r="AG8" s="16"/>
      <c r="AH8" s="16"/>
      <c r="AI8" s="16"/>
      <c r="AJ8" s="16"/>
      <c r="AK8">
        <v>9</v>
      </c>
      <c r="AL8" s="16">
        <v>10</v>
      </c>
      <c r="AM8" s="16">
        <v>8</v>
      </c>
      <c r="AN8" s="16">
        <v>9</v>
      </c>
      <c r="AO8" s="16">
        <v>9</v>
      </c>
      <c r="AP8" s="16">
        <v>9</v>
      </c>
      <c r="AQ8" s="16">
        <v>1</v>
      </c>
      <c r="AR8" s="16">
        <v>4</v>
      </c>
      <c r="AS8" s="16">
        <v>2</v>
      </c>
      <c r="AT8" s="16">
        <v>3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</row>
    <row r="9" spans="1:52" x14ac:dyDescent="0.35">
      <c r="A9">
        <v>10015</v>
      </c>
      <c r="B9" t="s">
        <v>69</v>
      </c>
      <c r="C9" t="s">
        <v>74</v>
      </c>
      <c r="D9" t="s">
        <v>68</v>
      </c>
      <c r="E9" t="s">
        <v>86</v>
      </c>
      <c r="F9" t="s">
        <v>198</v>
      </c>
      <c r="G9" t="s">
        <v>96</v>
      </c>
      <c r="H9" t="s">
        <v>97</v>
      </c>
      <c r="I9" t="s">
        <v>205</v>
      </c>
      <c r="J9" t="s">
        <v>111</v>
      </c>
      <c r="K9" t="s">
        <v>116</v>
      </c>
      <c r="L9">
        <v>10</v>
      </c>
      <c r="X9" s="16"/>
      <c r="Y9" t="s">
        <v>69</v>
      </c>
      <c r="AB9">
        <v>5</v>
      </c>
      <c r="AE9" s="16"/>
      <c r="AF9" s="16"/>
      <c r="AG9" s="16"/>
      <c r="AH9" s="16"/>
      <c r="AI9" s="16"/>
      <c r="AJ9" s="16"/>
      <c r="AK9">
        <v>8</v>
      </c>
      <c r="AL9" s="16">
        <v>9</v>
      </c>
      <c r="AM9" s="16">
        <v>10</v>
      </c>
      <c r="AN9" s="16">
        <v>6</v>
      </c>
      <c r="AO9" s="16">
        <v>10</v>
      </c>
      <c r="AP9" s="16">
        <v>6</v>
      </c>
      <c r="AQ9" s="16">
        <v>1</v>
      </c>
      <c r="AR9" s="16">
        <v>3</v>
      </c>
      <c r="AS9" s="16">
        <v>2</v>
      </c>
      <c r="AT9" s="16">
        <v>4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</row>
    <row r="10" spans="1:52" x14ac:dyDescent="0.35">
      <c r="A10">
        <v>10016</v>
      </c>
      <c r="B10" t="s">
        <v>69</v>
      </c>
      <c r="C10" t="s">
        <v>74</v>
      </c>
      <c r="D10" t="s">
        <v>68</v>
      </c>
      <c r="E10" t="s">
        <v>79</v>
      </c>
      <c r="F10" t="s">
        <v>198</v>
      </c>
      <c r="G10" t="s">
        <v>95</v>
      </c>
      <c r="H10" t="s">
        <v>97</v>
      </c>
      <c r="I10" t="s">
        <v>206</v>
      </c>
      <c r="J10" t="s">
        <v>110</v>
      </c>
      <c r="K10" t="s">
        <v>116</v>
      </c>
      <c r="L10">
        <v>9</v>
      </c>
      <c r="P10">
        <v>9</v>
      </c>
      <c r="Q10">
        <v>7</v>
      </c>
      <c r="R10">
        <v>10</v>
      </c>
      <c r="S10">
        <v>9</v>
      </c>
      <c r="T10">
        <v>9</v>
      </c>
      <c r="U10">
        <v>9</v>
      </c>
      <c r="V10" t="s">
        <v>122</v>
      </c>
      <c r="X10">
        <v>5</v>
      </c>
      <c r="Y10" t="s">
        <v>69</v>
      </c>
      <c r="AB10">
        <v>4</v>
      </c>
      <c r="AE10" s="16"/>
      <c r="AF10" s="16"/>
      <c r="AG10" s="16"/>
      <c r="AH10" s="16"/>
      <c r="AI10" s="16"/>
      <c r="AJ10" s="16"/>
      <c r="AL10" s="16"/>
      <c r="AM10" s="16"/>
      <c r="AN10" s="16"/>
      <c r="AO10" s="16"/>
      <c r="AP10" s="16"/>
      <c r="AQ10" s="16"/>
      <c r="AR10" s="16"/>
      <c r="AS10" s="16"/>
      <c r="AT10" s="16"/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</row>
    <row r="11" spans="1:52" x14ac:dyDescent="0.35">
      <c r="A11">
        <v>10024</v>
      </c>
      <c r="B11" t="s">
        <v>69</v>
      </c>
      <c r="C11" t="s">
        <v>74</v>
      </c>
      <c r="D11" t="s">
        <v>68</v>
      </c>
      <c r="E11" t="s">
        <v>85</v>
      </c>
      <c r="F11" t="s">
        <v>198</v>
      </c>
      <c r="G11" t="s">
        <v>96</v>
      </c>
      <c r="H11" t="s">
        <v>97</v>
      </c>
      <c r="I11" t="s">
        <v>199</v>
      </c>
      <c r="J11" t="s">
        <v>110</v>
      </c>
      <c r="K11" t="s">
        <v>116</v>
      </c>
      <c r="L11">
        <v>2</v>
      </c>
      <c r="P11">
        <v>3</v>
      </c>
      <c r="Q11">
        <v>3</v>
      </c>
      <c r="R11">
        <v>4</v>
      </c>
      <c r="S11">
        <v>5</v>
      </c>
      <c r="T11">
        <v>4</v>
      </c>
      <c r="U11">
        <v>3</v>
      </c>
      <c r="V11" t="s">
        <v>122</v>
      </c>
      <c r="X11">
        <v>2</v>
      </c>
      <c r="Y11" t="s">
        <v>69</v>
      </c>
      <c r="AB11">
        <v>2</v>
      </c>
      <c r="AE11" s="16"/>
      <c r="AF11" s="16"/>
      <c r="AG11" s="16"/>
      <c r="AH11" s="16"/>
      <c r="AI11" s="16"/>
      <c r="AJ11" s="16"/>
      <c r="AL11" s="16"/>
      <c r="AM11" s="16"/>
      <c r="AN11" s="16"/>
      <c r="AO11" s="16"/>
      <c r="AP11" s="16"/>
      <c r="AQ11" s="16"/>
      <c r="AR11" s="16"/>
      <c r="AS11" s="16"/>
      <c r="AT11" s="16"/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</row>
    <row r="12" spans="1:52" x14ac:dyDescent="0.35">
      <c r="A12">
        <v>10026</v>
      </c>
      <c r="B12" t="s">
        <v>69</v>
      </c>
      <c r="C12" t="s">
        <v>74</v>
      </c>
      <c r="D12" t="s">
        <v>68</v>
      </c>
      <c r="E12" t="s">
        <v>76</v>
      </c>
      <c r="F12" t="s">
        <v>196</v>
      </c>
      <c r="G12" t="s">
        <v>95</v>
      </c>
      <c r="H12" t="s">
        <v>97</v>
      </c>
      <c r="I12" t="s">
        <v>207</v>
      </c>
      <c r="J12" t="s">
        <v>111</v>
      </c>
      <c r="K12" t="s">
        <v>116</v>
      </c>
      <c r="L12">
        <v>10</v>
      </c>
      <c r="X12" s="16"/>
      <c r="Y12" t="s">
        <v>68</v>
      </c>
      <c r="Z12">
        <v>8</v>
      </c>
      <c r="AA12">
        <v>4</v>
      </c>
      <c r="AB12">
        <v>4</v>
      </c>
      <c r="AC12">
        <v>8</v>
      </c>
      <c r="AD12" t="s">
        <v>129</v>
      </c>
      <c r="AE12" s="16">
        <v>4</v>
      </c>
      <c r="AF12" s="16">
        <v>5</v>
      </c>
      <c r="AG12" s="16">
        <v>5</v>
      </c>
      <c r="AH12" s="16">
        <v>5</v>
      </c>
      <c r="AI12" s="16"/>
      <c r="AJ12" s="16">
        <v>2</v>
      </c>
      <c r="AK12">
        <v>10</v>
      </c>
      <c r="AL12" s="16">
        <v>10</v>
      </c>
      <c r="AM12" s="16">
        <v>9</v>
      </c>
      <c r="AN12" s="16">
        <v>10</v>
      </c>
      <c r="AO12" s="16">
        <v>8</v>
      </c>
      <c r="AP12" s="16">
        <v>10</v>
      </c>
      <c r="AQ12" s="16">
        <v>1</v>
      </c>
      <c r="AR12" s="16">
        <v>3</v>
      </c>
      <c r="AS12" s="16">
        <v>2</v>
      </c>
      <c r="AT12" s="16">
        <v>4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</row>
    <row r="13" spans="1:52" x14ac:dyDescent="0.35">
      <c r="A13">
        <v>10027</v>
      </c>
      <c r="B13" t="s">
        <v>69</v>
      </c>
      <c r="C13" t="s">
        <v>74</v>
      </c>
      <c r="D13" t="s">
        <v>68</v>
      </c>
      <c r="E13" t="s">
        <v>81</v>
      </c>
      <c r="F13" t="s">
        <v>196</v>
      </c>
      <c r="G13" t="s">
        <v>96</v>
      </c>
      <c r="H13" t="s">
        <v>97</v>
      </c>
      <c r="I13" t="s">
        <v>207</v>
      </c>
      <c r="J13" t="s">
        <v>111</v>
      </c>
      <c r="K13" t="s">
        <v>116</v>
      </c>
      <c r="L13">
        <v>10</v>
      </c>
      <c r="X13" s="16"/>
      <c r="Y13" t="s">
        <v>68</v>
      </c>
      <c r="Z13">
        <v>8</v>
      </c>
      <c r="AA13">
        <v>4</v>
      </c>
      <c r="AB13">
        <v>4</v>
      </c>
      <c r="AC13">
        <v>8</v>
      </c>
      <c r="AD13" t="s">
        <v>129</v>
      </c>
      <c r="AE13" s="16">
        <v>5</v>
      </c>
      <c r="AF13" s="16">
        <v>5</v>
      </c>
      <c r="AG13" s="16">
        <v>5</v>
      </c>
      <c r="AH13" s="16">
        <v>4</v>
      </c>
      <c r="AI13" s="16"/>
      <c r="AJ13" s="16">
        <v>3</v>
      </c>
      <c r="AK13">
        <v>9</v>
      </c>
      <c r="AL13" s="16">
        <v>9</v>
      </c>
      <c r="AM13" s="16">
        <v>8</v>
      </c>
      <c r="AN13" s="16">
        <v>9</v>
      </c>
      <c r="AO13" s="16">
        <v>9</v>
      </c>
      <c r="AP13" s="16">
        <v>7</v>
      </c>
      <c r="AQ13" s="16">
        <v>2</v>
      </c>
      <c r="AR13" s="16">
        <v>1</v>
      </c>
      <c r="AS13" s="16">
        <v>4</v>
      </c>
      <c r="AT13" s="16">
        <v>3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</row>
    <row r="14" spans="1:52" x14ac:dyDescent="0.35">
      <c r="A14">
        <v>10029</v>
      </c>
      <c r="B14" t="s">
        <v>69</v>
      </c>
      <c r="C14" t="s">
        <v>74</v>
      </c>
      <c r="D14" t="s">
        <v>68</v>
      </c>
      <c r="E14" t="s">
        <v>77</v>
      </c>
      <c r="F14" t="s">
        <v>200</v>
      </c>
      <c r="G14" t="s">
        <v>96</v>
      </c>
      <c r="H14" t="s">
        <v>99</v>
      </c>
      <c r="I14" t="s">
        <v>201</v>
      </c>
      <c r="J14" t="s">
        <v>111</v>
      </c>
      <c r="K14" t="s">
        <v>116</v>
      </c>
      <c r="L14">
        <v>7</v>
      </c>
      <c r="X14" s="16"/>
      <c r="Y14" t="s">
        <v>69</v>
      </c>
      <c r="AB14">
        <v>5</v>
      </c>
      <c r="AE14" s="16"/>
      <c r="AF14" s="16"/>
      <c r="AG14" s="16"/>
      <c r="AH14" s="16"/>
      <c r="AI14" s="16"/>
      <c r="AJ14" s="16"/>
      <c r="AK14">
        <v>8</v>
      </c>
      <c r="AL14" s="16">
        <v>10</v>
      </c>
      <c r="AM14" s="16">
        <v>7</v>
      </c>
      <c r="AN14" s="16">
        <v>10</v>
      </c>
      <c r="AO14" s="16">
        <v>9</v>
      </c>
      <c r="AP14" s="16">
        <v>10</v>
      </c>
      <c r="AQ14" s="16">
        <v>1</v>
      </c>
      <c r="AR14" s="16">
        <v>2</v>
      </c>
      <c r="AS14" s="16">
        <v>4</v>
      </c>
      <c r="AT14" s="16">
        <v>3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</row>
    <row r="15" spans="1:52" x14ac:dyDescent="0.35">
      <c r="A15">
        <v>10032</v>
      </c>
      <c r="B15" t="s">
        <v>69</v>
      </c>
      <c r="C15" t="s">
        <v>74</v>
      </c>
      <c r="D15" t="s">
        <v>68</v>
      </c>
      <c r="E15" t="s">
        <v>79</v>
      </c>
      <c r="F15" t="s">
        <v>196</v>
      </c>
      <c r="G15" t="s">
        <v>96</v>
      </c>
      <c r="H15" t="s">
        <v>100</v>
      </c>
      <c r="I15" t="s">
        <v>201</v>
      </c>
      <c r="J15" t="s">
        <v>111</v>
      </c>
      <c r="K15" t="s">
        <v>116</v>
      </c>
      <c r="L15">
        <v>10</v>
      </c>
      <c r="X15" s="16"/>
      <c r="Y15" t="s">
        <v>69</v>
      </c>
      <c r="AB15">
        <v>5</v>
      </c>
      <c r="AE15" s="16"/>
      <c r="AF15" s="16"/>
      <c r="AG15" s="16"/>
      <c r="AH15" s="16"/>
      <c r="AI15" s="16"/>
      <c r="AJ15" s="16"/>
      <c r="AK15">
        <v>9</v>
      </c>
      <c r="AL15" s="16">
        <v>8</v>
      </c>
      <c r="AM15" s="16">
        <v>9</v>
      </c>
      <c r="AN15" s="16">
        <v>10</v>
      </c>
      <c r="AO15" s="16">
        <v>8</v>
      </c>
      <c r="AP15" s="16">
        <v>10</v>
      </c>
      <c r="AQ15" s="16">
        <v>1</v>
      </c>
      <c r="AR15" s="16">
        <v>4</v>
      </c>
      <c r="AS15" s="16">
        <v>3</v>
      </c>
      <c r="AT15" s="16">
        <v>2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</row>
    <row r="16" spans="1:52" x14ac:dyDescent="0.35">
      <c r="A16">
        <v>10035</v>
      </c>
      <c r="B16" t="s">
        <v>69</v>
      </c>
      <c r="C16" t="s">
        <v>74</v>
      </c>
      <c r="D16" t="s">
        <v>68</v>
      </c>
      <c r="E16" t="s">
        <v>78</v>
      </c>
      <c r="F16" t="s">
        <v>92</v>
      </c>
      <c r="G16" t="s">
        <v>95</v>
      </c>
      <c r="H16" t="s">
        <v>98</v>
      </c>
      <c r="I16" t="s">
        <v>197</v>
      </c>
      <c r="J16" t="s">
        <v>111</v>
      </c>
      <c r="K16" t="s">
        <v>116</v>
      </c>
      <c r="L16">
        <v>9</v>
      </c>
      <c r="X16" s="16"/>
      <c r="Y16" t="s">
        <v>69</v>
      </c>
      <c r="AB16">
        <v>4</v>
      </c>
      <c r="AE16" s="16"/>
      <c r="AF16" s="16"/>
      <c r="AG16" s="16"/>
      <c r="AH16" s="16"/>
      <c r="AI16" s="16"/>
      <c r="AJ16" s="16"/>
      <c r="AK16">
        <v>10</v>
      </c>
      <c r="AL16" s="16">
        <v>9</v>
      </c>
      <c r="AM16" s="16">
        <v>10</v>
      </c>
      <c r="AN16" s="16">
        <v>10</v>
      </c>
      <c r="AO16" s="16">
        <v>8</v>
      </c>
      <c r="AP16" s="16">
        <v>8</v>
      </c>
      <c r="AQ16" s="16">
        <v>2</v>
      </c>
      <c r="AR16" s="16">
        <v>1</v>
      </c>
      <c r="AS16" s="16">
        <v>3</v>
      </c>
      <c r="AT16" s="16">
        <v>4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</row>
    <row r="17" spans="1:52" x14ac:dyDescent="0.35">
      <c r="A17">
        <v>10036</v>
      </c>
      <c r="B17" t="s">
        <v>69</v>
      </c>
      <c r="C17" t="s">
        <v>74</v>
      </c>
      <c r="D17" t="s">
        <v>68</v>
      </c>
      <c r="E17" t="s">
        <v>82</v>
      </c>
      <c r="F17" t="s">
        <v>200</v>
      </c>
      <c r="G17" t="s">
        <v>94</v>
      </c>
      <c r="H17" t="s">
        <v>97</v>
      </c>
      <c r="I17" t="s">
        <v>207</v>
      </c>
      <c r="J17" t="s">
        <v>111</v>
      </c>
      <c r="K17" t="s">
        <v>116</v>
      </c>
      <c r="L17">
        <v>9</v>
      </c>
      <c r="X17" s="16"/>
      <c r="Y17" t="s">
        <v>69</v>
      </c>
      <c r="AB17">
        <v>5</v>
      </c>
      <c r="AE17" s="16"/>
      <c r="AF17" s="16"/>
      <c r="AG17" s="16"/>
      <c r="AH17" s="16"/>
      <c r="AI17" s="16"/>
      <c r="AJ17" s="16"/>
      <c r="AK17">
        <v>10</v>
      </c>
      <c r="AL17" s="16">
        <v>9</v>
      </c>
      <c r="AM17" s="16">
        <v>7</v>
      </c>
      <c r="AN17" s="16">
        <v>7</v>
      </c>
      <c r="AO17" s="16">
        <v>9</v>
      </c>
      <c r="AP17" s="16">
        <v>9</v>
      </c>
      <c r="AQ17" s="16">
        <v>3</v>
      </c>
      <c r="AR17" s="16">
        <v>1</v>
      </c>
      <c r="AS17" s="16">
        <v>4</v>
      </c>
      <c r="AT17" s="16">
        <v>2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</row>
    <row r="18" spans="1:52" x14ac:dyDescent="0.35">
      <c r="A18">
        <v>10038</v>
      </c>
      <c r="B18" t="s">
        <v>69</v>
      </c>
      <c r="C18" t="s">
        <v>74</v>
      </c>
      <c r="D18" t="s">
        <v>68</v>
      </c>
      <c r="E18" t="s">
        <v>80</v>
      </c>
      <c r="F18" t="s">
        <v>198</v>
      </c>
      <c r="G18" t="s">
        <v>95</v>
      </c>
      <c r="H18" t="s">
        <v>98</v>
      </c>
      <c r="I18" t="s">
        <v>209</v>
      </c>
      <c r="J18" t="s">
        <v>112</v>
      </c>
      <c r="K18" t="s">
        <v>116</v>
      </c>
      <c r="L18">
        <v>9</v>
      </c>
      <c r="X18" s="16"/>
      <c r="Y18" t="s">
        <v>69</v>
      </c>
      <c r="AB18">
        <v>5</v>
      </c>
      <c r="AE18" s="16"/>
      <c r="AF18" s="16"/>
      <c r="AG18" s="16"/>
      <c r="AH18" s="16"/>
      <c r="AI18" s="16"/>
      <c r="AJ18" s="16"/>
      <c r="AK18">
        <v>9</v>
      </c>
      <c r="AL18" s="16">
        <v>9</v>
      </c>
      <c r="AM18" s="16">
        <v>9</v>
      </c>
      <c r="AN18" s="16">
        <v>7</v>
      </c>
      <c r="AO18" s="16">
        <v>9</v>
      </c>
      <c r="AP18" s="16">
        <v>7</v>
      </c>
      <c r="AQ18" s="16">
        <v>4</v>
      </c>
      <c r="AR18" s="16">
        <v>2</v>
      </c>
      <c r="AS18" s="16">
        <v>3</v>
      </c>
      <c r="AT18" s="16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</row>
    <row r="19" spans="1:52" x14ac:dyDescent="0.35">
      <c r="A19">
        <v>10042</v>
      </c>
      <c r="B19" t="s">
        <v>69</v>
      </c>
      <c r="C19" t="s">
        <v>74</v>
      </c>
      <c r="D19" t="s">
        <v>68</v>
      </c>
      <c r="E19" t="s">
        <v>86</v>
      </c>
      <c r="F19" t="s">
        <v>198</v>
      </c>
      <c r="G19" t="s">
        <v>96</v>
      </c>
      <c r="H19" t="s">
        <v>97</v>
      </c>
      <c r="I19" t="s">
        <v>207</v>
      </c>
      <c r="J19" t="s">
        <v>111</v>
      </c>
      <c r="K19" t="s">
        <v>116</v>
      </c>
      <c r="L19">
        <v>9</v>
      </c>
      <c r="X19" s="16"/>
      <c r="Y19" t="s">
        <v>69</v>
      </c>
      <c r="AB19">
        <v>5</v>
      </c>
      <c r="AE19" s="16"/>
      <c r="AF19" s="16"/>
      <c r="AG19" s="16"/>
      <c r="AH19" s="16"/>
      <c r="AI19" s="16"/>
      <c r="AJ19" s="16"/>
      <c r="AK19">
        <v>10</v>
      </c>
      <c r="AL19" s="16">
        <v>10</v>
      </c>
      <c r="AM19" s="16">
        <v>8</v>
      </c>
      <c r="AN19" s="16">
        <v>9</v>
      </c>
      <c r="AO19" s="16">
        <v>10</v>
      </c>
      <c r="AP19" s="16">
        <v>8</v>
      </c>
      <c r="AQ19" s="16">
        <v>2</v>
      </c>
      <c r="AR19" s="16">
        <v>1</v>
      </c>
      <c r="AS19" s="16">
        <v>4</v>
      </c>
      <c r="AT19" s="16">
        <v>3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</row>
    <row r="20" spans="1:52" x14ac:dyDescent="0.35">
      <c r="A20">
        <v>10043</v>
      </c>
      <c r="B20" t="s">
        <v>69</v>
      </c>
      <c r="C20" t="s">
        <v>74</v>
      </c>
      <c r="D20" t="s">
        <v>68</v>
      </c>
      <c r="E20" t="s">
        <v>77</v>
      </c>
      <c r="F20" t="s">
        <v>198</v>
      </c>
      <c r="G20" t="s">
        <v>95</v>
      </c>
      <c r="H20" t="s">
        <v>100</v>
      </c>
      <c r="I20" t="s">
        <v>207</v>
      </c>
      <c r="J20" t="s">
        <v>111</v>
      </c>
      <c r="K20" t="s">
        <v>116</v>
      </c>
      <c r="L20">
        <v>7</v>
      </c>
      <c r="X20" s="16"/>
      <c r="Y20" t="s">
        <v>68</v>
      </c>
      <c r="Z20">
        <v>7</v>
      </c>
      <c r="AA20">
        <v>3</v>
      </c>
      <c r="AB20">
        <v>5</v>
      </c>
      <c r="AC20">
        <v>5</v>
      </c>
      <c r="AD20" t="s">
        <v>128</v>
      </c>
      <c r="AE20" s="16">
        <v>4</v>
      </c>
      <c r="AF20" s="16">
        <v>4</v>
      </c>
      <c r="AG20" s="16">
        <v>5</v>
      </c>
      <c r="AH20" s="16">
        <v>2</v>
      </c>
      <c r="AI20" s="16">
        <v>2</v>
      </c>
      <c r="AJ20" s="16"/>
      <c r="AK20">
        <v>7</v>
      </c>
      <c r="AL20" s="16">
        <v>7</v>
      </c>
      <c r="AM20" s="16">
        <v>9</v>
      </c>
      <c r="AN20" s="16">
        <v>7</v>
      </c>
      <c r="AO20" s="16">
        <v>9</v>
      </c>
      <c r="AP20" s="16">
        <v>9</v>
      </c>
      <c r="AQ20" s="16">
        <v>1</v>
      </c>
      <c r="AR20" s="16">
        <v>4</v>
      </c>
      <c r="AS20" s="16">
        <v>2</v>
      </c>
      <c r="AT20" s="16">
        <v>3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</row>
    <row r="21" spans="1:52" x14ac:dyDescent="0.35">
      <c r="A21">
        <v>10045</v>
      </c>
      <c r="B21" t="s">
        <v>69</v>
      </c>
      <c r="C21" t="s">
        <v>74</v>
      </c>
      <c r="D21" t="s">
        <v>68</v>
      </c>
      <c r="E21" t="s">
        <v>78</v>
      </c>
      <c r="F21" t="s">
        <v>196</v>
      </c>
      <c r="G21" t="s">
        <v>96</v>
      </c>
      <c r="H21" t="s">
        <v>97</v>
      </c>
      <c r="I21" t="s">
        <v>207</v>
      </c>
      <c r="J21" t="s">
        <v>111</v>
      </c>
      <c r="K21" t="s">
        <v>116</v>
      </c>
      <c r="L21">
        <v>9</v>
      </c>
      <c r="X21" s="16"/>
      <c r="Y21" t="s">
        <v>69</v>
      </c>
      <c r="AB21">
        <v>5</v>
      </c>
      <c r="AE21" s="16"/>
      <c r="AF21" s="16"/>
      <c r="AG21" s="16"/>
      <c r="AH21" s="16"/>
      <c r="AI21" s="16"/>
      <c r="AJ21" s="16"/>
      <c r="AK21">
        <v>8</v>
      </c>
      <c r="AL21" s="16">
        <v>10</v>
      </c>
      <c r="AM21" s="16">
        <v>7</v>
      </c>
      <c r="AN21" s="16">
        <v>8</v>
      </c>
      <c r="AO21" s="16">
        <v>7</v>
      </c>
      <c r="AP21" s="16">
        <v>8</v>
      </c>
      <c r="AQ21" s="16">
        <v>4</v>
      </c>
      <c r="AR21" s="16">
        <v>1</v>
      </c>
      <c r="AS21" s="16">
        <v>2</v>
      </c>
      <c r="AT21" s="16">
        <v>3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35">
      <c r="A22">
        <v>10047</v>
      </c>
      <c r="B22" t="s">
        <v>69</v>
      </c>
      <c r="C22" t="s">
        <v>74</v>
      </c>
      <c r="D22" t="s">
        <v>68</v>
      </c>
      <c r="E22" t="s">
        <v>83</v>
      </c>
      <c r="F22" t="s">
        <v>198</v>
      </c>
      <c r="G22" t="s">
        <v>95</v>
      </c>
      <c r="H22" t="s">
        <v>98</v>
      </c>
      <c r="I22" t="s">
        <v>197</v>
      </c>
      <c r="J22" t="s">
        <v>111</v>
      </c>
      <c r="K22" t="s">
        <v>116</v>
      </c>
      <c r="L22">
        <v>9</v>
      </c>
      <c r="X22" s="16"/>
      <c r="Y22" t="s">
        <v>69</v>
      </c>
      <c r="AB22">
        <v>5</v>
      </c>
      <c r="AE22" s="16"/>
      <c r="AF22" s="16"/>
      <c r="AG22" s="16"/>
      <c r="AH22" s="16"/>
      <c r="AI22" s="16"/>
      <c r="AJ22" s="16"/>
      <c r="AK22">
        <v>8</v>
      </c>
      <c r="AL22" s="16">
        <v>10</v>
      </c>
      <c r="AM22" s="16">
        <v>7</v>
      </c>
      <c r="AN22" s="16">
        <v>9</v>
      </c>
      <c r="AO22" s="16">
        <v>7</v>
      </c>
      <c r="AP22" s="16">
        <v>10</v>
      </c>
      <c r="AQ22" s="16">
        <v>1</v>
      </c>
      <c r="AR22" s="16">
        <v>3</v>
      </c>
      <c r="AS22" s="16">
        <v>4</v>
      </c>
      <c r="AT22" s="16">
        <v>2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</row>
    <row r="23" spans="1:52" x14ac:dyDescent="0.35">
      <c r="A23">
        <v>10049</v>
      </c>
      <c r="B23" t="s">
        <v>69</v>
      </c>
      <c r="C23" t="s">
        <v>74</v>
      </c>
      <c r="D23" t="s">
        <v>68</v>
      </c>
      <c r="E23" t="s">
        <v>77</v>
      </c>
      <c r="F23" t="s">
        <v>208</v>
      </c>
      <c r="G23" t="s">
        <v>94</v>
      </c>
      <c r="H23" t="s">
        <v>98</v>
      </c>
      <c r="I23" t="s">
        <v>203</v>
      </c>
      <c r="J23" t="s">
        <v>111</v>
      </c>
      <c r="K23" t="s">
        <v>116</v>
      </c>
      <c r="L23">
        <v>10</v>
      </c>
      <c r="X23" s="16"/>
      <c r="Y23" t="s">
        <v>68</v>
      </c>
      <c r="Z23">
        <v>8</v>
      </c>
      <c r="AA23">
        <v>4</v>
      </c>
      <c r="AB23">
        <v>5</v>
      </c>
      <c r="AC23">
        <v>10</v>
      </c>
      <c r="AD23" t="s">
        <v>128</v>
      </c>
      <c r="AE23" s="16">
        <v>5</v>
      </c>
      <c r="AF23" s="16">
        <v>2</v>
      </c>
      <c r="AG23" s="16">
        <v>4</v>
      </c>
      <c r="AH23" s="16">
        <v>4</v>
      </c>
      <c r="AI23" s="16">
        <v>2</v>
      </c>
      <c r="AJ23" s="16"/>
      <c r="AK23">
        <v>10</v>
      </c>
      <c r="AL23" s="16">
        <v>10</v>
      </c>
      <c r="AM23" s="16">
        <v>10</v>
      </c>
      <c r="AN23" s="16">
        <v>10</v>
      </c>
      <c r="AO23" s="16">
        <v>10</v>
      </c>
      <c r="AP23" s="16">
        <v>7</v>
      </c>
      <c r="AQ23" s="16">
        <v>2</v>
      </c>
      <c r="AR23" s="16">
        <v>4</v>
      </c>
      <c r="AS23" s="16">
        <v>1</v>
      </c>
      <c r="AT23" s="16">
        <v>3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</row>
    <row r="24" spans="1:52" x14ac:dyDescent="0.35">
      <c r="A24">
        <v>10050</v>
      </c>
      <c r="B24" t="s">
        <v>69</v>
      </c>
      <c r="C24" t="s">
        <v>74</v>
      </c>
      <c r="D24" t="s">
        <v>68</v>
      </c>
      <c r="E24" t="s">
        <v>82</v>
      </c>
      <c r="F24" t="s">
        <v>198</v>
      </c>
      <c r="G24" t="s">
        <v>95</v>
      </c>
      <c r="H24" t="s">
        <v>98</v>
      </c>
      <c r="I24" t="s">
        <v>205</v>
      </c>
      <c r="J24" t="s">
        <v>111</v>
      </c>
      <c r="K24" t="s">
        <v>116</v>
      </c>
      <c r="L24">
        <v>7</v>
      </c>
      <c r="X24" s="16"/>
      <c r="Y24" t="s">
        <v>69</v>
      </c>
      <c r="AB24">
        <v>5</v>
      </c>
      <c r="AE24" s="16"/>
      <c r="AF24" s="16"/>
      <c r="AG24" s="16"/>
      <c r="AH24" s="16"/>
      <c r="AI24" s="16"/>
      <c r="AJ24" s="16"/>
      <c r="AK24">
        <v>9</v>
      </c>
      <c r="AL24" s="16">
        <v>10</v>
      </c>
      <c r="AM24" s="16">
        <v>8</v>
      </c>
      <c r="AN24" s="16">
        <v>9</v>
      </c>
      <c r="AO24" s="16">
        <v>9</v>
      </c>
      <c r="AP24" s="16">
        <v>9</v>
      </c>
      <c r="AQ24" s="16">
        <v>3</v>
      </c>
      <c r="AR24" s="16">
        <v>4</v>
      </c>
      <c r="AS24" s="16">
        <v>1</v>
      </c>
      <c r="AT24" s="16">
        <v>2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</row>
    <row r="25" spans="1:52" x14ac:dyDescent="0.35">
      <c r="A25">
        <v>10052</v>
      </c>
      <c r="B25" t="s">
        <v>69</v>
      </c>
      <c r="C25" t="s">
        <v>74</v>
      </c>
      <c r="D25" t="s">
        <v>68</v>
      </c>
      <c r="E25" t="s">
        <v>78</v>
      </c>
      <c r="F25" t="s">
        <v>196</v>
      </c>
      <c r="G25" t="s">
        <v>96</v>
      </c>
      <c r="H25" t="s">
        <v>98</v>
      </c>
      <c r="I25" t="s">
        <v>205</v>
      </c>
      <c r="J25" t="s">
        <v>112</v>
      </c>
      <c r="K25" t="s">
        <v>116</v>
      </c>
      <c r="L25">
        <v>10</v>
      </c>
      <c r="X25" s="16"/>
      <c r="Y25" t="s">
        <v>68</v>
      </c>
      <c r="Z25">
        <v>10</v>
      </c>
      <c r="AA25">
        <v>4</v>
      </c>
      <c r="AB25">
        <v>5</v>
      </c>
      <c r="AC25">
        <v>9</v>
      </c>
      <c r="AD25" t="s">
        <v>128</v>
      </c>
      <c r="AE25" s="16">
        <v>3</v>
      </c>
      <c r="AF25" s="16">
        <v>4</v>
      </c>
      <c r="AG25" s="16">
        <v>3</v>
      </c>
      <c r="AH25" s="16">
        <v>3</v>
      </c>
      <c r="AI25" s="16">
        <v>1</v>
      </c>
      <c r="AJ25" s="16"/>
      <c r="AK25">
        <v>8</v>
      </c>
      <c r="AL25" s="16">
        <v>10</v>
      </c>
      <c r="AM25" s="16">
        <v>10</v>
      </c>
      <c r="AN25" s="16">
        <v>6</v>
      </c>
      <c r="AO25" s="16">
        <v>10</v>
      </c>
      <c r="AP25" s="16">
        <v>6</v>
      </c>
      <c r="AQ25" s="16">
        <v>1</v>
      </c>
      <c r="AR25" s="16">
        <v>3</v>
      </c>
      <c r="AS25" s="16">
        <v>2</v>
      </c>
      <c r="AT25" s="16">
        <v>4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</row>
    <row r="26" spans="1:52" x14ac:dyDescent="0.35">
      <c r="A26">
        <v>10055</v>
      </c>
      <c r="B26" t="s">
        <v>69</v>
      </c>
      <c r="C26" t="s">
        <v>74</v>
      </c>
      <c r="D26" t="s">
        <v>68</v>
      </c>
      <c r="E26" t="s">
        <v>85</v>
      </c>
      <c r="F26" t="s">
        <v>208</v>
      </c>
      <c r="G26" t="s">
        <v>94</v>
      </c>
      <c r="H26" t="s">
        <v>100</v>
      </c>
      <c r="I26" t="s">
        <v>205</v>
      </c>
      <c r="J26" t="s">
        <v>111</v>
      </c>
      <c r="K26" t="s">
        <v>116</v>
      </c>
      <c r="L26">
        <v>8</v>
      </c>
      <c r="X26" s="16"/>
      <c r="Y26" t="s">
        <v>69</v>
      </c>
      <c r="AB26">
        <v>4</v>
      </c>
      <c r="AE26" s="16"/>
      <c r="AF26" s="16"/>
      <c r="AG26" s="16"/>
      <c r="AH26" s="16"/>
      <c r="AI26" s="16"/>
      <c r="AJ26" s="16"/>
      <c r="AK26">
        <v>10</v>
      </c>
      <c r="AL26" s="16">
        <v>9</v>
      </c>
      <c r="AM26" s="16">
        <v>10</v>
      </c>
      <c r="AN26" s="16">
        <v>7</v>
      </c>
      <c r="AO26" s="16">
        <v>7</v>
      </c>
      <c r="AP26" s="16">
        <v>9</v>
      </c>
      <c r="AQ26" s="16">
        <v>1</v>
      </c>
      <c r="AR26" s="16">
        <v>4</v>
      </c>
      <c r="AS26" s="16">
        <v>3</v>
      </c>
      <c r="AT26" s="16">
        <v>2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</row>
    <row r="27" spans="1:52" x14ac:dyDescent="0.35">
      <c r="A27">
        <v>10056</v>
      </c>
      <c r="B27" t="s">
        <v>69</v>
      </c>
      <c r="C27" t="s">
        <v>74</v>
      </c>
      <c r="D27" t="s">
        <v>68</v>
      </c>
      <c r="E27" t="s">
        <v>79</v>
      </c>
      <c r="F27" t="s">
        <v>196</v>
      </c>
      <c r="G27" t="s">
        <v>96</v>
      </c>
      <c r="H27" t="s">
        <v>97</v>
      </c>
      <c r="I27" t="s">
        <v>199</v>
      </c>
      <c r="J27" t="s">
        <v>110</v>
      </c>
      <c r="K27" t="s">
        <v>116</v>
      </c>
      <c r="L27">
        <v>10</v>
      </c>
      <c r="P27">
        <v>10</v>
      </c>
      <c r="Q27">
        <v>10</v>
      </c>
      <c r="R27">
        <v>9</v>
      </c>
      <c r="S27">
        <v>10</v>
      </c>
      <c r="T27">
        <v>9</v>
      </c>
      <c r="U27">
        <v>10</v>
      </c>
      <c r="V27" t="s">
        <v>122</v>
      </c>
      <c r="X27">
        <v>4</v>
      </c>
      <c r="Y27" t="s">
        <v>69</v>
      </c>
      <c r="AB27">
        <v>5</v>
      </c>
      <c r="AE27" s="16"/>
      <c r="AF27" s="16"/>
      <c r="AG27" s="16"/>
      <c r="AH27" s="16"/>
      <c r="AI27" s="16"/>
      <c r="AJ27" s="16"/>
      <c r="AL27" s="16"/>
      <c r="AM27" s="16"/>
      <c r="AN27" s="16"/>
      <c r="AO27" s="16"/>
      <c r="AP27" s="16"/>
      <c r="AQ27" s="16"/>
      <c r="AR27" s="16"/>
      <c r="AS27" s="16"/>
      <c r="AT27" s="16"/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</row>
    <row r="28" spans="1:52" x14ac:dyDescent="0.35">
      <c r="A28">
        <v>10059</v>
      </c>
      <c r="B28" t="s">
        <v>69</v>
      </c>
      <c r="C28" t="s">
        <v>74</v>
      </c>
      <c r="D28" t="s">
        <v>68</v>
      </c>
      <c r="E28" t="s">
        <v>76</v>
      </c>
      <c r="F28" t="s">
        <v>196</v>
      </c>
      <c r="G28" t="s">
        <v>96</v>
      </c>
      <c r="H28" t="s">
        <v>97</v>
      </c>
      <c r="I28" t="s">
        <v>199</v>
      </c>
      <c r="J28" t="s">
        <v>111</v>
      </c>
      <c r="K28" t="s">
        <v>116</v>
      </c>
      <c r="L28">
        <v>10</v>
      </c>
      <c r="X28" s="16"/>
      <c r="Y28" t="s">
        <v>69</v>
      </c>
      <c r="AB28">
        <v>5</v>
      </c>
      <c r="AE28" s="16"/>
      <c r="AF28" s="16"/>
      <c r="AG28" s="16"/>
      <c r="AH28" s="16"/>
      <c r="AI28" s="16"/>
      <c r="AJ28" s="16"/>
      <c r="AK28">
        <v>10</v>
      </c>
      <c r="AL28" s="16">
        <v>10</v>
      </c>
      <c r="AM28" s="16">
        <v>9</v>
      </c>
      <c r="AN28" s="16">
        <v>10</v>
      </c>
      <c r="AO28" s="16">
        <v>8</v>
      </c>
      <c r="AP28" s="16">
        <v>10</v>
      </c>
      <c r="AQ28" s="16">
        <v>4</v>
      </c>
      <c r="AR28" s="16">
        <v>1</v>
      </c>
      <c r="AS28" s="16">
        <v>2</v>
      </c>
      <c r="AT28" s="16">
        <v>3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</row>
    <row r="29" spans="1:52" x14ac:dyDescent="0.35">
      <c r="A29">
        <v>10061</v>
      </c>
      <c r="B29" t="s">
        <v>69</v>
      </c>
      <c r="C29" t="s">
        <v>74</v>
      </c>
      <c r="D29" t="s">
        <v>68</v>
      </c>
      <c r="E29" t="s">
        <v>78</v>
      </c>
      <c r="F29" t="s">
        <v>198</v>
      </c>
      <c r="G29" t="s">
        <v>95</v>
      </c>
      <c r="H29" t="s">
        <v>98</v>
      </c>
      <c r="I29" t="s">
        <v>205</v>
      </c>
      <c r="J29" t="s">
        <v>110</v>
      </c>
      <c r="K29" t="s">
        <v>116</v>
      </c>
      <c r="L29">
        <v>7</v>
      </c>
      <c r="P29">
        <v>9</v>
      </c>
      <c r="Q29">
        <v>9</v>
      </c>
      <c r="R29">
        <v>10</v>
      </c>
      <c r="S29">
        <v>10</v>
      </c>
      <c r="T29">
        <v>8</v>
      </c>
      <c r="U29">
        <v>9</v>
      </c>
      <c r="V29" t="s">
        <v>122</v>
      </c>
      <c r="X29">
        <v>4</v>
      </c>
      <c r="Y29" t="s">
        <v>69</v>
      </c>
      <c r="AB29">
        <v>4</v>
      </c>
      <c r="AE29" s="16"/>
      <c r="AF29" s="16"/>
      <c r="AG29" s="16"/>
      <c r="AH29" s="16"/>
      <c r="AI29" s="16"/>
      <c r="AJ29" s="16"/>
      <c r="AL29" s="16"/>
      <c r="AM29" s="16"/>
      <c r="AN29" s="16"/>
      <c r="AO29" s="16"/>
      <c r="AP29" s="16"/>
      <c r="AQ29" s="16"/>
      <c r="AR29" s="16"/>
      <c r="AS29" s="16"/>
      <c r="AT29" s="16"/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</row>
    <row r="30" spans="1:52" x14ac:dyDescent="0.35">
      <c r="A30">
        <v>10062</v>
      </c>
      <c r="B30" t="s">
        <v>69</v>
      </c>
      <c r="C30" t="s">
        <v>74</v>
      </c>
      <c r="D30" t="s">
        <v>68</v>
      </c>
      <c r="E30" t="s">
        <v>79</v>
      </c>
      <c r="F30" t="s">
        <v>200</v>
      </c>
      <c r="G30" t="s">
        <v>93</v>
      </c>
      <c r="H30" t="s">
        <v>97</v>
      </c>
      <c r="I30" t="s">
        <v>197</v>
      </c>
      <c r="J30" t="s">
        <v>111</v>
      </c>
      <c r="K30" t="s">
        <v>116</v>
      </c>
      <c r="L30">
        <v>10</v>
      </c>
      <c r="X30" s="16"/>
      <c r="Y30" t="s">
        <v>69</v>
      </c>
      <c r="AB30">
        <v>4</v>
      </c>
      <c r="AE30" s="16"/>
      <c r="AF30" s="16"/>
      <c r="AG30" s="16"/>
      <c r="AH30" s="16"/>
      <c r="AI30" s="16"/>
      <c r="AJ30" s="16"/>
      <c r="AK30">
        <v>8</v>
      </c>
      <c r="AL30" s="16">
        <v>10</v>
      </c>
      <c r="AM30" s="16">
        <v>7</v>
      </c>
      <c r="AN30" s="16">
        <v>10</v>
      </c>
      <c r="AO30" s="16">
        <v>9</v>
      </c>
      <c r="AP30" s="16">
        <v>10</v>
      </c>
      <c r="AQ30" s="16">
        <v>2</v>
      </c>
      <c r="AR30" s="16">
        <v>1</v>
      </c>
      <c r="AS30" s="16">
        <v>3</v>
      </c>
      <c r="AT30" s="16">
        <v>4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</row>
    <row r="31" spans="1:52" x14ac:dyDescent="0.35">
      <c r="A31">
        <v>10063</v>
      </c>
      <c r="B31" t="s">
        <v>69</v>
      </c>
      <c r="C31" t="s">
        <v>74</v>
      </c>
      <c r="D31" t="s">
        <v>68</v>
      </c>
      <c r="E31" t="s">
        <v>81</v>
      </c>
      <c r="F31" t="s">
        <v>200</v>
      </c>
      <c r="G31" t="s">
        <v>96</v>
      </c>
      <c r="H31" t="s">
        <v>97</v>
      </c>
      <c r="I31" t="s">
        <v>201</v>
      </c>
      <c r="J31" t="s">
        <v>110</v>
      </c>
      <c r="K31" t="s">
        <v>116</v>
      </c>
      <c r="L31">
        <v>9</v>
      </c>
      <c r="P31">
        <v>9</v>
      </c>
      <c r="Q31">
        <v>10</v>
      </c>
      <c r="R31">
        <v>10</v>
      </c>
      <c r="S31">
        <v>10</v>
      </c>
      <c r="T31">
        <v>10</v>
      </c>
      <c r="U31">
        <v>10</v>
      </c>
      <c r="V31" t="s">
        <v>122</v>
      </c>
      <c r="X31">
        <v>3</v>
      </c>
      <c r="Y31" t="s">
        <v>69</v>
      </c>
      <c r="AB31">
        <v>4</v>
      </c>
      <c r="AE31" s="16"/>
      <c r="AF31" s="16"/>
      <c r="AG31" s="16"/>
      <c r="AH31" s="16"/>
      <c r="AI31" s="16"/>
      <c r="AJ31" s="16"/>
      <c r="AL31" s="16"/>
      <c r="AM31" s="16"/>
      <c r="AN31" s="16"/>
      <c r="AO31" s="16"/>
      <c r="AP31" s="16"/>
      <c r="AQ31" s="16"/>
      <c r="AR31" s="16"/>
      <c r="AS31" s="16"/>
      <c r="AT31" s="16"/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</row>
    <row r="32" spans="1:52" x14ac:dyDescent="0.35">
      <c r="A32">
        <v>10064</v>
      </c>
      <c r="B32" t="s">
        <v>69</v>
      </c>
      <c r="C32" t="s">
        <v>74</v>
      </c>
      <c r="D32" t="s">
        <v>68</v>
      </c>
      <c r="E32" t="s">
        <v>81</v>
      </c>
      <c r="F32" t="s">
        <v>196</v>
      </c>
      <c r="G32" t="s">
        <v>95</v>
      </c>
      <c r="H32" t="s">
        <v>97</v>
      </c>
      <c r="I32" t="s">
        <v>205</v>
      </c>
      <c r="J32" t="s">
        <v>111</v>
      </c>
      <c r="K32" t="s">
        <v>116</v>
      </c>
      <c r="L32">
        <v>9</v>
      </c>
      <c r="X32" s="16"/>
      <c r="Y32" t="s">
        <v>69</v>
      </c>
      <c r="AB32">
        <v>5</v>
      </c>
      <c r="AE32" s="16"/>
      <c r="AF32" s="16"/>
      <c r="AG32" s="16"/>
      <c r="AH32" s="16"/>
      <c r="AI32" s="16"/>
      <c r="AJ32" s="16"/>
      <c r="AK32">
        <v>10</v>
      </c>
      <c r="AL32" s="16">
        <v>10</v>
      </c>
      <c r="AM32" s="16">
        <v>10</v>
      </c>
      <c r="AN32" s="16">
        <v>10</v>
      </c>
      <c r="AO32" s="16">
        <v>8</v>
      </c>
      <c r="AP32" s="16">
        <v>8</v>
      </c>
      <c r="AQ32" s="16">
        <v>2</v>
      </c>
      <c r="AR32" s="16">
        <v>1</v>
      </c>
      <c r="AS32" s="16">
        <v>3</v>
      </c>
      <c r="AT32" s="16">
        <v>4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</row>
    <row r="33" spans="1:52" x14ac:dyDescent="0.35">
      <c r="A33">
        <v>10065</v>
      </c>
      <c r="B33" t="s">
        <v>69</v>
      </c>
      <c r="C33" t="s">
        <v>74</v>
      </c>
      <c r="D33" t="s">
        <v>68</v>
      </c>
      <c r="E33" t="s">
        <v>77</v>
      </c>
      <c r="F33" t="s">
        <v>196</v>
      </c>
      <c r="G33" t="s">
        <v>96</v>
      </c>
      <c r="H33" t="s">
        <v>100</v>
      </c>
      <c r="I33" t="s">
        <v>206</v>
      </c>
      <c r="J33" t="s">
        <v>111</v>
      </c>
      <c r="K33" t="s">
        <v>116</v>
      </c>
      <c r="L33">
        <v>7</v>
      </c>
      <c r="X33" s="16"/>
      <c r="Y33" t="s">
        <v>69</v>
      </c>
      <c r="AB33">
        <v>4</v>
      </c>
      <c r="AE33" s="16"/>
      <c r="AF33" s="16"/>
      <c r="AG33" s="16"/>
      <c r="AH33" s="16"/>
      <c r="AI33" s="16"/>
      <c r="AJ33" s="16"/>
      <c r="AK33">
        <v>8</v>
      </c>
      <c r="AL33" s="16">
        <v>8</v>
      </c>
      <c r="AM33" s="16">
        <v>7</v>
      </c>
      <c r="AN33" s="16">
        <v>7</v>
      </c>
      <c r="AO33" s="16">
        <v>9</v>
      </c>
      <c r="AP33" s="16">
        <v>9</v>
      </c>
      <c r="AQ33" s="16">
        <v>2</v>
      </c>
      <c r="AR33" s="16">
        <v>1</v>
      </c>
      <c r="AS33" s="16">
        <v>3</v>
      </c>
      <c r="AT33" s="16">
        <v>4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</row>
    <row r="34" spans="1:52" x14ac:dyDescent="0.35">
      <c r="A34">
        <v>10066</v>
      </c>
      <c r="B34" t="s">
        <v>69</v>
      </c>
      <c r="C34" t="s">
        <v>74</v>
      </c>
      <c r="D34" t="s">
        <v>68</v>
      </c>
      <c r="E34" t="s">
        <v>81</v>
      </c>
      <c r="F34" t="s">
        <v>198</v>
      </c>
      <c r="G34" t="s">
        <v>96</v>
      </c>
      <c r="H34" t="s">
        <v>98</v>
      </c>
      <c r="I34" t="s">
        <v>203</v>
      </c>
      <c r="J34" t="s">
        <v>112</v>
      </c>
      <c r="K34" t="s">
        <v>116</v>
      </c>
      <c r="L34">
        <v>10</v>
      </c>
      <c r="X34" s="16"/>
      <c r="Y34" t="s">
        <v>69</v>
      </c>
      <c r="AB34">
        <v>5</v>
      </c>
      <c r="AE34" s="16"/>
      <c r="AF34" s="16"/>
      <c r="AG34" s="16"/>
      <c r="AH34" s="16"/>
      <c r="AI34" s="16"/>
      <c r="AJ34" s="16"/>
      <c r="AK34">
        <v>8</v>
      </c>
      <c r="AL34" s="16">
        <v>7</v>
      </c>
      <c r="AM34" s="16">
        <v>9</v>
      </c>
      <c r="AN34" s="16">
        <v>7</v>
      </c>
      <c r="AO34" s="16">
        <v>9</v>
      </c>
      <c r="AP34" s="16">
        <v>7</v>
      </c>
      <c r="AQ34" s="16">
        <v>2</v>
      </c>
      <c r="AR34" s="16">
        <v>1</v>
      </c>
      <c r="AS34" s="16">
        <v>3</v>
      </c>
      <c r="AT34" s="16">
        <v>4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</row>
    <row r="35" spans="1:52" x14ac:dyDescent="0.35">
      <c r="A35">
        <v>10067</v>
      </c>
      <c r="B35" t="s">
        <v>69</v>
      </c>
      <c r="C35" t="s">
        <v>74</v>
      </c>
      <c r="D35" t="s">
        <v>68</v>
      </c>
      <c r="E35" t="s">
        <v>81</v>
      </c>
      <c r="F35" t="s">
        <v>200</v>
      </c>
      <c r="G35" t="s">
        <v>96</v>
      </c>
      <c r="H35" t="s">
        <v>99</v>
      </c>
      <c r="I35" t="s">
        <v>203</v>
      </c>
      <c r="J35" t="s">
        <v>110</v>
      </c>
      <c r="K35" t="s">
        <v>116</v>
      </c>
      <c r="L35">
        <v>10</v>
      </c>
      <c r="P35">
        <v>7</v>
      </c>
      <c r="Q35">
        <v>8</v>
      </c>
      <c r="R35">
        <v>8</v>
      </c>
      <c r="S35">
        <v>8</v>
      </c>
      <c r="T35">
        <v>9</v>
      </c>
      <c r="U35">
        <v>8</v>
      </c>
      <c r="V35" t="s">
        <v>122</v>
      </c>
      <c r="X35">
        <v>4</v>
      </c>
      <c r="Y35" t="s">
        <v>69</v>
      </c>
      <c r="AB35">
        <v>5</v>
      </c>
      <c r="AE35" s="16"/>
      <c r="AF35" s="16"/>
      <c r="AG35" s="16"/>
      <c r="AH35" s="16"/>
      <c r="AI35" s="16"/>
      <c r="AJ35" s="16"/>
      <c r="AL35" s="16"/>
      <c r="AM35" s="16"/>
      <c r="AN35" s="16"/>
      <c r="AO35" s="16"/>
      <c r="AP35" s="16"/>
      <c r="AQ35" s="16"/>
      <c r="AR35" s="16"/>
      <c r="AS35" s="16"/>
      <c r="AT35" s="16"/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</row>
    <row r="36" spans="1:52" x14ac:dyDescent="0.35">
      <c r="A36">
        <v>10068</v>
      </c>
      <c r="B36" t="s">
        <v>69</v>
      </c>
      <c r="C36" t="s">
        <v>74</v>
      </c>
      <c r="D36" t="s">
        <v>68</v>
      </c>
      <c r="E36" t="s">
        <v>85</v>
      </c>
      <c r="F36" t="s">
        <v>196</v>
      </c>
      <c r="G36" t="s">
        <v>94</v>
      </c>
      <c r="H36" t="s">
        <v>97</v>
      </c>
      <c r="I36" t="s">
        <v>197</v>
      </c>
      <c r="J36" t="s">
        <v>111</v>
      </c>
      <c r="K36" t="s">
        <v>116</v>
      </c>
      <c r="L36">
        <v>8</v>
      </c>
      <c r="X36" s="16"/>
      <c r="Y36" t="s">
        <v>69</v>
      </c>
      <c r="AB36">
        <v>5</v>
      </c>
      <c r="AE36" s="16"/>
      <c r="AF36" s="16"/>
      <c r="AG36" s="16"/>
      <c r="AH36" s="16"/>
      <c r="AI36" s="16"/>
      <c r="AJ36" s="16"/>
      <c r="AK36">
        <v>8</v>
      </c>
      <c r="AL36" s="16">
        <v>7</v>
      </c>
      <c r="AM36" s="16">
        <v>9</v>
      </c>
      <c r="AN36" s="16">
        <v>10</v>
      </c>
      <c r="AO36" s="16">
        <v>10</v>
      </c>
      <c r="AP36" s="16">
        <v>8</v>
      </c>
      <c r="AQ36" s="16">
        <v>4</v>
      </c>
      <c r="AR36" s="16">
        <v>1</v>
      </c>
      <c r="AS36" s="16">
        <v>2</v>
      </c>
      <c r="AT36" s="16">
        <v>3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</row>
    <row r="37" spans="1:52" x14ac:dyDescent="0.35">
      <c r="A37">
        <v>10070</v>
      </c>
      <c r="B37" t="s">
        <v>69</v>
      </c>
      <c r="C37" t="s">
        <v>74</v>
      </c>
      <c r="D37" t="s">
        <v>68</v>
      </c>
      <c r="E37" t="s">
        <v>77</v>
      </c>
      <c r="F37" t="s">
        <v>198</v>
      </c>
      <c r="G37" t="s">
        <v>96</v>
      </c>
      <c r="H37" t="s">
        <v>98</v>
      </c>
      <c r="I37" t="s">
        <v>197</v>
      </c>
      <c r="J37" t="s">
        <v>111</v>
      </c>
      <c r="K37" t="s">
        <v>116</v>
      </c>
      <c r="L37">
        <v>5</v>
      </c>
      <c r="X37" s="16"/>
      <c r="Y37" t="s">
        <v>69</v>
      </c>
      <c r="AB37">
        <v>2</v>
      </c>
      <c r="AE37" s="16"/>
      <c r="AF37" s="16"/>
      <c r="AG37" s="16"/>
      <c r="AH37" s="16"/>
      <c r="AI37" s="16"/>
      <c r="AJ37" s="16"/>
      <c r="AK37">
        <v>4</v>
      </c>
      <c r="AL37" s="16">
        <v>5</v>
      </c>
      <c r="AM37" s="16">
        <v>5</v>
      </c>
      <c r="AN37" s="16">
        <v>7</v>
      </c>
      <c r="AO37" s="16">
        <v>7</v>
      </c>
      <c r="AP37" s="16">
        <v>3</v>
      </c>
      <c r="AQ37" s="16">
        <v>2</v>
      </c>
      <c r="AR37" s="16">
        <v>1</v>
      </c>
      <c r="AS37" s="16">
        <v>3</v>
      </c>
      <c r="AT37" s="16">
        <v>4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35">
      <c r="A38">
        <v>10073</v>
      </c>
      <c r="B38" t="s">
        <v>69</v>
      </c>
      <c r="C38" t="s">
        <v>74</v>
      </c>
      <c r="D38" t="s">
        <v>68</v>
      </c>
      <c r="E38" t="s">
        <v>75</v>
      </c>
      <c r="F38" t="s">
        <v>198</v>
      </c>
      <c r="G38" t="s">
        <v>96</v>
      </c>
      <c r="H38" t="s">
        <v>99</v>
      </c>
      <c r="I38" t="s">
        <v>197</v>
      </c>
      <c r="J38" t="s">
        <v>112</v>
      </c>
      <c r="K38" t="s">
        <v>116</v>
      </c>
      <c r="L38">
        <v>9</v>
      </c>
      <c r="X38" s="16"/>
      <c r="Y38" t="s">
        <v>69</v>
      </c>
      <c r="AB38">
        <v>5</v>
      </c>
      <c r="AE38" s="16"/>
      <c r="AF38" s="16"/>
      <c r="AG38" s="16"/>
      <c r="AH38" s="16"/>
      <c r="AI38" s="16"/>
      <c r="AJ38" s="16"/>
      <c r="AK38">
        <v>9</v>
      </c>
      <c r="AL38" s="16">
        <v>8</v>
      </c>
      <c r="AM38" s="16">
        <v>9</v>
      </c>
      <c r="AN38" s="16">
        <v>7</v>
      </c>
      <c r="AO38" s="16">
        <v>8</v>
      </c>
      <c r="AP38" s="16">
        <v>9</v>
      </c>
      <c r="AQ38" s="16">
        <v>1</v>
      </c>
      <c r="AR38" s="16">
        <v>3</v>
      </c>
      <c r="AS38" s="16">
        <v>2</v>
      </c>
      <c r="AT38" s="16">
        <v>4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</row>
    <row r="39" spans="1:52" x14ac:dyDescent="0.35">
      <c r="A39">
        <v>10074</v>
      </c>
      <c r="B39" t="s">
        <v>69</v>
      </c>
      <c r="C39" t="s">
        <v>74</v>
      </c>
      <c r="D39" t="s">
        <v>68</v>
      </c>
      <c r="E39" t="s">
        <v>84</v>
      </c>
      <c r="F39" t="s">
        <v>196</v>
      </c>
      <c r="G39" t="s">
        <v>95</v>
      </c>
      <c r="H39" t="s">
        <v>97</v>
      </c>
      <c r="I39" t="s">
        <v>207</v>
      </c>
      <c r="J39" t="s">
        <v>111</v>
      </c>
      <c r="K39" t="s">
        <v>116</v>
      </c>
      <c r="L39">
        <v>9</v>
      </c>
      <c r="X39" s="16"/>
      <c r="Y39" t="s">
        <v>69</v>
      </c>
      <c r="AB39">
        <v>5</v>
      </c>
      <c r="AE39" s="16"/>
      <c r="AF39" s="16"/>
      <c r="AG39" s="16"/>
      <c r="AH39" s="16"/>
      <c r="AI39" s="16"/>
      <c r="AJ39" s="16"/>
      <c r="AK39">
        <v>10</v>
      </c>
      <c r="AL39" s="16">
        <v>9</v>
      </c>
      <c r="AM39" s="16">
        <v>7</v>
      </c>
      <c r="AN39" s="16">
        <v>7</v>
      </c>
      <c r="AO39" s="16">
        <v>9</v>
      </c>
      <c r="AP39" s="16">
        <v>9</v>
      </c>
      <c r="AQ39" s="16">
        <v>3</v>
      </c>
      <c r="AR39" s="16">
        <v>1</v>
      </c>
      <c r="AS39" s="16">
        <v>2</v>
      </c>
      <c r="AT39" s="16">
        <v>4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</row>
    <row r="40" spans="1:52" x14ac:dyDescent="0.35">
      <c r="A40">
        <v>10076</v>
      </c>
      <c r="B40" t="s">
        <v>69</v>
      </c>
      <c r="C40" t="s">
        <v>74</v>
      </c>
      <c r="D40" t="s">
        <v>68</v>
      </c>
      <c r="E40" t="s">
        <v>79</v>
      </c>
      <c r="F40" t="s">
        <v>208</v>
      </c>
      <c r="G40" t="s">
        <v>96</v>
      </c>
      <c r="H40" t="s">
        <v>101</v>
      </c>
      <c r="I40" t="s">
        <v>209</v>
      </c>
      <c r="J40" t="s">
        <v>111</v>
      </c>
      <c r="K40" t="s">
        <v>116</v>
      </c>
      <c r="L40">
        <v>9</v>
      </c>
      <c r="X40" s="16"/>
      <c r="Y40" t="s">
        <v>69</v>
      </c>
      <c r="AB40">
        <v>4</v>
      </c>
      <c r="AE40" s="16"/>
      <c r="AF40" s="16"/>
      <c r="AG40" s="16"/>
      <c r="AH40" s="16"/>
      <c r="AI40" s="16"/>
      <c r="AJ40" s="16"/>
      <c r="AK40">
        <v>10</v>
      </c>
      <c r="AL40" s="16">
        <v>10</v>
      </c>
      <c r="AM40" s="16">
        <v>8</v>
      </c>
      <c r="AN40" s="16">
        <v>8</v>
      </c>
      <c r="AO40" s="16">
        <v>8</v>
      </c>
      <c r="AP40" s="16">
        <v>10</v>
      </c>
      <c r="AQ40" s="16">
        <v>1</v>
      </c>
      <c r="AR40" s="16">
        <v>2</v>
      </c>
      <c r="AS40" s="16">
        <v>4</v>
      </c>
      <c r="AT40" s="16">
        <v>3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</row>
    <row r="41" spans="1:52" x14ac:dyDescent="0.35">
      <c r="A41">
        <v>10079</v>
      </c>
      <c r="B41" t="s">
        <v>69</v>
      </c>
      <c r="C41" t="s">
        <v>74</v>
      </c>
      <c r="D41" t="s">
        <v>68</v>
      </c>
      <c r="E41" t="s">
        <v>75</v>
      </c>
      <c r="F41" t="s">
        <v>196</v>
      </c>
      <c r="G41" t="s">
        <v>96</v>
      </c>
      <c r="H41" t="s">
        <v>98</v>
      </c>
      <c r="I41" t="s">
        <v>205</v>
      </c>
      <c r="J41" t="s">
        <v>111</v>
      </c>
      <c r="K41" t="s">
        <v>116</v>
      </c>
      <c r="L41">
        <v>9</v>
      </c>
      <c r="X41" s="16"/>
      <c r="Y41" t="s">
        <v>69</v>
      </c>
      <c r="AB41">
        <v>4</v>
      </c>
      <c r="AE41" s="16"/>
      <c r="AF41" s="16"/>
      <c r="AG41" s="16"/>
      <c r="AH41" s="16"/>
      <c r="AI41" s="16"/>
      <c r="AJ41" s="16"/>
      <c r="AK41">
        <v>10</v>
      </c>
      <c r="AL41" s="16">
        <v>9</v>
      </c>
      <c r="AM41" s="16">
        <v>9</v>
      </c>
      <c r="AN41" s="16">
        <v>10</v>
      </c>
      <c r="AO41" s="16">
        <v>8</v>
      </c>
      <c r="AP41" s="16">
        <v>9</v>
      </c>
      <c r="AQ41" s="16">
        <v>2</v>
      </c>
      <c r="AR41" s="16">
        <v>1</v>
      </c>
      <c r="AS41" s="16">
        <v>3</v>
      </c>
      <c r="AT41" s="16">
        <v>4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</row>
    <row r="42" spans="1:52" x14ac:dyDescent="0.35">
      <c r="A42">
        <v>10080</v>
      </c>
      <c r="B42" t="s">
        <v>69</v>
      </c>
      <c r="C42" t="s">
        <v>74</v>
      </c>
      <c r="D42" t="s">
        <v>68</v>
      </c>
      <c r="E42" t="s">
        <v>86</v>
      </c>
      <c r="F42" t="s">
        <v>208</v>
      </c>
      <c r="G42" t="s">
        <v>94</v>
      </c>
      <c r="H42" t="s">
        <v>98</v>
      </c>
      <c r="I42" t="s">
        <v>209</v>
      </c>
      <c r="J42" t="s">
        <v>111</v>
      </c>
      <c r="K42" t="s">
        <v>116</v>
      </c>
      <c r="L42">
        <v>6</v>
      </c>
      <c r="X42" s="16"/>
      <c r="Y42" t="s">
        <v>69</v>
      </c>
      <c r="AB42">
        <v>5</v>
      </c>
      <c r="AE42" s="16"/>
      <c r="AF42" s="16"/>
      <c r="AG42" s="16"/>
      <c r="AH42" s="16"/>
      <c r="AI42" s="16"/>
      <c r="AJ42" s="16"/>
      <c r="AK42">
        <v>4</v>
      </c>
      <c r="AL42" s="16">
        <v>5</v>
      </c>
      <c r="AM42" s="16">
        <v>5</v>
      </c>
      <c r="AN42" s="16">
        <v>2</v>
      </c>
      <c r="AO42" s="16">
        <v>7</v>
      </c>
      <c r="AP42" s="16">
        <v>4</v>
      </c>
      <c r="AQ42" s="16">
        <v>1</v>
      </c>
      <c r="AR42" s="16">
        <v>4</v>
      </c>
      <c r="AS42" s="16">
        <v>2</v>
      </c>
      <c r="AT42" s="16">
        <v>3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</row>
    <row r="43" spans="1:52" x14ac:dyDescent="0.35">
      <c r="A43">
        <v>10087</v>
      </c>
      <c r="B43" t="s">
        <v>69</v>
      </c>
      <c r="C43" t="s">
        <v>74</v>
      </c>
      <c r="D43" t="s">
        <v>68</v>
      </c>
      <c r="E43" t="s">
        <v>84</v>
      </c>
      <c r="F43" t="s">
        <v>208</v>
      </c>
      <c r="G43" t="s">
        <v>94</v>
      </c>
      <c r="H43" t="s">
        <v>98</v>
      </c>
      <c r="I43" t="s">
        <v>203</v>
      </c>
      <c r="J43" t="s">
        <v>110</v>
      </c>
      <c r="K43" t="s">
        <v>116</v>
      </c>
      <c r="L43">
        <v>9</v>
      </c>
      <c r="P43">
        <v>8</v>
      </c>
      <c r="Q43">
        <v>9</v>
      </c>
      <c r="R43">
        <v>10</v>
      </c>
      <c r="S43">
        <v>9</v>
      </c>
      <c r="T43">
        <v>8</v>
      </c>
      <c r="U43">
        <v>9</v>
      </c>
      <c r="V43" t="s">
        <v>122</v>
      </c>
      <c r="X43">
        <v>4</v>
      </c>
      <c r="Y43" t="s">
        <v>69</v>
      </c>
      <c r="AB43">
        <v>5</v>
      </c>
      <c r="AE43" s="16"/>
      <c r="AF43" s="16"/>
      <c r="AG43" s="16"/>
      <c r="AH43" s="16"/>
      <c r="AI43" s="16"/>
      <c r="AJ43" s="16"/>
      <c r="AL43" s="16"/>
      <c r="AM43" s="16"/>
      <c r="AN43" s="16"/>
      <c r="AO43" s="16"/>
      <c r="AP43" s="16"/>
      <c r="AQ43" s="16"/>
      <c r="AR43" s="16"/>
      <c r="AS43" s="16"/>
      <c r="AT43" s="16"/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</row>
    <row r="44" spans="1:52" x14ac:dyDescent="0.35">
      <c r="A44">
        <v>10092</v>
      </c>
      <c r="B44" t="s">
        <v>69</v>
      </c>
      <c r="C44" t="s">
        <v>74</v>
      </c>
      <c r="D44" t="s">
        <v>68</v>
      </c>
      <c r="E44" t="s">
        <v>85</v>
      </c>
      <c r="F44" t="s">
        <v>196</v>
      </c>
      <c r="G44" t="s">
        <v>95</v>
      </c>
      <c r="H44" t="s">
        <v>97</v>
      </c>
      <c r="I44" t="s">
        <v>197</v>
      </c>
      <c r="J44" t="s">
        <v>111</v>
      </c>
      <c r="K44" t="s">
        <v>116</v>
      </c>
      <c r="L44">
        <v>9</v>
      </c>
      <c r="X44" s="16"/>
      <c r="Y44" t="s">
        <v>69</v>
      </c>
      <c r="AB44">
        <v>5</v>
      </c>
      <c r="AE44" s="16"/>
      <c r="AF44" s="16"/>
      <c r="AG44" s="16"/>
      <c r="AH44" s="16"/>
      <c r="AI44" s="16"/>
      <c r="AJ44" s="16"/>
      <c r="AK44">
        <v>10</v>
      </c>
      <c r="AL44" s="16">
        <v>10</v>
      </c>
      <c r="AM44" s="16">
        <v>8</v>
      </c>
      <c r="AN44" s="16">
        <v>7</v>
      </c>
      <c r="AO44" s="16">
        <v>9</v>
      </c>
      <c r="AP44" s="16">
        <v>7</v>
      </c>
      <c r="AQ44" s="16">
        <v>2</v>
      </c>
      <c r="AR44" s="16">
        <v>4</v>
      </c>
      <c r="AS44" s="16">
        <v>3</v>
      </c>
      <c r="AT44" s="16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</row>
    <row r="45" spans="1:52" x14ac:dyDescent="0.35">
      <c r="A45">
        <v>10097</v>
      </c>
      <c r="B45" t="s">
        <v>69</v>
      </c>
      <c r="C45" t="s">
        <v>74</v>
      </c>
      <c r="D45" t="s">
        <v>68</v>
      </c>
      <c r="E45" t="s">
        <v>75</v>
      </c>
      <c r="F45" t="s">
        <v>196</v>
      </c>
      <c r="G45" t="s">
        <v>96</v>
      </c>
      <c r="H45" t="s">
        <v>97</v>
      </c>
      <c r="I45" t="s">
        <v>197</v>
      </c>
      <c r="J45" t="s">
        <v>111</v>
      </c>
      <c r="K45" t="s">
        <v>116</v>
      </c>
      <c r="L45">
        <v>9</v>
      </c>
      <c r="X45" s="16"/>
      <c r="Y45" t="s">
        <v>69</v>
      </c>
      <c r="AB45">
        <v>5</v>
      </c>
      <c r="AE45" s="16"/>
      <c r="AF45" s="16"/>
      <c r="AG45" s="16"/>
      <c r="AH45" s="16"/>
      <c r="AI45" s="16"/>
      <c r="AJ45" s="16"/>
      <c r="AK45">
        <v>10</v>
      </c>
      <c r="AL45" s="16">
        <v>10</v>
      </c>
      <c r="AM45" s="16">
        <v>8</v>
      </c>
      <c r="AN45" s="16">
        <v>7</v>
      </c>
      <c r="AO45" s="16">
        <v>9</v>
      </c>
      <c r="AP45" s="16">
        <v>10</v>
      </c>
      <c r="AQ45" s="16">
        <v>1</v>
      </c>
      <c r="AR45" s="16">
        <v>3</v>
      </c>
      <c r="AS45" s="16">
        <v>2</v>
      </c>
      <c r="AT45" s="16">
        <v>4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</row>
    <row r="46" spans="1:52" x14ac:dyDescent="0.35">
      <c r="A46">
        <v>10098</v>
      </c>
      <c r="B46" t="s">
        <v>69</v>
      </c>
      <c r="C46" t="s">
        <v>74</v>
      </c>
      <c r="D46" t="s">
        <v>68</v>
      </c>
      <c r="E46" t="s">
        <v>83</v>
      </c>
      <c r="F46" t="s">
        <v>198</v>
      </c>
      <c r="G46" t="s">
        <v>95</v>
      </c>
      <c r="H46" t="s">
        <v>98</v>
      </c>
      <c r="I46" t="s">
        <v>209</v>
      </c>
      <c r="J46" t="s">
        <v>111</v>
      </c>
      <c r="K46" t="s">
        <v>116</v>
      </c>
      <c r="L46">
        <v>9</v>
      </c>
      <c r="X46" s="16"/>
      <c r="Y46" t="s">
        <v>69</v>
      </c>
      <c r="AB46">
        <v>4</v>
      </c>
      <c r="AE46" s="16"/>
      <c r="AF46" s="16"/>
      <c r="AG46" s="16"/>
      <c r="AH46" s="16"/>
      <c r="AI46" s="16"/>
      <c r="AJ46" s="16"/>
      <c r="AK46">
        <v>10</v>
      </c>
      <c r="AL46" s="16">
        <v>10</v>
      </c>
      <c r="AM46" s="16">
        <v>7</v>
      </c>
      <c r="AN46" s="16">
        <v>10</v>
      </c>
      <c r="AO46" s="16">
        <v>8</v>
      </c>
      <c r="AP46" s="16">
        <v>8</v>
      </c>
      <c r="AQ46" s="16">
        <v>2</v>
      </c>
      <c r="AR46" s="16">
        <v>4</v>
      </c>
      <c r="AS46" s="16">
        <v>3</v>
      </c>
      <c r="AT46" s="1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</row>
    <row r="47" spans="1:52" x14ac:dyDescent="0.35">
      <c r="A47">
        <v>10099</v>
      </c>
      <c r="B47" t="s">
        <v>69</v>
      </c>
      <c r="C47" t="s">
        <v>74</v>
      </c>
      <c r="D47" t="s">
        <v>68</v>
      </c>
      <c r="E47" t="s">
        <v>80</v>
      </c>
      <c r="F47" t="s">
        <v>198</v>
      </c>
      <c r="G47" t="s">
        <v>96</v>
      </c>
      <c r="H47" t="s">
        <v>98</v>
      </c>
      <c r="I47" t="s">
        <v>197</v>
      </c>
      <c r="J47" t="s">
        <v>111</v>
      </c>
      <c r="K47" t="s">
        <v>116</v>
      </c>
      <c r="L47">
        <v>9</v>
      </c>
      <c r="X47" s="16"/>
      <c r="Y47" t="s">
        <v>69</v>
      </c>
      <c r="AB47">
        <v>5</v>
      </c>
      <c r="AE47" s="16"/>
      <c r="AF47" s="16"/>
      <c r="AG47" s="16"/>
      <c r="AH47" s="16"/>
      <c r="AI47" s="16"/>
      <c r="AJ47" s="16"/>
      <c r="AK47">
        <v>8</v>
      </c>
      <c r="AL47" s="16">
        <v>10</v>
      </c>
      <c r="AM47" s="16">
        <v>10</v>
      </c>
      <c r="AN47" s="16">
        <v>10</v>
      </c>
      <c r="AO47" s="16">
        <v>9</v>
      </c>
      <c r="AP47" s="16">
        <v>9</v>
      </c>
      <c r="AQ47" s="16">
        <v>2</v>
      </c>
      <c r="AR47" s="16">
        <v>1</v>
      </c>
      <c r="AS47" s="16">
        <v>3</v>
      </c>
      <c r="AT47" s="16">
        <v>4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</row>
    <row r="48" spans="1:52" x14ac:dyDescent="0.35">
      <c r="A48">
        <v>10101</v>
      </c>
      <c r="B48" t="s">
        <v>69</v>
      </c>
      <c r="C48" t="s">
        <v>74</v>
      </c>
      <c r="D48" t="s">
        <v>68</v>
      </c>
      <c r="E48" t="s">
        <v>75</v>
      </c>
      <c r="F48" t="s">
        <v>198</v>
      </c>
      <c r="G48" t="s">
        <v>95</v>
      </c>
      <c r="H48" t="s">
        <v>97</v>
      </c>
      <c r="I48" t="s">
        <v>205</v>
      </c>
      <c r="J48" t="s">
        <v>111</v>
      </c>
      <c r="K48" t="s">
        <v>116</v>
      </c>
      <c r="L48">
        <v>10</v>
      </c>
      <c r="X48" s="16"/>
      <c r="Y48" t="s">
        <v>69</v>
      </c>
      <c r="AB48">
        <v>4</v>
      </c>
      <c r="AE48" s="16"/>
      <c r="AF48" s="16"/>
      <c r="AG48" s="16"/>
      <c r="AH48" s="16"/>
      <c r="AI48" s="16"/>
      <c r="AJ48" s="16"/>
      <c r="AK48">
        <v>8</v>
      </c>
      <c r="AL48" s="16">
        <v>7</v>
      </c>
      <c r="AM48" s="16">
        <v>10</v>
      </c>
      <c r="AN48" s="16">
        <v>7</v>
      </c>
      <c r="AO48" s="16">
        <v>7</v>
      </c>
      <c r="AP48" s="16">
        <v>8</v>
      </c>
      <c r="AQ48" s="16">
        <v>1</v>
      </c>
      <c r="AR48" s="16">
        <v>2</v>
      </c>
      <c r="AS48" s="16">
        <v>3</v>
      </c>
      <c r="AT48" s="16">
        <v>4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</row>
    <row r="49" spans="1:52" x14ac:dyDescent="0.35">
      <c r="A49">
        <v>10103</v>
      </c>
      <c r="B49" t="s">
        <v>69</v>
      </c>
      <c r="C49" t="s">
        <v>74</v>
      </c>
      <c r="D49" t="s">
        <v>68</v>
      </c>
      <c r="E49" t="s">
        <v>76</v>
      </c>
      <c r="F49" t="s">
        <v>198</v>
      </c>
      <c r="G49" t="s">
        <v>96</v>
      </c>
      <c r="H49" t="s">
        <v>97</v>
      </c>
      <c r="I49" t="s">
        <v>205</v>
      </c>
      <c r="J49" t="s">
        <v>111</v>
      </c>
      <c r="K49" t="s">
        <v>116</v>
      </c>
      <c r="L49">
        <v>7</v>
      </c>
      <c r="X49" s="16"/>
      <c r="Y49" t="s">
        <v>69</v>
      </c>
      <c r="AB49">
        <v>5</v>
      </c>
      <c r="AE49" s="16"/>
      <c r="AF49" s="16"/>
      <c r="AG49" s="16"/>
      <c r="AH49" s="16"/>
      <c r="AI49" s="16"/>
      <c r="AJ49" s="16"/>
      <c r="AK49">
        <v>9</v>
      </c>
      <c r="AL49" s="16">
        <v>9</v>
      </c>
      <c r="AM49" s="16">
        <v>9</v>
      </c>
      <c r="AN49" s="16">
        <v>9</v>
      </c>
      <c r="AO49" s="16">
        <v>10</v>
      </c>
      <c r="AP49" s="16">
        <v>8</v>
      </c>
      <c r="AQ49" s="16">
        <v>2</v>
      </c>
      <c r="AR49" s="16">
        <v>4</v>
      </c>
      <c r="AS49" s="16">
        <v>3</v>
      </c>
      <c r="AT49" s="16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</row>
    <row r="50" spans="1:52" x14ac:dyDescent="0.35">
      <c r="A50">
        <v>10104</v>
      </c>
      <c r="B50" t="s">
        <v>69</v>
      </c>
      <c r="C50" t="s">
        <v>74</v>
      </c>
      <c r="D50" t="s">
        <v>68</v>
      </c>
      <c r="E50" t="s">
        <v>84</v>
      </c>
      <c r="F50" t="s">
        <v>198</v>
      </c>
      <c r="G50" t="s">
        <v>95</v>
      </c>
      <c r="H50" t="s">
        <v>97</v>
      </c>
      <c r="I50" t="s">
        <v>203</v>
      </c>
      <c r="J50" t="s">
        <v>111</v>
      </c>
      <c r="K50" t="s">
        <v>116</v>
      </c>
      <c r="L50">
        <v>10</v>
      </c>
      <c r="X50" s="16"/>
      <c r="Y50" t="s">
        <v>69</v>
      </c>
      <c r="AB50">
        <v>5</v>
      </c>
      <c r="AE50" s="16"/>
      <c r="AF50" s="16"/>
      <c r="AG50" s="16"/>
      <c r="AH50" s="16"/>
      <c r="AI50" s="16"/>
      <c r="AJ50" s="16"/>
      <c r="AK50">
        <v>9</v>
      </c>
      <c r="AL50" s="16">
        <v>10</v>
      </c>
      <c r="AM50" s="16">
        <v>10</v>
      </c>
      <c r="AN50" s="16">
        <v>6</v>
      </c>
      <c r="AO50" s="16">
        <v>10</v>
      </c>
      <c r="AP50" s="16">
        <v>10</v>
      </c>
      <c r="AQ50" s="16">
        <v>4</v>
      </c>
      <c r="AR50" s="16">
        <v>1</v>
      </c>
      <c r="AS50" s="16">
        <v>2</v>
      </c>
      <c r="AT50" s="16">
        <v>3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35">
      <c r="A51">
        <v>10105</v>
      </c>
      <c r="B51" t="s">
        <v>69</v>
      </c>
      <c r="C51" t="s">
        <v>74</v>
      </c>
      <c r="D51" t="s">
        <v>68</v>
      </c>
      <c r="E51" t="s">
        <v>80</v>
      </c>
      <c r="F51" t="s">
        <v>198</v>
      </c>
      <c r="G51" t="s">
        <v>96</v>
      </c>
      <c r="H51" t="s">
        <v>98</v>
      </c>
      <c r="I51" t="s">
        <v>207</v>
      </c>
      <c r="J51" t="s">
        <v>112</v>
      </c>
      <c r="K51" t="s">
        <v>116</v>
      </c>
      <c r="L51">
        <v>9</v>
      </c>
      <c r="X51" s="16"/>
      <c r="Y51" t="s">
        <v>69</v>
      </c>
      <c r="AB51">
        <v>4</v>
      </c>
      <c r="AE51" s="16"/>
      <c r="AF51" s="16"/>
      <c r="AG51" s="16"/>
      <c r="AH51" s="16"/>
      <c r="AI51" s="16"/>
      <c r="AJ51" s="16"/>
      <c r="AK51">
        <v>8</v>
      </c>
      <c r="AL51" s="16">
        <v>8</v>
      </c>
      <c r="AM51" s="16">
        <v>7</v>
      </c>
      <c r="AN51" s="16">
        <v>8</v>
      </c>
      <c r="AO51" s="16">
        <v>10</v>
      </c>
      <c r="AP51" s="16">
        <v>9</v>
      </c>
      <c r="AQ51" s="16">
        <v>2</v>
      </c>
      <c r="AR51" s="16">
        <v>1</v>
      </c>
      <c r="AS51" s="16">
        <v>4</v>
      </c>
      <c r="AT51" s="16">
        <v>3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</row>
    <row r="52" spans="1:52" x14ac:dyDescent="0.35">
      <c r="A52">
        <v>10109</v>
      </c>
      <c r="B52" t="s">
        <v>69</v>
      </c>
      <c r="C52" t="s">
        <v>74</v>
      </c>
      <c r="D52" t="s">
        <v>68</v>
      </c>
      <c r="E52" t="s">
        <v>86</v>
      </c>
      <c r="F52" t="s">
        <v>198</v>
      </c>
      <c r="G52" t="s">
        <v>96</v>
      </c>
      <c r="H52" t="s">
        <v>97</v>
      </c>
      <c r="I52" t="s">
        <v>197</v>
      </c>
      <c r="J52" t="s">
        <v>111</v>
      </c>
      <c r="K52" t="s">
        <v>116</v>
      </c>
      <c r="L52">
        <v>5</v>
      </c>
      <c r="X52" s="16"/>
      <c r="Y52" t="s">
        <v>69</v>
      </c>
      <c r="AB52">
        <v>4</v>
      </c>
      <c r="AE52" s="16"/>
      <c r="AF52" s="16"/>
      <c r="AG52" s="16"/>
      <c r="AH52" s="16"/>
      <c r="AI52" s="16"/>
      <c r="AJ52" s="16"/>
      <c r="AK52">
        <v>4</v>
      </c>
      <c r="AL52" s="16">
        <v>5</v>
      </c>
      <c r="AM52" s="16">
        <v>5</v>
      </c>
      <c r="AN52" s="16">
        <v>3</v>
      </c>
      <c r="AO52" s="16">
        <v>7</v>
      </c>
      <c r="AP52" s="16">
        <v>3</v>
      </c>
      <c r="AQ52" s="16">
        <v>1</v>
      </c>
      <c r="AR52" s="16">
        <v>4</v>
      </c>
      <c r="AS52" s="16">
        <v>3</v>
      </c>
      <c r="AT52" s="16">
        <v>2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</row>
    <row r="53" spans="1:52" x14ac:dyDescent="0.35">
      <c r="A53">
        <v>10110</v>
      </c>
      <c r="B53" t="s">
        <v>69</v>
      </c>
      <c r="C53" t="s">
        <v>74</v>
      </c>
      <c r="D53" t="s">
        <v>68</v>
      </c>
      <c r="E53" t="s">
        <v>76</v>
      </c>
      <c r="F53" t="s">
        <v>196</v>
      </c>
      <c r="G53" t="s">
        <v>95</v>
      </c>
      <c r="H53" t="s">
        <v>98</v>
      </c>
      <c r="I53" t="s">
        <v>205</v>
      </c>
      <c r="J53" t="s">
        <v>111</v>
      </c>
      <c r="K53" t="s">
        <v>116</v>
      </c>
      <c r="L53">
        <v>8</v>
      </c>
      <c r="X53" s="16"/>
      <c r="Y53" t="s">
        <v>69</v>
      </c>
      <c r="AB53">
        <v>3</v>
      </c>
      <c r="AE53" s="16"/>
      <c r="AF53" s="16"/>
      <c r="AG53" s="16"/>
      <c r="AH53" s="16"/>
      <c r="AI53" s="16"/>
      <c r="AJ53" s="16"/>
      <c r="AK53">
        <v>10</v>
      </c>
      <c r="AL53" s="16">
        <v>9</v>
      </c>
      <c r="AM53" s="16">
        <v>9</v>
      </c>
      <c r="AN53" s="16">
        <v>8</v>
      </c>
      <c r="AO53" s="16">
        <v>10</v>
      </c>
      <c r="AP53" s="16">
        <v>7</v>
      </c>
      <c r="AQ53" s="16">
        <v>3</v>
      </c>
      <c r="AR53" s="16">
        <v>1</v>
      </c>
      <c r="AS53" s="16">
        <v>2</v>
      </c>
      <c r="AT53" s="16">
        <v>4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</row>
    <row r="54" spans="1:52" x14ac:dyDescent="0.35">
      <c r="A54">
        <v>10112</v>
      </c>
      <c r="B54" t="s">
        <v>69</v>
      </c>
      <c r="C54" t="s">
        <v>74</v>
      </c>
      <c r="D54" t="s">
        <v>68</v>
      </c>
      <c r="E54" t="s">
        <v>81</v>
      </c>
      <c r="F54" t="s">
        <v>198</v>
      </c>
      <c r="G54" t="s">
        <v>96</v>
      </c>
      <c r="H54" t="s">
        <v>97</v>
      </c>
      <c r="I54" t="s">
        <v>201</v>
      </c>
      <c r="J54" t="s">
        <v>111</v>
      </c>
      <c r="K54" t="s">
        <v>116</v>
      </c>
      <c r="L54">
        <v>9</v>
      </c>
      <c r="X54" s="16"/>
      <c r="Y54" t="s">
        <v>69</v>
      </c>
      <c r="AB54">
        <v>4</v>
      </c>
      <c r="AE54" s="16"/>
      <c r="AF54" s="16"/>
      <c r="AG54" s="16"/>
      <c r="AH54" s="16"/>
      <c r="AI54" s="16"/>
      <c r="AJ54" s="16"/>
      <c r="AK54">
        <v>10</v>
      </c>
      <c r="AL54" s="16">
        <v>9</v>
      </c>
      <c r="AM54" s="16">
        <v>8</v>
      </c>
      <c r="AN54" s="16">
        <v>8</v>
      </c>
      <c r="AO54" s="16">
        <v>7</v>
      </c>
      <c r="AP54" s="16">
        <v>10</v>
      </c>
      <c r="AQ54" s="16">
        <v>2</v>
      </c>
      <c r="AR54" s="16">
        <v>1</v>
      </c>
      <c r="AS54" s="16">
        <v>3</v>
      </c>
      <c r="AT54" s="16">
        <v>4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35">
      <c r="A55">
        <v>10113</v>
      </c>
      <c r="B55" t="s">
        <v>69</v>
      </c>
      <c r="C55" t="s">
        <v>74</v>
      </c>
      <c r="D55" t="s">
        <v>68</v>
      </c>
      <c r="E55" t="s">
        <v>86</v>
      </c>
      <c r="F55" t="s">
        <v>198</v>
      </c>
      <c r="G55" t="s">
        <v>96</v>
      </c>
      <c r="H55" t="s">
        <v>99</v>
      </c>
      <c r="I55" t="s">
        <v>209</v>
      </c>
      <c r="J55" t="s">
        <v>111</v>
      </c>
      <c r="K55" t="s">
        <v>116</v>
      </c>
      <c r="L55">
        <v>6</v>
      </c>
      <c r="X55" s="16"/>
      <c r="Y55" t="s">
        <v>69</v>
      </c>
      <c r="AB55">
        <v>4</v>
      </c>
      <c r="AE55" s="16"/>
      <c r="AF55" s="16"/>
      <c r="AG55" s="16"/>
      <c r="AH55" s="16"/>
      <c r="AI55" s="16"/>
      <c r="AJ55" s="16"/>
      <c r="AK55">
        <v>3</v>
      </c>
      <c r="AL55" s="16">
        <v>4</v>
      </c>
      <c r="AM55" s="16">
        <v>5</v>
      </c>
      <c r="AN55" s="16">
        <v>3</v>
      </c>
      <c r="AO55" s="16">
        <v>4</v>
      </c>
      <c r="AP55" s="16">
        <v>6</v>
      </c>
      <c r="AQ55" s="16">
        <v>4</v>
      </c>
      <c r="AR55" s="16">
        <v>2</v>
      </c>
      <c r="AS55" s="16">
        <v>3</v>
      </c>
      <c r="AT55" s="16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</row>
    <row r="56" spans="1:52" x14ac:dyDescent="0.35">
      <c r="A56">
        <v>10114</v>
      </c>
      <c r="B56" t="s">
        <v>69</v>
      </c>
      <c r="C56" t="s">
        <v>74</v>
      </c>
      <c r="D56" t="s">
        <v>68</v>
      </c>
      <c r="E56" t="s">
        <v>83</v>
      </c>
      <c r="F56" t="s">
        <v>196</v>
      </c>
      <c r="G56" t="s">
        <v>95</v>
      </c>
      <c r="H56" t="s">
        <v>97</v>
      </c>
      <c r="I56" t="s">
        <v>197</v>
      </c>
      <c r="J56" t="s">
        <v>111</v>
      </c>
      <c r="K56" t="s">
        <v>116</v>
      </c>
      <c r="L56">
        <v>9</v>
      </c>
      <c r="X56" s="16"/>
      <c r="Y56" t="s">
        <v>69</v>
      </c>
      <c r="AB56">
        <v>5</v>
      </c>
      <c r="AE56" s="16"/>
      <c r="AF56" s="16"/>
      <c r="AG56" s="16"/>
      <c r="AH56" s="16"/>
      <c r="AI56" s="16"/>
      <c r="AJ56" s="16"/>
      <c r="AK56">
        <v>10</v>
      </c>
      <c r="AL56" s="16">
        <v>9</v>
      </c>
      <c r="AM56" s="16">
        <v>8</v>
      </c>
      <c r="AN56" s="16">
        <v>8</v>
      </c>
      <c r="AO56" s="16">
        <v>7</v>
      </c>
      <c r="AP56" s="16">
        <v>10</v>
      </c>
      <c r="AQ56" s="16">
        <v>2</v>
      </c>
      <c r="AR56" s="16">
        <v>4</v>
      </c>
      <c r="AS56" s="16">
        <v>1</v>
      </c>
      <c r="AT56" s="16">
        <v>3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</row>
    <row r="57" spans="1:52" x14ac:dyDescent="0.35">
      <c r="A57">
        <v>10116</v>
      </c>
      <c r="B57" t="s">
        <v>69</v>
      </c>
      <c r="C57" t="s">
        <v>74</v>
      </c>
      <c r="D57" t="s">
        <v>68</v>
      </c>
      <c r="E57" t="s">
        <v>79</v>
      </c>
      <c r="F57" t="s">
        <v>198</v>
      </c>
      <c r="G57" t="s">
        <v>95</v>
      </c>
      <c r="H57" t="s">
        <v>97</v>
      </c>
      <c r="I57" t="s">
        <v>207</v>
      </c>
      <c r="J57" t="s">
        <v>111</v>
      </c>
      <c r="K57" t="s">
        <v>116</v>
      </c>
      <c r="L57">
        <v>9</v>
      </c>
      <c r="X57" s="16"/>
      <c r="Y57" t="s">
        <v>69</v>
      </c>
      <c r="AB57">
        <v>4</v>
      </c>
      <c r="AE57" s="16"/>
      <c r="AF57" s="16"/>
      <c r="AG57" s="16"/>
      <c r="AH57" s="16"/>
      <c r="AI57" s="16"/>
      <c r="AJ57" s="16"/>
      <c r="AK57">
        <v>10</v>
      </c>
      <c r="AL57" s="16">
        <v>10</v>
      </c>
      <c r="AM57" s="16">
        <v>7</v>
      </c>
      <c r="AN57" s="16">
        <v>9</v>
      </c>
      <c r="AO57" s="16">
        <v>8</v>
      </c>
      <c r="AP57" s="16">
        <v>9</v>
      </c>
      <c r="AQ57" s="16">
        <v>2</v>
      </c>
      <c r="AR57" s="16">
        <v>1</v>
      </c>
      <c r="AS57" s="16">
        <v>4</v>
      </c>
      <c r="AT57" s="16">
        <v>3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</row>
    <row r="58" spans="1:52" x14ac:dyDescent="0.35">
      <c r="A58">
        <v>10118</v>
      </c>
      <c r="B58" t="s">
        <v>69</v>
      </c>
      <c r="C58" t="s">
        <v>74</v>
      </c>
      <c r="D58" t="s">
        <v>68</v>
      </c>
      <c r="E58" t="s">
        <v>77</v>
      </c>
      <c r="F58" t="s">
        <v>200</v>
      </c>
      <c r="G58" t="s">
        <v>93</v>
      </c>
      <c r="H58" t="s">
        <v>98</v>
      </c>
      <c r="I58" t="s">
        <v>205</v>
      </c>
      <c r="J58" t="s">
        <v>111</v>
      </c>
      <c r="K58" t="s">
        <v>116</v>
      </c>
      <c r="L58">
        <v>8</v>
      </c>
      <c r="X58" s="16"/>
      <c r="Y58" t="s">
        <v>69</v>
      </c>
      <c r="AB58">
        <v>4</v>
      </c>
      <c r="AE58" s="16"/>
      <c r="AF58" s="16"/>
      <c r="AG58" s="16"/>
      <c r="AH58" s="16"/>
      <c r="AI58" s="16"/>
      <c r="AJ58" s="16"/>
      <c r="AK58">
        <v>9</v>
      </c>
      <c r="AL58" s="16">
        <v>10</v>
      </c>
      <c r="AM58" s="16">
        <v>10</v>
      </c>
      <c r="AN58" s="16">
        <v>9</v>
      </c>
      <c r="AO58" s="16">
        <v>8</v>
      </c>
      <c r="AP58" s="16">
        <v>8</v>
      </c>
      <c r="AQ58" s="16">
        <v>4</v>
      </c>
      <c r="AR58" s="16">
        <v>2</v>
      </c>
      <c r="AS58" s="16">
        <v>3</v>
      </c>
      <c r="AT58" s="16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</row>
    <row r="59" spans="1:52" x14ac:dyDescent="0.35">
      <c r="A59">
        <v>10123</v>
      </c>
      <c r="B59" t="s">
        <v>69</v>
      </c>
      <c r="C59" t="s">
        <v>74</v>
      </c>
      <c r="D59" t="s">
        <v>68</v>
      </c>
      <c r="E59" t="s">
        <v>80</v>
      </c>
      <c r="F59" t="s">
        <v>196</v>
      </c>
      <c r="G59" t="s">
        <v>94</v>
      </c>
      <c r="H59" t="s">
        <v>99</v>
      </c>
      <c r="I59" t="s">
        <v>203</v>
      </c>
      <c r="J59" t="s">
        <v>111</v>
      </c>
      <c r="K59" t="s">
        <v>116</v>
      </c>
      <c r="L59">
        <v>10</v>
      </c>
      <c r="X59" s="16"/>
      <c r="Y59" t="s">
        <v>69</v>
      </c>
      <c r="AB59">
        <v>4</v>
      </c>
      <c r="AE59" s="16"/>
      <c r="AF59" s="16"/>
      <c r="AG59" s="16"/>
      <c r="AH59" s="16"/>
      <c r="AI59" s="16"/>
      <c r="AJ59" s="16"/>
      <c r="AK59">
        <v>9</v>
      </c>
      <c r="AL59" s="16">
        <v>9</v>
      </c>
      <c r="AM59" s="16">
        <v>9</v>
      </c>
      <c r="AN59" s="16">
        <v>10</v>
      </c>
      <c r="AO59" s="16">
        <v>9</v>
      </c>
      <c r="AP59" s="16">
        <v>9</v>
      </c>
      <c r="AQ59" s="16">
        <v>1</v>
      </c>
      <c r="AR59" s="16">
        <v>2</v>
      </c>
      <c r="AS59" s="16">
        <v>4</v>
      </c>
      <c r="AT59" s="16">
        <v>3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35">
      <c r="A60">
        <v>10124</v>
      </c>
      <c r="B60" t="s">
        <v>69</v>
      </c>
      <c r="C60" t="s">
        <v>74</v>
      </c>
      <c r="D60" t="s">
        <v>68</v>
      </c>
      <c r="E60" t="s">
        <v>77</v>
      </c>
      <c r="F60" t="s">
        <v>198</v>
      </c>
      <c r="G60" t="s">
        <v>95</v>
      </c>
      <c r="H60" t="s">
        <v>97</v>
      </c>
      <c r="I60" t="s">
        <v>206</v>
      </c>
      <c r="J60" t="s">
        <v>111</v>
      </c>
      <c r="K60" t="s">
        <v>116</v>
      </c>
      <c r="L60">
        <v>8</v>
      </c>
      <c r="X60" s="16"/>
      <c r="Y60" t="s">
        <v>69</v>
      </c>
      <c r="AB60">
        <v>4</v>
      </c>
      <c r="AE60" s="16"/>
      <c r="AF60" s="16"/>
      <c r="AG60" s="16"/>
      <c r="AH60" s="16"/>
      <c r="AI60" s="16"/>
      <c r="AJ60" s="16"/>
      <c r="AK60">
        <v>8</v>
      </c>
      <c r="AL60" s="16">
        <v>10</v>
      </c>
      <c r="AM60" s="16">
        <v>7</v>
      </c>
      <c r="AN60" s="16">
        <v>8</v>
      </c>
      <c r="AO60" s="16">
        <v>7</v>
      </c>
      <c r="AP60" s="16">
        <v>8</v>
      </c>
      <c r="AQ60" s="16">
        <v>4</v>
      </c>
      <c r="AR60" s="16">
        <v>1</v>
      </c>
      <c r="AS60" s="16">
        <v>2</v>
      </c>
      <c r="AT60" s="16">
        <v>3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</row>
    <row r="61" spans="1:52" x14ac:dyDescent="0.35">
      <c r="A61">
        <v>10125</v>
      </c>
      <c r="B61" t="s">
        <v>69</v>
      </c>
      <c r="C61" t="s">
        <v>74</v>
      </c>
      <c r="D61" t="s">
        <v>68</v>
      </c>
      <c r="E61" t="s">
        <v>83</v>
      </c>
      <c r="F61" t="s">
        <v>200</v>
      </c>
      <c r="G61" t="s">
        <v>96</v>
      </c>
      <c r="H61" t="s">
        <v>97</v>
      </c>
      <c r="I61" t="s">
        <v>201</v>
      </c>
      <c r="J61" t="s">
        <v>111</v>
      </c>
      <c r="K61" t="s">
        <v>116</v>
      </c>
      <c r="L61">
        <v>9</v>
      </c>
      <c r="X61" s="16"/>
      <c r="Y61" t="s">
        <v>69</v>
      </c>
      <c r="AB61">
        <v>5</v>
      </c>
      <c r="AE61" s="16"/>
      <c r="AF61" s="16"/>
      <c r="AG61" s="16"/>
      <c r="AH61" s="16"/>
      <c r="AI61" s="16"/>
      <c r="AJ61" s="16"/>
      <c r="AK61">
        <v>10</v>
      </c>
      <c r="AL61" s="16">
        <v>10</v>
      </c>
      <c r="AM61" s="16">
        <v>7</v>
      </c>
      <c r="AN61" s="16">
        <v>9</v>
      </c>
      <c r="AO61" s="16">
        <v>7</v>
      </c>
      <c r="AP61" s="16">
        <v>10</v>
      </c>
      <c r="AQ61" s="16">
        <v>4</v>
      </c>
      <c r="AR61" s="16">
        <v>1</v>
      </c>
      <c r="AS61" s="16">
        <v>2</v>
      </c>
      <c r="AT61" s="16">
        <v>3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35">
      <c r="A62">
        <v>10129</v>
      </c>
      <c r="B62" t="s">
        <v>69</v>
      </c>
      <c r="C62" t="s">
        <v>74</v>
      </c>
      <c r="D62" t="s">
        <v>68</v>
      </c>
      <c r="E62" t="s">
        <v>82</v>
      </c>
      <c r="F62" t="s">
        <v>200</v>
      </c>
      <c r="G62" t="s">
        <v>96</v>
      </c>
      <c r="H62" t="s">
        <v>98</v>
      </c>
      <c r="I62" t="s">
        <v>199</v>
      </c>
      <c r="J62" t="s">
        <v>111</v>
      </c>
      <c r="K62" t="s">
        <v>116</v>
      </c>
      <c r="L62">
        <v>10</v>
      </c>
      <c r="X62" s="16"/>
      <c r="Y62" t="s">
        <v>69</v>
      </c>
      <c r="AB62">
        <v>5</v>
      </c>
      <c r="AE62" s="16"/>
      <c r="AF62" s="16"/>
      <c r="AG62" s="16"/>
      <c r="AH62" s="16"/>
      <c r="AI62" s="16"/>
      <c r="AJ62" s="16"/>
      <c r="AK62">
        <v>9</v>
      </c>
      <c r="AL62" s="16">
        <v>9</v>
      </c>
      <c r="AM62" s="16">
        <v>10</v>
      </c>
      <c r="AN62" s="16">
        <v>10</v>
      </c>
      <c r="AO62" s="16">
        <v>10</v>
      </c>
      <c r="AP62" s="16">
        <v>7</v>
      </c>
      <c r="AQ62" s="16">
        <v>1</v>
      </c>
      <c r="AR62" s="16">
        <v>4</v>
      </c>
      <c r="AS62" s="16">
        <v>2</v>
      </c>
      <c r="AT62" s="16">
        <v>3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</row>
    <row r="63" spans="1:52" x14ac:dyDescent="0.35">
      <c r="A63">
        <v>10130</v>
      </c>
      <c r="B63" t="s">
        <v>69</v>
      </c>
      <c r="C63" t="s">
        <v>74</v>
      </c>
      <c r="D63" t="s">
        <v>68</v>
      </c>
      <c r="E63" t="s">
        <v>79</v>
      </c>
      <c r="F63" t="s">
        <v>196</v>
      </c>
      <c r="G63" t="s">
        <v>96</v>
      </c>
      <c r="H63" t="s">
        <v>97</v>
      </c>
      <c r="I63" t="s">
        <v>199</v>
      </c>
      <c r="J63" t="s">
        <v>111</v>
      </c>
      <c r="K63" t="s">
        <v>116</v>
      </c>
      <c r="L63">
        <v>8</v>
      </c>
      <c r="X63" s="16"/>
      <c r="Y63" t="s">
        <v>69</v>
      </c>
      <c r="AB63">
        <v>5</v>
      </c>
      <c r="AE63" s="16"/>
      <c r="AF63" s="16"/>
      <c r="AG63" s="16"/>
      <c r="AH63" s="16"/>
      <c r="AI63" s="16"/>
      <c r="AJ63" s="16"/>
      <c r="AK63">
        <v>10</v>
      </c>
      <c r="AL63" s="16">
        <v>10</v>
      </c>
      <c r="AM63" s="16">
        <v>8</v>
      </c>
      <c r="AN63" s="16">
        <v>9</v>
      </c>
      <c r="AO63" s="16">
        <v>9</v>
      </c>
      <c r="AP63" s="16">
        <v>9</v>
      </c>
      <c r="AQ63" s="16">
        <v>2</v>
      </c>
      <c r="AR63" s="16">
        <v>1</v>
      </c>
      <c r="AS63" s="16">
        <v>4</v>
      </c>
      <c r="AT63" s="16">
        <v>3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35">
      <c r="A64">
        <v>10132</v>
      </c>
      <c r="B64" t="s">
        <v>69</v>
      </c>
      <c r="C64" t="s">
        <v>74</v>
      </c>
      <c r="D64" t="s">
        <v>68</v>
      </c>
      <c r="E64" t="s">
        <v>75</v>
      </c>
      <c r="F64" t="s">
        <v>196</v>
      </c>
      <c r="G64" t="s">
        <v>94</v>
      </c>
      <c r="H64" t="s">
        <v>98</v>
      </c>
      <c r="I64" t="s">
        <v>205</v>
      </c>
      <c r="J64" t="s">
        <v>111</v>
      </c>
      <c r="K64" t="s">
        <v>116</v>
      </c>
      <c r="L64">
        <v>9</v>
      </c>
      <c r="X64" s="16"/>
      <c r="Y64" t="s">
        <v>69</v>
      </c>
      <c r="AB64">
        <v>5</v>
      </c>
      <c r="AE64" s="16"/>
      <c r="AF64" s="16"/>
      <c r="AG64" s="16"/>
      <c r="AH64" s="16"/>
      <c r="AI64" s="16"/>
      <c r="AJ64" s="16"/>
      <c r="AK64">
        <v>7</v>
      </c>
      <c r="AL64" s="16">
        <v>9</v>
      </c>
      <c r="AM64" s="16">
        <v>7</v>
      </c>
      <c r="AN64" s="16">
        <v>6</v>
      </c>
      <c r="AO64" s="16">
        <v>8</v>
      </c>
      <c r="AP64" s="16">
        <v>6</v>
      </c>
      <c r="AQ64" s="16">
        <v>2</v>
      </c>
      <c r="AR64" s="16">
        <v>1</v>
      </c>
      <c r="AS64" s="16">
        <v>3</v>
      </c>
      <c r="AT64" s="16">
        <v>4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</row>
    <row r="65" spans="1:52" x14ac:dyDescent="0.35">
      <c r="A65">
        <v>10135</v>
      </c>
      <c r="B65" t="s">
        <v>69</v>
      </c>
      <c r="C65" t="s">
        <v>74</v>
      </c>
      <c r="D65" t="s">
        <v>68</v>
      </c>
      <c r="E65" t="s">
        <v>85</v>
      </c>
      <c r="F65" t="s">
        <v>198</v>
      </c>
      <c r="G65" t="s">
        <v>96</v>
      </c>
      <c r="H65" t="s">
        <v>98</v>
      </c>
      <c r="I65" t="s">
        <v>203</v>
      </c>
      <c r="J65" t="s">
        <v>111</v>
      </c>
      <c r="K65" t="s">
        <v>116</v>
      </c>
      <c r="L65">
        <v>10</v>
      </c>
      <c r="X65" s="16"/>
      <c r="Y65" t="s">
        <v>69</v>
      </c>
      <c r="AB65">
        <v>4</v>
      </c>
      <c r="AE65" s="16"/>
      <c r="AF65" s="16"/>
      <c r="AG65" s="16"/>
      <c r="AH65" s="16"/>
      <c r="AI65" s="16"/>
      <c r="AJ65" s="16"/>
      <c r="AK65">
        <v>9</v>
      </c>
      <c r="AL65" s="16">
        <v>10</v>
      </c>
      <c r="AM65" s="16">
        <v>9</v>
      </c>
      <c r="AN65" s="16">
        <v>7</v>
      </c>
      <c r="AO65" s="16">
        <v>7</v>
      </c>
      <c r="AP65" s="16">
        <v>6</v>
      </c>
      <c r="AQ65" s="16">
        <v>1</v>
      </c>
      <c r="AR65" s="16">
        <v>3</v>
      </c>
      <c r="AS65" s="16">
        <v>2</v>
      </c>
      <c r="AT65" s="16">
        <v>4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</row>
    <row r="66" spans="1:52" x14ac:dyDescent="0.35">
      <c r="A66">
        <v>10136</v>
      </c>
      <c r="B66" t="s">
        <v>69</v>
      </c>
      <c r="C66" t="s">
        <v>74</v>
      </c>
      <c r="D66" t="s">
        <v>68</v>
      </c>
      <c r="E66" t="s">
        <v>82</v>
      </c>
      <c r="F66" t="s">
        <v>196</v>
      </c>
      <c r="G66" t="s">
        <v>95</v>
      </c>
      <c r="H66" t="s">
        <v>97</v>
      </c>
      <c r="I66" t="s">
        <v>205</v>
      </c>
      <c r="J66" t="s">
        <v>111</v>
      </c>
      <c r="K66" t="s">
        <v>116</v>
      </c>
      <c r="L66">
        <v>5</v>
      </c>
      <c r="X66" s="16"/>
      <c r="Y66" t="s">
        <v>69</v>
      </c>
      <c r="AB66">
        <v>5</v>
      </c>
      <c r="AE66" s="16"/>
      <c r="AF66" s="16"/>
      <c r="AG66" s="16"/>
      <c r="AH66" s="16"/>
      <c r="AI66" s="16"/>
      <c r="AJ66" s="16"/>
      <c r="AK66">
        <v>4</v>
      </c>
      <c r="AL66" s="16">
        <v>4</v>
      </c>
      <c r="AM66" s="16">
        <v>7</v>
      </c>
      <c r="AN66" s="16">
        <v>3</v>
      </c>
      <c r="AO66" s="16">
        <v>5</v>
      </c>
      <c r="AP66" s="16">
        <v>5</v>
      </c>
      <c r="AQ66" s="16">
        <v>2</v>
      </c>
      <c r="AR66" s="16">
        <v>1</v>
      </c>
      <c r="AS66" s="16">
        <v>4</v>
      </c>
      <c r="AT66" s="16">
        <v>3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</row>
    <row r="67" spans="1:52" x14ac:dyDescent="0.35">
      <c r="A67">
        <v>10139</v>
      </c>
      <c r="B67" t="s">
        <v>69</v>
      </c>
      <c r="C67" t="s">
        <v>74</v>
      </c>
      <c r="D67" t="s">
        <v>68</v>
      </c>
      <c r="E67" t="s">
        <v>75</v>
      </c>
      <c r="F67" t="s">
        <v>200</v>
      </c>
      <c r="G67" t="s">
        <v>94</v>
      </c>
      <c r="H67" t="s">
        <v>98</v>
      </c>
      <c r="I67" t="s">
        <v>203</v>
      </c>
      <c r="J67" t="s">
        <v>111</v>
      </c>
      <c r="K67" t="s">
        <v>116</v>
      </c>
      <c r="L67">
        <v>10</v>
      </c>
      <c r="X67" s="16"/>
      <c r="Y67" t="s">
        <v>69</v>
      </c>
      <c r="AB67">
        <v>5</v>
      </c>
      <c r="AE67" s="16"/>
      <c r="AF67" s="16"/>
      <c r="AG67" s="16"/>
      <c r="AH67" s="16"/>
      <c r="AI67" s="16"/>
      <c r="AJ67" s="16"/>
      <c r="AK67">
        <v>9</v>
      </c>
      <c r="AL67" s="16">
        <v>10</v>
      </c>
      <c r="AM67" s="16">
        <v>9</v>
      </c>
      <c r="AN67" s="16">
        <v>10</v>
      </c>
      <c r="AO67" s="16">
        <v>8</v>
      </c>
      <c r="AP67" s="16">
        <v>10</v>
      </c>
      <c r="AQ67" s="16">
        <v>2</v>
      </c>
      <c r="AR67" s="16">
        <v>4</v>
      </c>
      <c r="AS67" s="16">
        <v>1</v>
      </c>
      <c r="AT67" s="16">
        <v>3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</row>
    <row r="68" spans="1:52" x14ac:dyDescent="0.35">
      <c r="A68">
        <v>10141</v>
      </c>
      <c r="B68" t="s">
        <v>69</v>
      </c>
      <c r="C68" t="s">
        <v>74</v>
      </c>
      <c r="D68" t="s">
        <v>68</v>
      </c>
      <c r="E68" t="s">
        <v>75</v>
      </c>
      <c r="F68" t="s">
        <v>196</v>
      </c>
      <c r="G68" t="s">
        <v>96</v>
      </c>
      <c r="H68" t="s">
        <v>97</v>
      </c>
      <c r="I68" t="s">
        <v>197</v>
      </c>
      <c r="J68" t="s">
        <v>111</v>
      </c>
      <c r="K68" t="s">
        <v>116</v>
      </c>
      <c r="L68">
        <v>9</v>
      </c>
      <c r="X68" s="16"/>
      <c r="Y68" t="s">
        <v>69</v>
      </c>
      <c r="AB68">
        <v>5</v>
      </c>
      <c r="AE68" s="16"/>
      <c r="AF68" s="16"/>
      <c r="AG68" s="16"/>
      <c r="AH68" s="16"/>
      <c r="AI68" s="16"/>
      <c r="AJ68" s="16"/>
      <c r="AK68">
        <v>10</v>
      </c>
      <c r="AL68" s="16">
        <v>9</v>
      </c>
      <c r="AM68" s="16">
        <v>8</v>
      </c>
      <c r="AN68" s="16">
        <v>9</v>
      </c>
      <c r="AO68" s="16">
        <v>9</v>
      </c>
      <c r="AP68" s="16">
        <v>7</v>
      </c>
      <c r="AQ68" s="16">
        <v>3</v>
      </c>
      <c r="AR68" s="16">
        <v>4</v>
      </c>
      <c r="AS68" s="16">
        <v>1</v>
      </c>
      <c r="AT68" s="16">
        <v>2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</row>
    <row r="69" spans="1:52" x14ac:dyDescent="0.35">
      <c r="A69">
        <v>10145</v>
      </c>
      <c r="B69" t="s">
        <v>69</v>
      </c>
      <c r="C69" t="s">
        <v>74</v>
      </c>
      <c r="D69" t="s">
        <v>68</v>
      </c>
      <c r="E69" t="s">
        <v>78</v>
      </c>
      <c r="F69" t="s">
        <v>198</v>
      </c>
      <c r="G69" t="s">
        <v>96</v>
      </c>
      <c r="H69" t="s">
        <v>98</v>
      </c>
      <c r="I69" t="s">
        <v>205</v>
      </c>
      <c r="J69" t="s">
        <v>110</v>
      </c>
      <c r="K69" t="s">
        <v>116</v>
      </c>
      <c r="L69">
        <v>10</v>
      </c>
      <c r="P69">
        <v>10</v>
      </c>
      <c r="Q69">
        <v>8</v>
      </c>
      <c r="R69">
        <v>8</v>
      </c>
      <c r="S69">
        <v>10</v>
      </c>
      <c r="T69">
        <v>10</v>
      </c>
      <c r="U69">
        <v>8</v>
      </c>
      <c r="V69" t="s">
        <v>122</v>
      </c>
      <c r="X69">
        <v>5</v>
      </c>
      <c r="Y69" t="s">
        <v>69</v>
      </c>
      <c r="AB69">
        <v>5</v>
      </c>
      <c r="AE69" s="16"/>
      <c r="AF69" s="16"/>
      <c r="AG69" s="16"/>
      <c r="AH69" s="16"/>
      <c r="AI69" s="16"/>
      <c r="AJ69" s="16"/>
      <c r="AL69" s="16"/>
      <c r="AM69" s="16"/>
      <c r="AN69" s="16"/>
      <c r="AO69" s="16"/>
      <c r="AP69" s="16"/>
      <c r="AQ69" s="16"/>
      <c r="AR69" s="16"/>
      <c r="AS69" s="16"/>
      <c r="AT69" s="16"/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</row>
    <row r="70" spans="1:52" x14ac:dyDescent="0.35">
      <c r="A70">
        <v>10154</v>
      </c>
      <c r="B70" t="s">
        <v>69</v>
      </c>
      <c r="C70" t="s">
        <v>74</v>
      </c>
      <c r="D70" t="s">
        <v>68</v>
      </c>
      <c r="E70" t="s">
        <v>75</v>
      </c>
      <c r="F70" t="s">
        <v>200</v>
      </c>
      <c r="G70" t="s">
        <v>96</v>
      </c>
      <c r="H70" t="s">
        <v>98</v>
      </c>
      <c r="I70" t="s">
        <v>209</v>
      </c>
      <c r="J70" t="s">
        <v>110</v>
      </c>
      <c r="K70" t="s">
        <v>116</v>
      </c>
      <c r="L70">
        <v>7</v>
      </c>
      <c r="P70">
        <v>4</v>
      </c>
      <c r="Q70">
        <v>4</v>
      </c>
      <c r="R70">
        <v>4</v>
      </c>
      <c r="S70">
        <v>6</v>
      </c>
      <c r="T70">
        <v>7</v>
      </c>
      <c r="U70">
        <v>4</v>
      </c>
      <c r="V70" t="s">
        <v>122</v>
      </c>
      <c r="X70">
        <v>4</v>
      </c>
      <c r="Y70" t="s">
        <v>69</v>
      </c>
      <c r="AB70">
        <v>4</v>
      </c>
      <c r="AE70" s="16"/>
      <c r="AF70" s="16"/>
      <c r="AG70" s="16"/>
      <c r="AH70" s="16"/>
      <c r="AI70" s="16"/>
      <c r="AJ70" s="16"/>
      <c r="AL70" s="16"/>
      <c r="AM70" s="16"/>
      <c r="AN70" s="16"/>
      <c r="AO70" s="16"/>
      <c r="AP70" s="16"/>
      <c r="AQ70" s="16"/>
      <c r="AR70" s="16"/>
      <c r="AS70" s="16"/>
      <c r="AT70" s="16"/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</row>
    <row r="71" spans="1:52" x14ac:dyDescent="0.35">
      <c r="A71">
        <v>10155</v>
      </c>
      <c r="B71" t="s">
        <v>69</v>
      </c>
      <c r="C71" t="s">
        <v>74</v>
      </c>
      <c r="D71" t="s">
        <v>68</v>
      </c>
      <c r="E71" t="s">
        <v>85</v>
      </c>
      <c r="F71" t="s">
        <v>196</v>
      </c>
      <c r="G71" t="s">
        <v>95</v>
      </c>
      <c r="H71" t="s">
        <v>99</v>
      </c>
      <c r="I71" t="s">
        <v>201</v>
      </c>
      <c r="J71" t="s">
        <v>111</v>
      </c>
      <c r="K71" t="s">
        <v>116</v>
      </c>
      <c r="L71">
        <v>9</v>
      </c>
      <c r="X71" s="16"/>
      <c r="Y71" t="s">
        <v>69</v>
      </c>
      <c r="AB71">
        <v>5</v>
      </c>
      <c r="AE71" s="16"/>
      <c r="AF71" s="16"/>
      <c r="AG71" s="16"/>
      <c r="AH71" s="16"/>
      <c r="AI71" s="16"/>
      <c r="AJ71" s="16"/>
      <c r="AK71">
        <v>8</v>
      </c>
      <c r="AL71" s="16">
        <v>7</v>
      </c>
      <c r="AM71" s="16">
        <v>10</v>
      </c>
      <c r="AN71" s="16">
        <v>10</v>
      </c>
      <c r="AO71" s="16">
        <v>8</v>
      </c>
      <c r="AP71" s="16">
        <v>8</v>
      </c>
      <c r="AQ71" s="16">
        <v>4</v>
      </c>
      <c r="AR71" s="16">
        <v>1</v>
      </c>
      <c r="AS71" s="16">
        <v>2</v>
      </c>
      <c r="AT71" s="16">
        <v>3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</row>
    <row r="72" spans="1:52" x14ac:dyDescent="0.35">
      <c r="A72">
        <v>10159</v>
      </c>
      <c r="B72" t="s">
        <v>69</v>
      </c>
      <c r="C72" t="s">
        <v>74</v>
      </c>
      <c r="D72" t="s">
        <v>68</v>
      </c>
      <c r="E72" t="s">
        <v>77</v>
      </c>
      <c r="F72" t="s">
        <v>198</v>
      </c>
      <c r="G72" t="s">
        <v>96</v>
      </c>
      <c r="H72" t="s">
        <v>97</v>
      </c>
      <c r="I72" t="s">
        <v>203</v>
      </c>
      <c r="J72" t="s">
        <v>112</v>
      </c>
      <c r="K72" t="s">
        <v>116</v>
      </c>
      <c r="L72">
        <v>9</v>
      </c>
      <c r="X72" s="16"/>
      <c r="Y72" t="s">
        <v>69</v>
      </c>
      <c r="AB72">
        <v>4</v>
      </c>
      <c r="AE72" s="16"/>
      <c r="AF72" s="16"/>
      <c r="AG72" s="16"/>
      <c r="AH72" s="16"/>
      <c r="AI72" s="16"/>
      <c r="AJ72" s="16"/>
      <c r="AK72">
        <v>10</v>
      </c>
      <c r="AL72" s="16">
        <v>9</v>
      </c>
      <c r="AM72" s="16">
        <v>7</v>
      </c>
      <c r="AN72" s="16">
        <v>7</v>
      </c>
      <c r="AO72" s="16">
        <v>9</v>
      </c>
      <c r="AP72" s="16">
        <v>9</v>
      </c>
      <c r="AQ72" s="16">
        <v>2</v>
      </c>
      <c r="AR72" s="16">
        <v>4</v>
      </c>
      <c r="AS72" s="16">
        <v>1</v>
      </c>
      <c r="AT72" s="16">
        <v>3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</row>
    <row r="73" spans="1:52" x14ac:dyDescent="0.35">
      <c r="A73">
        <v>10161</v>
      </c>
      <c r="B73" t="s">
        <v>69</v>
      </c>
      <c r="C73" t="s">
        <v>74</v>
      </c>
      <c r="D73" t="s">
        <v>68</v>
      </c>
      <c r="E73" t="s">
        <v>77</v>
      </c>
      <c r="F73" t="s">
        <v>198</v>
      </c>
      <c r="G73" t="s">
        <v>96</v>
      </c>
      <c r="H73" t="s">
        <v>97</v>
      </c>
      <c r="I73" t="s">
        <v>201</v>
      </c>
      <c r="J73" t="s">
        <v>111</v>
      </c>
      <c r="K73" t="s">
        <v>116</v>
      </c>
      <c r="L73">
        <v>10</v>
      </c>
      <c r="X73" s="16"/>
      <c r="Y73" t="s">
        <v>69</v>
      </c>
      <c r="AB73">
        <v>4</v>
      </c>
      <c r="AE73" s="16"/>
      <c r="AF73" s="16"/>
      <c r="AG73" s="16"/>
      <c r="AH73" s="16"/>
      <c r="AI73" s="16"/>
      <c r="AJ73" s="16"/>
      <c r="AK73">
        <v>8</v>
      </c>
      <c r="AL73" s="16">
        <v>7</v>
      </c>
      <c r="AM73" s="16">
        <v>9</v>
      </c>
      <c r="AN73" s="16">
        <v>7</v>
      </c>
      <c r="AO73" s="16">
        <v>9</v>
      </c>
      <c r="AP73" s="16">
        <v>7</v>
      </c>
      <c r="AQ73" s="16">
        <v>1</v>
      </c>
      <c r="AR73" s="16">
        <v>3</v>
      </c>
      <c r="AS73" s="16">
        <v>2</v>
      </c>
      <c r="AT73" s="16">
        <v>4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</row>
    <row r="74" spans="1:52" x14ac:dyDescent="0.35">
      <c r="A74">
        <v>10162</v>
      </c>
      <c r="B74" t="s">
        <v>69</v>
      </c>
      <c r="C74" t="s">
        <v>74</v>
      </c>
      <c r="D74" t="s">
        <v>68</v>
      </c>
      <c r="E74" t="s">
        <v>85</v>
      </c>
      <c r="F74" t="s">
        <v>200</v>
      </c>
      <c r="G74" t="s">
        <v>96</v>
      </c>
      <c r="H74" t="s">
        <v>98</v>
      </c>
      <c r="I74" t="s">
        <v>207</v>
      </c>
      <c r="J74" t="s">
        <v>111</v>
      </c>
      <c r="K74" t="s">
        <v>116</v>
      </c>
      <c r="L74">
        <v>4</v>
      </c>
      <c r="X74" s="16"/>
      <c r="Y74" t="s">
        <v>69</v>
      </c>
      <c r="AB74">
        <v>5</v>
      </c>
      <c r="AE74" s="16"/>
      <c r="AF74" s="16"/>
      <c r="AG74" s="16"/>
      <c r="AH74" s="16"/>
      <c r="AI74" s="16"/>
      <c r="AJ74" s="16"/>
      <c r="AK74">
        <v>5</v>
      </c>
      <c r="AL74" s="16">
        <v>3</v>
      </c>
      <c r="AM74" s="16">
        <v>5</v>
      </c>
      <c r="AN74" s="16">
        <v>6</v>
      </c>
      <c r="AO74" s="16">
        <v>4</v>
      </c>
      <c r="AP74" s="16">
        <v>6</v>
      </c>
      <c r="AQ74" s="16">
        <v>1</v>
      </c>
      <c r="AR74" s="16">
        <v>2</v>
      </c>
      <c r="AS74" s="16">
        <v>3</v>
      </c>
      <c r="AT74" s="16">
        <v>4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</row>
    <row r="75" spans="1:52" x14ac:dyDescent="0.35">
      <c r="A75">
        <v>10163</v>
      </c>
      <c r="B75" t="s">
        <v>69</v>
      </c>
      <c r="C75" t="s">
        <v>74</v>
      </c>
      <c r="D75" t="s">
        <v>68</v>
      </c>
      <c r="E75" t="s">
        <v>85</v>
      </c>
      <c r="F75" t="s">
        <v>196</v>
      </c>
      <c r="G75" t="s">
        <v>96</v>
      </c>
      <c r="H75" t="s">
        <v>97</v>
      </c>
      <c r="I75" t="s">
        <v>205</v>
      </c>
      <c r="J75" t="s">
        <v>111</v>
      </c>
      <c r="K75" t="s">
        <v>116</v>
      </c>
      <c r="L75">
        <v>10</v>
      </c>
      <c r="X75" s="16"/>
      <c r="Y75" t="s">
        <v>69</v>
      </c>
      <c r="AB75">
        <v>5</v>
      </c>
      <c r="AE75" s="16"/>
      <c r="AF75" s="16"/>
      <c r="AG75" s="16"/>
      <c r="AH75" s="16"/>
      <c r="AI75" s="16"/>
      <c r="AJ75" s="16"/>
      <c r="AK75">
        <v>9</v>
      </c>
      <c r="AL75" s="16">
        <v>9</v>
      </c>
      <c r="AM75" s="16">
        <v>9</v>
      </c>
      <c r="AN75" s="16">
        <v>10</v>
      </c>
      <c r="AO75" s="16">
        <v>10</v>
      </c>
      <c r="AP75" s="16">
        <v>8</v>
      </c>
      <c r="AQ75" s="16">
        <v>3</v>
      </c>
      <c r="AR75" s="16">
        <v>1</v>
      </c>
      <c r="AS75" s="16">
        <v>4</v>
      </c>
      <c r="AT75" s="16">
        <v>2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</row>
    <row r="76" spans="1:52" x14ac:dyDescent="0.35">
      <c r="A76">
        <v>10166</v>
      </c>
      <c r="B76" t="s">
        <v>69</v>
      </c>
      <c r="C76" t="s">
        <v>74</v>
      </c>
      <c r="D76" t="s">
        <v>68</v>
      </c>
      <c r="E76" t="s">
        <v>75</v>
      </c>
      <c r="F76" t="s">
        <v>198</v>
      </c>
      <c r="G76" t="s">
        <v>96</v>
      </c>
      <c r="H76" t="s">
        <v>98</v>
      </c>
      <c r="I76" t="s">
        <v>207</v>
      </c>
      <c r="J76" t="s">
        <v>111</v>
      </c>
      <c r="K76" t="s">
        <v>116</v>
      </c>
      <c r="L76">
        <v>9</v>
      </c>
      <c r="X76" s="16"/>
      <c r="Y76" t="s">
        <v>69</v>
      </c>
      <c r="AB76">
        <v>5</v>
      </c>
      <c r="AE76" s="16"/>
      <c r="AF76" s="16"/>
      <c r="AG76" s="16"/>
      <c r="AH76" s="16"/>
      <c r="AI76" s="16"/>
      <c r="AJ76" s="16"/>
      <c r="AK76">
        <v>8</v>
      </c>
      <c r="AL76" s="16">
        <v>9</v>
      </c>
      <c r="AM76" s="16">
        <v>10</v>
      </c>
      <c r="AN76" s="16">
        <v>7</v>
      </c>
      <c r="AO76" s="16">
        <v>8</v>
      </c>
      <c r="AP76" s="16">
        <v>7</v>
      </c>
      <c r="AQ76" s="16">
        <v>1</v>
      </c>
      <c r="AR76" s="16">
        <v>4</v>
      </c>
      <c r="AS76" s="16">
        <v>3</v>
      </c>
      <c r="AT76" s="16">
        <v>2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</row>
    <row r="77" spans="1:52" x14ac:dyDescent="0.35">
      <c r="A77">
        <v>10167</v>
      </c>
      <c r="B77" t="s">
        <v>69</v>
      </c>
      <c r="C77" t="s">
        <v>74</v>
      </c>
      <c r="D77" t="s">
        <v>68</v>
      </c>
      <c r="E77" t="s">
        <v>79</v>
      </c>
      <c r="F77" t="s">
        <v>198</v>
      </c>
      <c r="G77" t="s">
        <v>96</v>
      </c>
      <c r="H77" t="s">
        <v>98</v>
      </c>
      <c r="I77" t="s">
        <v>206</v>
      </c>
      <c r="J77" t="s">
        <v>111</v>
      </c>
      <c r="K77" t="s">
        <v>116</v>
      </c>
      <c r="L77">
        <v>10</v>
      </c>
      <c r="X77" s="16"/>
      <c r="Y77" t="s">
        <v>69</v>
      </c>
      <c r="AB77">
        <v>5</v>
      </c>
      <c r="AE77" s="16"/>
      <c r="AF77" s="16"/>
      <c r="AG77" s="16"/>
      <c r="AH77" s="16"/>
      <c r="AI77" s="16"/>
      <c r="AJ77" s="16"/>
      <c r="AK77">
        <v>9</v>
      </c>
      <c r="AL77" s="16">
        <v>8</v>
      </c>
      <c r="AM77" s="16">
        <v>9</v>
      </c>
      <c r="AN77" s="16">
        <v>7</v>
      </c>
      <c r="AO77" s="16">
        <v>8</v>
      </c>
      <c r="AP77" s="16">
        <v>9</v>
      </c>
      <c r="AQ77" s="16">
        <v>1</v>
      </c>
      <c r="AR77" s="16">
        <v>4</v>
      </c>
      <c r="AS77" s="16">
        <v>2</v>
      </c>
      <c r="AT77" s="16">
        <v>3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</row>
    <row r="78" spans="1:52" x14ac:dyDescent="0.35">
      <c r="A78">
        <v>10168</v>
      </c>
      <c r="B78" t="s">
        <v>69</v>
      </c>
      <c r="C78" t="s">
        <v>74</v>
      </c>
      <c r="D78" t="s">
        <v>68</v>
      </c>
      <c r="E78" t="s">
        <v>82</v>
      </c>
      <c r="F78" t="s">
        <v>198</v>
      </c>
      <c r="G78" t="s">
        <v>96</v>
      </c>
      <c r="H78" t="s">
        <v>97</v>
      </c>
      <c r="I78" t="s">
        <v>197</v>
      </c>
      <c r="J78" t="s">
        <v>111</v>
      </c>
      <c r="K78" t="s">
        <v>116</v>
      </c>
      <c r="L78">
        <v>10</v>
      </c>
      <c r="X78" s="16"/>
      <c r="Y78" t="s">
        <v>69</v>
      </c>
      <c r="AB78">
        <v>4</v>
      </c>
      <c r="AE78" s="16"/>
      <c r="AF78" s="16"/>
      <c r="AG78" s="16"/>
      <c r="AH78" s="16"/>
      <c r="AI78" s="16"/>
      <c r="AJ78" s="16"/>
      <c r="AK78">
        <v>9</v>
      </c>
      <c r="AL78" s="16">
        <v>9</v>
      </c>
      <c r="AM78" s="16">
        <v>7</v>
      </c>
      <c r="AN78" s="16">
        <v>7</v>
      </c>
      <c r="AO78" s="16">
        <v>9</v>
      </c>
      <c r="AP78" s="16">
        <v>9</v>
      </c>
      <c r="AQ78" s="16">
        <v>2</v>
      </c>
      <c r="AR78" s="16">
        <v>1</v>
      </c>
      <c r="AS78" s="16">
        <v>3</v>
      </c>
      <c r="AT78" s="16">
        <v>4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35">
      <c r="A79">
        <v>10170</v>
      </c>
      <c r="B79" t="s">
        <v>69</v>
      </c>
      <c r="C79" t="s">
        <v>74</v>
      </c>
      <c r="D79" t="s">
        <v>68</v>
      </c>
      <c r="E79" t="s">
        <v>80</v>
      </c>
      <c r="F79" t="s">
        <v>196</v>
      </c>
      <c r="G79" t="s">
        <v>94</v>
      </c>
      <c r="H79" t="s">
        <v>98</v>
      </c>
      <c r="I79" t="s">
        <v>201</v>
      </c>
      <c r="J79" t="s">
        <v>111</v>
      </c>
      <c r="K79" t="s">
        <v>116</v>
      </c>
      <c r="L79">
        <v>9</v>
      </c>
      <c r="X79" s="16"/>
      <c r="Y79" t="s">
        <v>69</v>
      </c>
      <c r="AB79">
        <v>4</v>
      </c>
      <c r="AE79" s="16"/>
      <c r="AF79" s="16"/>
      <c r="AG79" s="16"/>
      <c r="AH79" s="16"/>
      <c r="AI79" s="16"/>
      <c r="AJ79" s="16"/>
      <c r="AK79">
        <v>10</v>
      </c>
      <c r="AL79" s="16">
        <v>10</v>
      </c>
      <c r="AM79" s="16">
        <v>8</v>
      </c>
      <c r="AN79" s="16">
        <v>8</v>
      </c>
      <c r="AO79" s="16">
        <v>8</v>
      </c>
      <c r="AP79" s="16">
        <v>9</v>
      </c>
      <c r="AQ79" s="16">
        <v>2</v>
      </c>
      <c r="AR79" s="16">
        <v>1</v>
      </c>
      <c r="AS79" s="16">
        <v>3</v>
      </c>
      <c r="AT79" s="16">
        <v>4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35">
      <c r="A80">
        <v>10171</v>
      </c>
      <c r="B80" t="s">
        <v>69</v>
      </c>
      <c r="C80" t="s">
        <v>74</v>
      </c>
      <c r="D80" t="s">
        <v>68</v>
      </c>
      <c r="E80" t="s">
        <v>75</v>
      </c>
      <c r="F80" t="s">
        <v>198</v>
      </c>
      <c r="G80" t="s">
        <v>95</v>
      </c>
      <c r="H80" t="s">
        <v>97</v>
      </c>
      <c r="I80" t="s">
        <v>203</v>
      </c>
      <c r="J80" t="s">
        <v>111</v>
      </c>
      <c r="K80" t="s">
        <v>116</v>
      </c>
      <c r="L80">
        <v>9</v>
      </c>
      <c r="X80" s="16"/>
      <c r="Y80" t="s">
        <v>69</v>
      </c>
      <c r="AB80">
        <v>5</v>
      </c>
      <c r="AE80" s="16"/>
      <c r="AF80" s="16"/>
      <c r="AG80" s="16"/>
      <c r="AH80" s="16"/>
      <c r="AI80" s="16"/>
      <c r="AJ80" s="16"/>
      <c r="AK80">
        <v>10</v>
      </c>
      <c r="AL80" s="16">
        <v>9</v>
      </c>
      <c r="AM80" s="16">
        <v>9</v>
      </c>
      <c r="AN80" s="16">
        <v>10</v>
      </c>
      <c r="AO80" s="16">
        <v>8</v>
      </c>
      <c r="AP80" s="16">
        <v>9</v>
      </c>
      <c r="AQ80" s="16">
        <v>1</v>
      </c>
      <c r="AR80" s="16">
        <v>3</v>
      </c>
      <c r="AS80" s="16">
        <v>2</v>
      </c>
      <c r="AT80" s="16">
        <v>4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</row>
    <row r="81" spans="1:52" x14ac:dyDescent="0.35">
      <c r="A81">
        <v>10172</v>
      </c>
      <c r="B81" t="s">
        <v>69</v>
      </c>
      <c r="C81" t="s">
        <v>74</v>
      </c>
      <c r="D81" t="s">
        <v>68</v>
      </c>
      <c r="E81" t="s">
        <v>81</v>
      </c>
      <c r="F81" t="s">
        <v>200</v>
      </c>
      <c r="G81" t="s">
        <v>94</v>
      </c>
      <c r="H81" t="s">
        <v>99</v>
      </c>
      <c r="I81" t="s">
        <v>197</v>
      </c>
      <c r="J81" t="s">
        <v>111</v>
      </c>
      <c r="K81" t="s">
        <v>116</v>
      </c>
      <c r="L81">
        <v>9</v>
      </c>
      <c r="X81" s="16"/>
      <c r="Y81" t="s">
        <v>69</v>
      </c>
      <c r="AB81">
        <v>5</v>
      </c>
      <c r="AE81" s="16"/>
      <c r="AF81" s="16"/>
      <c r="AG81" s="16"/>
      <c r="AH81" s="16"/>
      <c r="AI81" s="16"/>
      <c r="AJ81" s="16"/>
      <c r="AK81">
        <v>10</v>
      </c>
      <c r="AL81" s="16">
        <v>9</v>
      </c>
      <c r="AM81" s="16">
        <v>8</v>
      </c>
      <c r="AN81" s="16">
        <v>9</v>
      </c>
      <c r="AO81" s="16">
        <v>10</v>
      </c>
      <c r="AP81" s="16">
        <v>8</v>
      </c>
      <c r="AQ81" s="16">
        <v>4</v>
      </c>
      <c r="AR81" s="16">
        <v>2</v>
      </c>
      <c r="AS81" s="16">
        <v>3</v>
      </c>
      <c r="AT81" s="16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35">
      <c r="A82">
        <v>10173</v>
      </c>
      <c r="B82" t="s">
        <v>69</v>
      </c>
      <c r="C82" t="s">
        <v>74</v>
      </c>
      <c r="D82" t="s">
        <v>68</v>
      </c>
      <c r="E82" t="s">
        <v>80</v>
      </c>
      <c r="F82" t="s">
        <v>198</v>
      </c>
      <c r="G82" t="s">
        <v>95</v>
      </c>
      <c r="H82" t="s">
        <v>97</v>
      </c>
      <c r="I82" t="s">
        <v>201</v>
      </c>
      <c r="J82" t="s">
        <v>111</v>
      </c>
      <c r="K82" t="s">
        <v>116</v>
      </c>
      <c r="L82">
        <v>3</v>
      </c>
      <c r="X82" s="16"/>
      <c r="Y82" t="s">
        <v>69</v>
      </c>
      <c r="AB82">
        <v>4</v>
      </c>
      <c r="AE82" s="16"/>
      <c r="AF82" s="16"/>
      <c r="AG82" s="16"/>
      <c r="AH82" s="16"/>
      <c r="AI82" s="16"/>
      <c r="AJ82" s="16"/>
      <c r="AK82">
        <v>3</v>
      </c>
      <c r="AL82" s="16">
        <v>5</v>
      </c>
      <c r="AM82" s="16">
        <v>3</v>
      </c>
      <c r="AN82" s="16">
        <v>5</v>
      </c>
      <c r="AO82" s="16">
        <v>3</v>
      </c>
      <c r="AP82" s="16">
        <v>3</v>
      </c>
      <c r="AQ82" s="16">
        <v>2</v>
      </c>
      <c r="AR82" s="16">
        <v>4</v>
      </c>
      <c r="AS82" s="16">
        <v>1</v>
      </c>
      <c r="AT82" s="16">
        <v>3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</row>
    <row r="83" spans="1:52" x14ac:dyDescent="0.35">
      <c r="A83">
        <v>10176</v>
      </c>
      <c r="B83" t="s">
        <v>69</v>
      </c>
      <c r="C83" t="s">
        <v>74</v>
      </c>
      <c r="D83" t="s">
        <v>68</v>
      </c>
      <c r="E83" t="s">
        <v>79</v>
      </c>
      <c r="F83" t="s">
        <v>200</v>
      </c>
      <c r="G83" t="s">
        <v>96</v>
      </c>
      <c r="H83" t="s">
        <v>97</v>
      </c>
      <c r="I83" t="s">
        <v>199</v>
      </c>
      <c r="J83" t="s">
        <v>111</v>
      </c>
      <c r="K83" t="s">
        <v>116</v>
      </c>
      <c r="L83">
        <v>10</v>
      </c>
      <c r="X83" s="16"/>
      <c r="Y83" t="s">
        <v>69</v>
      </c>
      <c r="AB83">
        <v>5</v>
      </c>
      <c r="AE83" s="16"/>
      <c r="AF83" s="16"/>
      <c r="AG83" s="16"/>
      <c r="AH83" s="16"/>
      <c r="AI83" s="16"/>
      <c r="AJ83" s="16"/>
      <c r="AK83">
        <v>8</v>
      </c>
      <c r="AL83" s="16">
        <v>10</v>
      </c>
      <c r="AM83" s="16">
        <v>8</v>
      </c>
      <c r="AN83" s="16">
        <v>7</v>
      </c>
      <c r="AO83" s="16">
        <v>9</v>
      </c>
      <c r="AP83" s="16">
        <v>7</v>
      </c>
      <c r="AQ83" s="16">
        <v>2</v>
      </c>
      <c r="AR83" s="16">
        <v>1</v>
      </c>
      <c r="AS83" s="16">
        <v>4</v>
      </c>
      <c r="AT83" s="16">
        <v>3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</row>
    <row r="84" spans="1:52" x14ac:dyDescent="0.35">
      <c r="A84">
        <v>10178</v>
      </c>
      <c r="B84" t="s">
        <v>69</v>
      </c>
      <c r="C84" t="s">
        <v>74</v>
      </c>
      <c r="D84" t="s">
        <v>68</v>
      </c>
      <c r="E84" t="s">
        <v>82</v>
      </c>
      <c r="F84" t="s">
        <v>196</v>
      </c>
      <c r="G84" t="s">
        <v>96</v>
      </c>
      <c r="H84" t="s">
        <v>97</v>
      </c>
      <c r="I84" t="s">
        <v>209</v>
      </c>
      <c r="J84" t="s">
        <v>111</v>
      </c>
      <c r="K84" t="s">
        <v>116</v>
      </c>
      <c r="L84">
        <v>9</v>
      </c>
      <c r="X84" s="16"/>
      <c r="Y84" t="s">
        <v>69</v>
      </c>
      <c r="AB84">
        <v>5</v>
      </c>
      <c r="AE84" s="16"/>
      <c r="AF84" s="16"/>
      <c r="AG84" s="16"/>
      <c r="AH84" s="16"/>
      <c r="AI84" s="16"/>
      <c r="AJ84" s="16"/>
      <c r="AK84">
        <v>10</v>
      </c>
      <c r="AL84" s="16">
        <v>9</v>
      </c>
      <c r="AM84" s="16">
        <v>8</v>
      </c>
      <c r="AN84" s="16">
        <v>7</v>
      </c>
      <c r="AO84" s="16">
        <v>9</v>
      </c>
      <c r="AP84" s="16">
        <v>10</v>
      </c>
      <c r="AQ84" s="16">
        <v>1</v>
      </c>
      <c r="AR84" s="16">
        <v>3</v>
      </c>
      <c r="AS84" s="16">
        <v>2</v>
      </c>
      <c r="AT84" s="16">
        <v>4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35">
      <c r="A85">
        <v>10180</v>
      </c>
      <c r="B85" t="s">
        <v>69</v>
      </c>
      <c r="C85" t="s">
        <v>74</v>
      </c>
      <c r="D85" t="s">
        <v>68</v>
      </c>
      <c r="E85" t="s">
        <v>79</v>
      </c>
      <c r="F85" t="s">
        <v>196</v>
      </c>
      <c r="G85" t="s">
        <v>96</v>
      </c>
      <c r="H85" t="s">
        <v>98</v>
      </c>
      <c r="I85" t="s">
        <v>206</v>
      </c>
      <c r="J85" t="s">
        <v>111</v>
      </c>
      <c r="K85" t="s">
        <v>116</v>
      </c>
      <c r="L85">
        <v>9</v>
      </c>
      <c r="X85" s="16"/>
      <c r="Y85" t="s">
        <v>69</v>
      </c>
      <c r="AB85">
        <v>5</v>
      </c>
      <c r="AE85" s="16"/>
      <c r="AF85" s="16"/>
      <c r="AG85" s="16"/>
      <c r="AH85" s="16"/>
      <c r="AI85" s="16"/>
      <c r="AJ85" s="16"/>
      <c r="AK85">
        <v>8</v>
      </c>
      <c r="AL85" s="16">
        <v>10</v>
      </c>
      <c r="AM85" s="16">
        <v>7</v>
      </c>
      <c r="AN85" s="16">
        <v>10</v>
      </c>
      <c r="AO85" s="16">
        <v>8</v>
      </c>
      <c r="AP85" s="16">
        <v>8</v>
      </c>
      <c r="AQ85" s="16">
        <v>1</v>
      </c>
      <c r="AR85" s="16">
        <v>3</v>
      </c>
      <c r="AS85" s="16">
        <v>2</v>
      </c>
      <c r="AT85" s="16">
        <v>4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</row>
    <row r="86" spans="1:52" x14ac:dyDescent="0.35">
      <c r="A86">
        <v>10181</v>
      </c>
      <c r="B86" t="s">
        <v>69</v>
      </c>
      <c r="C86" t="s">
        <v>74</v>
      </c>
      <c r="D86" t="s">
        <v>68</v>
      </c>
      <c r="E86" t="s">
        <v>78</v>
      </c>
      <c r="F86" t="s">
        <v>200</v>
      </c>
      <c r="G86" t="s">
        <v>96</v>
      </c>
      <c r="H86" t="s">
        <v>98</v>
      </c>
      <c r="I86" t="s">
        <v>201</v>
      </c>
      <c r="J86" t="s">
        <v>110</v>
      </c>
      <c r="K86" t="s">
        <v>116</v>
      </c>
      <c r="L86">
        <v>10</v>
      </c>
      <c r="P86">
        <v>8</v>
      </c>
      <c r="Q86">
        <v>4</v>
      </c>
      <c r="R86">
        <v>7</v>
      </c>
      <c r="S86">
        <v>8</v>
      </c>
      <c r="T86">
        <v>8</v>
      </c>
      <c r="U86">
        <v>4</v>
      </c>
      <c r="V86" t="s">
        <v>122</v>
      </c>
      <c r="X86">
        <v>4</v>
      </c>
      <c r="Y86" t="s">
        <v>69</v>
      </c>
      <c r="AB86">
        <v>5</v>
      </c>
      <c r="AE86" s="16"/>
      <c r="AF86" s="16"/>
      <c r="AG86" s="16"/>
      <c r="AH86" s="16"/>
      <c r="AI86" s="16"/>
      <c r="AJ86" s="16"/>
      <c r="AL86" s="16"/>
      <c r="AM86" s="16"/>
      <c r="AN86" s="16"/>
      <c r="AO86" s="16"/>
      <c r="AP86" s="16"/>
      <c r="AQ86" s="16"/>
      <c r="AR86" s="16"/>
      <c r="AS86" s="16"/>
      <c r="AT86" s="16"/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</row>
    <row r="87" spans="1:52" x14ac:dyDescent="0.35">
      <c r="A87">
        <v>10188</v>
      </c>
      <c r="B87" t="s">
        <v>69</v>
      </c>
      <c r="C87" t="s">
        <v>74</v>
      </c>
      <c r="D87" t="s">
        <v>68</v>
      </c>
      <c r="E87" t="s">
        <v>85</v>
      </c>
      <c r="F87" t="s">
        <v>196</v>
      </c>
      <c r="G87" t="s">
        <v>96</v>
      </c>
      <c r="H87" t="s">
        <v>98</v>
      </c>
      <c r="I87" t="s">
        <v>203</v>
      </c>
      <c r="J87" t="s">
        <v>111</v>
      </c>
      <c r="K87" t="s">
        <v>116</v>
      </c>
      <c r="L87">
        <v>9</v>
      </c>
      <c r="X87" s="16"/>
      <c r="Y87" t="s">
        <v>69</v>
      </c>
      <c r="AB87">
        <v>5</v>
      </c>
      <c r="AE87" s="16"/>
      <c r="AF87" s="16"/>
      <c r="AG87" s="16"/>
      <c r="AH87" s="16"/>
      <c r="AI87" s="16"/>
      <c r="AJ87" s="16"/>
      <c r="AK87">
        <v>10</v>
      </c>
      <c r="AL87" s="16">
        <v>10</v>
      </c>
      <c r="AM87" s="16">
        <v>10</v>
      </c>
      <c r="AN87" s="16">
        <v>7</v>
      </c>
      <c r="AO87" s="16">
        <v>7</v>
      </c>
      <c r="AP87" s="16">
        <v>8</v>
      </c>
      <c r="AQ87" s="16">
        <v>2</v>
      </c>
      <c r="AR87" s="16">
        <v>4</v>
      </c>
      <c r="AS87" s="16">
        <v>3</v>
      </c>
      <c r="AT87" s="16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</row>
    <row r="88" spans="1:52" x14ac:dyDescent="0.35">
      <c r="A88">
        <v>10189</v>
      </c>
      <c r="B88" t="s">
        <v>69</v>
      </c>
      <c r="C88" t="s">
        <v>74</v>
      </c>
      <c r="D88" t="s">
        <v>68</v>
      </c>
      <c r="E88" t="s">
        <v>79</v>
      </c>
      <c r="F88" t="s">
        <v>92</v>
      </c>
      <c r="G88" t="s">
        <v>94</v>
      </c>
      <c r="H88" t="s">
        <v>99</v>
      </c>
      <c r="I88" t="s">
        <v>203</v>
      </c>
      <c r="J88" t="s">
        <v>111</v>
      </c>
      <c r="K88" t="s">
        <v>116</v>
      </c>
      <c r="L88">
        <v>10</v>
      </c>
      <c r="X88" s="16"/>
      <c r="Y88" t="s">
        <v>69</v>
      </c>
      <c r="AB88">
        <v>5</v>
      </c>
      <c r="AE88" s="16"/>
      <c r="AF88" s="16"/>
      <c r="AG88" s="16"/>
      <c r="AH88" s="16"/>
      <c r="AI88" s="16"/>
      <c r="AJ88" s="16"/>
      <c r="AK88">
        <v>9</v>
      </c>
      <c r="AL88" s="16">
        <v>9</v>
      </c>
      <c r="AM88" s="16">
        <v>9</v>
      </c>
      <c r="AN88" s="16">
        <v>9</v>
      </c>
      <c r="AO88" s="16">
        <v>10</v>
      </c>
      <c r="AP88" s="16">
        <v>8</v>
      </c>
      <c r="AQ88" s="16">
        <v>2</v>
      </c>
      <c r="AR88" s="16">
        <v>1</v>
      </c>
      <c r="AS88" s="16">
        <v>4</v>
      </c>
      <c r="AT88" s="16">
        <v>3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35">
      <c r="A89">
        <v>10197</v>
      </c>
      <c r="B89" t="s">
        <v>69</v>
      </c>
      <c r="C89" t="s">
        <v>74</v>
      </c>
      <c r="D89" t="s">
        <v>68</v>
      </c>
      <c r="E89" t="s">
        <v>84</v>
      </c>
      <c r="F89" t="s">
        <v>208</v>
      </c>
      <c r="G89" t="s">
        <v>96</v>
      </c>
      <c r="H89" t="s">
        <v>98</v>
      </c>
      <c r="I89" t="s">
        <v>201</v>
      </c>
      <c r="J89" t="s">
        <v>111</v>
      </c>
      <c r="K89" t="s">
        <v>116</v>
      </c>
      <c r="L89">
        <v>3</v>
      </c>
      <c r="X89" s="16"/>
      <c r="Y89" t="s">
        <v>69</v>
      </c>
      <c r="AB89">
        <v>2</v>
      </c>
      <c r="AE89" s="16"/>
      <c r="AF89" s="16"/>
      <c r="AG89" s="16"/>
      <c r="AH89" s="16"/>
      <c r="AI89" s="16"/>
      <c r="AJ89" s="16"/>
      <c r="AK89">
        <v>4</v>
      </c>
      <c r="AL89" s="16">
        <v>4</v>
      </c>
      <c r="AM89" s="16">
        <v>5</v>
      </c>
      <c r="AN89" s="16">
        <v>6</v>
      </c>
      <c r="AO89" s="16">
        <v>3</v>
      </c>
      <c r="AP89" s="16">
        <v>3</v>
      </c>
      <c r="AQ89" s="16">
        <v>1</v>
      </c>
      <c r="AR89" s="16">
        <v>3</v>
      </c>
      <c r="AS89" s="16">
        <v>2</v>
      </c>
      <c r="AT89" s="16">
        <v>4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</row>
    <row r="90" spans="1:52" x14ac:dyDescent="0.35">
      <c r="A90">
        <v>10199</v>
      </c>
      <c r="B90" t="s">
        <v>69</v>
      </c>
      <c r="C90" t="s">
        <v>74</v>
      </c>
      <c r="D90" t="s">
        <v>68</v>
      </c>
      <c r="E90" t="s">
        <v>82</v>
      </c>
      <c r="F90" t="s">
        <v>198</v>
      </c>
      <c r="G90" t="s">
        <v>95</v>
      </c>
      <c r="H90" t="s">
        <v>100</v>
      </c>
      <c r="I90" t="s">
        <v>206</v>
      </c>
      <c r="J90" t="s">
        <v>111</v>
      </c>
      <c r="K90" t="s">
        <v>116</v>
      </c>
      <c r="L90">
        <v>8</v>
      </c>
      <c r="X90" s="16"/>
      <c r="Y90" t="s">
        <v>69</v>
      </c>
      <c r="AB90">
        <v>3</v>
      </c>
      <c r="AE90" s="16"/>
      <c r="AF90" s="16"/>
      <c r="AG90" s="16"/>
      <c r="AH90" s="16"/>
      <c r="AI90" s="16"/>
      <c r="AJ90" s="16"/>
      <c r="AK90">
        <v>7</v>
      </c>
      <c r="AL90" s="16">
        <v>8</v>
      </c>
      <c r="AM90" s="16">
        <v>7</v>
      </c>
      <c r="AN90" s="16">
        <v>8</v>
      </c>
      <c r="AO90" s="16">
        <v>10</v>
      </c>
      <c r="AP90" s="16">
        <v>9</v>
      </c>
      <c r="AQ90" s="16">
        <v>1</v>
      </c>
      <c r="AR90" s="16">
        <v>3</v>
      </c>
      <c r="AS90" s="16">
        <v>2</v>
      </c>
      <c r="AT90" s="16">
        <v>4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35">
      <c r="A91">
        <v>10200</v>
      </c>
      <c r="B91" t="s">
        <v>69</v>
      </c>
      <c r="C91" t="s">
        <v>74</v>
      </c>
      <c r="D91" t="s">
        <v>68</v>
      </c>
      <c r="E91" t="s">
        <v>76</v>
      </c>
      <c r="F91" t="s">
        <v>198</v>
      </c>
      <c r="G91" t="s">
        <v>95</v>
      </c>
      <c r="H91" t="s">
        <v>98</v>
      </c>
      <c r="I91" t="s">
        <v>199</v>
      </c>
      <c r="J91" t="s">
        <v>111</v>
      </c>
      <c r="K91" t="s">
        <v>116</v>
      </c>
      <c r="L91">
        <v>10</v>
      </c>
      <c r="X91" s="16"/>
      <c r="Y91" t="s">
        <v>69</v>
      </c>
      <c r="AB91">
        <v>5</v>
      </c>
      <c r="AE91" s="16"/>
      <c r="AF91" s="16"/>
      <c r="AG91" s="16"/>
      <c r="AH91" s="16"/>
      <c r="AI91" s="16"/>
      <c r="AJ91" s="16"/>
      <c r="AK91">
        <v>8</v>
      </c>
      <c r="AL91" s="16">
        <v>7</v>
      </c>
      <c r="AM91" s="16">
        <v>8</v>
      </c>
      <c r="AN91" s="16">
        <v>10</v>
      </c>
      <c r="AO91" s="16">
        <v>7</v>
      </c>
      <c r="AP91" s="16">
        <v>10</v>
      </c>
      <c r="AQ91" s="16">
        <v>1</v>
      </c>
      <c r="AR91" s="16">
        <v>4</v>
      </c>
      <c r="AS91" s="16">
        <v>2</v>
      </c>
      <c r="AT91" s="16">
        <v>3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</row>
    <row r="92" spans="1:52" x14ac:dyDescent="0.35">
      <c r="A92">
        <v>10202</v>
      </c>
      <c r="B92" t="s">
        <v>69</v>
      </c>
      <c r="C92" t="s">
        <v>74</v>
      </c>
      <c r="D92" t="s">
        <v>68</v>
      </c>
      <c r="E92" t="s">
        <v>82</v>
      </c>
      <c r="F92" t="s">
        <v>208</v>
      </c>
      <c r="G92" t="s">
        <v>96</v>
      </c>
      <c r="H92" t="s">
        <v>98</v>
      </c>
      <c r="I92" t="s">
        <v>206</v>
      </c>
      <c r="J92" t="s">
        <v>110</v>
      </c>
      <c r="K92" t="s">
        <v>116</v>
      </c>
      <c r="L92">
        <v>7</v>
      </c>
      <c r="P92">
        <v>7</v>
      </c>
      <c r="Q92">
        <v>8</v>
      </c>
      <c r="R92">
        <v>9</v>
      </c>
      <c r="S92">
        <v>9</v>
      </c>
      <c r="T92">
        <v>8</v>
      </c>
      <c r="U92">
        <v>8</v>
      </c>
      <c r="V92" t="s">
        <v>124</v>
      </c>
      <c r="X92">
        <v>4</v>
      </c>
      <c r="Y92" t="s">
        <v>69</v>
      </c>
      <c r="AB92">
        <v>3</v>
      </c>
      <c r="AE92" s="16"/>
      <c r="AF92" s="16"/>
      <c r="AG92" s="16"/>
      <c r="AH92" s="16"/>
      <c r="AI92" s="16"/>
      <c r="AJ92" s="16"/>
      <c r="AL92" s="16"/>
      <c r="AM92" s="16"/>
      <c r="AN92" s="16"/>
      <c r="AO92" s="16"/>
      <c r="AP92" s="16"/>
      <c r="AQ92" s="16"/>
      <c r="AR92" s="16"/>
      <c r="AS92" s="16"/>
      <c r="AT92" s="16"/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</row>
    <row r="93" spans="1:52" x14ac:dyDescent="0.35">
      <c r="A93">
        <v>10204</v>
      </c>
      <c r="B93" t="s">
        <v>69</v>
      </c>
      <c r="C93" t="s">
        <v>74</v>
      </c>
      <c r="D93" t="s">
        <v>68</v>
      </c>
      <c r="E93" t="s">
        <v>80</v>
      </c>
      <c r="F93" t="s">
        <v>196</v>
      </c>
      <c r="G93" t="s">
        <v>95</v>
      </c>
      <c r="H93" t="s">
        <v>97</v>
      </c>
      <c r="I93" t="s">
        <v>206</v>
      </c>
      <c r="J93" t="s">
        <v>111</v>
      </c>
      <c r="K93" t="s">
        <v>116</v>
      </c>
      <c r="L93">
        <v>8</v>
      </c>
      <c r="X93" s="16"/>
      <c r="Y93" t="s">
        <v>69</v>
      </c>
      <c r="AB93">
        <v>4</v>
      </c>
      <c r="AE93" s="16"/>
      <c r="AF93" s="16"/>
      <c r="AG93" s="16"/>
      <c r="AH93" s="16"/>
      <c r="AI93" s="16"/>
      <c r="AJ93" s="16"/>
      <c r="AK93">
        <v>10</v>
      </c>
      <c r="AL93" s="16">
        <v>9</v>
      </c>
      <c r="AM93" s="16">
        <v>8</v>
      </c>
      <c r="AN93" s="16">
        <v>8</v>
      </c>
      <c r="AO93" s="16">
        <v>7</v>
      </c>
      <c r="AP93" s="16">
        <v>10</v>
      </c>
      <c r="AQ93" s="16">
        <v>1</v>
      </c>
      <c r="AR93" s="16">
        <v>3</v>
      </c>
      <c r="AS93" s="16">
        <v>4</v>
      </c>
      <c r="AT93" s="16">
        <v>2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</row>
    <row r="94" spans="1:52" x14ac:dyDescent="0.35">
      <c r="A94">
        <v>10209</v>
      </c>
      <c r="B94" t="s">
        <v>69</v>
      </c>
      <c r="C94" t="s">
        <v>74</v>
      </c>
      <c r="D94" t="s">
        <v>68</v>
      </c>
      <c r="E94" t="s">
        <v>81</v>
      </c>
      <c r="F94" t="s">
        <v>208</v>
      </c>
      <c r="G94" t="s">
        <v>96</v>
      </c>
      <c r="H94" t="s">
        <v>101</v>
      </c>
      <c r="I94" t="s">
        <v>203</v>
      </c>
      <c r="J94" t="s">
        <v>110</v>
      </c>
      <c r="K94" t="s">
        <v>116</v>
      </c>
      <c r="L94">
        <v>9</v>
      </c>
      <c r="P94">
        <v>10</v>
      </c>
      <c r="Q94">
        <v>10</v>
      </c>
      <c r="R94">
        <v>9</v>
      </c>
      <c r="S94">
        <v>9</v>
      </c>
      <c r="T94">
        <v>10</v>
      </c>
      <c r="U94">
        <v>10</v>
      </c>
      <c r="V94" t="s">
        <v>122</v>
      </c>
      <c r="X94">
        <v>5</v>
      </c>
      <c r="Y94" t="s">
        <v>69</v>
      </c>
      <c r="AB94">
        <v>5</v>
      </c>
      <c r="AE94" s="16"/>
      <c r="AF94" s="16"/>
      <c r="AG94" s="16"/>
      <c r="AH94" s="16"/>
      <c r="AI94" s="16"/>
      <c r="AJ94" s="16"/>
      <c r="AL94" s="16"/>
      <c r="AM94" s="16"/>
      <c r="AN94" s="16"/>
      <c r="AO94" s="16"/>
      <c r="AP94" s="16"/>
      <c r="AQ94" s="16"/>
      <c r="AR94" s="16"/>
      <c r="AS94" s="16"/>
      <c r="AT94" s="16"/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</row>
    <row r="95" spans="1:52" x14ac:dyDescent="0.35">
      <c r="A95">
        <v>10214</v>
      </c>
      <c r="B95" t="s">
        <v>69</v>
      </c>
      <c r="C95" t="s">
        <v>74</v>
      </c>
      <c r="D95" t="s">
        <v>68</v>
      </c>
      <c r="E95" t="s">
        <v>83</v>
      </c>
      <c r="F95" t="s">
        <v>208</v>
      </c>
      <c r="G95" t="s">
        <v>96</v>
      </c>
      <c r="H95" t="s">
        <v>98</v>
      </c>
      <c r="I95" t="s">
        <v>209</v>
      </c>
      <c r="J95" t="s">
        <v>111</v>
      </c>
      <c r="K95" t="s">
        <v>116</v>
      </c>
      <c r="L95">
        <v>9</v>
      </c>
      <c r="X95" s="16"/>
      <c r="Y95" t="s">
        <v>69</v>
      </c>
      <c r="AB95">
        <v>4</v>
      </c>
      <c r="AE95" s="16"/>
      <c r="AF95" s="16"/>
      <c r="AG95" s="16"/>
      <c r="AH95" s="16"/>
      <c r="AI95" s="16"/>
      <c r="AJ95" s="16"/>
      <c r="AK95">
        <v>10</v>
      </c>
      <c r="AL95" s="16">
        <v>9</v>
      </c>
      <c r="AM95" s="16">
        <v>8</v>
      </c>
      <c r="AN95" s="16">
        <v>8</v>
      </c>
      <c r="AO95" s="16">
        <v>7</v>
      </c>
      <c r="AP95" s="16">
        <v>10</v>
      </c>
      <c r="AQ95" s="16">
        <v>1</v>
      </c>
      <c r="AR95" s="16">
        <v>4</v>
      </c>
      <c r="AS95" s="16">
        <v>2</v>
      </c>
      <c r="AT95" s="16">
        <v>3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</row>
    <row r="96" spans="1:52" x14ac:dyDescent="0.35">
      <c r="A96">
        <v>10216</v>
      </c>
      <c r="B96" t="s">
        <v>69</v>
      </c>
      <c r="C96" t="s">
        <v>74</v>
      </c>
      <c r="D96" t="s">
        <v>68</v>
      </c>
      <c r="E96" t="s">
        <v>85</v>
      </c>
      <c r="F96" t="s">
        <v>196</v>
      </c>
      <c r="G96" t="s">
        <v>96</v>
      </c>
      <c r="H96" t="s">
        <v>97</v>
      </c>
      <c r="I96" t="s">
        <v>207</v>
      </c>
      <c r="J96" t="s">
        <v>111</v>
      </c>
      <c r="K96" t="s">
        <v>116</v>
      </c>
      <c r="L96">
        <v>9</v>
      </c>
      <c r="X96" s="16"/>
      <c r="Y96" t="s">
        <v>69</v>
      </c>
      <c r="AB96">
        <v>4</v>
      </c>
      <c r="AE96" s="16"/>
      <c r="AF96" s="16"/>
      <c r="AG96" s="16"/>
      <c r="AH96" s="16"/>
      <c r="AI96" s="16"/>
      <c r="AJ96" s="16"/>
      <c r="AK96">
        <v>8</v>
      </c>
      <c r="AL96" s="16">
        <v>10</v>
      </c>
      <c r="AM96" s="16">
        <v>7</v>
      </c>
      <c r="AN96" s="16">
        <v>9</v>
      </c>
      <c r="AO96" s="16">
        <v>8</v>
      </c>
      <c r="AP96" s="16">
        <v>9</v>
      </c>
      <c r="AQ96" s="16">
        <v>1</v>
      </c>
      <c r="AR96" s="16">
        <v>3</v>
      </c>
      <c r="AS96" s="16">
        <v>2</v>
      </c>
      <c r="AT96" s="16">
        <v>4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</row>
    <row r="97" spans="1:52" x14ac:dyDescent="0.35">
      <c r="A97">
        <v>10219</v>
      </c>
      <c r="B97" t="s">
        <v>69</v>
      </c>
      <c r="C97" t="s">
        <v>74</v>
      </c>
      <c r="D97" t="s">
        <v>68</v>
      </c>
      <c r="E97" t="s">
        <v>79</v>
      </c>
      <c r="F97" t="s">
        <v>200</v>
      </c>
      <c r="G97" t="s">
        <v>94</v>
      </c>
      <c r="H97" t="s">
        <v>98</v>
      </c>
      <c r="I97" t="s">
        <v>197</v>
      </c>
      <c r="J97" t="s">
        <v>110</v>
      </c>
      <c r="K97" t="s">
        <v>116</v>
      </c>
      <c r="L97">
        <v>6</v>
      </c>
      <c r="P97">
        <v>6</v>
      </c>
      <c r="Q97">
        <v>6</v>
      </c>
      <c r="R97">
        <v>3</v>
      </c>
      <c r="S97">
        <v>7</v>
      </c>
      <c r="T97">
        <v>6</v>
      </c>
      <c r="U97">
        <v>6</v>
      </c>
      <c r="V97" t="s">
        <v>124</v>
      </c>
      <c r="X97">
        <v>3</v>
      </c>
      <c r="Y97" t="s">
        <v>69</v>
      </c>
      <c r="AB97">
        <v>2</v>
      </c>
      <c r="AE97" s="16"/>
      <c r="AF97" s="16"/>
      <c r="AG97" s="16"/>
      <c r="AH97" s="16"/>
      <c r="AI97" s="16"/>
      <c r="AJ97" s="16"/>
      <c r="AL97" s="16"/>
      <c r="AM97" s="16"/>
      <c r="AN97" s="16"/>
      <c r="AO97" s="16"/>
      <c r="AP97" s="16"/>
      <c r="AQ97" s="16"/>
      <c r="AR97" s="16"/>
      <c r="AS97" s="16"/>
      <c r="AT97" s="16"/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35">
      <c r="A98">
        <v>10223</v>
      </c>
      <c r="B98" t="s">
        <v>69</v>
      </c>
      <c r="C98" t="s">
        <v>74</v>
      </c>
      <c r="D98" t="s">
        <v>68</v>
      </c>
      <c r="E98" t="s">
        <v>79</v>
      </c>
      <c r="F98" t="s">
        <v>196</v>
      </c>
      <c r="G98" t="s">
        <v>95</v>
      </c>
      <c r="H98" t="s">
        <v>97</v>
      </c>
      <c r="I98" t="s">
        <v>199</v>
      </c>
      <c r="J98" t="s">
        <v>110</v>
      </c>
      <c r="K98" t="s">
        <v>116</v>
      </c>
      <c r="L98">
        <v>7</v>
      </c>
      <c r="P98">
        <v>9</v>
      </c>
      <c r="Q98">
        <v>8</v>
      </c>
      <c r="R98">
        <v>9</v>
      </c>
      <c r="S98">
        <v>8</v>
      </c>
      <c r="T98">
        <v>10</v>
      </c>
      <c r="U98">
        <v>8</v>
      </c>
      <c r="V98" t="s">
        <v>122</v>
      </c>
      <c r="X98">
        <v>5</v>
      </c>
      <c r="Y98" t="s">
        <v>69</v>
      </c>
      <c r="AB98">
        <v>3</v>
      </c>
      <c r="AE98" s="16"/>
      <c r="AF98" s="16"/>
      <c r="AG98" s="16"/>
      <c r="AH98" s="16"/>
      <c r="AI98" s="16"/>
      <c r="AJ98" s="16"/>
      <c r="AL98" s="16"/>
      <c r="AM98" s="16"/>
      <c r="AN98" s="16"/>
      <c r="AO98" s="16"/>
      <c r="AP98" s="16"/>
      <c r="AQ98" s="16"/>
      <c r="AR98" s="16"/>
      <c r="AS98" s="16"/>
      <c r="AT98" s="16"/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</row>
    <row r="99" spans="1:52" x14ac:dyDescent="0.35">
      <c r="A99">
        <v>10224</v>
      </c>
      <c r="B99" t="s">
        <v>69</v>
      </c>
      <c r="C99" t="s">
        <v>74</v>
      </c>
      <c r="D99" t="s">
        <v>68</v>
      </c>
      <c r="E99" t="s">
        <v>77</v>
      </c>
      <c r="F99" t="s">
        <v>198</v>
      </c>
      <c r="G99" t="s">
        <v>96</v>
      </c>
      <c r="H99" t="s">
        <v>98</v>
      </c>
      <c r="I99" t="s">
        <v>206</v>
      </c>
      <c r="J99" t="s">
        <v>111</v>
      </c>
      <c r="K99" t="s">
        <v>116</v>
      </c>
      <c r="L99">
        <v>8</v>
      </c>
      <c r="X99" s="16"/>
      <c r="Y99" t="s">
        <v>69</v>
      </c>
      <c r="AB99">
        <v>3</v>
      </c>
      <c r="AE99" s="16"/>
      <c r="AF99" s="16"/>
      <c r="AG99" s="16"/>
      <c r="AH99" s="16"/>
      <c r="AI99" s="16"/>
      <c r="AJ99" s="16"/>
      <c r="AK99">
        <v>9</v>
      </c>
      <c r="AL99" s="16">
        <v>8</v>
      </c>
      <c r="AM99" s="16">
        <v>8</v>
      </c>
      <c r="AN99" s="16">
        <v>10</v>
      </c>
      <c r="AO99" s="16">
        <v>7</v>
      </c>
      <c r="AP99" s="16">
        <v>7</v>
      </c>
      <c r="AQ99" s="16">
        <v>2</v>
      </c>
      <c r="AR99" s="16">
        <v>4</v>
      </c>
      <c r="AS99" s="16">
        <v>1</v>
      </c>
      <c r="AT99" s="16">
        <v>3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</row>
    <row r="100" spans="1:52" x14ac:dyDescent="0.35">
      <c r="A100">
        <v>10228</v>
      </c>
      <c r="B100" t="s">
        <v>69</v>
      </c>
      <c r="C100" t="s">
        <v>74</v>
      </c>
      <c r="D100" t="s">
        <v>68</v>
      </c>
      <c r="E100" t="s">
        <v>79</v>
      </c>
      <c r="F100" t="s">
        <v>198</v>
      </c>
      <c r="G100" t="s">
        <v>96</v>
      </c>
      <c r="H100" t="s">
        <v>98</v>
      </c>
      <c r="I100" t="s">
        <v>201</v>
      </c>
      <c r="J100" t="s">
        <v>111</v>
      </c>
      <c r="K100" t="s">
        <v>116</v>
      </c>
      <c r="L100">
        <v>7</v>
      </c>
      <c r="X100" s="16"/>
      <c r="Y100" t="s">
        <v>69</v>
      </c>
      <c r="AB100">
        <v>3</v>
      </c>
      <c r="AE100" s="16"/>
      <c r="AF100" s="16"/>
      <c r="AG100" s="16"/>
      <c r="AH100" s="16"/>
      <c r="AI100" s="16"/>
      <c r="AJ100" s="16"/>
      <c r="AK100">
        <v>7</v>
      </c>
      <c r="AL100" s="16">
        <v>9</v>
      </c>
      <c r="AM100" s="16">
        <v>10</v>
      </c>
      <c r="AN100" s="16">
        <v>8</v>
      </c>
      <c r="AO100" s="16">
        <v>7</v>
      </c>
      <c r="AP100" s="16">
        <v>7</v>
      </c>
      <c r="AQ100" s="16">
        <v>2</v>
      </c>
      <c r="AR100" s="16">
        <v>1</v>
      </c>
      <c r="AS100" s="16">
        <v>3</v>
      </c>
      <c r="AT100" s="16">
        <v>4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</row>
    <row r="101" spans="1:52" x14ac:dyDescent="0.35">
      <c r="A101">
        <v>10229</v>
      </c>
      <c r="B101" t="s">
        <v>69</v>
      </c>
      <c r="C101" t="s">
        <v>74</v>
      </c>
      <c r="D101" t="s">
        <v>68</v>
      </c>
      <c r="E101" t="s">
        <v>76</v>
      </c>
      <c r="F101" t="s">
        <v>198</v>
      </c>
      <c r="G101" t="s">
        <v>96</v>
      </c>
      <c r="H101" t="s">
        <v>97</v>
      </c>
      <c r="I101" t="s">
        <v>209</v>
      </c>
      <c r="J101" t="s">
        <v>111</v>
      </c>
      <c r="K101" t="s">
        <v>116</v>
      </c>
      <c r="L101">
        <v>6</v>
      </c>
      <c r="X101" s="16"/>
      <c r="Y101" t="s">
        <v>69</v>
      </c>
      <c r="AB101">
        <v>3</v>
      </c>
      <c r="AE101" s="16"/>
      <c r="AF101" s="16"/>
      <c r="AG101" s="16"/>
      <c r="AH101" s="16"/>
      <c r="AI101" s="16"/>
      <c r="AJ101" s="16"/>
      <c r="AK101">
        <v>4</v>
      </c>
      <c r="AL101" s="16">
        <v>5</v>
      </c>
      <c r="AM101" s="16">
        <v>5</v>
      </c>
      <c r="AN101" s="16">
        <v>4</v>
      </c>
      <c r="AO101" s="16">
        <v>5</v>
      </c>
      <c r="AP101" s="16">
        <v>4</v>
      </c>
      <c r="AQ101" s="16">
        <v>4</v>
      </c>
      <c r="AR101" s="16">
        <v>2</v>
      </c>
      <c r="AS101" s="16">
        <v>3</v>
      </c>
      <c r="AT101" s="16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</row>
    <row r="102" spans="1:52" x14ac:dyDescent="0.35">
      <c r="A102">
        <v>10230</v>
      </c>
      <c r="B102" t="s">
        <v>69</v>
      </c>
      <c r="C102" t="s">
        <v>74</v>
      </c>
      <c r="D102" t="s">
        <v>68</v>
      </c>
      <c r="E102" t="s">
        <v>81</v>
      </c>
      <c r="F102" t="s">
        <v>198</v>
      </c>
      <c r="G102" t="s">
        <v>95</v>
      </c>
      <c r="H102" t="s">
        <v>98</v>
      </c>
      <c r="I102" t="s">
        <v>206</v>
      </c>
      <c r="J102" t="s">
        <v>111</v>
      </c>
      <c r="K102" t="s">
        <v>116</v>
      </c>
      <c r="L102">
        <v>9</v>
      </c>
      <c r="X102" s="16"/>
      <c r="Y102" t="s">
        <v>69</v>
      </c>
      <c r="AB102">
        <v>4</v>
      </c>
      <c r="AE102" s="16"/>
      <c r="AF102" s="16"/>
      <c r="AG102" s="16"/>
      <c r="AH102" s="16"/>
      <c r="AI102" s="16"/>
      <c r="AJ102" s="16"/>
      <c r="AK102">
        <v>10</v>
      </c>
      <c r="AL102" s="16">
        <v>10</v>
      </c>
      <c r="AM102" s="16">
        <v>7</v>
      </c>
      <c r="AN102" s="16">
        <v>7</v>
      </c>
      <c r="AO102" s="16">
        <v>10</v>
      </c>
      <c r="AP102" s="16">
        <v>8</v>
      </c>
      <c r="AQ102" s="16">
        <v>1</v>
      </c>
      <c r="AR102" s="16">
        <v>3</v>
      </c>
      <c r="AS102" s="16">
        <v>4</v>
      </c>
      <c r="AT102" s="16">
        <v>2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</row>
    <row r="103" spans="1:52" x14ac:dyDescent="0.35">
      <c r="A103">
        <v>10231</v>
      </c>
      <c r="B103" t="s">
        <v>69</v>
      </c>
      <c r="C103" t="s">
        <v>74</v>
      </c>
      <c r="D103" t="s">
        <v>68</v>
      </c>
      <c r="E103" t="s">
        <v>76</v>
      </c>
      <c r="F103" t="s">
        <v>198</v>
      </c>
      <c r="G103" t="s">
        <v>96</v>
      </c>
      <c r="H103" t="s">
        <v>98</v>
      </c>
      <c r="I103" t="s">
        <v>205</v>
      </c>
      <c r="J103" t="s">
        <v>110</v>
      </c>
      <c r="K103" t="s">
        <v>116</v>
      </c>
      <c r="L103">
        <v>8</v>
      </c>
      <c r="P103">
        <v>7</v>
      </c>
      <c r="Q103">
        <v>9</v>
      </c>
      <c r="R103">
        <v>8</v>
      </c>
      <c r="S103">
        <v>9</v>
      </c>
      <c r="T103">
        <v>9</v>
      </c>
      <c r="U103">
        <v>9</v>
      </c>
      <c r="V103" t="s">
        <v>122</v>
      </c>
      <c r="X103">
        <v>4</v>
      </c>
      <c r="Y103" t="s">
        <v>69</v>
      </c>
      <c r="AB103">
        <v>3</v>
      </c>
      <c r="AE103" s="16"/>
      <c r="AF103" s="16"/>
      <c r="AG103" s="16"/>
      <c r="AH103" s="16"/>
      <c r="AI103" s="16"/>
      <c r="AJ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</row>
    <row r="104" spans="1:52" x14ac:dyDescent="0.35">
      <c r="A104">
        <v>10232</v>
      </c>
      <c r="B104" t="s">
        <v>69</v>
      </c>
      <c r="C104" t="s">
        <v>74</v>
      </c>
      <c r="D104" t="s">
        <v>68</v>
      </c>
      <c r="E104" t="s">
        <v>83</v>
      </c>
      <c r="F104" t="s">
        <v>208</v>
      </c>
      <c r="G104" t="s">
        <v>94</v>
      </c>
      <c r="H104" t="s">
        <v>98</v>
      </c>
      <c r="I104" t="s">
        <v>206</v>
      </c>
      <c r="J104" t="s">
        <v>111</v>
      </c>
      <c r="K104" t="s">
        <v>116</v>
      </c>
      <c r="L104">
        <v>9</v>
      </c>
      <c r="X104" s="16"/>
      <c r="Y104" t="s">
        <v>69</v>
      </c>
      <c r="AB104">
        <v>4</v>
      </c>
      <c r="AE104" s="16"/>
      <c r="AF104" s="16"/>
      <c r="AG104" s="16"/>
      <c r="AH104" s="16"/>
      <c r="AI104" s="16"/>
      <c r="AJ104" s="16"/>
      <c r="AK104">
        <v>10</v>
      </c>
      <c r="AL104" s="16">
        <v>9</v>
      </c>
      <c r="AM104" s="16">
        <v>8</v>
      </c>
      <c r="AN104" s="16">
        <v>9</v>
      </c>
      <c r="AO104" s="16">
        <v>7</v>
      </c>
      <c r="AP104" s="16">
        <v>7</v>
      </c>
      <c r="AQ104" s="16">
        <v>4</v>
      </c>
      <c r="AR104" s="16">
        <v>2</v>
      </c>
      <c r="AS104" s="16">
        <v>3</v>
      </c>
      <c r="AT104" s="16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35">
      <c r="A105">
        <v>10233</v>
      </c>
      <c r="B105" t="s">
        <v>69</v>
      </c>
      <c r="C105" t="s">
        <v>74</v>
      </c>
      <c r="D105" t="s">
        <v>68</v>
      </c>
      <c r="E105" t="s">
        <v>82</v>
      </c>
      <c r="F105" t="s">
        <v>198</v>
      </c>
      <c r="G105" t="s">
        <v>95</v>
      </c>
      <c r="H105" t="s">
        <v>98</v>
      </c>
      <c r="I105" t="s">
        <v>197</v>
      </c>
      <c r="J105" t="s">
        <v>111</v>
      </c>
      <c r="K105" t="s">
        <v>116</v>
      </c>
      <c r="L105">
        <v>7</v>
      </c>
      <c r="X105" s="16"/>
      <c r="Y105" t="s">
        <v>69</v>
      </c>
      <c r="AB105">
        <v>4</v>
      </c>
      <c r="AE105" s="16"/>
      <c r="AF105" s="16"/>
      <c r="AG105" s="16"/>
      <c r="AH105" s="16"/>
      <c r="AI105" s="16"/>
      <c r="AJ105" s="16"/>
      <c r="AK105">
        <v>9</v>
      </c>
      <c r="AL105" s="16">
        <v>10</v>
      </c>
      <c r="AM105" s="16">
        <v>7</v>
      </c>
      <c r="AN105" s="16">
        <v>10</v>
      </c>
      <c r="AO105" s="16">
        <v>6</v>
      </c>
      <c r="AP105" s="16">
        <v>8</v>
      </c>
      <c r="AQ105" s="16">
        <v>3</v>
      </c>
      <c r="AR105" s="16">
        <v>1</v>
      </c>
      <c r="AS105" s="16">
        <v>4</v>
      </c>
      <c r="AT105" s="16">
        <v>2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</row>
    <row r="106" spans="1:52" x14ac:dyDescent="0.35">
      <c r="A106">
        <v>10234</v>
      </c>
      <c r="B106" t="s">
        <v>69</v>
      </c>
      <c r="C106" t="s">
        <v>74</v>
      </c>
      <c r="D106" t="s">
        <v>68</v>
      </c>
      <c r="E106" t="s">
        <v>80</v>
      </c>
      <c r="F106" t="s">
        <v>200</v>
      </c>
      <c r="G106" t="s">
        <v>93</v>
      </c>
      <c r="H106" t="s">
        <v>98</v>
      </c>
      <c r="I106" t="s">
        <v>203</v>
      </c>
      <c r="J106" t="s">
        <v>110</v>
      </c>
      <c r="K106" t="s">
        <v>116</v>
      </c>
      <c r="L106">
        <v>10</v>
      </c>
      <c r="P106">
        <v>10</v>
      </c>
      <c r="Q106">
        <v>10</v>
      </c>
      <c r="R106">
        <v>8</v>
      </c>
      <c r="S106">
        <v>8</v>
      </c>
      <c r="T106">
        <v>10</v>
      </c>
      <c r="U106">
        <v>10</v>
      </c>
      <c r="V106" t="s">
        <v>126</v>
      </c>
      <c r="X106">
        <v>5</v>
      </c>
      <c r="Y106" t="s">
        <v>69</v>
      </c>
      <c r="AB106">
        <v>4</v>
      </c>
      <c r="AE106" s="16"/>
      <c r="AF106" s="16"/>
      <c r="AG106" s="16"/>
      <c r="AH106" s="16"/>
      <c r="AI106" s="16"/>
      <c r="AJ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</row>
    <row r="107" spans="1:52" x14ac:dyDescent="0.35">
      <c r="A107">
        <v>10236</v>
      </c>
      <c r="B107" t="s">
        <v>69</v>
      </c>
      <c r="C107" t="s">
        <v>74</v>
      </c>
      <c r="D107" t="s">
        <v>68</v>
      </c>
      <c r="E107" t="s">
        <v>85</v>
      </c>
      <c r="F107" t="s">
        <v>200</v>
      </c>
      <c r="G107" t="s">
        <v>96</v>
      </c>
      <c r="H107" t="s">
        <v>98</v>
      </c>
      <c r="I107" t="s">
        <v>197</v>
      </c>
      <c r="J107" t="s">
        <v>111</v>
      </c>
      <c r="K107" t="s">
        <v>116</v>
      </c>
      <c r="L107">
        <v>10</v>
      </c>
      <c r="X107" s="16"/>
      <c r="Y107" t="s">
        <v>69</v>
      </c>
      <c r="AB107">
        <v>4</v>
      </c>
      <c r="AE107" s="16"/>
      <c r="AF107" s="16"/>
      <c r="AG107" s="16"/>
      <c r="AH107" s="16"/>
      <c r="AI107" s="16"/>
      <c r="AJ107" s="16"/>
      <c r="AK107">
        <v>9</v>
      </c>
      <c r="AL107" s="16">
        <v>8</v>
      </c>
      <c r="AM107" s="16">
        <v>8</v>
      </c>
      <c r="AN107" s="16">
        <v>10</v>
      </c>
      <c r="AO107" s="16">
        <v>8</v>
      </c>
      <c r="AP107" s="16">
        <v>7</v>
      </c>
      <c r="AQ107" s="16">
        <v>2</v>
      </c>
      <c r="AR107" s="16">
        <v>4</v>
      </c>
      <c r="AS107" s="16">
        <v>3</v>
      </c>
      <c r="AT107" s="16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35">
      <c r="A108">
        <v>10238</v>
      </c>
      <c r="B108" t="s">
        <v>69</v>
      </c>
      <c r="C108" t="s">
        <v>74</v>
      </c>
      <c r="D108" t="s">
        <v>68</v>
      </c>
      <c r="E108" t="s">
        <v>86</v>
      </c>
      <c r="F108" t="s">
        <v>200</v>
      </c>
      <c r="G108" t="s">
        <v>96</v>
      </c>
      <c r="H108" t="s">
        <v>97</v>
      </c>
      <c r="I108" t="s">
        <v>206</v>
      </c>
      <c r="J108" t="s">
        <v>111</v>
      </c>
      <c r="K108" t="s">
        <v>116</v>
      </c>
      <c r="L108">
        <v>6</v>
      </c>
      <c r="X108" s="16"/>
      <c r="Y108" t="s">
        <v>69</v>
      </c>
      <c r="AB108">
        <v>4</v>
      </c>
      <c r="AE108" s="16"/>
      <c r="AF108" s="16"/>
      <c r="AG108" s="16"/>
      <c r="AH108" s="16"/>
      <c r="AI108" s="16"/>
      <c r="AJ108" s="16"/>
      <c r="AK108">
        <v>4</v>
      </c>
      <c r="AL108" s="16">
        <v>6</v>
      </c>
      <c r="AM108" s="16">
        <v>8</v>
      </c>
      <c r="AN108" s="16">
        <v>7</v>
      </c>
      <c r="AO108" s="16">
        <v>3</v>
      </c>
      <c r="AP108" s="16">
        <v>6</v>
      </c>
      <c r="AQ108" s="16">
        <v>1</v>
      </c>
      <c r="AR108" s="16">
        <v>3</v>
      </c>
      <c r="AS108" s="16">
        <v>2</v>
      </c>
      <c r="AT108" s="16">
        <v>4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</v>
      </c>
    </row>
    <row r="109" spans="1:52" x14ac:dyDescent="0.35">
      <c r="A109">
        <v>10239</v>
      </c>
      <c r="B109" t="s">
        <v>69</v>
      </c>
      <c r="C109" t="s">
        <v>74</v>
      </c>
      <c r="D109" t="s">
        <v>68</v>
      </c>
      <c r="E109" t="s">
        <v>77</v>
      </c>
      <c r="F109" t="s">
        <v>198</v>
      </c>
      <c r="G109" t="s">
        <v>95</v>
      </c>
      <c r="H109" t="s">
        <v>97</v>
      </c>
      <c r="I109" t="s">
        <v>203</v>
      </c>
      <c r="J109" t="s">
        <v>111</v>
      </c>
      <c r="K109" t="s">
        <v>116</v>
      </c>
      <c r="L109">
        <v>9</v>
      </c>
      <c r="X109" s="16"/>
      <c r="Y109" t="s">
        <v>69</v>
      </c>
      <c r="AB109">
        <v>5</v>
      </c>
      <c r="AE109" s="16"/>
      <c r="AF109" s="16"/>
      <c r="AG109" s="16"/>
      <c r="AH109" s="16"/>
      <c r="AI109" s="16"/>
      <c r="AJ109" s="16"/>
      <c r="AK109">
        <v>10</v>
      </c>
      <c r="AL109" s="16">
        <v>9</v>
      </c>
      <c r="AM109" s="16">
        <v>7</v>
      </c>
      <c r="AN109" s="16">
        <v>10</v>
      </c>
      <c r="AO109" s="16">
        <v>10</v>
      </c>
      <c r="AP109" s="16">
        <v>8</v>
      </c>
      <c r="AQ109" s="16">
        <v>1</v>
      </c>
      <c r="AR109" s="16">
        <v>3</v>
      </c>
      <c r="AS109" s="16">
        <v>4</v>
      </c>
      <c r="AT109" s="16">
        <v>2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</row>
    <row r="110" spans="1:52" x14ac:dyDescent="0.35">
      <c r="A110">
        <v>10240</v>
      </c>
      <c r="B110" t="s">
        <v>69</v>
      </c>
      <c r="C110" t="s">
        <v>74</v>
      </c>
      <c r="D110" t="s">
        <v>68</v>
      </c>
      <c r="E110" t="s">
        <v>80</v>
      </c>
      <c r="F110" t="s">
        <v>198</v>
      </c>
      <c r="G110" t="s">
        <v>96</v>
      </c>
      <c r="H110" t="s">
        <v>97</v>
      </c>
      <c r="I110" t="s">
        <v>199</v>
      </c>
      <c r="J110" t="s">
        <v>110</v>
      </c>
      <c r="K110" t="s">
        <v>116</v>
      </c>
      <c r="L110">
        <v>9</v>
      </c>
      <c r="P110">
        <v>10</v>
      </c>
      <c r="Q110">
        <v>9</v>
      </c>
      <c r="R110">
        <v>9</v>
      </c>
      <c r="S110">
        <v>8</v>
      </c>
      <c r="T110">
        <v>8</v>
      </c>
      <c r="U110">
        <v>9</v>
      </c>
      <c r="V110" t="s">
        <v>126</v>
      </c>
      <c r="X110">
        <v>4</v>
      </c>
      <c r="Y110" t="s">
        <v>69</v>
      </c>
      <c r="AB110">
        <v>5</v>
      </c>
      <c r="AE110" s="16"/>
      <c r="AF110" s="16"/>
      <c r="AG110" s="16"/>
      <c r="AH110" s="16"/>
      <c r="AI110" s="16"/>
      <c r="AJ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35">
      <c r="A111">
        <v>10241</v>
      </c>
      <c r="B111" t="s">
        <v>69</v>
      </c>
      <c r="C111" t="s">
        <v>74</v>
      </c>
      <c r="D111" t="s">
        <v>68</v>
      </c>
      <c r="E111" t="s">
        <v>75</v>
      </c>
      <c r="F111" t="s">
        <v>198</v>
      </c>
      <c r="G111" t="s">
        <v>95</v>
      </c>
      <c r="H111" t="s">
        <v>98</v>
      </c>
      <c r="I111" t="s">
        <v>206</v>
      </c>
      <c r="J111" t="s">
        <v>110</v>
      </c>
      <c r="K111" t="s">
        <v>116</v>
      </c>
      <c r="L111">
        <v>6</v>
      </c>
      <c r="P111">
        <v>6</v>
      </c>
      <c r="Q111">
        <v>3</v>
      </c>
      <c r="R111">
        <v>4</v>
      </c>
      <c r="S111">
        <v>6</v>
      </c>
      <c r="T111">
        <v>7</v>
      </c>
      <c r="U111">
        <v>3</v>
      </c>
      <c r="V111" t="s">
        <v>122</v>
      </c>
      <c r="X111">
        <v>2</v>
      </c>
      <c r="Y111" t="s">
        <v>69</v>
      </c>
      <c r="AB111">
        <v>2</v>
      </c>
      <c r="AE111" s="16"/>
      <c r="AF111" s="16"/>
      <c r="AG111" s="16"/>
      <c r="AH111" s="16"/>
      <c r="AI111" s="16"/>
      <c r="AJ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</row>
    <row r="112" spans="1:52" x14ac:dyDescent="0.35">
      <c r="A112">
        <v>10246</v>
      </c>
      <c r="B112" t="s">
        <v>69</v>
      </c>
      <c r="C112" t="s">
        <v>74</v>
      </c>
      <c r="D112" t="s">
        <v>68</v>
      </c>
      <c r="E112" t="s">
        <v>85</v>
      </c>
      <c r="F112" t="s">
        <v>196</v>
      </c>
      <c r="G112" t="s">
        <v>96</v>
      </c>
      <c r="H112" t="s">
        <v>98</v>
      </c>
      <c r="I112" t="s">
        <v>205</v>
      </c>
      <c r="J112" t="s">
        <v>111</v>
      </c>
      <c r="K112" t="s">
        <v>116</v>
      </c>
      <c r="L112">
        <v>10</v>
      </c>
      <c r="X112" s="16"/>
      <c r="Y112" t="s">
        <v>69</v>
      </c>
      <c r="AB112">
        <v>5</v>
      </c>
      <c r="AE112" s="16"/>
      <c r="AF112" s="16"/>
      <c r="AG112" s="16"/>
      <c r="AH112" s="16"/>
      <c r="AI112" s="16"/>
      <c r="AJ112" s="16"/>
      <c r="AK112">
        <v>7</v>
      </c>
      <c r="AL112" s="16">
        <v>10</v>
      </c>
      <c r="AM112" s="16">
        <v>7</v>
      </c>
      <c r="AN112" s="16">
        <v>6</v>
      </c>
      <c r="AO112" s="16">
        <v>7</v>
      </c>
      <c r="AP112" s="16">
        <v>5</v>
      </c>
      <c r="AQ112" s="16">
        <v>1</v>
      </c>
      <c r="AR112" s="16">
        <v>4</v>
      </c>
      <c r="AS112" s="16">
        <v>2</v>
      </c>
      <c r="AT112" s="16">
        <v>3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</row>
    <row r="113" spans="1:52" x14ac:dyDescent="0.35">
      <c r="A113">
        <v>10250</v>
      </c>
      <c r="B113" t="s">
        <v>69</v>
      </c>
      <c r="C113" t="s">
        <v>74</v>
      </c>
      <c r="D113" t="s">
        <v>68</v>
      </c>
      <c r="E113" t="s">
        <v>84</v>
      </c>
      <c r="F113" t="s">
        <v>92</v>
      </c>
      <c r="G113" t="s">
        <v>93</v>
      </c>
      <c r="H113" t="s">
        <v>98</v>
      </c>
      <c r="I113" t="s">
        <v>206</v>
      </c>
      <c r="J113" t="s">
        <v>111</v>
      </c>
      <c r="K113" t="s">
        <v>116</v>
      </c>
      <c r="L113">
        <v>9</v>
      </c>
      <c r="X113" s="16"/>
      <c r="Y113" t="s">
        <v>69</v>
      </c>
      <c r="AB113">
        <v>4</v>
      </c>
      <c r="AE113" s="16"/>
      <c r="AF113" s="16"/>
      <c r="AG113" s="16"/>
      <c r="AH113" s="16"/>
      <c r="AI113" s="16"/>
      <c r="AJ113" s="16"/>
      <c r="AK113">
        <v>10</v>
      </c>
      <c r="AL113" s="16">
        <v>9</v>
      </c>
      <c r="AM113" s="16">
        <v>10</v>
      </c>
      <c r="AN113" s="16">
        <v>10</v>
      </c>
      <c r="AO113" s="16">
        <v>10</v>
      </c>
      <c r="AP113" s="16">
        <v>7</v>
      </c>
      <c r="AQ113" s="16">
        <v>4</v>
      </c>
      <c r="AR113" s="16">
        <v>1</v>
      </c>
      <c r="AS113" s="16">
        <v>2</v>
      </c>
      <c r="AT113" s="16">
        <v>3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</row>
    <row r="114" spans="1:52" x14ac:dyDescent="0.35">
      <c r="A114">
        <v>10251</v>
      </c>
      <c r="B114" t="s">
        <v>69</v>
      </c>
      <c r="C114" t="s">
        <v>74</v>
      </c>
      <c r="D114" t="s">
        <v>68</v>
      </c>
      <c r="E114" t="s">
        <v>78</v>
      </c>
      <c r="F114" t="s">
        <v>196</v>
      </c>
      <c r="G114" t="s">
        <v>95</v>
      </c>
      <c r="H114" t="s">
        <v>98</v>
      </c>
      <c r="I114" t="s">
        <v>209</v>
      </c>
      <c r="J114" t="s">
        <v>111</v>
      </c>
      <c r="K114" t="s">
        <v>116</v>
      </c>
      <c r="L114">
        <v>9</v>
      </c>
      <c r="X114" s="16"/>
      <c r="Y114" t="s">
        <v>69</v>
      </c>
      <c r="AB114">
        <v>4</v>
      </c>
      <c r="AE114" s="16"/>
      <c r="AF114" s="16"/>
      <c r="AG114" s="16"/>
      <c r="AH114" s="16"/>
      <c r="AI114" s="16"/>
      <c r="AJ114" s="16"/>
      <c r="AK114">
        <v>8</v>
      </c>
      <c r="AL114" s="16">
        <v>10</v>
      </c>
      <c r="AM114" s="16">
        <v>8</v>
      </c>
      <c r="AN114" s="16">
        <v>9</v>
      </c>
      <c r="AO114" s="16">
        <v>9</v>
      </c>
      <c r="AP114" s="16">
        <v>9</v>
      </c>
      <c r="AQ114" s="16">
        <v>2</v>
      </c>
      <c r="AR114" s="16">
        <v>4</v>
      </c>
      <c r="AS114" s="16">
        <v>3</v>
      </c>
      <c r="AT114" s="16">
        <v>1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</row>
    <row r="115" spans="1:52" x14ac:dyDescent="0.35">
      <c r="A115">
        <v>10253</v>
      </c>
      <c r="B115" t="s">
        <v>69</v>
      </c>
      <c r="C115" t="s">
        <v>74</v>
      </c>
      <c r="D115" t="s">
        <v>68</v>
      </c>
      <c r="E115" t="s">
        <v>86</v>
      </c>
      <c r="F115" t="s">
        <v>198</v>
      </c>
      <c r="G115" t="s">
        <v>96</v>
      </c>
      <c r="H115" t="s">
        <v>97</v>
      </c>
      <c r="I115" t="s">
        <v>209</v>
      </c>
      <c r="J115" t="s">
        <v>111</v>
      </c>
      <c r="K115" t="s">
        <v>116</v>
      </c>
      <c r="L115">
        <v>9</v>
      </c>
      <c r="X115" s="16"/>
      <c r="Y115" t="s">
        <v>69</v>
      </c>
      <c r="AB115">
        <v>4</v>
      </c>
      <c r="AE115" s="16"/>
      <c r="AF115" s="16"/>
      <c r="AG115" s="16"/>
      <c r="AH115" s="16"/>
      <c r="AI115" s="16"/>
      <c r="AJ115" s="16"/>
      <c r="AK115">
        <v>10</v>
      </c>
      <c r="AL115" s="16">
        <v>10</v>
      </c>
      <c r="AM115" s="16">
        <v>10</v>
      </c>
      <c r="AN115" s="16">
        <v>9</v>
      </c>
      <c r="AO115" s="16">
        <v>9</v>
      </c>
      <c r="AP115" s="16">
        <v>8</v>
      </c>
      <c r="AQ115" s="16">
        <v>2</v>
      </c>
      <c r="AR115" s="16">
        <v>1</v>
      </c>
      <c r="AS115" s="16">
        <v>4</v>
      </c>
      <c r="AT115" s="16">
        <v>3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</row>
    <row r="116" spans="1:52" x14ac:dyDescent="0.35">
      <c r="A116">
        <v>10257</v>
      </c>
      <c r="B116" t="s">
        <v>69</v>
      </c>
      <c r="C116" t="s">
        <v>74</v>
      </c>
      <c r="D116" t="s">
        <v>68</v>
      </c>
      <c r="E116" t="s">
        <v>83</v>
      </c>
      <c r="F116" t="s">
        <v>200</v>
      </c>
      <c r="G116" t="s">
        <v>96</v>
      </c>
      <c r="H116" t="s">
        <v>98</v>
      </c>
      <c r="I116" t="s">
        <v>207</v>
      </c>
      <c r="J116" t="s">
        <v>111</v>
      </c>
      <c r="K116" t="s">
        <v>116</v>
      </c>
      <c r="L116">
        <v>10</v>
      </c>
      <c r="X116" s="16"/>
      <c r="Y116" t="s">
        <v>69</v>
      </c>
      <c r="AB116">
        <v>5</v>
      </c>
      <c r="AE116" s="16"/>
      <c r="AF116" s="16"/>
      <c r="AG116" s="16"/>
      <c r="AH116" s="16"/>
      <c r="AI116" s="16"/>
      <c r="AJ116" s="16"/>
      <c r="AK116">
        <v>8</v>
      </c>
      <c r="AL116" s="16">
        <v>6</v>
      </c>
      <c r="AM116" s="16">
        <v>6</v>
      </c>
      <c r="AN116" s="16">
        <v>7</v>
      </c>
      <c r="AO116" s="16">
        <v>7</v>
      </c>
      <c r="AP116" s="16">
        <v>6</v>
      </c>
      <c r="AQ116" s="16">
        <v>1</v>
      </c>
      <c r="AR116" s="16">
        <v>3</v>
      </c>
      <c r="AS116" s="16">
        <v>2</v>
      </c>
      <c r="AT116" s="16">
        <v>4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</row>
    <row r="117" spans="1:52" x14ac:dyDescent="0.35">
      <c r="A117">
        <v>10263</v>
      </c>
      <c r="B117" t="s">
        <v>69</v>
      </c>
      <c r="C117" t="s">
        <v>74</v>
      </c>
      <c r="D117" t="s">
        <v>68</v>
      </c>
      <c r="E117" t="s">
        <v>82</v>
      </c>
      <c r="F117" t="s">
        <v>198</v>
      </c>
      <c r="G117" t="s">
        <v>96</v>
      </c>
      <c r="H117" t="s">
        <v>98</v>
      </c>
      <c r="I117" t="s">
        <v>203</v>
      </c>
      <c r="J117" t="s">
        <v>111</v>
      </c>
      <c r="K117" t="s">
        <v>116</v>
      </c>
      <c r="L117">
        <v>9</v>
      </c>
      <c r="X117" s="16"/>
      <c r="Y117" t="s">
        <v>69</v>
      </c>
      <c r="AB117">
        <v>4</v>
      </c>
      <c r="AE117" s="16"/>
      <c r="AF117" s="16"/>
      <c r="AG117" s="16"/>
      <c r="AH117" s="16"/>
      <c r="AI117" s="16"/>
      <c r="AJ117" s="16"/>
      <c r="AK117">
        <v>8</v>
      </c>
      <c r="AL117" s="16">
        <v>10</v>
      </c>
      <c r="AM117" s="16">
        <v>8</v>
      </c>
      <c r="AN117" s="16">
        <v>9</v>
      </c>
      <c r="AO117" s="16">
        <v>8</v>
      </c>
      <c r="AP117" s="16">
        <v>7</v>
      </c>
      <c r="AQ117" s="16">
        <v>4</v>
      </c>
      <c r="AR117" s="16">
        <v>1</v>
      </c>
      <c r="AS117" s="16">
        <v>2</v>
      </c>
      <c r="AT117" s="16">
        <v>3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</row>
    <row r="118" spans="1:52" x14ac:dyDescent="0.35">
      <c r="A118">
        <v>10265</v>
      </c>
      <c r="B118" t="s">
        <v>69</v>
      </c>
      <c r="C118" t="s">
        <v>74</v>
      </c>
      <c r="D118" t="s">
        <v>68</v>
      </c>
      <c r="E118" t="s">
        <v>81</v>
      </c>
      <c r="F118" t="s">
        <v>198</v>
      </c>
      <c r="G118" t="s">
        <v>95</v>
      </c>
      <c r="H118" t="s">
        <v>97</v>
      </c>
      <c r="I118" t="s">
        <v>201</v>
      </c>
      <c r="J118" t="s">
        <v>111</v>
      </c>
      <c r="K118" t="s">
        <v>116</v>
      </c>
      <c r="L118">
        <v>9</v>
      </c>
      <c r="X118" s="16"/>
      <c r="Y118" t="s">
        <v>69</v>
      </c>
      <c r="AB118">
        <v>4</v>
      </c>
      <c r="AE118" s="16"/>
      <c r="AF118" s="16"/>
      <c r="AG118" s="16"/>
      <c r="AH118" s="16"/>
      <c r="AI118" s="16"/>
      <c r="AJ118" s="16"/>
      <c r="AK118">
        <v>10</v>
      </c>
      <c r="AL118" s="16">
        <v>10</v>
      </c>
      <c r="AM118" s="16">
        <v>9</v>
      </c>
      <c r="AN118" s="16">
        <v>10</v>
      </c>
      <c r="AO118" s="16">
        <v>8</v>
      </c>
      <c r="AP118" s="16">
        <v>10</v>
      </c>
      <c r="AQ118" s="16">
        <v>1</v>
      </c>
      <c r="AR118" s="16">
        <v>3</v>
      </c>
      <c r="AS118" s="16">
        <v>2</v>
      </c>
      <c r="AT118" s="16">
        <v>4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35">
      <c r="A119">
        <v>10267</v>
      </c>
      <c r="B119" t="s">
        <v>69</v>
      </c>
      <c r="C119" t="s">
        <v>74</v>
      </c>
      <c r="D119" t="s">
        <v>68</v>
      </c>
      <c r="E119" t="s">
        <v>85</v>
      </c>
      <c r="F119" t="s">
        <v>198</v>
      </c>
      <c r="G119" t="s">
        <v>96</v>
      </c>
      <c r="H119" t="s">
        <v>98</v>
      </c>
      <c r="I119" t="s">
        <v>207</v>
      </c>
      <c r="J119" t="s">
        <v>111</v>
      </c>
      <c r="K119" t="s">
        <v>116</v>
      </c>
      <c r="L119">
        <v>7</v>
      </c>
      <c r="X119" s="16"/>
      <c r="Y119" t="s">
        <v>69</v>
      </c>
      <c r="AB119">
        <v>4</v>
      </c>
      <c r="AE119" s="16"/>
      <c r="AF119" s="16"/>
      <c r="AG119" s="16"/>
      <c r="AH119" s="16"/>
      <c r="AI119" s="16"/>
      <c r="AJ119" s="16"/>
      <c r="AK119">
        <v>7</v>
      </c>
      <c r="AL119" s="16">
        <v>7</v>
      </c>
      <c r="AM119" s="16">
        <v>8</v>
      </c>
      <c r="AN119" s="16">
        <v>7</v>
      </c>
      <c r="AO119" s="16">
        <v>9</v>
      </c>
      <c r="AP119" s="16">
        <v>7</v>
      </c>
      <c r="AQ119" s="16">
        <v>2</v>
      </c>
      <c r="AR119" s="16">
        <v>1</v>
      </c>
      <c r="AS119" s="16">
        <v>3</v>
      </c>
      <c r="AT119" s="16">
        <v>4</v>
      </c>
      <c r="AU119">
        <v>0</v>
      </c>
      <c r="AV119">
        <v>1</v>
      </c>
      <c r="AW119">
        <v>0</v>
      </c>
      <c r="AX119">
        <v>0</v>
      </c>
      <c r="AY119">
        <v>1</v>
      </c>
      <c r="AZ119">
        <v>0</v>
      </c>
    </row>
    <row r="120" spans="1:52" x14ac:dyDescent="0.35">
      <c r="A120">
        <v>10270</v>
      </c>
      <c r="B120" t="s">
        <v>69</v>
      </c>
      <c r="C120" t="s">
        <v>74</v>
      </c>
      <c r="D120" t="s">
        <v>68</v>
      </c>
      <c r="E120" t="s">
        <v>82</v>
      </c>
      <c r="F120" t="s">
        <v>196</v>
      </c>
      <c r="G120" t="s">
        <v>94</v>
      </c>
      <c r="H120" t="s">
        <v>98</v>
      </c>
      <c r="I120" t="s">
        <v>197</v>
      </c>
      <c r="J120" t="s">
        <v>111</v>
      </c>
      <c r="K120" t="s">
        <v>116</v>
      </c>
      <c r="L120">
        <v>9</v>
      </c>
      <c r="X120" s="16"/>
      <c r="Y120" t="s">
        <v>69</v>
      </c>
      <c r="AB120">
        <v>5</v>
      </c>
      <c r="AE120" s="16"/>
      <c r="AF120" s="16"/>
      <c r="AG120" s="16"/>
      <c r="AH120" s="16"/>
      <c r="AI120" s="16"/>
      <c r="AJ120" s="16"/>
      <c r="AK120">
        <v>10</v>
      </c>
      <c r="AL120" s="16">
        <v>10</v>
      </c>
      <c r="AM120" s="16">
        <v>7</v>
      </c>
      <c r="AN120" s="16">
        <v>10</v>
      </c>
      <c r="AO120" s="16">
        <v>9</v>
      </c>
      <c r="AP120" s="16">
        <v>10</v>
      </c>
      <c r="AQ120" s="16">
        <v>1</v>
      </c>
      <c r="AR120" s="16">
        <v>2</v>
      </c>
      <c r="AS120" s="16">
        <v>4</v>
      </c>
      <c r="AT120" s="16">
        <v>3</v>
      </c>
      <c r="AU120">
        <v>1</v>
      </c>
      <c r="AV120">
        <v>1</v>
      </c>
      <c r="AW120">
        <v>1</v>
      </c>
      <c r="AX120">
        <v>0</v>
      </c>
      <c r="AY120">
        <v>0</v>
      </c>
      <c r="AZ120">
        <v>0</v>
      </c>
    </row>
    <row r="121" spans="1:52" x14ac:dyDescent="0.35">
      <c r="A121">
        <v>10277</v>
      </c>
      <c r="B121" t="s">
        <v>69</v>
      </c>
      <c r="C121" t="s">
        <v>74</v>
      </c>
      <c r="D121" t="s">
        <v>68</v>
      </c>
      <c r="E121" t="s">
        <v>83</v>
      </c>
      <c r="F121" t="s">
        <v>198</v>
      </c>
      <c r="G121" t="s">
        <v>96</v>
      </c>
      <c r="H121" t="s">
        <v>97</v>
      </c>
      <c r="I121" t="s">
        <v>197</v>
      </c>
      <c r="J121" t="s">
        <v>111</v>
      </c>
      <c r="K121" t="s">
        <v>116</v>
      </c>
      <c r="L121">
        <v>10</v>
      </c>
      <c r="X121" s="16"/>
      <c r="Y121" t="s">
        <v>69</v>
      </c>
      <c r="AB121">
        <v>4</v>
      </c>
      <c r="AE121" s="16"/>
      <c r="AF121" s="16"/>
      <c r="AG121" s="16"/>
      <c r="AH121" s="16"/>
      <c r="AI121" s="16"/>
      <c r="AJ121" s="16"/>
      <c r="AK121">
        <v>9</v>
      </c>
      <c r="AL121" s="16">
        <v>8</v>
      </c>
      <c r="AM121" s="16">
        <v>9</v>
      </c>
      <c r="AN121" s="16">
        <v>10</v>
      </c>
      <c r="AO121" s="16">
        <v>8</v>
      </c>
      <c r="AP121" s="16">
        <v>10</v>
      </c>
      <c r="AQ121" s="16">
        <v>1</v>
      </c>
      <c r="AR121" s="16">
        <v>3</v>
      </c>
      <c r="AS121" s="16">
        <v>2</v>
      </c>
      <c r="AT121" s="16">
        <v>4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</row>
    <row r="122" spans="1:52" x14ac:dyDescent="0.35">
      <c r="A122">
        <v>10278</v>
      </c>
      <c r="B122" t="s">
        <v>69</v>
      </c>
      <c r="C122" t="s">
        <v>74</v>
      </c>
      <c r="D122" t="s">
        <v>68</v>
      </c>
      <c r="E122" t="s">
        <v>78</v>
      </c>
      <c r="F122" t="s">
        <v>198</v>
      </c>
      <c r="G122" t="s">
        <v>95</v>
      </c>
      <c r="H122" t="s">
        <v>98</v>
      </c>
      <c r="I122" t="s">
        <v>201</v>
      </c>
      <c r="J122" t="s">
        <v>111</v>
      </c>
      <c r="K122" t="s">
        <v>116</v>
      </c>
      <c r="L122">
        <v>9</v>
      </c>
      <c r="X122" s="16"/>
      <c r="Y122" t="s">
        <v>69</v>
      </c>
      <c r="AB122">
        <v>5</v>
      </c>
      <c r="AE122" s="16"/>
      <c r="AF122" s="16"/>
      <c r="AG122" s="16"/>
      <c r="AH122" s="16"/>
      <c r="AI122" s="16"/>
      <c r="AJ122" s="16"/>
      <c r="AK122">
        <v>10</v>
      </c>
      <c r="AL122" s="16">
        <v>10</v>
      </c>
      <c r="AM122" s="16">
        <v>10</v>
      </c>
      <c r="AN122" s="16">
        <v>10</v>
      </c>
      <c r="AO122" s="16">
        <v>8</v>
      </c>
      <c r="AP122" s="16">
        <v>8</v>
      </c>
      <c r="AQ122" s="16">
        <v>2</v>
      </c>
      <c r="AR122" s="16">
        <v>1</v>
      </c>
      <c r="AS122" s="16">
        <v>3</v>
      </c>
      <c r="AT122" s="16">
        <v>4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 x14ac:dyDescent="0.35">
      <c r="A123">
        <v>10280</v>
      </c>
      <c r="B123" t="s">
        <v>69</v>
      </c>
      <c r="C123" t="s">
        <v>74</v>
      </c>
      <c r="D123" t="s">
        <v>68</v>
      </c>
      <c r="E123" t="s">
        <v>83</v>
      </c>
      <c r="F123" t="s">
        <v>200</v>
      </c>
      <c r="G123" t="s">
        <v>96</v>
      </c>
      <c r="H123" t="s">
        <v>97</v>
      </c>
      <c r="I123" t="s">
        <v>203</v>
      </c>
      <c r="J123" t="s">
        <v>112</v>
      </c>
      <c r="K123" t="s">
        <v>116</v>
      </c>
      <c r="L123">
        <v>7</v>
      </c>
      <c r="X123" s="16"/>
      <c r="Y123" t="s">
        <v>69</v>
      </c>
      <c r="AB123">
        <v>5</v>
      </c>
      <c r="AE123" s="16"/>
      <c r="AF123" s="16"/>
      <c r="AG123" s="16"/>
      <c r="AH123" s="16"/>
      <c r="AI123" s="16"/>
      <c r="AJ123" s="16"/>
      <c r="AK123">
        <v>9</v>
      </c>
      <c r="AL123" s="16">
        <v>8</v>
      </c>
      <c r="AM123" s="16">
        <v>7</v>
      </c>
      <c r="AN123" s="16">
        <v>7</v>
      </c>
      <c r="AO123" s="16">
        <v>9</v>
      </c>
      <c r="AP123" s="16">
        <v>9</v>
      </c>
      <c r="AQ123" s="16">
        <v>4</v>
      </c>
      <c r="AR123" s="16">
        <v>2</v>
      </c>
      <c r="AS123" s="16">
        <v>3</v>
      </c>
      <c r="AT123" s="16">
        <v>1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</row>
    <row r="124" spans="1:52" x14ac:dyDescent="0.35">
      <c r="A124">
        <v>10289</v>
      </c>
      <c r="B124" t="s">
        <v>69</v>
      </c>
      <c r="C124" t="s">
        <v>74</v>
      </c>
      <c r="D124" t="s">
        <v>68</v>
      </c>
      <c r="E124" t="s">
        <v>79</v>
      </c>
      <c r="F124" t="s">
        <v>208</v>
      </c>
      <c r="G124" t="s">
        <v>94</v>
      </c>
      <c r="H124" t="s">
        <v>101</v>
      </c>
      <c r="I124" t="s">
        <v>201</v>
      </c>
      <c r="J124" t="s">
        <v>111</v>
      </c>
      <c r="K124" t="s">
        <v>116</v>
      </c>
      <c r="L124">
        <v>6</v>
      </c>
      <c r="X124" s="16"/>
      <c r="Y124" t="s">
        <v>69</v>
      </c>
      <c r="AB124">
        <v>5</v>
      </c>
      <c r="AE124" s="16"/>
      <c r="AF124" s="16"/>
      <c r="AG124" s="16"/>
      <c r="AH124" s="16"/>
      <c r="AI124" s="16"/>
      <c r="AJ124" s="16"/>
      <c r="AK124">
        <v>6</v>
      </c>
      <c r="AL124" s="16">
        <v>7</v>
      </c>
      <c r="AM124" s="16">
        <v>3</v>
      </c>
      <c r="AN124" s="16">
        <v>7</v>
      </c>
      <c r="AO124" s="16">
        <v>9</v>
      </c>
      <c r="AP124" s="16">
        <v>7</v>
      </c>
      <c r="AQ124" s="16">
        <v>4</v>
      </c>
      <c r="AR124" s="16">
        <v>1</v>
      </c>
      <c r="AS124" s="16">
        <v>3</v>
      </c>
      <c r="AT124" s="16">
        <v>2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0</v>
      </c>
    </row>
    <row r="125" spans="1:52" x14ac:dyDescent="0.35">
      <c r="A125">
        <v>10293</v>
      </c>
      <c r="B125" t="s">
        <v>69</v>
      </c>
      <c r="C125" t="s">
        <v>74</v>
      </c>
      <c r="D125" t="s">
        <v>68</v>
      </c>
      <c r="E125" t="s">
        <v>81</v>
      </c>
      <c r="F125" t="s">
        <v>200</v>
      </c>
      <c r="G125" t="s">
        <v>93</v>
      </c>
      <c r="H125" t="s">
        <v>98</v>
      </c>
      <c r="I125" t="s">
        <v>206</v>
      </c>
      <c r="J125" t="s">
        <v>111</v>
      </c>
      <c r="K125" t="s">
        <v>116</v>
      </c>
      <c r="L125">
        <v>4</v>
      </c>
      <c r="X125" s="16"/>
      <c r="Y125" t="s">
        <v>69</v>
      </c>
      <c r="AB125">
        <v>3</v>
      </c>
      <c r="AE125" s="16"/>
      <c r="AF125" s="16"/>
      <c r="AG125" s="16"/>
      <c r="AH125" s="16"/>
      <c r="AI125" s="16"/>
      <c r="AJ125" s="16"/>
      <c r="AK125">
        <v>6</v>
      </c>
      <c r="AL125" s="16">
        <v>6</v>
      </c>
      <c r="AM125" s="16">
        <v>8</v>
      </c>
      <c r="AN125" s="16">
        <v>5</v>
      </c>
      <c r="AO125" s="16">
        <v>3</v>
      </c>
      <c r="AP125" s="16">
        <v>8</v>
      </c>
      <c r="AQ125" s="16">
        <v>1</v>
      </c>
      <c r="AR125" s="16">
        <v>4</v>
      </c>
      <c r="AS125" s="16">
        <v>2</v>
      </c>
      <c r="AT125" s="16">
        <v>3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</row>
    <row r="126" spans="1:52" x14ac:dyDescent="0.35">
      <c r="A126">
        <v>10298</v>
      </c>
      <c r="B126" t="s">
        <v>69</v>
      </c>
      <c r="C126" t="s">
        <v>74</v>
      </c>
      <c r="D126" t="s">
        <v>68</v>
      </c>
      <c r="E126" t="s">
        <v>82</v>
      </c>
      <c r="F126" t="s">
        <v>198</v>
      </c>
      <c r="G126" t="s">
        <v>96</v>
      </c>
      <c r="H126" t="s">
        <v>97</v>
      </c>
      <c r="I126" t="s">
        <v>199</v>
      </c>
      <c r="J126" t="s">
        <v>111</v>
      </c>
      <c r="K126" t="s">
        <v>116</v>
      </c>
      <c r="L126">
        <v>6</v>
      </c>
      <c r="X126" s="16"/>
      <c r="Y126" t="s">
        <v>69</v>
      </c>
      <c r="AB126">
        <v>4</v>
      </c>
      <c r="AE126" s="16"/>
      <c r="AF126" s="16"/>
      <c r="AG126" s="16"/>
      <c r="AH126" s="16"/>
      <c r="AI126" s="16"/>
      <c r="AJ126" s="16"/>
      <c r="AK126">
        <v>5</v>
      </c>
      <c r="AL126" s="16">
        <v>7</v>
      </c>
      <c r="AM126" s="16">
        <v>5</v>
      </c>
      <c r="AN126" s="16">
        <v>3</v>
      </c>
      <c r="AO126" s="16">
        <v>6</v>
      </c>
      <c r="AP126" s="16">
        <v>4</v>
      </c>
      <c r="AQ126" s="16">
        <v>1</v>
      </c>
      <c r="AR126" s="16">
        <v>3</v>
      </c>
      <c r="AS126" s="16">
        <v>2</v>
      </c>
      <c r="AT126" s="16">
        <v>4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0</v>
      </c>
    </row>
    <row r="127" spans="1:52" x14ac:dyDescent="0.35">
      <c r="A127">
        <v>10302</v>
      </c>
      <c r="B127" t="s">
        <v>69</v>
      </c>
      <c r="C127" t="s">
        <v>74</v>
      </c>
      <c r="D127" t="s">
        <v>68</v>
      </c>
      <c r="E127" t="s">
        <v>85</v>
      </c>
      <c r="F127" t="s">
        <v>196</v>
      </c>
      <c r="G127" t="s">
        <v>95</v>
      </c>
      <c r="H127" t="s">
        <v>97</v>
      </c>
      <c r="I127" t="s">
        <v>206</v>
      </c>
      <c r="J127" t="s">
        <v>111</v>
      </c>
      <c r="K127" t="s">
        <v>116</v>
      </c>
      <c r="L127">
        <v>5</v>
      </c>
      <c r="X127" s="16"/>
      <c r="Y127" t="s">
        <v>69</v>
      </c>
      <c r="AB127">
        <v>5</v>
      </c>
      <c r="AE127" s="16"/>
      <c r="AF127" s="16"/>
      <c r="AG127" s="16"/>
      <c r="AH127" s="16"/>
      <c r="AI127" s="16"/>
      <c r="AJ127" s="16"/>
      <c r="AK127">
        <v>6</v>
      </c>
      <c r="AL127" s="16">
        <v>9</v>
      </c>
      <c r="AM127" s="16">
        <v>9</v>
      </c>
      <c r="AN127" s="16">
        <v>7</v>
      </c>
      <c r="AO127" s="16">
        <v>8</v>
      </c>
      <c r="AP127" s="16">
        <v>7</v>
      </c>
      <c r="AQ127" s="16">
        <v>2</v>
      </c>
      <c r="AR127" s="16">
        <v>4</v>
      </c>
      <c r="AS127" s="16">
        <v>1</v>
      </c>
      <c r="AT127" s="16">
        <v>3</v>
      </c>
      <c r="AU127">
        <v>1</v>
      </c>
      <c r="AV127">
        <v>0</v>
      </c>
      <c r="AW127">
        <v>1</v>
      </c>
      <c r="AX127">
        <v>0</v>
      </c>
      <c r="AY127">
        <v>1</v>
      </c>
      <c r="AZ127">
        <v>0</v>
      </c>
    </row>
    <row r="128" spans="1:52" x14ac:dyDescent="0.35">
      <c r="A128">
        <v>10304</v>
      </c>
      <c r="B128" t="s">
        <v>69</v>
      </c>
      <c r="C128" t="s">
        <v>74</v>
      </c>
      <c r="D128" t="s">
        <v>68</v>
      </c>
      <c r="E128" t="s">
        <v>80</v>
      </c>
      <c r="F128" t="s">
        <v>196</v>
      </c>
      <c r="G128" t="s">
        <v>95</v>
      </c>
      <c r="H128" t="s">
        <v>97</v>
      </c>
      <c r="I128" t="s">
        <v>206</v>
      </c>
      <c r="J128" t="s">
        <v>111</v>
      </c>
      <c r="K128" t="s">
        <v>116</v>
      </c>
      <c r="L128">
        <v>10</v>
      </c>
      <c r="X128" s="16"/>
      <c r="Y128" t="s">
        <v>69</v>
      </c>
      <c r="AB128">
        <v>5</v>
      </c>
      <c r="AE128" s="16"/>
      <c r="AF128" s="16"/>
      <c r="AG128" s="16"/>
      <c r="AH128" s="16"/>
      <c r="AI128" s="16"/>
      <c r="AJ128" s="16"/>
      <c r="AK128">
        <v>9</v>
      </c>
      <c r="AL128" s="16">
        <v>8</v>
      </c>
      <c r="AM128" s="16">
        <v>9</v>
      </c>
      <c r="AN128" s="16">
        <v>7</v>
      </c>
      <c r="AO128" s="16">
        <v>8</v>
      </c>
      <c r="AP128" s="16">
        <v>9</v>
      </c>
      <c r="AQ128" s="16">
        <v>3</v>
      </c>
      <c r="AR128" s="16">
        <v>4</v>
      </c>
      <c r="AS128" s="16">
        <v>1</v>
      </c>
      <c r="AT128" s="16">
        <v>2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35">
      <c r="A129">
        <v>10311</v>
      </c>
      <c r="B129" t="s">
        <v>69</v>
      </c>
      <c r="C129" t="s">
        <v>74</v>
      </c>
      <c r="D129" t="s">
        <v>68</v>
      </c>
      <c r="E129" t="s">
        <v>75</v>
      </c>
      <c r="F129" t="s">
        <v>196</v>
      </c>
      <c r="G129" t="s">
        <v>95</v>
      </c>
      <c r="H129" t="s">
        <v>100</v>
      </c>
      <c r="I129" t="s">
        <v>205</v>
      </c>
      <c r="J129" t="s">
        <v>111</v>
      </c>
      <c r="K129" t="s">
        <v>116</v>
      </c>
      <c r="L129">
        <v>8</v>
      </c>
      <c r="X129" s="16"/>
      <c r="Y129" t="s">
        <v>69</v>
      </c>
      <c r="AB129">
        <v>5</v>
      </c>
      <c r="AE129" s="16"/>
      <c r="AF129" s="16"/>
      <c r="AG129" s="16"/>
      <c r="AH129" s="16"/>
      <c r="AI129" s="16"/>
      <c r="AJ129" s="16"/>
      <c r="AK129">
        <v>10</v>
      </c>
      <c r="AL129" s="16">
        <v>9</v>
      </c>
      <c r="AM129" s="16">
        <v>7</v>
      </c>
      <c r="AN129" s="16">
        <v>7</v>
      </c>
      <c r="AO129" s="16">
        <v>9</v>
      </c>
      <c r="AP129" s="16">
        <v>9</v>
      </c>
      <c r="AQ129" s="16">
        <v>2</v>
      </c>
      <c r="AR129" s="16">
        <v>4</v>
      </c>
      <c r="AS129" s="16">
        <v>3</v>
      </c>
      <c r="AT129" s="16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35">
      <c r="A130">
        <v>10312</v>
      </c>
      <c r="B130" t="s">
        <v>69</v>
      </c>
      <c r="C130" t="s">
        <v>74</v>
      </c>
      <c r="D130" t="s">
        <v>68</v>
      </c>
      <c r="E130" t="s">
        <v>82</v>
      </c>
      <c r="F130" t="s">
        <v>196</v>
      </c>
      <c r="G130" t="s">
        <v>94</v>
      </c>
      <c r="H130" t="s">
        <v>98</v>
      </c>
      <c r="I130" t="s">
        <v>201</v>
      </c>
      <c r="J130" t="s">
        <v>111</v>
      </c>
      <c r="K130" t="s">
        <v>116</v>
      </c>
      <c r="L130">
        <v>9</v>
      </c>
      <c r="X130" s="16"/>
      <c r="Y130" t="s">
        <v>69</v>
      </c>
      <c r="AB130">
        <v>5</v>
      </c>
      <c r="AE130" s="16"/>
      <c r="AF130" s="16"/>
      <c r="AG130" s="16"/>
      <c r="AH130" s="16"/>
      <c r="AI130" s="16"/>
      <c r="AJ130" s="16"/>
      <c r="AK130">
        <v>10</v>
      </c>
      <c r="AL130" s="16">
        <v>9</v>
      </c>
      <c r="AM130" s="16">
        <v>8</v>
      </c>
      <c r="AN130" s="16">
        <v>8</v>
      </c>
      <c r="AO130" s="16">
        <v>10</v>
      </c>
      <c r="AP130" s="16">
        <v>9</v>
      </c>
      <c r="AQ130" s="16">
        <v>1</v>
      </c>
      <c r="AR130" s="16">
        <v>3</v>
      </c>
      <c r="AS130" s="16">
        <v>4</v>
      </c>
      <c r="AT130" s="16">
        <v>2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35">
      <c r="A131">
        <v>10313</v>
      </c>
      <c r="B131" t="s">
        <v>69</v>
      </c>
      <c r="C131" t="s">
        <v>74</v>
      </c>
      <c r="D131" t="s">
        <v>68</v>
      </c>
      <c r="E131" t="s">
        <v>77</v>
      </c>
      <c r="F131" t="s">
        <v>196</v>
      </c>
      <c r="G131" t="s">
        <v>96</v>
      </c>
      <c r="H131" t="s">
        <v>97</v>
      </c>
      <c r="I131" t="s">
        <v>199</v>
      </c>
      <c r="J131" t="s">
        <v>110</v>
      </c>
      <c r="K131" t="s">
        <v>116</v>
      </c>
      <c r="L131">
        <v>10</v>
      </c>
      <c r="P131">
        <v>10</v>
      </c>
      <c r="Q131">
        <v>10</v>
      </c>
      <c r="R131">
        <v>10</v>
      </c>
      <c r="S131">
        <v>8</v>
      </c>
      <c r="T131">
        <v>9</v>
      </c>
      <c r="U131">
        <v>10</v>
      </c>
      <c r="V131" t="s">
        <v>122</v>
      </c>
      <c r="X131">
        <v>4</v>
      </c>
      <c r="Y131" t="s">
        <v>69</v>
      </c>
      <c r="AB131">
        <v>5</v>
      </c>
      <c r="AE131" s="16"/>
      <c r="AF131" s="16"/>
      <c r="AG131" s="16"/>
      <c r="AH131" s="16"/>
      <c r="AI131" s="16"/>
      <c r="AJ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</row>
    <row r="132" spans="1:52" x14ac:dyDescent="0.35">
      <c r="A132">
        <v>10314</v>
      </c>
      <c r="B132" t="s">
        <v>69</v>
      </c>
      <c r="C132" t="s">
        <v>74</v>
      </c>
      <c r="D132" t="s">
        <v>68</v>
      </c>
      <c r="E132" t="s">
        <v>84</v>
      </c>
      <c r="F132" t="s">
        <v>208</v>
      </c>
      <c r="G132" t="s">
        <v>93</v>
      </c>
      <c r="H132" t="s">
        <v>98</v>
      </c>
      <c r="I132" t="s">
        <v>207</v>
      </c>
      <c r="J132" t="s">
        <v>111</v>
      </c>
      <c r="K132" t="s">
        <v>116</v>
      </c>
      <c r="L132">
        <v>8</v>
      </c>
      <c r="X132" s="16"/>
      <c r="Y132" t="s">
        <v>69</v>
      </c>
      <c r="AB132">
        <v>3</v>
      </c>
      <c r="AE132" s="16"/>
      <c r="AF132" s="16"/>
      <c r="AG132" s="16"/>
      <c r="AH132" s="16"/>
      <c r="AI132" s="16"/>
      <c r="AJ132" s="16"/>
      <c r="AK132">
        <v>9</v>
      </c>
      <c r="AL132" s="16">
        <v>9</v>
      </c>
      <c r="AM132" s="16">
        <v>8</v>
      </c>
      <c r="AN132" s="16">
        <v>9</v>
      </c>
      <c r="AO132" s="16">
        <v>10</v>
      </c>
      <c r="AP132" s="16">
        <v>8</v>
      </c>
      <c r="AQ132" s="16">
        <v>2</v>
      </c>
      <c r="AR132" s="16">
        <v>4</v>
      </c>
      <c r="AS132" s="16">
        <v>1</v>
      </c>
      <c r="AT132" s="16">
        <v>3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</row>
    <row r="133" spans="1:52" x14ac:dyDescent="0.35">
      <c r="A133">
        <v>10315</v>
      </c>
      <c r="B133" t="s">
        <v>69</v>
      </c>
      <c r="C133" t="s">
        <v>74</v>
      </c>
      <c r="D133" t="s">
        <v>68</v>
      </c>
      <c r="E133" t="s">
        <v>81</v>
      </c>
      <c r="F133" t="s">
        <v>198</v>
      </c>
      <c r="G133" t="s">
        <v>95</v>
      </c>
      <c r="H133" t="s">
        <v>98</v>
      </c>
      <c r="I133" t="s">
        <v>203</v>
      </c>
      <c r="J133" t="s">
        <v>111</v>
      </c>
      <c r="K133" t="s">
        <v>116</v>
      </c>
      <c r="L133">
        <v>10</v>
      </c>
      <c r="X133" s="16"/>
      <c r="Y133" t="s">
        <v>69</v>
      </c>
      <c r="AB133">
        <v>4</v>
      </c>
      <c r="AE133" s="16"/>
      <c r="AF133" s="16"/>
      <c r="AG133" s="16"/>
      <c r="AH133" s="16"/>
      <c r="AI133" s="16"/>
      <c r="AJ133" s="16"/>
      <c r="AK133">
        <v>9</v>
      </c>
      <c r="AL133" s="16">
        <v>7</v>
      </c>
      <c r="AM133" s="16">
        <v>7</v>
      </c>
      <c r="AN133" s="16">
        <v>8</v>
      </c>
      <c r="AO133" s="16">
        <v>8</v>
      </c>
      <c r="AP133" s="16">
        <v>10</v>
      </c>
      <c r="AQ133" s="16">
        <v>2</v>
      </c>
      <c r="AR133" s="16">
        <v>1</v>
      </c>
      <c r="AS133" s="16">
        <v>3</v>
      </c>
      <c r="AT133" s="16">
        <v>4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</row>
    <row r="134" spans="1:52" x14ac:dyDescent="0.35">
      <c r="A134">
        <v>10320</v>
      </c>
      <c r="B134" t="s">
        <v>69</v>
      </c>
      <c r="C134" t="s">
        <v>74</v>
      </c>
      <c r="D134" t="s">
        <v>68</v>
      </c>
      <c r="E134" t="s">
        <v>85</v>
      </c>
      <c r="F134" t="s">
        <v>92</v>
      </c>
      <c r="G134" t="s">
        <v>94</v>
      </c>
      <c r="H134" t="s">
        <v>99</v>
      </c>
      <c r="I134" t="s">
        <v>209</v>
      </c>
      <c r="J134" t="s">
        <v>111</v>
      </c>
      <c r="K134" t="s">
        <v>116</v>
      </c>
      <c r="L134">
        <v>8</v>
      </c>
      <c r="X134" s="16"/>
      <c r="Y134" t="s">
        <v>69</v>
      </c>
      <c r="AB134">
        <v>4</v>
      </c>
      <c r="AE134" s="16"/>
      <c r="AF134" s="16"/>
      <c r="AG134" s="16"/>
      <c r="AH134" s="16"/>
      <c r="AI134" s="16"/>
      <c r="AJ134" s="16"/>
      <c r="AK134">
        <v>7</v>
      </c>
      <c r="AL134" s="16">
        <v>10</v>
      </c>
      <c r="AM134" s="16">
        <v>8</v>
      </c>
      <c r="AN134" s="16">
        <v>7</v>
      </c>
      <c r="AO134" s="16">
        <v>9</v>
      </c>
      <c r="AP134" s="16">
        <v>7</v>
      </c>
      <c r="AQ134" s="16">
        <v>1</v>
      </c>
      <c r="AR134" s="16">
        <v>3</v>
      </c>
      <c r="AS134" s="16">
        <v>2</v>
      </c>
      <c r="AT134" s="16">
        <v>4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35">
      <c r="A135">
        <v>10326</v>
      </c>
      <c r="B135" t="s">
        <v>69</v>
      </c>
      <c r="C135" t="s">
        <v>74</v>
      </c>
      <c r="D135" t="s">
        <v>68</v>
      </c>
      <c r="E135" t="s">
        <v>78</v>
      </c>
      <c r="F135" t="s">
        <v>196</v>
      </c>
      <c r="G135" t="s">
        <v>94</v>
      </c>
      <c r="H135" t="s">
        <v>98</v>
      </c>
      <c r="I135" t="s">
        <v>206</v>
      </c>
      <c r="J135" t="s">
        <v>111</v>
      </c>
      <c r="K135" t="s">
        <v>116</v>
      </c>
      <c r="L135">
        <v>8</v>
      </c>
      <c r="X135" s="16"/>
      <c r="Y135" t="s">
        <v>69</v>
      </c>
      <c r="AB135">
        <v>4</v>
      </c>
      <c r="AE135" s="16"/>
      <c r="AF135" s="16"/>
      <c r="AG135" s="16"/>
      <c r="AH135" s="16"/>
      <c r="AI135" s="16"/>
      <c r="AJ135" s="16"/>
      <c r="AK135">
        <v>7</v>
      </c>
      <c r="AL135" s="16">
        <v>7</v>
      </c>
      <c r="AM135" s="16">
        <v>8</v>
      </c>
      <c r="AN135" s="16">
        <v>7</v>
      </c>
      <c r="AO135" s="16">
        <v>9</v>
      </c>
      <c r="AP135" s="16">
        <v>4</v>
      </c>
      <c r="AQ135" s="16">
        <v>1</v>
      </c>
      <c r="AR135" s="16">
        <v>4</v>
      </c>
      <c r="AS135" s="16">
        <v>2</v>
      </c>
      <c r="AT135" s="16">
        <v>3</v>
      </c>
      <c r="AU135">
        <v>1</v>
      </c>
      <c r="AV135">
        <v>0</v>
      </c>
      <c r="AW135">
        <v>1</v>
      </c>
      <c r="AX135">
        <v>0</v>
      </c>
      <c r="AY135">
        <v>1</v>
      </c>
      <c r="AZ135">
        <v>0</v>
      </c>
    </row>
    <row r="136" spans="1:52" x14ac:dyDescent="0.35">
      <c r="A136">
        <v>10328</v>
      </c>
      <c r="B136" t="s">
        <v>69</v>
      </c>
      <c r="C136" t="s">
        <v>74</v>
      </c>
      <c r="D136" t="s">
        <v>68</v>
      </c>
      <c r="E136" t="s">
        <v>80</v>
      </c>
      <c r="F136" t="s">
        <v>196</v>
      </c>
      <c r="G136" t="s">
        <v>95</v>
      </c>
      <c r="H136" t="s">
        <v>97</v>
      </c>
      <c r="I136" t="s">
        <v>206</v>
      </c>
      <c r="J136" t="s">
        <v>111</v>
      </c>
      <c r="K136" t="s">
        <v>116</v>
      </c>
      <c r="L136">
        <v>10</v>
      </c>
      <c r="X136" s="16"/>
      <c r="Y136" t="s">
        <v>69</v>
      </c>
      <c r="AB136">
        <v>5</v>
      </c>
      <c r="AE136" s="16"/>
      <c r="AF136" s="16"/>
      <c r="AG136" s="16"/>
      <c r="AH136" s="16"/>
      <c r="AI136" s="16"/>
      <c r="AJ136" s="16"/>
      <c r="AK136">
        <v>9</v>
      </c>
      <c r="AL136" s="16">
        <v>10</v>
      </c>
      <c r="AM136" s="16">
        <v>7</v>
      </c>
      <c r="AN136" s="16">
        <v>10</v>
      </c>
      <c r="AO136" s="16">
        <v>8</v>
      </c>
      <c r="AP136" s="16">
        <v>8</v>
      </c>
      <c r="AQ136" s="16">
        <v>4</v>
      </c>
      <c r="AR136" s="16">
        <v>1</v>
      </c>
      <c r="AS136" s="16">
        <v>3</v>
      </c>
      <c r="AT136" s="16">
        <v>2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</row>
    <row r="137" spans="1:52" x14ac:dyDescent="0.35">
      <c r="A137">
        <v>10329</v>
      </c>
      <c r="B137" t="s">
        <v>69</v>
      </c>
      <c r="C137" t="s">
        <v>74</v>
      </c>
      <c r="D137" t="s">
        <v>68</v>
      </c>
      <c r="E137" t="s">
        <v>84</v>
      </c>
      <c r="F137" t="s">
        <v>196</v>
      </c>
      <c r="G137" t="s">
        <v>95</v>
      </c>
      <c r="H137" t="s">
        <v>97</v>
      </c>
      <c r="I137" t="s">
        <v>199</v>
      </c>
      <c r="J137" t="s">
        <v>111</v>
      </c>
      <c r="K137" t="s">
        <v>116</v>
      </c>
      <c r="L137">
        <v>9</v>
      </c>
      <c r="X137" s="16"/>
      <c r="Y137" t="s">
        <v>69</v>
      </c>
      <c r="AB137">
        <v>5</v>
      </c>
      <c r="AE137" s="16"/>
      <c r="AF137" s="16"/>
      <c r="AG137" s="16"/>
      <c r="AH137" s="16"/>
      <c r="AI137" s="16"/>
      <c r="AJ137" s="16"/>
      <c r="AK137">
        <v>8</v>
      </c>
      <c r="AL137" s="16">
        <v>10</v>
      </c>
      <c r="AM137" s="16">
        <v>10</v>
      </c>
      <c r="AN137" s="16">
        <v>10</v>
      </c>
      <c r="AO137" s="16">
        <v>9</v>
      </c>
      <c r="AP137" s="16">
        <v>9</v>
      </c>
      <c r="AQ137" s="16">
        <v>4</v>
      </c>
      <c r="AR137" s="16">
        <v>1</v>
      </c>
      <c r="AS137" s="16">
        <v>2</v>
      </c>
      <c r="AT137" s="16">
        <v>3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</row>
    <row r="138" spans="1:52" x14ac:dyDescent="0.35">
      <c r="A138">
        <v>10333</v>
      </c>
      <c r="B138" t="s">
        <v>69</v>
      </c>
      <c r="C138" t="s">
        <v>74</v>
      </c>
      <c r="D138" t="s">
        <v>68</v>
      </c>
      <c r="E138" t="s">
        <v>78</v>
      </c>
      <c r="F138" t="s">
        <v>200</v>
      </c>
      <c r="G138" t="s">
        <v>96</v>
      </c>
      <c r="H138" t="s">
        <v>98</v>
      </c>
      <c r="I138" t="s">
        <v>203</v>
      </c>
      <c r="J138" t="s">
        <v>111</v>
      </c>
      <c r="K138" t="s">
        <v>116</v>
      </c>
      <c r="L138">
        <v>7</v>
      </c>
      <c r="X138" s="16"/>
      <c r="Y138" t="s">
        <v>69</v>
      </c>
      <c r="AB138">
        <v>4</v>
      </c>
      <c r="AE138" s="16"/>
      <c r="AF138" s="16"/>
      <c r="AG138" s="16"/>
      <c r="AH138" s="16"/>
      <c r="AI138" s="16"/>
      <c r="AJ138" s="16"/>
      <c r="AK138">
        <v>8</v>
      </c>
      <c r="AL138" s="16">
        <v>7</v>
      </c>
      <c r="AM138" s="16">
        <v>10</v>
      </c>
      <c r="AN138" s="16">
        <v>7</v>
      </c>
      <c r="AO138" s="16">
        <v>7</v>
      </c>
      <c r="AP138" s="16">
        <v>8</v>
      </c>
      <c r="AQ138" s="16">
        <v>4</v>
      </c>
      <c r="AR138" s="16">
        <v>1</v>
      </c>
      <c r="AS138" s="16">
        <v>3</v>
      </c>
      <c r="AT138" s="16">
        <v>2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</row>
    <row r="139" spans="1:52" x14ac:dyDescent="0.35">
      <c r="A139">
        <v>10334</v>
      </c>
      <c r="B139" t="s">
        <v>69</v>
      </c>
      <c r="C139" t="s">
        <v>74</v>
      </c>
      <c r="D139" t="s">
        <v>68</v>
      </c>
      <c r="E139" t="s">
        <v>81</v>
      </c>
      <c r="F139" t="s">
        <v>200</v>
      </c>
      <c r="G139" t="s">
        <v>96</v>
      </c>
      <c r="H139" t="s">
        <v>97</v>
      </c>
      <c r="I139" t="s">
        <v>197</v>
      </c>
      <c r="J139" t="s">
        <v>111</v>
      </c>
      <c r="K139" t="s">
        <v>116</v>
      </c>
      <c r="L139">
        <v>6</v>
      </c>
      <c r="X139" s="16"/>
      <c r="Y139" t="s">
        <v>69</v>
      </c>
      <c r="AB139">
        <v>4</v>
      </c>
      <c r="AE139" s="16"/>
      <c r="AF139" s="16"/>
      <c r="AG139" s="16"/>
      <c r="AH139" s="16"/>
      <c r="AI139" s="16"/>
      <c r="AJ139" s="16"/>
      <c r="AK139">
        <v>8</v>
      </c>
      <c r="AL139" s="16">
        <v>9</v>
      </c>
      <c r="AM139" s="16">
        <v>9</v>
      </c>
      <c r="AN139" s="16">
        <v>9</v>
      </c>
      <c r="AO139" s="16">
        <v>10</v>
      </c>
      <c r="AP139" s="16">
        <v>8</v>
      </c>
      <c r="AQ139" s="16">
        <v>2</v>
      </c>
      <c r="AR139" s="16">
        <v>1</v>
      </c>
      <c r="AS139" s="16">
        <v>3</v>
      </c>
      <c r="AT139" s="16">
        <v>4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</row>
    <row r="140" spans="1:52" x14ac:dyDescent="0.35">
      <c r="A140">
        <v>10335</v>
      </c>
      <c r="B140" t="s">
        <v>69</v>
      </c>
      <c r="C140" t="s">
        <v>74</v>
      </c>
      <c r="D140" t="s">
        <v>68</v>
      </c>
      <c r="E140" t="s">
        <v>78</v>
      </c>
      <c r="F140" t="s">
        <v>196</v>
      </c>
      <c r="G140" t="s">
        <v>95</v>
      </c>
      <c r="H140" t="s">
        <v>97</v>
      </c>
      <c r="I140" t="s">
        <v>205</v>
      </c>
      <c r="J140" t="s">
        <v>111</v>
      </c>
      <c r="K140" t="s">
        <v>116</v>
      </c>
      <c r="L140">
        <v>8</v>
      </c>
      <c r="X140" s="16"/>
      <c r="Y140" t="s">
        <v>69</v>
      </c>
      <c r="AB140">
        <v>3</v>
      </c>
      <c r="AE140" s="16"/>
      <c r="AF140" s="16"/>
      <c r="AG140" s="16"/>
      <c r="AH140" s="16"/>
      <c r="AI140" s="16"/>
      <c r="AJ140" s="16"/>
      <c r="AK140">
        <v>10</v>
      </c>
      <c r="AL140" s="16">
        <v>10</v>
      </c>
      <c r="AM140" s="16">
        <v>8</v>
      </c>
      <c r="AN140" s="16">
        <v>10</v>
      </c>
      <c r="AO140" s="16">
        <v>10</v>
      </c>
      <c r="AP140" s="16">
        <v>9</v>
      </c>
      <c r="AQ140" s="16">
        <v>1</v>
      </c>
      <c r="AR140" s="16">
        <v>4</v>
      </c>
      <c r="AS140" s="16">
        <v>3</v>
      </c>
      <c r="AT140" s="16">
        <v>2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</row>
    <row r="141" spans="1:52" x14ac:dyDescent="0.35">
      <c r="A141">
        <v>10338</v>
      </c>
      <c r="B141" t="s">
        <v>69</v>
      </c>
      <c r="C141" t="s">
        <v>74</v>
      </c>
      <c r="D141" t="s">
        <v>68</v>
      </c>
      <c r="E141" t="s">
        <v>78</v>
      </c>
      <c r="F141" t="s">
        <v>198</v>
      </c>
      <c r="G141" t="s">
        <v>96</v>
      </c>
      <c r="H141" t="s">
        <v>97</v>
      </c>
      <c r="I141" t="s">
        <v>205</v>
      </c>
      <c r="J141" t="s">
        <v>111</v>
      </c>
      <c r="K141" t="s">
        <v>116</v>
      </c>
      <c r="L141">
        <v>8</v>
      </c>
      <c r="X141" s="16"/>
      <c r="Y141" t="s">
        <v>69</v>
      </c>
      <c r="AB141">
        <v>5</v>
      </c>
      <c r="AE141" s="16"/>
      <c r="AF141" s="16"/>
      <c r="AG141" s="16"/>
      <c r="AH141" s="16"/>
      <c r="AI141" s="16"/>
      <c r="AJ141" s="16"/>
      <c r="AK141">
        <v>7</v>
      </c>
      <c r="AL141" s="16">
        <v>8</v>
      </c>
      <c r="AM141" s="16">
        <v>7</v>
      </c>
      <c r="AN141" s="16">
        <v>8</v>
      </c>
      <c r="AO141" s="16">
        <v>10</v>
      </c>
      <c r="AP141" s="16">
        <v>9</v>
      </c>
      <c r="AQ141" s="16">
        <v>1</v>
      </c>
      <c r="AR141" s="16">
        <v>3</v>
      </c>
      <c r="AS141" s="16">
        <v>2</v>
      </c>
      <c r="AT141" s="16">
        <v>4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</row>
    <row r="142" spans="1:52" x14ac:dyDescent="0.35">
      <c r="A142">
        <v>10339</v>
      </c>
      <c r="B142" t="s">
        <v>69</v>
      </c>
      <c r="C142" t="s">
        <v>74</v>
      </c>
      <c r="D142" t="s">
        <v>68</v>
      </c>
      <c r="E142" t="s">
        <v>78</v>
      </c>
      <c r="F142" t="s">
        <v>200</v>
      </c>
      <c r="G142" t="s">
        <v>96</v>
      </c>
      <c r="H142" t="s">
        <v>98</v>
      </c>
      <c r="I142" t="s">
        <v>197</v>
      </c>
      <c r="J142" t="s">
        <v>111</v>
      </c>
      <c r="K142" t="s">
        <v>116</v>
      </c>
      <c r="L142">
        <v>10</v>
      </c>
      <c r="X142" s="16"/>
      <c r="Y142" t="s">
        <v>69</v>
      </c>
      <c r="AB142">
        <v>4</v>
      </c>
      <c r="AE142" s="16"/>
      <c r="AF142" s="16"/>
      <c r="AG142" s="16"/>
      <c r="AH142" s="16"/>
      <c r="AI142" s="16"/>
      <c r="AJ142" s="16"/>
      <c r="AK142">
        <v>9</v>
      </c>
      <c r="AL142" s="16">
        <v>7</v>
      </c>
      <c r="AM142" s="16">
        <v>8</v>
      </c>
      <c r="AN142" s="16">
        <v>10</v>
      </c>
      <c r="AO142" s="16">
        <v>7</v>
      </c>
      <c r="AP142" s="16">
        <v>10</v>
      </c>
      <c r="AQ142" s="16">
        <v>1</v>
      </c>
      <c r="AR142" s="16">
        <v>3</v>
      </c>
      <c r="AS142" s="16">
        <v>4</v>
      </c>
      <c r="AT142" s="16">
        <v>2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</row>
    <row r="143" spans="1:52" x14ac:dyDescent="0.35">
      <c r="A143">
        <v>10347</v>
      </c>
      <c r="B143" t="s">
        <v>69</v>
      </c>
      <c r="C143" t="s">
        <v>74</v>
      </c>
      <c r="D143" t="s">
        <v>68</v>
      </c>
      <c r="E143" t="s">
        <v>75</v>
      </c>
      <c r="F143" t="s">
        <v>198</v>
      </c>
      <c r="G143" t="s">
        <v>96</v>
      </c>
      <c r="H143" t="s">
        <v>97</v>
      </c>
      <c r="I143" t="s">
        <v>197</v>
      </c>
      <c r="J143" t="s">
        <v>111</v>
      </c>
      <c r="K143" t="s">
        <v>116</v>
      </c>
      <c r="L143">
        <v>4</v>
      </c>
      <c r="X143" s="16"/>
      <c r="Y143" t="s">
        <v>69</v>
      </c>
      <c r="AB143">
        <v>2</v>
      </c>
      <c r="AE143" s="16"/>
      <c r="AF143" s="16"/>
      <c r="AG143" s="16"/>
      <c r="AH143" s="16"/>
      <c r="AI143" s="16"/>
      <c r="AJ143" s="16"/>
      <c r="AK143">
        <v>2</v>
      </c>
      <c r="AL143" s="16">
        <v>2</v>
      </c>
      <c r="AM143" s="16">
        <v>4</v>
      </c>
      <c r="AN143" s="16">
        <v>4</v>
      </c>
      <c r="AO143" s="16">
        <v>5</v>
      </c>
      <c r="AP143" s="16">
        <v>3</v>
      </c>
      <c r="AQ143" s="16">
        <v>1</v>
      </c>
      <c r="AR143" s="16">
        <v>3</v>
      </c>
      <c r="AS143" s="16">
        <v>4</v>
      </c>
      <c r="AT143" s="16">
        <v>2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 x14ac:dyDescent="0.35">
      <c r="A144">
        <v>10348</v>
      </c>
      <c r="B144" t="s">
        <v>69</v>
      </c>
      <c r="C144" t="s">
        <v>74</v>
      </c>
      <c r="D144" t="s">
        <v>68</v>
      </c>
      <c r="E144" t="s">
        <v>84</v>
      </c>
      <c r="F144" t="s">
        <v>196</v>
      </c>
      <c r="G144" t="s">
        <v>95</v>
      </c>
      <c r="H144" t="s">
        <v>97</v>
      </c>
      <c r="I144" t="s">
        <v>203</v>
      </c>
      <c r="J144" t="s">
        <v>111</v>
      </c>
      <c r="K144" t="s">
        <v>116</v>
      </c>
      <c r="L144">
        <v>9</v>
      </c>
      <c r="X144" s="16"/>
      <c r="Y144" t="s">
        <v>69</v>
      </c>
      <c r="AB144">
        <v>5</v>
      </c>
      <c r="AE144" s="16"/>
      <c r="AF144" s="16"/>
      <c r="AG144" s="16"/>
      <c r="AH144" s="16"/>
      <c r="AI144" s="16"/>
      <c r="AJ144" s="16"/>
      <c r="AK144">
        <v>8</v>
      </c>
      <c r="AL144" s="16">
        <v>9</v>
      </c>
      <c r="AM144" s="16">
        <v>8</v>
      </c>
      <c r="AN144" s="16">
        <v>8</v>
      </c>
      <c r="AO144" s="16">
        <v>7</v>
      </c>
      <c r="AP144" s="16">
        <v>10</v>
      </c>
      <c r="AQ144" s="16">
        <v>1</v>
      </c>
      <c r="AR144" s="16">
        <v>2</v>
      </c>
      <c r="AS144" s="16">
        <v>4</v>
      </c>
      <c r="AT144" s="16">
        <v>3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</row>
    <row r="145" spans="1:52" x14ac:dyDescent="0.35">
      <c r="A145">
        <v>10349</v>
      </c>
      <c r="B145" t="s">
        <v>69</v>
      </c>
      <c r="C145" t="s">
        <v>74</v>
      </c>
      <c r="D145" t="s">
        <v>68</v>
      </c>
      <c r="E145" t="s">
        <v>76</v>
      </c>
      <c r="F145" t="s">
        <v>198</v>
      </c>
      <c r="G145" t="s">
        <v>95</v>
      </c>
      <c r="H145" t="s">
        <v>97</v>
      </c>
      <c r="I145" t="s">
        <v>205</v>
      </c>
      <c r="J145" t="s">
        <v>111</v>
      </c>
      <c r="K145" t="s">
        <v>116</v>
      </c>
      <c r="L145">
        <v>10</v>
      </c>
      <c r="X145" s="16"/>
      <c r="Y145" t="s">
        <v>69</v>
      </c>
      <c r="AB145">
        <v>5</v>
      </c>
      <c r="AE145" s="16"/>
      <c r="AF145" s="16"/>
      <c r="AG145" s="16"/>
      <c r="AH145" s="16"/>
      <c r="AI145" s="16"/>
      <c r="AJ145" s="16"/>
      <c r="AK145">
        <v>9</v>
      </c>
      <c r="AL145" s="16">
        <v>7</v>
      </c>
      <c r="AM145" s="16">
        <v>8</v>
      </c>
      <c r="AN145" s="16">
        <v>9</v>
      </c>
      <c r="AO145" s="16">
        <v>9</v>
      </c>
      <c r="AP145" s="16">
        <v>7</v>
      </c>
      <c r="AQ145" s="16">
        <v>1</v>
      </c>
      <c r="AR145" s="16">
        <v>3</v>
      </c>
      <c r="AS145" s="16">
        <v>2</v>
      </c>
      <c r="AT145" s="16">
        <v>4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35">
      <c r="A146">
        <v>10350</v>
      </c>
      <c r="B146" t="s">
        <v>69</v>
      </c>
      <c r="C146" t="s">
        <v>74</v>
      </c>
      <c r="D146" t="s">
        <v>68</v>
      </c>
      <c r="E146" t="s">
        <v>80</v>
      </c>
      <c r="F146" t="s">
        <v>196</v>
      </c>
      <c r="G146" t="s">
        <v>96</v>
      </c>
      <c r="H146" t="s">
        <v>98</v>
      </c>
      <c r="I146" t="s">
        <v>199</v>
      </c>
      <c r="J146" t="s">
        <v>111</v>
      </c>
      <c r="K146" t="s">
        <v>116</v>
      </c>
      <c r="L146">
        <v>6</v>
      </c>
      <c r="X146" s="16"/>
      <c r="Y146" t="s">
        <v>69</v>
      </c>
      <c r="AB146">
        <v>3</v>
      </c>
      <c r="AE146" s="16"/>
      <c r="AF146" s="16"/>
      <c r="AG146" s="16"/>
      <c r="AH146" s="16"/>
      <c r="AI146" s="16"/>
      <c r="AJ146" s="16"/>
      <c r="AK146">
        <v>5</v>
      </c>
      <c r="AL146" s="16">
        <v>8</v>
      </c>
      <c r="AM146" s="16">
        <v>7</v>
      </c>
      <c r="AN146" s="16">
        <v>8</v>
      </c>
      <c r="AO146" s="16">
        <v>7</v>
      </c>
      <c r="AP146" s="16">
        <v>3</v>
      </c>
      <c r="AQ146" s="16">
        <v>1</v>
      </c>
      <c r="AR146" s="16">
        <v>4</v>
      </c>
      <c r="AS146" s="16">
        <v>2</v>
      </c>
      <c r="AT146" s="16">
        <v>3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0</v>
      </c>
    </row>
    <row r="147" spans="1:52" x14ac:dyDescent="0.35">
      <c r="A147">
        <v>10351</v>
      </c>
      <c r="B147" t="s">
        <v>69</v>
      </c>
      <c r="C147" t="s">
        <v>74</v>
      </c>
      <c r="D147" t="s">
        <v>68</v>
      </c>
      <c r="E147" t="s">
        <v>84</v>
      </c>
      <c r="F147" t="s">
        <v>200</v>
      </c>
      <c r="G147" t="s">
        <v>96</v>
      </c>
      <c r="H147" t="s">
        <v>98</v>
      </c>
      <c r="I147" t="s">
        <v>207</v>
      </c>
      <c r="J147" t="s">
        <v>111</v>
      </c>
      <c r="K147" t="s">
        <v>116</v>
      </c>
      <c r="L147">
        <v>9</v>
      </c>
      <c r="X147" s="16"/>
      <c r="Y147" t="s">
        <v>69</v>
      </c>
      <c r="AB147">
        <v>5</v>
      </c>
      <c r="AE147" s="16"/>
      <c r="AF147" s="16"/>
      <c r="AG147" s="16"/>
      <c r="AH147" s="16"/>
      <c r="AI147" s="16"/>
      <c r="AJ147" s="16"/>
      <c r="AK147">
        <v>10</v>
      </c>
      <c r="AL147" s="16">
        <v>10</v>
      </c>
      <c r="AM147" s="16">
        <v>7</v>
      </c>
      <c r="AN147" s="16">
        <v>9</v>
      </c>
      <c r="AO147" s="16">
        <v>8</v>
      </c>
      <c r="AP147" s="16">
        <v>9</v>
      </c>
      <c r="AQ147" s="16">
        <v>3</v>
      </c>
      <c r="AR147" s="16">
        <v>1</v>
      </c>
      <c r="AS147" s="16">
        <v>4</v>
      </c>
      <c r="AT147" s="16">
        <v>2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 x14ac:dyDescent="0.35">
      <c r="A148">
        <v>10356</v>
      </c>
      <c r="B148" t="s">
        <v>69</v>
      </c>
      <c r="C148" t="s">
        <v>74</v>
      </c>
      <c r="D148" t="s">
        <v>68</v>
      </c>
      <c r="E148" t="s">
        <v>78</v>
      </c>
      <c r="F148" t="s">
        <v>196</v>
      </c>
      <c r="G148" t="s">
        <v>95</v>
      </c>
      <c r="H148" t="s">
        <v>98</v>
      </c>
      <c r="I148" t="s">
        <v>209</v>
      </c>
      <c r="J148" t="s">
        <v>111</v>
      </c>
      <c r="K148" t="s">
        <v>116</v>
      </c>
      <c r="L148">
        <v>9</v>
      </c>
      <c r="X148" s="16"/>
      <c r="Y148" t="s">
        <v>69</v>
      </c>
      <c r="AB148">
        <v>5</v>
      </c>
      <c r="AE148" s="16"/>
      <c r="AF148" s="16"/>
      <c r="AG148" s="16"/>
      <c r="AH148" s="16"/>
      <c r="AI148" s="16"/>
      <c r="AJ148" s="16"/>
      <c r="AK148">
        <v>10</v>
      </c>
      <c r="AL148" s="16">
        <v>10</v>
      </c>
      <c r="AM148" s="16">
        <v>10</v>
      </c>
      <c r="AN148" s="16">
        <v>9</v>
      </c>
      <c r="AO148" s="16">
        <v>8</v>
      </c>
      <c r="AP148" s="16">
        <v>8</v>
      </c>
      <c r="AQ148" s="16">
        <v>2</v>
      </c>
      <c r="AR148" s="16">
        <v>1</v>
      </c>
      <c r="AS148" s="16">
        <v>3</v>
      </c>
      <c r="AT148" s="16">
        <v>4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0</v>
      </c>
    </row>
    <row r="149" spans="1:52" x14ac:dyDescent="0.35">
      <c r="A149">
        <v>10357</v>
      </c>
      <c r="B149" t="s">
        <v>69</v>
      </c>
      <c r="C149" t="s">
        <v>74</v>
      </c>
      <c r="D149" t="s">
        <v>68</v>
      </c>
      <c r="E149" t="s">
        <v>75</v>
      </c>
      <c r="F149" t="s">
        <v>198</v>
      </c>
      <c r="G149" t="s">
        <v>95</v>
      </c>
      <c r="H149" t="s">
        <v>97</v>
      </c>
      <c r="I149" t="s">
        <v>199</v>
      </c>
      <c r="J149" t="s">
        <v>111</v>
      </c>
      <c r="K149" t="s">
        <v>116</v>
      </c>
      <c r="L149">
        <v>9</v>
      </c>
      <c r="X149" s="16"/>
      <c r="Y149" t="s">
        <v>69</v>
      </c>
      <c r="AB149">
        <v>5</v>
      </c>
      <c r="AE149" s="16"/>
      <c r="AF149" s="16"/>
      <c r="AG149" s="16"/>
      <c r="AH149" s="16"/>
      <c r="AI149" s="16"/>
      <c r="AJ149" s="16"/>
      <c r="AK149">
        <v>10</v>
      </c>
      <c r="AL149" s="16">
        <v>10</v>
      </c>
      <c r="AM149" s="16">
        <v>10</v>
      </c>
      <c r="AN149" s="16">
        <v>8</v>
      </c>
      <c r="AO149" s="16">
        <v>7</v>
      </c>
      <c r="AP149" s="16">
        <v>8</v>
      </c>
      <c r="AQ149" s="16">
        <v>2</v>
      </c>
      <c r="AR149" s="16">
        <v>1</v>
      </c>
      <c r="AS149" s="16">
        <v>3</v>
      </c>
      <c r="AT149" s="16">
        <v>4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35">
      <c r="A150">
        <v>10361</v>
      </c>
      <c r="B150" t="s">
        <v>69</v>
      </c>
      <c r="C150" t="s">
        <v>74</v>
      </c>
      <c r="D150" t="s">
        <v>68</v>
      </c>
      <c r="E150" t="s">
        <v>83</v>
      </c>
      <c r="F150" t="s">
        <v>198</v>
      </c>
      <c r="G150" t="s">
        <v>95</v>
      </c>
      <c r="H150" t="s">
        <v>97</v>
      </c>
      <c r="I150" t="s">
        <v>199</v>
      </c>
      <c r="J150" t="s">
        <v>111</v>
      </c>
      <c r="K150" t="s">
        <v>116</v>
      </c>
      <c r="L150">
        <v>2</v>
      </c>
      <c r="X150" s="16"/>
      <c r="Y150" t="s">
        <v>69</v>
      </c>
      <c r="AB150">
        <v>2</v>
      </c>
      <c r="AE150" s="16"/>
      <c r="AF150" s="16"/>
      <c r="AG150" s="16"/>
      <c r="AH150" s="16"/>
      <c r="AI150" s="16"/>
      <c r="AJ150" s="16"/>
      <c r="AK150">
        <v>4</v>
      </c>
      <c r="AL150" s="16">
        <v>5</v>
      </c>
      <c r="AM150" s="16">
        <v>4</v>
      </c>
      <c r="AN150" s="16">
        <v>4</v>
      </c>
      <c r="AO150" s="16">
        <v>7</v>
      </c>
      <c r="AP150" s="16">
        <v>7</v>
      </c>
      <c r="AQ150" s="16">
        <v>1</v>
      </c>
      <c r="AR150" s="16">
        <v>4</v>
      </c>
      <c r="AS150" s="16">
        <v>3</v>
      </c>
      <c r="AT150" s="16">
        <v>2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35">
      <c r="A151">
        <v>10366</v>
      </c>
      <c r="B151" t="s">
        <v>69</v>
      </c>
      <c r="C151" t="s">
        <v>74</v>
      </c>
      <c r="D151" t="s">
        <v>68</v>
      </c>
      <c r="E151" t="s">
        <v>80</v>
      </c>
      <c r="F151" t="s">
        <v>196</v>
      </c>
      <c r="G151" t="s">
        <v>96</v>
      </c>
      <c r="H151" t="s">
        <v>97</v>
      </c>
      <c r="I151" t="s">
        <v>199</v>
      </c>
      <c r="J151" t="s">
        <v>111</v>
      </c>
      <c r="K151" t="s">
        <v>116</v>
      </c>
      <c r="L151">
        <v>3</v>
      </c>
      <c r="X151" s="16"/>
      <c r="Y151" t="s">
        <v>69</v>
      </c>
      <c r="AB151">
        <v>4</v>
      </c>
      <c r="AE151" s="16"/>
      <c r="AF151" s="16"/>
      <c r="AG151" s="16"/>
      <c r="AH151" s="16"/>
      <c r="AI151" s="16"/>
      <c r="AJ151" s="16"/>
      <c r="AK151">
        <v>2</v>
      </c>
      <c r="AL151" s="16">
        <v>3</v>
      </c>
      <c r="AM151" s="16">
        <v>5</v>
      </c>
      <c r="AN151" s="16">
        <v>4</v>
      </c>
      <c r="AO151" s="16">
        <v>3</v>
      </c>
      <c r="AP151" s="16">
        <v>5</v>
      </c>
      <c r="AQ151" s="16">
        <v>3</v>
      </c>
      <c r="AR151" s="16">
        <v>4</v>
      </c>
      <c r="AS151" s="16">
        <v>1</v>
      </c>
      <c r="AT151" s="16">
        <v>2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 x14ac:dyDescent="0.35">
      <c r="A152">
        <v>10367</v>
      </c>
      <c r="B152" t="s">
        <v>69</v>
      </c>
      <c r="C152" t="s">
        <v>74</v>
      </c>
      <c r="D152" t="s">
        <v>68</v>
      </c>
      <c r="E152" t="s">
        <v>82</v>
      </c>
      <c r="F152" t="s">
        <v>92</v>
      </c>
      <c r="G152" t="s">
        <v>94</v>
      </c>
      <c r="H152" t="s">
        <v>99</v>
      </c>
      <c r="I152" t="s">
        <v>203</v>
      </c>
      <c r="J152" t="s">
        <v>111</v>
      </c>
      <c r="K152" t="s">
        <v>116</v>
      </c>
      <c r="L152">
        <v>4</v>
      </c>
      <c r="X152" s="16"/>
      <c r="Y152" t="s">
        <v>69</v>
      </c>
      <c r="AB152">
        <v>2</v>
      </c>
      <c r="AE152" s="16"/>
      <c r="AF152" s="16"/>
      <c r="AG152" s="16"/>
      <c r="AH152" s="16"/>
      <c r="AI152" s="16"/>
      <c r="AJ152" s="16"/>
      <c r="AK152">
        <v>3</v>
      </c>
      <c r="AL152" s="16">
        <v>4</v>
      </c>
      <c r="AM152" s="16">
        <v>3</v>
      </c>
      <c r="AN152" s="16">
        <v>5</v>
      </c>
      <c r="AO152" s="16">
        <v>5</v>
      </c>
      <c r="AP152" s="16">
        <v>5</v>
      </c>
      <c r="AQ152" s="16">
        <v>2</v>
      </c>
      <c r="AR152" s="16">
        <v>1</v>
      </c>
      <c r="AS152" s="16">
        <v>4</v>
      </c>
      <c r="AT152" s="16">
        <v>3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 x14ac:dyDescent="0.35">
      <c r="A153">
        <v>10369</v>
      </c>
      <c r="B153" t="s">
        <v>69</v>
      </c>
      <c r="C153" t="s">
        <v>74</v>
      </c>
      <c r="D153" t="s">
        <v>68</v>
      </c>
      <c r="E153" t="s">
        <v>77</v>
      </c>
      <c r="F153" t="s">
        <v>196</v>
      </c>
      <c r="G153" t="s">
        <v>96</v>
      </c>
      <c r="H153" t="s">
        <v>97</v>
      </c>
      <c r="I153" t="s">
        <v>209</v>
      </c>
      <c r="J153" t="s">
        <v>110</v>
      </c>
      <c r="K153" t="s">
        <v>116</v>
      </c>
      <c r="L153">
        <v>8</v>
      </c>
      <c r="P153">
        <v>7</v>
      </c>
      <c r="Q153">
        <v>7</v>
      </c>
      <c r="R153">
        <v>7</v>
      </c>
      <c r="S153">
        <v>9</v>
      </c>
      <c r="T153">
        <v>9</v>
      </c>
      <c r="U153">
        <v>7</v>
      </c>
      <c r="V153" t="s">
        <v>122</v>
      </c>
      <c r="X153">
        <v>5</v>
      </c>
      <c r="Y153" t="s">
        <v>69</v>
      </c>
      <c r="AB153">
        <v>3</v>
      </c>
      <c r="AE153" s="16"/>
      <c r="AF153" s="16"/>
      <c r="AG153" s="16"/>
      <c r="AH153" s="16"/>
      <c r="AI153" s="16"/>
      <c r="AJ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</row>
    <row r="154" spans="1:52" x14ac:dyDescent="0.35">
      <c r="A154">
        <v>10374</v>
      </c>
      <c r="B154" t="s">
        <v>69</v>
      </c>
      <c r="C154" t="s">
        <v>74</v>
      </c>
      <c r="D154" t="s">
        <v>68</v>
      </c>
      <c r="E154" t="s">
        <v>79</v>
      </c>
      <c r="F154" t="s">
        <v>208</v>
      </c>
      <c r="G154" t="s">
        <v>94</v>
      </c>
      <c r="H154" t="s">
        <v>98</v>
      </c>
      <c r="I154" t="s">
        <v>203</v>
      </c>
      <c r="J154" t="s">
        <v>111</v>
      </c>
      <c r="K154" t="s">
        <v>116</v>
      </c>
      <c r="L154">
        <v>10</v>
      </c>
      <c r="X154" s="16"/>
      <c r="Y154" t="s">
        <v>69</v>
      </c>
      <c r="AB154">
        <v>5</v>
      </c>
      <c r="AE154" s="16"/>
      <c r="AF154" s="16"/>
      <c r="AG154" s="16"/>
      <c r="AH154" s="16"/>
      <c r="AI154" s="16"/>
      <c r="AJ154" s="16"/>
      <c r="AK154">
        <v>9</v>
      </c>
      <c r="AL154" s="16">
        <v>10</v>
      </c>
      <c r="AM154" s="16">
        <v>8</v>
      </c>
      <c r="AN154" s="16">
        <v>8</v>
      </c>
      <c r="AO154" s="16">
        <v>9</v>
      </c>
      <c r="AP154" s="16">
        <v>7</v>
      </c>
      <c r="AQ154" s="16">
        <v>1</v>
      </c>
      <c r="AR154" s="16">
        <v>3</v>
      </c>
      <c r="AS154" s="16">
        <v>2</v>
      </c>
      <c r="AT154" s="16">
        <v>4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35">
      <c r="A155">
        <v>10375</v>
      </c>
      <c r="B155" t="s">
        <v>69</v>
      </c>
      <c r="C155" t="s">
        <v>74</v>
      </c>
      <c r="D155" t="s">
        <v>68</v>
      </c>
      <c r="E155" t="s">
        <v>77</v>
      </c>
      <c r="F155" t="s">
        <v>200</v>
      </c>
      <c r="G155" t="s">
        <v>96</v>
      </c>
      <c r="H155" t="s">
        <v>97</v>
      </c>
      <c r="I155" t="s">
        <v>207</v>
      </c>
      <c r="J155" t="s">
        <v>111</v>
      </c>
      <c r="K155" t="s">
        <v>116</v>
      </c>
      <c r="L155">
        <v>10</v>
      </c>
      <c r="X155" s="16"/>
      <c r="Y155" t="s">
        <v>69</v>
      </c>
      <c r="AB155">
        <v>5</v>
      </c>
      <c r="AE155" s="16"/>
      <c r="AF155" s="16"/>
      <c r="AG155" s="16"/>
      <c r="AH155" s="16"/>
      <c r="AI155" s="16"/>
      <c r="AJ155" s="16"/>
      <c r="AK155">
        <v>9</v>
      </c>
      <c r="AL155" s="16">
        <v>8</v>
      </c>
      <c r="AM155" s="16">
        <v>8</v>
      </c>
      <c r="AN155" s="16">
        <v>9</v>
      </c>
      <c r="AO155" s="16">
        <v>7</v>
      </c>
      <c r="AP155" s="16">
        <v>7</v>
      </c>
      <c r="AQ155" s="16">
        <v>3</v>
      </c>
      <c r="AR155" s="16">
        <v>1</v>
      </c>
      <c r="AS155" s="16">
        <v>2</v>
      </c>
      <c r="AT155" s="16">
        <v>4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0</v>
      </c>
    </row>
    <row r="156" spans="1:52" x14ac:dyDescent="0.35">
      <c r="A156">
        <v>10376</v>
      </c>
      <c r="B156" t="s">
        <v>69</v>
      </c>
      <c r="C156" t="s">
        <v>74</v>
      </c>
      <c r="D156" t="s">
        <v>68</v>
      </c>
      <c r="E156" t="s">
        <v>85</v>
      </c>
      <c r="F156" t="s">
        <v>200</v>
      </c>
      <c r="G156" t="s">
        <v>96</v>
      </c>
      <c r="H156" t="s">
        <v>97</v>
      </c>
      <c r="I156" t="s">
        <v>209</v>
      </c>
      <c r="J156" t="s">
        <v>111</v>
      </c>
      <c r="K156" t="s">
        <v>116</v>
      </c>
      <c r="L156">
        <v>9</v>
      </c>
      <c r="X156" s="16"/>
      <c r="Y156" t="s">
        <v>69</v>
      </c>
      <c r="AB156">
        <v>4</v>
      </c>
      <c r="AE156" s="16"/>
      <c r="AF156" s="16"/>
      <c r="AG156" s="16"/>
      <c r="AH156" s="16"/>
      <c r="AI156" s="16"/>
      <c r="AJ156" s="16"/>
      <c r="AK156">
        <v>10</v>
      </c>
      <c r="AL156" s="16">
        <v>10</v>
      </c>
      <c r="AM156" s="16">
        <v>7</v>
      </c>
      <c r="AN156" s="16">
        <v>10</v>
      </c>
      <c r="AO156" s="16">
        <v>9</v>
      </c>
      <c r="AP156" s="16">
        <v>8</v>
      </c>
      <c r="AQ156" s="16">
        <v>4</v>
      </c>
      <c r="AR156" s="16">
        <v>2</v>
      </c>
      <c r="AS156" s="16">
        <v>3</v>
      </c>
      <c r="AT156" s="16">
        <v>1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</row>
    <row r="157" spans="1:52" x14ac:dyDescent="0.35">
      <c r="A157">
        <v>10380</v>
      </c>
      <c r="B157" t="s">
        <v>69</v>
      </c>
      <c r="C157" t="s">
        <v>74</v>
      </c>
      <c r="D157" t="s">
        <v>68</v>
      </c>
      <c r="E157" t="s">
        <v>81</v>
      </c>
      <c r="F157" t="s">
        <v>196</v>
      </c>
      <c r="G157" t="s">
        <v>96</v>
      </c>
      <c r="H157" t="s">
        <v>98</v>
      </c>
      <c r="I157" t="s">
        <v>207</v>
      </c>
      <c r="J157" t="s">
        <v>111</v>
      </c>
      <c r="K157" t="s">
        <v>116</v>
      </c>
      <c r="L157">
        <v>10</v>
      </c>
      <c r="X157" s="16"/>
      <c r="Y157" t="s">
        <v>69</v>
      </c>
      <c r="AB157">
        <v>4</v>
      </c>
      <c r="AE157" s="16"/>
      <c r="AF157" s="16"/>
      <c r="AG157" s="16"/>
      <c r="AH157" s="16"/>
      <c r="AI157" s="16"/>
      <c r="AJ157" s="16"/>
      <c r="AK157">
        <v>8</v>
      </c>
      <c r="AL157" s="16">
        <v>10</v>
      </c>
      <c r="AM157" s="16">
        <v>10</v>
      </c>
      <c r="AN157" s="16">
        <v>7</v>
      </c>
      <c r="AO157" s="16">
        <v>10</v>
      </c>
      <c r="AP157" s="16">
        <v>7</v>
      </c>
      <c r="AQ157" s="16">
        <v>4</v>
      </c>
      <c r="AR157" s="16">
        <v>1</v>
      </c>
      <c r="AS157" s="16">
        <v>2</v>
      </c>
      <c r="AT157" s="16">
        <v>3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</row>
    <row r="158" spans="1:52" x14ac:dyDescent="0.35">
      <c r="A158">
        <v>10387</v>
      </c>
      <c r="B158" t="s">
        <v>69</v>
      </c>
      <c r="C158" t="s">
        <v>74</v>
      </c>
      <c r="D158" t="s">
        <v>68</v>
      </c>
      <c r="E158" t="s">
        <v>82</v>
      </c>
      <c r="F158" t="s">
        <v>196</v>
      </c>
      <c r="G158" t="s">
        <v>96</v>
      </c>
      <c r="H158" t="s">
        <v>97</v>
      </c>
      <c r="I158" t="s">
        <v>205</v>
      </c>
      <c r="J158" t="s">
        <v>111</v>
      </c>
      <c r="K158" t="s">
        <v>116</v>
      </c>
      <c r="L158">
        <v>10</v>
      </c>
      <c r="X158" s="16"/>
      <c r="Y158" t="s">
        <v>69</v>
      </c>
      <c r="AB158">
        <v>4</v>
      </c>
      <c r="AE158" s="16"/>
      <c r="AF158" s="16"/>
      <c r="AG158" s="16"/>
      <c r="AH158" s="16"/>
      <c r="AI158" s="16"/>
      <c r="AJ158" s="16"/>
      <c r="AK158">
        <v>9</v>
      </c>
      <c r="AL158" s="16">
        <v>8</v>
      </c>
      <c r="AM158" s="16">
        <v>8</v>
      </c>
      <c r="AN158" s="16">
        <v>10</v>
      </c>
      <c r="AO158" s="16">
        <v>8</v>
      </c>
      <c r="AP158" s="16">
        <v>7</v>
      </c>
      <c r="AQ158" s="16">
        <v>1</v>
      </c>
      <c r="AR158" s="16">
        <v>2</v>
      </c>
      <c r="AS158" s="16">
        <v>3</v>
      </c>
      <c r="AT158" s="16">
        <v>4</v>
      </c>
      <c r="AU158">
        <v>1</v>
      </c>
      <c r="AV158">
        <v>1</v>
      </c>
      <c r="AW158">
        <v>1</v>
      </c>
      <c r="AX158">
        <v>0</v>
      </c>
      <c r="AY158">
        <v>0</v>
      </c>
      <c r="AZ158">
        <v>0</v>
      </c>
    </row>
    <row r="159" spans="1:52" x14ac:dyDescent="0.35">
      <c r="A159">
        <v>10391</v>
      </c>
      <c r="B159" t="s">
        <v>69</v>
      </c>
      <c r="C159" t="s">
        <v>74</v>
      </c>
      <c r="D159" t="s">
        <v>68</v>
      </c>
      <c r="E159" t="s">
        <v>77</v>
      </c>
      <c r="F159" t="s">
        <v>198</v>
      </c>
      <c r="G159" t="s">
        <v>96</v>
      </c>
      <c r="H159" t="s">
        <v>97</v>
      </c>
      <c r="I159" t="s">
        <v>199</v>
      </c>
      <c r="J159" t="s">
        <v>111</v>
      </c>
      <c r="K159" t="s">
        <v>116</v>
      </c>
      <c r="L159">
        <v>9</v>
      </c>
      <c r="X159" s="16"/>
      <c r="Y159" t="s">
        <v>69</v>
      </c>
      <c r="AB159">
        <v>4</v>
      </c>
      <c r="AE159" s="16"/>
      <c r="AF159" s="16"/>
      <c r="AG159" s="16"/>
      <c r="AH159" s="16"/>
      <c r="AI159" s="16"/>
      <c r="AJ159" s="16"/>
      <c r="AK159">
        <v>10</v>
      </c>
      <c r="AL159" s="16">
        <v>8</v>
      </c>
      <c r="AM159" s="16">
        <v>8</v>
      </c>
      <c r="AN159" s="16">
        <v>10</v>
      </c>
      <c r="AO159" s="16">
        <v>9</v>
      </c>
      <c r="AP159" s="16">
        <v>10</v>
      </c>
      <c r="AQ159" s="16">
        <v>4</v>
      </c>
      <c r="AR159" s="16">
        <v>2</v>
      </c>
      <c r="AS159" s="16">
        <v>3</v>
      </c>
      <c r="AT159" s="16">
        <v>1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</row>
    <row r="160" spans="1:52" x14ac:dyDescent="0.35">
      <c r="A160">
        <v>10393</v>
      </c>
      <c r="B160" t="s">
        <v>69</v>
      </c>
      <c r="C160" t="s">
        <v>74</v>
      </c>
      <c r="D160" t="s">
        <v>68</v>
      </c>
      <c r="E160" t="s">
        <v>77</v>
      </c>
      <c r="F160" t="s">
        <v>196</v>
      </c>
      <c r="G160" t="s">
        <v>96</v>
      </c>
      <c r="H160" t="s">
        <v>97</v>
      </c>
      <c r="I160" t="s">
        <v>206</v>
      </c>
      <c r="J160" t="s">
        <v>111</v>
      </c>
      <c r="K160" t="s">
        <v>116</v>
      </c>
      <c r="L160">
        <v>9</v>
      </c>
      <c r="X160" s="16"/>
      <c r="Y160" t="s">
        <v>69</v>
      </c>
      <c r="AB160">
        <v>5</v>
      </c>
      <c r="AE160" s="16"/>
      <c r="AF160" s="16"/>
      <c r="AG160" s="16"/>
      <c r="AH160" s="16"/>
      <c r="AI160" s="16"/>
      <c r="AJ160" s="16"/>
      <c r="AK160">
        <v>10</v>
      </c>
      <c r="AL160" s="16">
        <v>10</v>
      </c>
      <c r="AM160" s="16">
        <v>7</v>
      </c>
      <c r="AN160" s="16">
        <v>10</v>
      </c>
      <c r="AO160" s="16">
        <v>10</v>
      </c>
      <c r="AP160" s="16">
        <v>8</v>
      </c>
      <c r="AQ160" s="16">
        <v>2</v>
      </c>
      <c r="AR160" s="16">
        <v>4</v>
      </c>
      <c r="AS160" s="16">
        <v>3</v>
      </c>
      <c r="AT160" s="16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 x14ac:dyDescent="0.35">
      <c r="A161">
        <v>10396</v>
      </c>
      <c r="B161" t="s">
        <v>69</v>
      </c>
      <c r="C161" t="s">
        <v>74</v>
      </c>
      <c r="D161" t="s">
        <v>68</v>
      </c>
      <c r="E161" t="s">
        <v>84</v>
      </c>
      <c r="F161" t="s">
        <v>196</v>
      </c>
      <c r="G161" t="s">
        <v>95</v>
      </c>
      <c r="H161" t="s">
        <v>98</v>
      </c>
      <c r="I161" t="s">
        <v>199</v>
      </c>
      <c r="J161" t="s">
        <v>111</v>
      </c>
      <c r="K161" t="s">
        <v>116</v>
      </c>
      <c r="L161">
        <v>9</v>
      </c>
      <c r="X161" s="16"/>
      <c r="Y161" t="s">
        <v>69</v>
      </c>
      <c r="AB161">
        <v>4</v>
      </c>
      <c r="AE161" s="16"/>
      <c r="AF161" s="16"/>
      <c r="AG161" s="16"/>
      <c r="AH161" s="16"/>
      <c r="AI161" s="16"/>
      <c r="AJ161" s="16"/>
      <c r="AK161">
        <v>8</v>
      </c>
      <c r="AL161" s="16">
        <v>7</v>
      </c>
      <c r="AM161" s="16">
        <v>10</v>
      </c>
      <c r="AN161" s="16">
        <v>8</v>
      </c>
      <c r="AO161" s="16">
        <v>8</v>
      </c>
      <c r="AP161" s="16">
        <v>7</v>
      </c>
      <c r="AQ161" s="16">
        <v>1</v>
      </c>
      <c r="AR161" s="16">
        <v>3</v>
      </c>
      <c r="AS161" s="16">
        <v>2</v>
      </c>
      <c r="AT161" s="16">
        <v>4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35">
      <c r="A162">
        <v>10397</v>
      </c>
      <c r="B162" t="s">
        <v>69</v>
      </c>
      <c r="C162" t="s">
        <v>74</v>
      </c>
      <c r="D162" t="s">
        <v>68</v>
      </c>
      <c r="E162" t="s">
        <v>86</v>
      </c>
      <c r="F162" t="s">
        <v>200</v>
      </c>
      <c r="G162" t="s">
        <v>96</v>
      </c>
      <c r="H162" t="s">
        <v>97</v>
      </c>
      <c r="I162" t="s">
        <v>209</v>
      </c>
      <c r="J162" t="s">
        <v>111</v>
      </c>
      <c r="K162" t="s">
        <v>116</v>
      </c>
      <c r="L162">
        <v>8</v>
      </c>
      <c r="X162" s="16"/>
      <c r="Y162" t="s">
        <v>69</v>
      </c>
      <c r="AB162">
        <v>5</v>
      </c>
      <c r="AE162" s="16"/>
      <c r="AF162" s="16"/>
      <c r="AG162" s="16"/>
      <c r="AH162" s="16"/>
      <c r="AI162" s="16"/>
      <c r="AJ162" s="16"/>
      <c r="AK162">
        <v>7</v>
      </c>
      <c r="AL162" s="16">
        <v>8</v>
      </c>
      <c r="AM162" s="16">
        <v>10</v>
      </c>
      <c r="AN162" s="16">
        <v>6</v>
      </c>
      <c r="AO162" s="16">
        <v>8</v>
      </c>
      <c r="AP162" s="16">
        <v>7</v>
      </c>
      <c r="AQ162" s="16">
        <v>1</v>
      </c>
      <c r="AR162" s="16">
        <v>4</v>
      </c>
      <c r="AS162" s="16">
        <v>2</v>
      </c>
      <c r="AT162" s="16">
        <v>3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</row>
    <row r="163" spans="1:52" x14ac:dyDescent="0.35">
      <c r="A163">
        <v>10398</v>
      </c>
      <c r="B163" t="s">
        <v>69</v>
      </c>
      <c r="C163" t="s">
        <v>74</v>
      </c>
      <c r="D163" t="s">
        <v>68</v>
      </c>
      <c r="E163" t="s">
        <v>83</v>
      </c>
      <c r="F163" t="s">
        <v>198</v>
      </c>
      <c r="G163" t="s">
        <v>95</v>
      </c>
      <c r="H163" t="s">
        <v>97</v>
      </c>
      <c r="I163" t="s">
        <v>205</v>
      </c>
      <c r="J163" t="s">
        <v>111</v>
      </c>
      <c r="K163" t="s">
        <v>116</v>
      </c>
      <c r="L163">
        <v>6</v>
      </c>
      <c r="X163" s="16"/>
      <c r="Y163" t="s">
        <v>69</v>
      </c>
      <c r="AB163">
        <v>3</v>
      </c>
      <c r="AE163" s="16"/>
      <c r="AF163" s="16"/>
      <c r="AG163" s="16"/>
      <c r="AH163" s="16"/>
      <c r="AI163" s="16"/>
      <c r="AJ163" s="16"/>
      <c r="AK163">
        <v>8</v>
      </c>
      <c r="AL163" s="16">
        <v>10</v>
      </c>
      <c r="AM163" s="16">
        <v>10</v>
      </c>
      <c r="AN163" s="16">
        <v>7</v>
      </c>
      <c r="AO163" s="16">
        <v>10</v>
      </c>
      <c r="AP163" s="16">
        <v>10</v>
      </c>
      <c r="AQ163" s="16">
        <v>2</v>
      </c>
      <c r="AR163" s="16">
        <v>1</v>
      </c>
      <c r="AS163" s="16">
        <v>4</v>
      </c>
      <c r="AT163" s="16">
        <v>3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</row>
    <row r="164" spans="1:52" x14ac:dyDescent="0.35">
      <c r="A164">
        <v>10401</v>
      </c>
      <c r="B164" t="s">
        <v>69</v>
      </c>
      <c r="C164" t="s">
        <v>74</v>
      </c>
      <c r="D164" t="s">
        <v>68</v>
      </c>
      <c r="E164" t="s">
        <v>77</v>
      </c>
      <c r="F164" t="s">
        <v>198</v>
      </c>
      <c r="G164" t="s">
        <v>96</v>
      </c>
      <c r="H164" t="s">
        <v>97</v>
      </c>
      <c r="I164" t="s">
        <v>197</v>
      </c>
      <c r="J164" t="s">
        <v>111</v>
      </c>
      <c r="K164" t="s">
        <v>116</v>
      </c>
      <c r="L164">
        <v>9</v>
      </c>
      <c r="X164" s="16"/>
      <c r="Y164" t="s">
        <v>69</v>
      </c>
      <c r="AB164">
        <v>4</v>
      </c>
      <c r="AE164" s="16"/>
      <c r="AF164" s="16"/>
      <c r="AG164" s="16"/>
      <c r="AH164" s="16"/>
      <c r="AI164" s="16"/>
      <c r="AJ164" s="16"/>
      <c r="AK164">
        <v>10</v>
      </c>
      <c r="AL164" s="16">
        <v>8</v>
      </c>
      <c r="AM164" s="16">
        <v>10</v>
      </c>
      <c r="AN164" s="16">
        <v>9</v>
      </c>
      <c r="AO164" s="16">
        <v>10</v>
      </c>
      <c r="AP164" s="16">
        <v>9</v>
      </c>
      <c r="AQ164" s="16">
        <v>4</v>
      </c>
      <c r="AR164" s="16">
        <v>1</v>
      </c>
      <c r="AS164" s="16">
        <v>2</v>
      </c>
      <c r="AT164" s="16">
        <v>3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</row>
    <row r="165" spans="1:52" x14ac:dyDescent="0.35">
      <c r="A165">
        <v>10405</v>
      </c>
      <c r="B165" t="s">
        <v>69</v>
      </c>
      <c r="C165" t="s">
        <v>74</v>
      </c>
      <c r="D165" t="s">
        <v>68</v>
      </c>
      <c r="E165" t="s">
        <v>75</v>
      </c>
      <c r="F165" t="s">
        <v>198</v>
      </c>
      <c r="G165" t="s">
        <v>95</v>
      </c>
      <c r="H165" t="s">
        <v>97</v>
      </c>
      <c r="I165" t="s">
        <v>205</v>
      </c>
      <c r="J165" t="s">
        <v>110</v>
      </c>
      <c r="K165" t="s">
        <v>116</v>
      </c>
      <c r="L165">
        <v>10</v>
      </c>
      <c r="P165">
        <v>10</v>
      </c>
      <c r="Q165">
        <v>10</v>
      </c>
      <c r="R165">
        <v>9</v>
      </c>
      <c r="S165">
        <v>10</v>
      </c>
      <c r="T165">
        <v>9</v>
      </c>
      <c r="U165">
        <v>10</v>
      </c>
      <c r="V165" t="s">
        <v>122</v>
      </c>
      <c r="X165">
        <v>4</v>
      </c>
      <c r="Y165" t="s">
        <v>69</v>
      </c>
      <c r="AB165">
        <v>5</v>
      </c>
      <c r="AE165" s="16"/>
      <c r="AF165" s="16"/>
      <c r="AG165" s="16"/>
      <c r="AH165" s="16"/>
      <c r="AI165" s="16"/>
      <c r="AJ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 x14ac:dyDescent="0.35">
      <c r="A166">
        <v>10407</v>
      </c>
      <c r="B166" t="s">
        <v>69</v>
      </c>
      <c r="C166" t="s">
        <v>74</v>
      </c>
      <c r="D166" t="s">
        <v>68</v>
      </c>
      <c r="E166" t="s">
        <v>77</v>
      </c>
      <c r="F166" t="s">
        <v>200</v>
      </c>
      <c r="G166" t="s">
        <v>94</v>
      </c>
      <c r="H166" t="s">
        <v>98</v>
      </c>
      <c r="I166" t="s">
        <v>209</v>
      </c>
      <c r="J166" t="s">
        <v>111</v>
      </c>
      <c r="K166" t="s">
        <v>116</v>
      </c>
      <c r="L166">
        <v>9</v>
      </c>
      <c r="X166" s="16"/>
      <c r="Y166" t="s">
        <v>69</v>
      </c>
      <c r="AB166">
        <v>5</v>
      </c>
      <c r="AE166" s="16"/>
      <c r="AF166" s="16"/>
      <c r="AG166" s="16"/>
      <c r="AH166" s="16"/>
      <c r="AI166" s="16"/>
      <c r="AJ166" s="16"/>
      <c r="AK166">
        <v>10</v>
      </c>
      <c r="AL166" s="16">
        <v>10</v>
      </c>
      <c r="AM166" s="16">
        <v>8</v>
      </c>
      <c r="AN166" s="16">
        <v>8</v>
      </c>
      <c r="AO166" s="16">
        <v>10</v>
      </c>
      <c r="AP166" s="16">
        <v>9</v>
      </c>
      <c r="AQ166" s="16">
        <v>2</v>
      </c>
      <c r="AR166" s="16">
        <v>1</v>
      </c>
      <c r="AS166" s="16">
        <v>3</v>
      </c>
      <c r="AT166" s="16">
        <v>4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</row>
    <row r="167" spans="1:52" x14ac:dyDescent="0.35">
      <c r="A167">
        <v>10410</v>
      </c>
      <c r="B167" t="s">
        <v>69</v>
      </c>
      <c r="C167" t="s">
        <v>74</v>
      </c>
      <c r="D167" t="s">
        <v>68</v>
      </c>
      <c r="E167" t="s">
        <v>76</v>
      </c>
      <c r="F167" t="s">
        <v>196</v>
      </c>
      <c r="G167" t="s">
        <v>94</v>
      </c>
      <c r="H167" t="s">
        <v>98</v>
      </c>
      <c r="I167" t="s">
        <v>206</v>
      </c>
      <c r="J167" t="s">
        <v>111</v>
      </c>
      <c r="K167" t="s">
        <v>116</v>
      </c>
      <c r="L167">
        <v>10</v>
      </c>
      <c r="X167" s="16"/>
      <c r="Y167" t="s">
        <v>69</v>
      </c>
      <c r="AB167">
        <v>5</v>
      </c>
      <c r="AE167" s="16"/>
      <c r="AF167" s="16"/>
      <c r="AG167" s="16"/>
      <c r="AH167" s="16"/>
      <c r="AI167" s="16"/>
      <c r="AJ167" s="16"/>
      <c r="AK167">
        <v>9</v>
      </c>
      <c r="AL167" s="16">
        <v>9</v>
      </c>
      <c r="AM167" s="16">
        <v>9</v>
      </c>
      <c r="AN167" s="16">
        <v>8</v>
      </c>
      <c r="AO167" s="16">
        <v>9</v>
      </c>
      <c r="AP167" s="16">
        <v>10</v>
      </c>
      <c r="AQ167" s="16">
        <v>4</v>
      </c>
      <c r="AR167" s="16">
        <v>1</v>
      </c>
      <c r="AS167" s="16">
        <v>2</v>
      </c>
      <c r="AT167" s="16">
        <v>3</v>
      </c>
      <c r="AU167">
        <v>1</v>
      </c>
      <c r="AV167">
        <v>0</v>
      </c>
      <c r="AW167">
        <v>1</v>
      </c>
      <c r="AX167">
        <v>0</v>
      </c>
      <c r="AY167">
        <v>0</v>
      </c>
      <c r="AZ167">
        <v>0</v>
      </c>
    </row>
    <row r="168" spans="1:52" x14ac:dyDescent="0.35">
      <c r="A168">
        <v>10414</v>
      </c>
      <c r="B168" t="s">
        <v>69</v>
      </c>
      <c r="C168" t="s">
        <v>74</v>
      </c>
      <c r="D168" t="s">
        <v>68</v>
      </c>
      <c r="E168" t="s">
        <v>79</v>
      </c>
      <c r="F168" t="s">
        <v>198</v>
      </c>
      <c r="G168" t="s">
        <v>96</v>
      </c>
      <c r="H168" t="s">
        <v>97</v>
      </c>
      <c r="I168" t="s">
        <v>209</v>
      </c>
      <c r="J168" t="s">
        <v>111</v>
      </c>
      <c r="K168" t="s">
        <v>116</v>
      </c>
      <c r="L168">
        <v>3</v>
      </c>
      <c r="X168" s="16"/>
      <c r="Y168" t="s">
        <v>69</v>
      </c>
      <c r="AB168">
        <v>2</v>
      </c>
      <c r="AE168" s="16"/>
      <c r="AF168" s="16"/>
      <c r="AG168" s="16"/>
      <c r="AH168" s="16"/>
      <c r="AI168" s="16"/>
      <c r="AJ168" s="16"/>
      <c r="AK168">
        <v>2</v>
      </c>
      <c r="AL168" s="16">
        <v>2</v>
      </c>
      <c r="AM168" s="16">
        <v>2</v>
      </c>
      <c r="AN168" s="16">
        <v>5</v>
      </c>
      <c r="AO168" s="16">
        <v>5</v>
      </c>
      <c r="AP168" s="16">
        <v>3</v>
      </c>
      <c r="AQ168" s="16">
        <v>4</v>
      </c>
      <c r="AR168" s="16">
        <v>1</v>
      </c>
      <c r="AS168" s="16">
        <v>2</v>
      </c>
      <c r="AT168" s="16">
        <v>3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 x14ac:dyDescent="0.35">
      <c r="A169">
        <v>10418</v>
      </c>
      <c r="B169" t="s">
        <v>69</v>
      </c>
      <c r="C169" t="s">
        <v>74</v>
      </c>
      <c r="D169" t="s">
        <v>68</v>
      </c>
      <c r="E169" t="s">
        <v>80</v>
      </c>
      <c r="F169" t="s">
        <v>198</v>
      </c>
      <c r="G169" t="s">
        <v>96</v>
      </c>
      <c r="H169" t="s">
        <v>98</v>
      </c>
      <c r="I169" t="s">
        <v>209</v>
      </c>
      <c r="J169" t="s">
        <v>111</v>
      </c>
      <c r="K169" t="s">
        <v>116</v>
      </c>
      <c r="L169">
        <v>9</v>
      </c>
      <c r="X169" s="16"/>
      <c r="Y169" t="s">
        <v>69</v>
      </c>
      <c r="AB169">
        <v>5</v>
      </c>
      <c r="AE169" s="16"/>
      <c r="AF169" s="16"/>
      <c r="AG169" s="16"/>
      <c r="AH169" s="16"/>
      <c r="AI169" s="16"/>
      <c r="AJ169" s="16"/>
      <c r="AK169">
        <v>10</v>
      </c>
      <c r="AL169" s="16">
        <v>10</v>
      </c>
      <c r="AM169" s="16">
        <v>10</v>
      </c>
      <c r="AN169" s="16">
        <v>7</v>
      </c>
      <c r="AO169" s="16">
        <v>8</v>
      </c>
      <c r="AP169" s="16">
        <v>9</v>
      </c>
      <c r="AQ169" s="16">
        <v>2</v>
      </c>
      <c r="AR169" s="16">
        <v>1</v>
      </c>
      <c r="AS169" s="16">
        <v>3</v>
      </c>
      <c r="AT169" s="16">
        <v>4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</row>
    <row r="170" spans="1:52" x14ac:dyDescent="0.35">
      <c r="A170">
        <v>10421</v>
      </c>
      <c r="B170" t="s">
        <v>69</v>
      </c>
      <c r="C170" t="s">
        <v>74</v>
      </c>
      <c r="D170" t="s">
        <v>68</v>
      </c>
      <c r="E170" t="s">
        <v>82</v>
      </c>
      <c r="F170" t="s">
        <v>196</v>
      </c>
      <c r="G170" t="s">
        <v>95</v>
      </c>
      <c r="H170" t="s">
        <v>98</v>
      </c>
      <c r="I170" t="s">
        <v>206</v>
      </c>
      <c r="J170" t="s">
        <v>111</v>
      </c>
      <c r="K170" t="s">
        <v>116</v>
      </c>
      <c r="L170">
        <v>7</v>
      </c>
      <c r="X170" s="16"/>
      <c r="Y170" t="s">
        <v>69</v>
      </c>
      <c r="AB170">
        <v>4</v>
      </c>
      <c r="AE170" s="16"/>
      <c r="AF170" s="16"/>
      <c r="AG170" s="16"/>
      <c r="AH170" s="16"/>
      <c r="AI170" s="16"/>
      <c r="AJ170" s="16"/>
      <c r="AK170">
        <v>9</v>
      </c>
      <c r="AL170" s="16">
        <v>9</v>
      </c>
      <c r="AM170" s="16">
        <v>10</v>
      </c>
      <c r="AN170" s="16">
        <v>8</v>
      </c>
      <c r="AO170" s="16">
        <v>10</v>
      </c>
      <c r="AP170" s="16">
        <v>7</v>
      </c>
      <c r="AQ170" s="16">
        <v>1</v>
      </c>
      <c r="AR170" s="16">
        <v>3</v>
      </c>
      <c r="AS170" s="16">
        <v>4</v>
      </c>
      <c r="AT170" s="16">
        <v>2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 x14ac:dyDescent="0.35">
      <c r="A171">
        <v>10422</v>
      </c>
      <c r="B171" t="s">
        <v>69</v>
      </c>
      <c r="C171" t="s">
        <v>74</v>
      </c>
      <c r="D171" t="s">
        <v>68</v>
      </c>
      <c r="E171" t="s">
        <v>86</v>
      </c>
      <c r="F171" t="s">
        <v>198</v>
      </c>
      <c r="G171" t="s">
        <v>96</v>
      </c>
      <c r="H171" t="s">
        <v>97</v>
      </c>
      <c r="I171" t="s">
        <v>197</v>
      </c>
      <c r="J171" t="s">
        <v>110</v>
      </c>
      <c r="K171" t="s">
        <v>116</v>
      </c>
      <c r="L171">
        <v>9</v>
      </c>
      <c r="P171">
        <v>10</v>
      </c>
      <c r="Q171">
        <v>9</v>
      </c>
      <c r="R171">
        <v>10</v>
      </c>
      <c r="S171">
        <v>10</v>
      </c>
      <c r="T171">
        <v>10</v>
      </c>
      <c r="U171">
        <v>9</v>
      </c>
      <c r="V171" t="s">
        <v>124</v>
      </c>
      <c r="X171">
        <v>4</v>
      </c>
      <c r="Y171" t="s">
        <v>69</v>
      </c>
      <c r="AB171">
        <v>4</v>
      </c>
      <c r="AE171" s="16"/>
      <c r="AF171" s="16"/>
      <c r="AG171" s="16"/>
      <c r="AH171" s="16"/>
      <c r="AI171" s="16"/>
      <c r="AJ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</row>
    <row r="172" spans="1:52" x14ac:dyDescent="0.35">
      <c r="A172">
        <v>10428</v>
      </c>
      <c r="B172" t="s">
        <v>69</v>
      </c>
      <c r="C172" t="s">
        <v>74</v>
      </c>
      <c r="D172" t="s">
        <v>68</v>
      </c>
      <c r="E172" t="s">
        <v>82</v>
      </c>
      <c r="F172" t="s">
        <v>200</v>
      </c>
      <c r="G172" t="s">
        <v>96</v>
      </c>
      <c r="H172" t="s">
        <v>97</v>
      </c>
      <c r="I172" t="s">
        <v>201</v>
      </c>
      <c r="J172" t="s">
        <v>111</v>
      </c>
      <c r="K172" t="s">
        <v>116</v>
      </c>
      <c r="L172">
        <v>7</v>
      </c>
      <c r="X172" s="16"/>
      <c r="Y172" t="s">
        <v>69</v>
      </c>
      <c r="AB172">
        <v>5</v>
      </c>
      <c r="AE172" s="16"/>
      <c r="AF172" s="16"/>
      <c r="AG172" s="16"/>
      <c r="AH172" s="16"/>
      <c r="AI172" s="16"/>
      <c r="AJ172" s="16"/>
      <c r="AK172">
        <v>7</v>
      </c>
      <c r="AL172" s="16">
        <v>9</v>
      </c>
      <c r="AM172" s="16">
        <v>8</v>
      </c>
      <c r="AN172" s="16">
        <v>7</v>
      </c>
      <c r="AO172" s="16">
        <v>7</v>
      </c>
      <c r="AP172" s="16">
        <v>8</v>
      </c>
      <c r="AQ172" s="16">
        <v>1</v>
      </c>
      <c r="AR172" s="16">
        <v>3</v>
      </c>
      <c r="AS172" s="16">
        <v>2</v>
      </c>
      <c r="AT172" s="16">
        <v>4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 x14ac:dyDescent="0.35">
      <c r="A173">
        <v>10429</v>
      </c>
      <c r="B173" t="s">
        <v>69</v>
      </c>
      <c r="C173" t="s">
        <v>74</v>
      </c>
      <c r="D173" t="s">
        <v>68</v>
      </c>
      <c r="E173" t="s">
        <v>82</v>
      </c>
      <c r="F173" t="s">
        <v>196</v>
      </c>
      <c r="G173" t="s">
        <v>96</v>
      </c>
      <c r="H173" t="s">
        <v>97</v>
      </c>
      <c r="I173" t="s">
        <v>207</v>
      </c>
      <c r="J173" t="s">
        <v>111</v>
      </c>
      <c r="K173" t="s">
        <v>116</v>
      </c>
      <c r="L173">
        <v>10</v>
      </c>
      <c r="X173" s="16"/>
      <c r="Y173" t="s">
        <v>69</v>
      </c>
      <c r="AB173">
        <v>5</v>
      </c>
      <c r="AE173" s="16"/>
      <c r="AF173" s="16"/>
      <c r="AG173" s="16"/>
      <c r="AH173" s="16"/>
      <c r="AI173" s="16"/>
      <c r="AJ173" s="16"/>
      <c r="AK173">
        <v>8</v>
      </c>
      <c r="AL173" s="16">
        <v>8</v>
      </c>
      <c r="AM173" s="16">
        <v>9</v>
      </c>
      <c r="AN173" s="16">
        <v>9</v>
      </c>
      <c r="AO173" s="16">
        <v>10</v>
      </c>
      <c r="AP173" s="16">
        <v>8</v>
      </c>
      <c r="AQ173" s="16">
        <v>2</v>
      </c>
      <c r="AR173" s="16">
        <v>1</v>
      </c>
      <c r="AS173" s="16">
        <v>3</v>
      </c>
      <c r="AT173" s="16">
        <v>4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</row>
    <row r="174" spans="1:52" x14ac:dyDescent="0.35">
      <c r="A174">
        <v>10430</v>
      </c>
      <c r="B174" t="s">
        <v>69</v>
      </c>
      <c r="C174" t="s">
        <v>74</v>
      </c>
      <c r="D174" t="s">
        <v>68</v>
      </c>
      <c r="E174" t="s">
        <v>79</v>
      </c>
      <c r="F174" t="s">
        <v>196</v>
      </c>
      <c r="G174" t="s">
        <v>95</v>
      </c>
      <c r="H174" t="s">
        <v>97</v>
      </c>
      <c r="I174" t="s">
        <v>199</v>
      </c>
      <c r="J174" t="s">
        <v>111</v>
      </c>
      <c r="K174" t="s">
        <v>116</v>
      </c>
      <c r="L174">
        <v>9</v>
      </c>
      <c r="X174" s="16"/>
      <c r="Y174" t="s">
        <v>69</v>
      </c>
      <c r="AB174">
        <v>5</v>
      </c>
      <c r="AE174" s="16"/>
      <c r="AF174" s="16"/>
      <c r="AG174" s="16"/>
      <c r="AH174" s="16"/>
      <c r="AI174" s="16"/>
      <c r="AJ174" s="16"/>
      <c r="AK174">
        <v>10</v>
      </c>
      <c r="AL174" s="16">
        <v>10</v>
      </c>
      <c r="AM174" s="16">
        <v>7</v>
      </c>
      <c r="AN174" s="16">
        <v>10</v>
      </c>
      <c r="AO174" s="16">
        <v>8</v>
      </c>
      <c r="AP174" s="16">
        <v>10</v>
      </c>
      <c r="AQ174" s="16">
        <v>1</v>
      </c>
      <c r="AR174" s="16">
        <v>2</v>
      </c>
      <c r="AS174" s="16">
        <v>4</v>
      </c>
      <c r="AT174" s="16">
        <v>3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</row>
    <row r="175" spans="1:52" x14ac:dyDescent="0.35">
      <c r="A175">
        <v>10436</v>
      </c>
      <c r="B175" t="s">
        <v>69</v>
      </c>
      <c r="C175" t="s">
        <v>74</v>
      </c>
      <c r="D175" t="s">
        <v>68</v>
      </c>
      <c r="E175" t="s">
        <v>76</v>
      </c>
      <c r="F175" t="s">
        <v>208</v>
      </c>
      <c r="G175" t="s">
        <v>94</v>
      </c>
      <c r="H175" t="s">
        <v>98</v>
      </c>
      <c r="I175" t="s">
        <v>201</v>
      </c>
      <c r="J175" t="s">
        <v>111</v>
      </c>
      <c r="K175" t="s">
        <v>116</v>
      </c>
      <c r="L175">
        <v>9</v>
      </c>
      <c r="X175" s="16"/>
      <c r="Y175" t="s">
        <v>69</v>
      </c>
      <c r="AB175">
        <v>5</v>
      </c>
      <c r="AE175" s="16"/>
      <c r="AF175" s="16"/>
      <c r="AG175" s="16"/>
      <c r="AH175" s="16"/>
      <c r="AI175" s="16"/>
      <c r="AJ175" s="16"/>
      <c r="AK175">
        <v>10</v>
      </c>
      <c r="AL175" s="16">
        <v>9</v>
      </c>
      <c r="AM175" s="16">
        <v>8</v>
      </c>
      <c r="AN175" s="16">
        <v>10</v>
      </c>
      <c r="AO175" s="16">
        <v>7</v>
      </c>
      <c r="AP175" s="16">
        <v>10</v>
      </c>
      <c r="AQ175" s="16">
        <v>3</v>
      </c>
      <c r="AR175" s="16">
        <v>1</v>
      </c>
      <c r="AS175" s="16">
        <v>4</v>
      </c>
      <c r="AT175" s="16">
        <v>2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</row>
    <row r="176" spans="1:52" x14ac:dyDescent="0.35">
      <c r="A176">
        <v>10437</v>
      </c>
      <c r="B176" t="s">
        <v>69</v>
      </c>
      <c r="C176" t="s">
        <v>74</v>
      </c>
      <c r="D176" t="s">
        <v>68</v>
      </c>
      <c r="E176" t="s">
        <v>78</v>
      </c>
      <c r="F176" t="s">
        <v>198</v>
      </c>
      <c r="G176" t="s">
        <v>95</v>
      </c>
      <c r="H176" t="s">
        <v>98</v>
      </c>
      <c r="I176" t="s">
        <v>197</v>
      </c>
      <c r="J176" t="s">
        <v>111</v>
      </c>
      <c r="K176" t="s">
        <v>116</v>
      </c>
      <c r="L176">
        <v>10</v>
      </c>
      <c r="X176" s="16"/>
      <c r="Y176" t="s">
        <v>69</v>
      </c>
      <c r="AB176">
        <v>5</v>
      </c>
      <c r="AE176" s="16"/>
      <c r="AF176" s="16"/>
      <c r="AG176" s="16"/>
      <c r="AH176" s="16"/>
      <c r="AI176" s="16"/>
      <c r="AJ176" s="16"/>
      <c r="AK176">
        <v>9</v>
      </c>
      <c r="AL176" s="16">
        <v>10</v>
      </c>
      <c r="AM176" s="16">
        <v>8</v>
      </c>
      <c r="AN176" s="16">
        <v>8</v>
      </c>
      <c r="AO176" s="16">
        <v>9</v>
      </c>
      <c r="AP176" s="16">
        <v>8</v>
      </c>
      <c r="AQ176" s="16">
        <v>2</v>
      </c>
      <c r="AR176" s="16">
        <v>1</v>
      </c>
      <c r="AS176" s="16">
        <v>4</v>
      </c>
      <c r="AT176" s="16">
        <v>3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</row>
    <row r="177" spans="1:52" x14ac:dyDescent="0.35">
      <c r="A177">
        <v>10438</v>
      </c>
      <c r="B177" t="s">
        <v>69</v>
      </c>
      <c r="C177" t="s">
        <v>74</v>
      </c>
      <c r="D177" t="s">
        <v>68</v>
      </c>
      <c r="E177" t="s">
        <v>81</v>
      </c>
      <c r="F177" t="s">
        <v>196</v>
      </c>
      <c r="G177" t="s">
        <v>96</v>
      </c>
      <c r="H177" t="s">
        <v>97</v>
      </c>
      <c r="I177" t="s">
        <v>203</v>
      </c>
      <c r="J177" t="s">
        <v>111</v>
      </c>
      <c r="K177" t="s">
        <v>116</v>
      </c>
      <c r="L177">
        <v>9</v>
      </c>
      <c r="X177" s="16"/>
      <c r="Y177" t="s">
        <v>69</v>
      </c>
      <c r="AB177">
        <v>4</v>
      </c>
      <c r="AE177" s="16"/>
      <c r="AF177" s="16"/>
      <c r="AG177" s="16"/>
      <c r="AH177" s="16"/>
      <c r="AI177" s="16"/>
      <c r="AJ177" s="16"/>
      <c r="AK177">
        <v>10</v>
      </c>
      <c r="AL177" s="16">
        <v>9</v>
      </c>
      <c r="AM177" s="16">
        <v>8</v>
      </c>
      <c r="AN177" s="16">
        <v>10</v>
      </c>
      <c r="AO177" s="16">
        <v>7</v>
      </c>
      <c r="AP177" s="16">
        <v>10</v>
      </c>
      <c r="AQ177" s="16">
        <v>3</v>
      </c>
      <c r="AR177" s="16">
        <v>1</v>
      </c>
      <c r="AS177" s="16">
        <v>2</v>
      </c>
      <c r="AT177" s="16">
        <v>4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35">
      <c r="A178">
        <v>10441</v>
      </c>
      <c r="B178" t="s">
        <v>69</v>
      </c>
      <c r="C178" t="s">
        <v>74</v>
      </c>
      <c r="D178" t="s">
        <v>68</v>
      </c>
      <c r="E178" t="s">
        <v>75</v>
      </c>
      <c r="F178" t="s">
        <v>196</v>
      </c>
      <c r="G178" t="s">
        <v>95</v>
      </c>
      <c r="H178" t="s">
        <v>98</v>
      </c>
      <c r="I178" t="s">
        <v>206</v>
      </c>
      <c r="J178" t="s">
        <v>110</v>
      </c>
      <c r="K178" t="s">
        <v>116</v>
      </c>
      <c r="L178">
        <v>9</v>
      </c>
      <c r="P178">
        <v>10</v>
      </c>
      <c r="Q178">
        <v>9</v>
      </c>
      <c r="R178">
        <v>9</v>
      </c>
      <c r="S178">
        <v>10</v>
      </c>
      <c r="T178">
        <v>8</v>
      </c>
      <c r="U178">
        <v>9</v>
      </c>
      <c r="V178" t="s">
        <v>122</v>
      </c>
      <c r="X178">
        <v>3</v>
      </c>
      <c r="Y178" t="s">
        <v>69</v>
      </c>
      <c r="AB178">
        <v>4</v>
      </c>
      <c r="AE178" s="16"/>
      <c r="AF178" s="16"/>
      <c r="AG178" s="16"/>
      <c r="AH178" s="16"/>
      <c r="AI178" s="16"/>
      <c r="AJ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>
        <v>1</v>
      </c>
      <c r="AV178">
        <v>0</v>
      </c>
      <c r="AW178">
        <v>1</v>
      </c>
      <c r="AX178">
        <v>0</v>
      </c>
      <c r="AY178">
        <v>0</v>
      </c>
      <c r="AZ178">
        <v>0</v>
      </c>
    </row>
    <row r="179" spans="1:52" x14ac:dyDescent="0.35">
      <c r="A179">
        <v>10442</v>
      </c>
      <c r="B179" t="s">
        <v>69</v>
      </c>
      <c r="C179" t="s">
        <v>74</v>
      </c>
      <c r="D179" t="s">
        <v>68</v>
      </c>
      <c r="E179" t="s">
        <v>81</v>
      </c>
      <c r="F179" t="s">
        <v>196</v>
      </c>
      <c r="G179" t="s">
        <v>96</v>
      </c>
      <c r="H179" t="s">
        <v>97</v>
      </c>
      <c r="I179" t="s">
        <v>203</v>
      </c>
      <c r="J179" t="s">
        <v>110</v>
      </c>
      <c r="K179" t="s">
        <v>116</v>
      </c>
      <c r="L179">
        <v>9</v>
      </c>
      <c r="P179">
        <v>10</v>
      </c>
      <c r="Q179">
        <v>10</v>
      </c>
      <c r="R179">
        <v>9</v>
      </c>
      <c r="S179">
        <v>9</v>
      </c>
      <c r="T179">
        <v>10</v>
      </c>
      <c r="U179">
        <v>10</v>
      </c>
      <c r="V179" t="s">
        <v>122</v>
      </c>
      <c r="X179">
        <v>4</v>
      </c>
      <c r="Y179" t="s">
        <v>69</v>
      </c>
      <c r="AB179">
        <v>4</v>
      </c>
      <c r="AE179" s="16"/>
      <c r="AF179" s="16"/>
      <c r="AG179" s="16"/>
      <c r="AH179" s="16"/>
      <c r="AI179" s="16"/>
      <c r="AJ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</row>
    <row r="180" spans="1:52" x14ac:dyDescent="0.35">
      <c r="A180">
        <v>10443</v>
      </c>
      <c r="B180" t="s">
        <v>69</v>
      </c>
      <c r="C180" t="s">
        <v>74</v>
      </c>
      <c r="D180" t="s">
        <v>68</v>
      </c>
      <c r="E180" t="s">
        <v>79</v>
      </c>
      <c r="F180" t="s">
        <v>198</v>
      </c>
      <c r="G180" t="s">
        <v>95</v>
      </c>
      <c r="H180" t="s">
        <v>98</v>
      </c>
      <c r="I180" t="s">
        <v>205</v>
      </c>
      <c r="J180" t="s">
        <v>110</v>
      </c>
      <c r="K180" t="s">
        <v>116</v>
      </c>
      <c r="L180">
        <v>8</v>
      </c>
      <c r="P180">
        <v>8</v>
      </c>
      <c r="Q180">
        <v>10</v>
      </c>
      <c r="R180">
        <v>8</v>
      </c>
      <c r="S180">
        <v>10</v>
      </c>
      <c r="T180">
        <v>9</v>
      </c>
      <c r="U180">
        <v>10</v>
      </c>
      <c r="V180" t="s">
        <v>122</v>
      </c>
      <c r="X180">
        <v>4</v>
      </c>
      <c r="Y180" t="s">
        <v>69</v>
      </c>
      <c r="AB180">
        <v>5</v>
      </c>
      <c r="AE180" s="16"/>
      <c r="AF180" s="16"/>
      <c r="AG180" s="16"/>
      <c r="AH180" s="16"/>
      <c r="AI180" s="16"/>
      <c r="AJ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>
        <v>1</v>
      </c>
      <c r="AV180">
        <v>0</v>
      </c>
      <c r="AW180">
        <v>1</v>
      </c>
      <c r="AX180">
        <v>0</v>
      </c>
      <c r="AY180">
        <v>0</v>
      </c>
      <c r="AZ180">
        <v>0</v>
      </c>
    </row>
    <row r="181" spans="1:52" x14ac:dyDescent="0.35">
      <c r="A181">
        <v>10454</v>
      </c>
      <c r="B181" t="s">
        <v>69</v>
      </c>
      <c r="C181" t="s">
        <v>74</v>
      </c>
      <c r="D181" t="s">
        <v>68</v>
      </c>
      <c r="E181" t="s">
        <v>80</v>
      </c>
      <c r="F181" t="s">
        <v>198</v>
      </c>
      <c r="G181" t="s">
        <v>96</v>
      </c>
      <c r="H181" t="s">
        <v>97</v>
      </c>
      <c r="I181" t="s">
        <v>209</v>
      </c>
      <c r="J181" t="s">
        <v>111</v>
      </c>
      <c r="K181" t="s">
        <v>116</v>
      </c>
      <c r="L181">
        <v>5</v>
      </c>
      <c r="X181" s="16"/>
      <c r="Y181" t="s">
        <v>69</v>
      </c>
      <c r="AB181">
        <v>5</v>
      </c>
      <c r="AE181" s="16"/>
      <c r="AF181" s="16"/>
      <c r="AG181" s="16"/>
      <c r="AH181" s="16"/>
      <c r="AI181" s="16"/>
      <c r="AJ181" s="16"/>
      <c r="AK181">
        <v>6</v>
      </c>
      <c r="AL181" s="16">
        <v>7</v>
      </c>
      <c r="AM181" s="16">
        <v>9</v>
      </c>
      <c r="AN181" s="16">
        <v>5</v>
      </c>
      <c r="AO181" s="16">
        <v>9</v>
      </c>
      <c r="AP181" s="16">
        <v>7</v>
      </c>
      <c r="AQ181" s="16">
        <v>1</v>
      </c>
      <c r="AR181" s="16">
        <v>4</v>
      </c>
      <c r="AS181" s="16">
        <v>2</v>
      </c>
      <c r="AT181" s="16">
        <v>3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0</v>
      </c>
    </row>
    <row r="182" spans="1:52" x14ac:dyDescent="0.35">
      <c r="A182">
        <v>10456</v>
      </c>
      <c r="B182" t="s">
        <v>69</v>
      </c>
      <c r="C182" t="s">
        <v>74</v>
      </c>
      <c r="D182" t="s">
        <v>68</v>
      </c>
      <c r="E182" t="s">
        <v>81</v>
      </c>
      <c r="F182" t="s">
        <v>198</v>
      </c>
      <c r="G182" t="s">
        <v>95</v>
      </c>
      <c r="H182" t="s">
        <v>97</v>
      </c>
      <c r="I182" t="s">
        <v>209</v>
      </c>
      <c r="J182" t="s">
        <v>111</v>
      </c>
      <c r="K182" t="s">
        <v>116</v>
      </c>
      <c r="L182">
        <v>9</v>
      </c>
      <c r="X182" s="16"/>
      <c r="Y182" t="s">
        <v>69</v>
      </c>
      <c r="AB182">
        <v>5</v>
      </c>
      <c r="AE182" s="16"/>
      <c r="AF182" s="16"/>
      <c r="AG182" s="16"/>
      <c r="AH182" s="16"/>
      <c r="AI182" s="16"/>
      <c r="AJ182" s="16"/>
      <c r="AK182">
        <v>10</v>
      </c>
      <c r="AL182" s="16">
        <v>10</v>
      </c>
      <c r="AM182" s="16">
        <v>9</v>
      </c>
      <c r="AN182" s="16">
        <v>10</v>
      </c>
      <c r="AO182" s="16">
        <v>7</v>
      </c>
      <c r="AP182" s="16">
        <v>10</v>
      </c>
      <c r="AQ182" s="16">
        <v>2</v>
      </c>
      <c r="AR182" s="16">
        <v>1</v>
      </c>
      <c r="AS182" s="16">
        <v>3</v>
      </c>
      <c r="AT182" s="16">
        <v>4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</row>
    <row r="183" spans="1:52" x14ac:dyDescent="0.35">
      <c r="A183">
        <v>10457</v>
      </c>
      <c r="B183" t="s">
        <v>69</v>
      </c>
      <c r="C183" t="s">
        <v>74</v>
      </c>
      <c r="D183" t="s">
        <v>68</v>
      </c>
      <c r="E183" t="s">
        <v>85</v>
      </c>
      <c r="F183" t="s">
        <v>198</v>
      </c>
      <c r="G183" t="s">
        <v>95</v>
      </c>
      <c r="H183" t="s">
        <v>97</v>
      </c>
      <c r="I183" t="s">
        <v>199</v>
      </c>
      <c r="J183" t="s">
        <v>112</v>
      </c>
      <c r="K183" t="s">
        <v>116</v>
      </c>
      <c r="L183">
        <v>9</v>
      </c>
      <c r="X183" s="16"/>
      <c r="Y183" t="s">
        <v>69</v>
      </c>
      <c r="AB183">
        <v>5</v>
      </c>
      <c r="AE183" s="16"/>
      <c r="AF183" s="16"/>
      <c r="AG183" s="16"/>
      <c r="AH183" s="16"/>
      <c r="AI183" s="16"/>
      <c r="AJ183" s="16"/>
      <c r="AK183">
        <v>10</v>
      </c>
      <c r="AL183" s="16">
        <v>10</v>
      </c>
      <c r="AM183" s="16">
        <v>9</v>
      </c>
      <c r="AN183" s="16">
        <v>10</v>
      </c>
      <c r="AO183" s="16">
        <v>8</v>
      </c>
      <c r="AP183" s="16">
        <v>9</v>
      </c>
      <c r="AQ183" s="16">
        <v>2</v>
      </c>
      <c r="AR183" s="16">
        <v>4</v>
      </c>
      <c r="AS183" s="16">
        <v>1</v>
      </c>
      <c r="AT183" s="16">
        <v>3</v>
      </c>
      <c r="AU183">
        <v>1</v>
      </c>
      <c r="AV183">
        <v>1</v>
      </c>
      <c r="AW183">
        <v>1</v>
      </c>
      <c r="AX183">
        <v>0</v>
      </c>
      <c r="AY183">
        <v>0</v>
      </c>
      <c r="AZ183">
        <v>0</v>
      </c>
    </row>
    <row r="184" spans="1:52" x14ac:dyDescent="0.35">
      <c r="A184">
        <v>10459</v>
      </c>
      <c r="B184" t="s">
        <v>69</v>
      </c>
      <c r="C184" t="s">
        <v>74</v>
      </c>
      <c r="D184" t="s">
        <v>68</v>
      </c>
      <c r="E184" t="s">
        <v>75</v>
      </c>
      <c r="F184" t="s">
        <v>198</v>
      </c>
      <c r="G184" t="s">
        <v>96</v>
      </c>
      <c r="H184" t="s">
        <v>97</v>
      </c>
      <c r="I184" t="s">
        <v>207</v>
      </c>
      <c r="J184" t="s">
        <v>111</v>
      </c>
      <c r="K184" t="s">
        <v>116</v>
      </c>
      <c r="L184">
        <v>1</v>
      </c>
      <c r="X184" s="16"/>
      <c r="Y184" t="s">
        <v>69</v>
      </c>
      <c r="AB184">
        <v>3</v>
      </c>
      <c r="AE184" s="16"/>
      <c r="AF184" s="16"/>
      <c r="AG184" s="16"/>
      <c r="AH184" s="16"/>
      <c r="AI184" s="16"/>
      <c r="AJ184" s="16"/>
      <c r="AK184">
        <v>2</v>
      </c>
      <c r="AL184" s="16">
        <v>3</v>
      </c>
      <c r="AM184" s="16">
        <v>4</v>
      </c>
      <c r="AN184" s="16">
        <v>4</v>
      </c>
      <c r="AO184" s="16">
        <v>5</v>
      </c>
      <c r="AP184" s="16">
        <v>3</v>
      </c>
      <c r="AQ184" s="16">
        <v>1</v>
      </c>
      <c r="AR184" s="16">
        <v>3</v>
      </c>
      <c r="AS184" s="16">
        <v>2</v>
      </c>
      <c r="AT184" s="16">
        <v>4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</row>
    <row r="185" spans="1:52" x14ac:dyDescent="0.35">
      <c r="A185">
        <v>10460</v>
      </c>
      <c r="B185" t="s">
        <v>69</v>
      </c>
      <c r="C185" t="s">
        <v>74</v>
      </c>
      <c r="D185" t="s">
        <v>68</v>
      </c>
      <c r="E185" t="s">
        <v>75</v>
      </c>
      <c r="F185" t="s">
        <v>198</v>
      </c>
      <c r="G185" t="s">
        <v>95</v>
      </c>
      <c r="H185" t="s">
        <v>97</v>
      </c>
      <c r="I185" t="s">
        <v>207</v>
      </c>
      <c r="J185" t="s">
        <v>110</v>
      </c>
      <c r="K185" t="s">
        <v>116</v>
      </c>
      <c r="L185">
        <v>9</v>
      </c>
      <c r="P185">
        <v>10</v>
      </c>
      <c r="Q185">
        <v>8</v>
      </c>
      <c r="R185">
        <v>9</v>
      </c>
      <c r="S185">
        <v>8</v>
      </c>
      <c r="T185">
        <v>8</v>
      </c>
      <c r="U185">
        <v>8</v>
      </c>
      <c r="V185" t="s">
        <v>122</v>
      </c>
      <c r="X185">
        <v>5</v>
      </c>
      <c r="Y185" t="s">
        <v>69</v>
      </c>
      <c r="AB185">
        <v>5</v>
      </c>
      <c r="AE185" s="16"/>
      <c r="AF185" s="16"/>
      <c r="AG185" s="16"/>
      <c r="AH185" s="16"/>
      <c r="AI185" s="16"/>
      <c r="AJ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>
        <v>1</v>
      </c>
      <c r="AV185">
        <v>1</v>
      </c>
      <c r="AW185">
        <v>0</v>
      </c>
      <c r="AX185">
        <v>0</v>
      </c>
      <c r="AY185">
        <v>1</v>
      </c>
      <c r="AZ185">
        <v>0</v>
      </c>
    </row>
    <row r="186" spans="1:52" x14ac:dyDescent="0.35">
      <c r="A186">
        <v>10462</v>
      </c>
      <c r="B186" t="s">
        <v>69</v>
      </c>
      <c r="C186" t="s">
        <v>74</v>
      </c>
      <c r="D186" t="s">
        <v>68</v>
      </c>
      <c r="E186" t="s">
        <v>86</v>
      </c>
      <c r="F186" t="s">
        <v>196</v>
      </c>
      <c r="G186" t="s">
        <v>96</v>
      </c>
      <c r="H186" t="s">
        <v>97</v>
      </c>
      <c r="I186" t="s">
        <v>203</v>
      </c>
      <c r="J186" t="s">
        <v>111</v>
      </c>
      <c r="K186" t="s">
        <v>116</v>
      </c>
      <c r="L186">
        <v>10</v>
      </c>
      <c r="X186" s="16"/>
      <c r="Y186" t="s">
        <v>69</v>
      </c>
      <c r="AB186">
        <v>4</v>
      </c>
      <c r="AE186" s="16"/>
      <c r="AF186" s="16"/>
      <c r="AG186" s="16"/>
      <c r="AH186" s="16"/>
      <c r="AI186" s="16"/>
      <c r="AJ186" s="16"/>
      <c r="AK186">
        <v>9</v>
      </c>
      <c r="AL186" s="16">
        <v>7</v>
      </c>
      <c r="AM186" s="16">
        <v>7</v>
      </c>
      <c r="AN186" s="16">
        <v>10</v>
      </c>
      <c r="AO186" s="16">
        <v>9</v>
      </c>
      <c r="AP186" s="16">
        <v>10</v>
      </c>
      <c r="AQ186" s="16">
        <v>2</v>
      </c>
      <c r="AR186" s="16">
        <v>1</v>
      </c>
      <c r="AS186" s="16">
        <v>3</v>
      </c>
      <c r="AT186" s="16">
        <v>4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 x14ac:dyDescent="0.35">
      <c r="A187">
        <v>10467</v>
      </c>
      <c r="B187" t="s">
        <v>69</v>
      </c>
      <c r="C187" t="s">
        <v>74</v>
      </c>
      <c r="D187" t="s">
        <v>68</v>
      </c>
      <c r="E187" t="s">
        <v>84</v>
      </c>
      <c r="F187" t="s">
        <v>196</v>
      </c>
      <c r="G187" t="s">
        <v>95</v>
      </c>
      <c r="H187" t="s">
        <v>97</v>
      </c>
      <c r="I187" t="s">
        <v>203</v>
      </c>
      <c r="J187" t="s">
        <v>111</v>
      </c>
      <c r="K187" t="s">
        <v>116</v>
      </c>
      <c r="L187">
        <v>10</v>
      </c>
      <c r="X187" s="16"/>
      <c r="Y187" t="s">
        <v>69</v>
      </c>
      <c r="AB187">
        <v>5</v>
      </c>
      <c r="AE187" s="16"/>
      <c r="AF187" s="16"/>
      <c r="AG187" s="16"/>
      <c r="AH187" s="16"/>
      <c r="AI187" s="16"/>
      <c r="AJ187" s="16"/>
      <c r="AK187">
        <v>9</v>
      </c>
      <c r="AL187" s="16">
        <v>10</v>
      </c>
      <c r="AM187" s="16">
        <v>8</v>
      </c>
      <c r="AN187" s="16">
        <v>7</v>
      </c>
      <c r="AO187" s="16">
        <v>8</v>
      </c>
      <c r="AP187" s="16">
        <v>8</v>
      </c>
      <c r="AQ187" s="16">
        <v>4</v>
      </c>
      <c r="AR187" s="16">
        <v>1</v>
      </c>
      <c r="AS187" s="16">
        <v>2</v>
      </c>
      <c r="AT187" s="16">
        <v>3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</row>
    <row r="188" spans="1:52" x14ac:dyDescent="0.35">
      <c r="A188">
        <v>10471</v>
      </c>
      <c r="B188" t="s">
        <v>69</v>
      </c>
      <c r="C188" t="s">
        <v>74</v>
      </c>
      <c r="D188" t="s">
        <v>68</v>
      </c>
      <c r="E188" t="s">
        <v>83</v>
      </c>
      <c r="F188" t="s">
        <v>198</v>
      </c>
      <c r="G188" t="s">
        <v>96</v>
      </c>
      <c r="H188" t="s">
        <v>98</v>
      </c>
      <c r="I188" t="s">
        <v>207</v>
      </c>
      <c r="J188" t="s">
        <v>111</v>
      </c>
      <c r="K188" t="s">
        <v>116</v>
      </c>
      <c r="L188">
        <v>10</v>
      </c>
      <c r="X188" s="16"/>
      <c r="Y188" t="s">
        <v>69</v>
      </c>
      <c r="AB188">
        <v>5</v>
      </c>
      <c r="AE188" s="16"/>
      <c r="AF188" s="16"/>
      <c r="AG188" s="16"/>
      <c r="AH188" s="16"/>
      <c r="AI188" s="16"/>
      <c r="AJ188" s="16"/>
      <c r="AK188">
        <v>9</v>
      </c>
      <c r="AL188" s="16">
        <v>7</v>
      </c>
      <c r="AM188" s="16">
        <v>8</v>
      </c>
      <c r="AN188" s="16">
        <v>8</v>
      </c>
      <c r="AO188" s="16">
        <v>10</v>
      </c>
      <c r="AP188" s="16">
        <v>8</v>
      </c>
      <c r="AQ188" s="16">
        <v>1</v>
      </c>
      <c r="AR188" s="16">
        <v>2</v>
      </c>
      <c r="AS188" s="16">
        <v>4</v>
      </c>
      <c r="AT188" s="16">
        <v>3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</row>
    <row r="189" spans="1:52" x14ac:dyDescent="0.35">
      <c r="A189">
        <v>10472</v>
      </c>
      <c r="B189" t="s">
        <v>69</v>
      </c>
      <c r="C189" t="s">
        <v>74</v>
      </c>
      <c r="D189" t="s">
        <v>68</v>
      </c>
      <c r="E189" t="s">
        <v>75</v>
      </c>
      <c r="F189" t="s">
        <v>198</v>
      </c>
      <c r="G189" t="s">
        <v>95</v>
      </c>
      <c r="H189" t="s">
        <v>97</v>
      </c>
      <c r="I189" t="s">
        <v>197</v>
      </c>
      <c r="J189" t="s">
        <v>110</v>
      </c>
      <c r="K189" t="s">
        <v>116</v>
      </c>
      <c r="L189">
        <v>5</v>
      </c>
      <c r="P189">
        <v>5</v>
      </c>
      <c r="Q189">
        <v>5</v>
      </c>
      <c r="R189">
        <v>4</v>
      </c>
      <c r="S189">
        <v>7</v>
      </c>
      <c r="T189">
        <v>7</v>
      </c>
      <c r="U189">
        <v>5</v>
      </c>
      <c r="V189" t="s">
        <v>122</v>
      </c>
      <c r="X189">
        <v>2</v>
      </c>
      <c r="Y189" t="s">
        <v>69</v>
      </c>
      <c r="AB189">
        <v>5</v>
      </c>
      <c r="AE189" s="16"/>
      <c r="AF189" s="16"/>
      <c r="AG189" s="16"/>
      <c r="AH189" s="16"/>
      <c r="AI189" s="16"/>
      <c r="AJ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</row>
    <row r="190" spans="1:52" x14ac:dyDescent="0.35">
      <c r="A190">
        <v>10473</v>
      </c>
      <c r="B190" t="s">
        <v>69</v>
      </c>
      <c r="C190" t="s">
        <v>74</v>
      </c>
      <c r="D190" t="s">
        <v>68</v>
      </c>
      <c r="E190" t="s">
        <v>76</v>
      </c>
      <c r="F190" t="s">
        <v>92</v>
      </c>
      <c r="G190" t="s">
        <v>94</v>
      </c>
      <c r="H190" t="s">
        <v>98</v>
      </c>
      <c r="I190" t="s">
        <v>207</v>
      </c>
      <c r="J190" t="s">
        <v>111</v>
      </c>
      <c r="K190" t="s">
        <v>116</v>
      </c>
      <c r="L190">
        <v>9</v>
      </c>
      <c r="X190" s="16"/>
      <c r="Y190" t="s">
        <v>69</v>
      </c>
      <c r="AB190">
        <v>5</v>
      </c>
      <c r="AE190" s="16"/>
      <c r="AF190" s="16"/>
      <c r="AG190" s="16"/>
      <c r="AH190" s="16"/>
      <c r="AI190" s="16"/>
      <c r="AJ190" s="16"/>
      <c r="AK190">
        <v>10</v>
      </c>
      <c r="AL190" s="16">
        <v>8</v>
      </c>
      <c r="AM190" s="16">
        <v>9</v>
      </c>
      <c r="AN190" s="16">
        <v>10</v>
      </c>
      <c r="AO190" s="16">
        <v>8</v>
      </c>
      <c r="AP190" s="16">
        <v>9</v>
      </c>
      <c r="AQ190" s="16">
        <v>4</v>
      </c>
      <c r="AR190" s="16">
        <v>3</v>
      </c>
      <c r="AS190" s="16">
        <v>1</v>
      </c>
      <c r="AT190" s="16">
        <v>2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 x14ac:dyDescent="0.35">
      <c r="A191">
        <v>10475</v>
      </c>
      <c r="B191" t="s">
        <v>69</v>
      </c>
      <c r="C191" t="s">
        <v>74</v>
      </c>
      <c r="D191" t="s">
        <v>68</v>
      </c>
      <c r="E191" t="s">
        <v>76</v>
      </c>
      <c r="F191" t="s">
        <v>200</v>
      </c>
      <c r="G191" t="s">
        <v>96</v>
      </c>
      <c r="H191" t="s">
        <v>97</v>
      </c>
      <c r="I191" t="s">
        <v>206</v>
      </c>
      <c r="J191" t="s">
        <v>111</v>
      </c>
      <c r="K191" t="s">
        <v>116</v>
      </c>
      <c r="L191">
        <v>7</v>
      </c>
      <c r="X191" s="16"/>
      <c r="Y191" t="s">
        <v>69</v>
      </c>
      <c r="AB191">
        <v>4</v>
      </c>
      <c r="AE191" s="16"/>
      <c r="AF191" s="16"/>
      <c r="AG191" s="16"/>
      <c r="AH191" s="16"/>
      <c r="AI191" s="16"/>
      <c r="AJ191" s="16"/>
      <c r="AK191">
        <v>9</v>
      </c>
      <c r="AL191" s="16">
        <v>9</v>
      </c>
      <c r="AM191" s="16">
        <v>10</v>
      </c>
      <c r="AN191" s="16">
        <v>8</v>
      </c>
      <c r="AO191" s="16">
        <v>8</v>
      </c>
      <c r="AP191" s="16">
        <v>8</v>
      </c>
      <c r="AQ191" s="16">
        <v>1</v>
      </c>
      <c r="AR191" s="16">
        <v>2</v>
      </c>
      <c r="AS191" s="16">
        <v>4</v>
      </c>
      <c r="AT191" s="16">
        <v>3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</row>
    <row r="192" spans="1:52" x14ac:dyDescent="0.35">
      <c r="A192">
        <v>10476</v>
      </c>
      <c r="B192" t="s">
        <v>69</v>
      </c>
      <c r="C192" t="s">
        <v>74</v>
      </c>
      <c r="D192" t="s">
        <v>68</v>
      </c>
      <c r="E192" t="s">
        <v>77</v>
      </c>
      <c r="F192" t="s">
        <v>198</v>
      </c>
      <c r="G192" t="s">
        <v>96</v>
      </c>
      <c r="H192" t="s">
        <v>97</v>
      </c>
      <c r="I192" t="s">
        <v>201</v>
      </c>
      <c r="J192" t="s">
        <v>111</v>
      </c>
      <c r="K192" t="s">
        <v>116</v>
      </c>
      <c r="L192">
        <v>9</v>
      </c>
      <c r="X192" s="16"/>
      <c r="Y192" t="s">
        <v>69</v>
      </c>
      <c r="AB192">
        <v>5</v>
      </c>
      <c r="AE192" s="16"/>
      <c r="AF192" s="16"/>
      <c r="AG192" s="16"/>
      <c r="AH192" s="16"/>
      <c r="AI192" s="16"/>
      <c r="AJ192" s="16"/>
      <c r="AK192">
        <v>10</v>
      </c>
      <c r="AL192" s="16">
        <v>10</v>
      </c>
      <c r="AM192" s="16">
        <v>7</v>
      </c>
      <c r="AN192" s="16">
        <v>7</v>
      </c>
      <c r="AO192" s="16">
        <v>9</v>
      </c>
      <c r="AP192" s="16">
        <v>8</v>
      </c>
      <c r="AQ192" s="16">
        <v>2</v>
      </c>
      <c r="AR192" s="16">
        <v>4</v>
      </c>
      <c r="AS192" s="16">
        <v>3</v>
      </c>
      <c r="AT192" s="16">
        <v>1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</row>
    <row r="193" spans="1:52" x14ac:dyDescent="0.35">
      <c r="A193">
        <v>10483</v>
      </c>
      <c r="B193" t="s">
        <v>69</v>
      </c>
      <c r="C193" t="s">
        <v>74</v>
      </c>
      <c r="D193" t="s">
        <v>68</v>
      </c>
      <c r="E193" t="s">
        <v>75</v>
      </c>
      <c r="F193" t="s">
        <v>198</v>
      </c>
      <c r="G193" t="s">
        <v>95</v>
      </c>
      <c r="H193" t="s">
        <v>98</v>
      </c>
      <c r="I193" t="s">
        <v>207</v>
      </c>
      <c r="J193" t="s">
        <v>111</v>
      </c>
      <c r="K193" t="s">
        <v>116</v>
      </c>
      <c r="L193">
        <v>9</v>
      </c>
      <c r="X193" s="16"/>
      <c r="Y193" t="s">
        <v>69</v>
      </c>
      <c r="AB193">
        <v>4</v>
      </c>
      <c r="AE193" s="16"/>
      <c r="AF193" s="16"/>
      <c r="AG193" s="16"/>
      <c r="AH193" s="16"/>
      <c r="AI193" s="16"/>
      <c r="AJ193" s="16"/>
      <c r="AK193">
        <v>10</v>
      </c>
      <c r="AL193" s="16">
        <v>10</v>
      </c>
      <c r="AM193" s="16">
        <v>10</v>
      </c>
      <c r="AN193" s="16">
        <v>10</v>
      </c>
      <c r="AO193" s="16">
        <v>10</v>
      </c>
      <c r="AP193" s="16">
        <v>8</v>
      </c>
      <c r="AQ193" s="16">
        <v>1</v>
      </c>
      <c r="AR193" s="16">
        <v>2</v>
      </c>
      <c r="AS193" s="16">
        <v>3</v>
      </c>
      <c r="AT193" s="16">
        <v>4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</row>
    <row r="194" spans="1:52" x14ac:dyDescent="0.35">
      <c r="A194">
        <v>10484</v>
      </c>
      <c r="B194" t="s">
        <v>69</v>
      </c>
      <c r="C194" t="s">
        <v>74</v>
      </c>
      <c r="D194" t="s">
        <v>68</v>
      </c>
      <c r="E194" t="s">
        <v>79</v>
      </c>
      <c r="F194" t="s">
        <v>198</v>
      </c>
      <c r="G194" t="s">
        <v>96</v>
      </c>
      <c r="H194" t="s">
        <v>97</v>
      </c>
      <c r="I194" t="s">
        <v>201</v>
      </c>
      <c r="J194" t="s">
        <v>111</v>
      </c>
      <c r="K194" t="s">
        <v>116</v>
      </c>
      <c r="L194">
        <v>7</v>
      </c>
      <c r="X194" s="16"/>
      <c r="Y194" t="s">
        <v>69</v>
      </c>
      <c r="AB194">
        <v>3</v>
      </c>
      <c r="AE194" s="16"/>
      <c r="AF194" s="16"/>
      <c r="AG194" s="16"/>
      <c r="AH194" s="16"/>
      <c r="AI194" s="16"/>
      <c r="AJ194" s="16"/>
      <c r="AK194">
        <v>5</v>
      </c>
      <c r="AL194" s="16">
        <v>7</v>
      </c>
      <c r="AM194" s="16">
        <v>5</v>
      </c>
      <c r="AN194" s="16">
        <v>8</v>
      </c>
      <c r="AO194" s="16">
        <v>7</v>
      </c>
      <c r="AP194" s="16">
        <v>4</v>
      </c>
      <c r="AQ194" s="16">
        <v>2</v>
      </c>
      <c r="AR194" s="16">
        <v>1</v>
      </c>
      <c r="AS194" s="16">
        <v>3</v>
      </c>
      <c r="AT194" s="16">
        <v>4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</row>
    <row r="195" spans="1:52" x14ac:dyDescent="0.35">
      <c r="A195">
        <v>10486</v>
      </c>
      <c r="B195" t="s">
        <v>69</v>
      </c>
      <c r="C195" t="s">
        <v>74</v>
      </c>
      <c r="D195" t="s">
        <v>68</v>
      </c>
      <c r="E195" t="s">
        <v>77</v>
      </c>
      <c r="F195" t="s">
        <v>196</v>
      </c>
      <c r="G195" t="s">
        <v>94</v>
      </c>
      <c r="H195" t="s">
        <v>98</v>
      </c>
      <c r="I195" t="s">
        <v>201</v>
      </c>
      <c r="J195" t="s">
        <v>111</v>
      </c>
      <c r="K195" t="s">
        <v>116</v>
      </c>
      <c r="L195">
        <v>8</v>
      </c>
      <c r="X195" s="16"/>
      <c r="Y195" t="s">
        <v>69</v>
      </c>
      <c r="AB195">
        <v>4</v>
      </c>
      <c r="AE195" s="16"/>
      <c r="AF195" s="16"/>
      <c r="AG195" s="16"/>
      <c r="AH195" s="16"/>
      <c r="AI195" s="16"/>
      <c r="AJ195" s="16"/>
      <c r="AK195">
        <v>9</v>
      </c>
      <c r="AL195" s="16">
        <v>9</v>
      </c>
      <c r="AM195" s="16">
        <v>8</v>
      </c>
      <c r="AN195" s="16">
        <v>9</v>
      </c>
      <c r="AO195" s="16">
        <v>10</v>
      </c>
      <c r="AP195" s="16">
        <v>7</v>
      </c>
      <c r="AQ195" s="16">
        <v>1</v>
      </c>
      <c r="AR195" s="16">
        <v>2</v>
      </c>
      <c r="AS195" s="16">
        <v>3</v>
      </c>
      <c r="AT195" s="16">
        <v>4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0</v>
      </c>
    </row>
    <row r="196" spans="1:52" x14ac:dyDescent="0.35">
      <c r="A196">
        <v>10487</v>
      </c>
      <c r="B196" t="s">
        <v>69</v>
      </c>
      <c r="C196" t="s">
        <v>74</v>
      </c>
      <c r="D196" t="s">
        <v>68</v>
      </c>
      <c r="E196" t="s">
        <v>80</v>
      </c>
      <c r="F196" t="s">
        <v>198</v>
      </c>
      <c r="G196" t="s">
        <v>96</v>
      </c>
      <c r="H196" t="s">
        <v>97</v>
      </c>
      <c r="I196" t="s">
        <v>206</v>
      </c>
      <c r="J196" t="s">
        <v>111</v>
      </c>
      <c r="K196" t="s">
        <v>116</v>
      </c>
      <c r="L196">
        <v>10</v>
      </c>
      <c r="X196" s="16"/>
      <c r="Y196" t="s">
        <v>69</v>
      </c>
      <c r="AB196">
        <v>5</v>
      </c>
      <c r="AE196" s="16"/>
      <c r="AF196" s="16"/>
      <c r="AG196" s="16"/>
      <c r="AH196" s="16"/>
      <c r="AI196" s="16"/>
      <c r="AJ196" s="16"/>
      <c r="AK196">
        <v>8</v>
      </c>
      <c r="AL196" s="16">
        <v>10</v>
      </c>
      <c r="AM196" s="16">
        <v>9</v>
      </c>
      <c r="AN196" s="16">
        <v>7</v>
      </c>
      <c r="AO196" s="16">
        <v>7</v>
      </c>
      <c r="AP196" s="16">
        <v>9</v>
      </c>
      <c r="AQ196" s="16">
        <v>4</v>
      </c>
      <c r="AR196" s="16">
        <v>1</v>
      </c>
      <c r="AS196" s="16">
        <v>3</v>
      </c>
      <c r="AT196" s="16">
        <v>2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 x14ac:dyDescent="0.35">
      <c r="A197">
        <v>10490</v>
      </c>
      <c r="B197" t="s">
        <v>69</v>
      </c>
      <c r="C197" t="s">
        <v>74</v>
      </c>
      <c r="D197" t="s">
        <v>68</v>
      </c>
      <c r="E197" t="s">
        <v>81</v>
      </c>
      <c r="F197" t="s">
        <v>200</v>
      </c>
      <c r="G197" t="s">
        <v>96</v>
      </c>
      <c r="H197" t="s">
        <v>97</v>
      </c>
      <c r="I197" t="s">
        <v>209</v>
      </c>
      <c r="J197" t="s">
        <v>111</v>
      </c>
      <c r="K197" t="s">
        <v>116</v>
      </c>
      <c r="L197">
        <v>9</v>
      </c>
      <c r="X197" s="16"/>
      <c r="Y197" t="s">
        <v>69</v>
      </c>
      <c r="AB197">
        <v>4</v>
      </c>
      <c r="AE197" s="16"/>
      <c r="AF197" s="16"/>
      <c r="AG197" s="16"/>
      <c r="AH197" s="16"/>
      <c r="AI197" s="16"/>
      <c r="AJ197" s="16"/>
      <c r="AK197">
        <v>10</v>
      </c>
      <c r="AL197" s="16">
        <v>8</v>
      </c>
      <c r="AM197" s="16">
        <v>10</v>
      </c>
      <c r="AN197" s="16">
        <v>9</v>
      </c>
      <c r="AO197" s="16">
        <v>10</v>
      </c>
      <c r="AP197" s="16">
        <v>8</v>
      </c>
      <c r="AQ197" s="16">
        <v>1</v>
      </c>
      <c r="AR197" s="16">
        <v>3</v>
      </c>
      <c r="AS197" s="16">
        <v>2</v>
      </c>
      <c r="AT197" s="16">
        <v>4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</row>
    <row r="198" spans="1:52" x14ac:dyDescent="0.35">
      <c r="A198">
        <v>10491</v>
      </c>
      <c r="B198" t="s">
        <v>69</v>
      </c>
      <c r="C198" t="s">
        <v>74</v>
      </c>
      <c r="D198" t="s">
        <v>68</v>
      </c>
      <c r="E198" t="s">
        <v>78</v>
      </c>
      <c r="F198" t="s">
        <v>196</v>
      </c>
      <c r="G198" t="s">
        <v>96</v>
      </c>
      <c r="H198" t="s">
        <v>98</v>
      </c>
      <c r="I198" t="s">
        <v>199</v>
      </c>
      <c r="J198" t="s">
        <v>111</v>
      </c>
      <c r="K198" t="s">
        <v>116</v>
      </c>
      <c r="L198">
        <v>8</v>
      </c>
      <c r="X198" s="16"/>
      <c r="Y198" t="s">
        <v>69</v>
      </c>
      <c r="AB198">
        <v>5</v>
      </c>
      <c r="AE198" s="16"/>
      <c r="AF198" s="16"/>
      <c r="AG198" s="16"/>
      <c r="AH198" s="16"/>
      <c r="AI198" s="16"/>
      <c r="AJ198" s="16"/>
      <c r="AK198">
        <v>7</v>
      </c>
      <c r="AL198" s="16">
        <v>7</v>
      </c>
      <c r="AM198" s="16">
        <v>7</v>
      </c>
      <c r="AN198" s="16">
        <v>9</v>
      </c>
      <c r="AO198" s="16">
        <v>8</v>
      </c>
      <c r="AP198" s="16">
        <v>7</v>
      </c>
      <c r="AQ198" s="16">
        <v>1</v>
      </c>
      <c r="AR198" s="16">
        <v>3</v>
      </c>
      <c r="AS198" s="16">
        <v>2</v>
      </c>
      <c r="AT198" s="16">
        <v>4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 x14ac:dyDescent="0.35">
      <c r="A199">
        <v>10492</v>
      </c>
      <c r="B199" t="s">
        <v>69</v>
      </c>
      <c r="C199" t="s">
        <v>74</v>
      </c>
      <c r="D199" t="s">
        <v>68</v>
      </c>
      <c r="E199" t="s">
        <v>82</v>
      </c>
      <c r="F199" t="s">
        <v>198</v>
      </c>
      <c r="G199" t="s">
        <v>95</v>
      </c>
      <c r="H199" t="s">
        <v>98</v>
      </c>
      <c r="I199" t="s">
        <v>197</v>
      </c>
      <c r="J199" t="s">
        <v>111</v>
      </c>
      <c r="K199" t="s">
        <v>116</v>
      </c>
      <c r="L199">
        <v>8</v>
      </c>
      <c r="X199" s="16"/>
      <c r="Y199" t="s">
        <v>69</v>
      </c>
      <c r="AB199">
        <v>4</v>
      </c>
      <c r="AE199" s="16"/>
      <c r="AF199" s="16"/>
      <c r="AG199" s="16"/>
      <c r="AH199" s="16"/>
      <c r="AI199" s="16"/>
      <c r="AJ199" s="16"/>
      <c r="AK199">
        <v>9</v>
      </c>
      <c r="AL199" s="16">
        <v>7</v>
      </c>
      <c r="AM199" s="16">
        <v>7</v>
      </c>
      <c r="AN199" s="16">
        <v>10</v>
      </c>
      <c r="AO199" s="16">
        <v>7</v>
      </c>
      <c r="AP199" s="16">
        <v>7</v>
      </c>
      <c r="AQ199" s="16">
        <v>3</v>
      </c>
      <c r="AR199" s="16">
        <v>2</v>
      </c>
      <c r="AS199" s="16">
        <v>1</v>
      </c>
      <c r="AT199" s="16">
        <v>4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</row>
    <row r="200" spans="1:52" x14ac:dyDescent="0.35">
      <c r="A200">
        <v>10493</v>
      </c>
      <c r="B200" t="s">
        <v>69</v>
      </c>
      <c r="C200" t="s">
        <v>74</v>
      </c>
      <c r="D200" t="s">
        <v>68</v>
      </c>
      <c r="E200" t="s">
        <v>78</v>
      </c>
      <c r="F200" t="s">
        <v>196</v>
      </c>
      <c r="G200" t="s">
        <v>95</v>
      </c>
      <c r="H200" t="s">
        <v>97</v>
      </c>
      <c r="I200" t="s">
        <v>203</v>
      </c>
      <c r="J200" t="s">
        <v>110</v>
      </c>
      <c r="K200" t="s">
        <v>116</v>
      </c>
      <c r="L200">
        <v>9</v>
      </c>
      <c r="P200">
        <v>10</v>
      </c>
      <c r="Q200">
        <v>10</v>
      </c>
      <c r="R200">
        <v>9</v>
      </c>
      <c r="S200">
        <v>9</v>
      </c>
      <c r="T200">
        <v>9</v>
      </c>
      <c r="U200">
        <v>10</v>
      </c>
      <c r="V200" t="s">
        <v>122</v>
      </c>
      <c r="X200">
        <v>5</v>
      </c>
      <c r="Y200" t="s">
        <v>69</v>
      </c>
      <c r="AB200">
        <v>5</v>
      </c>
      <c r="AE200" s="16"/>
      <c r="AF200" s="16"/>
      <c r="AG200" s="16"/>
      <c r="AH200" s="16"/>
      <c r="AI200" s="16"/>
      <c r="AJ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</row>
    <row r="201" spans="1:52" x14ac:dyDescent="0.35">
      <c r="A201">
        <v>10496</v>
      </c>
      <c r="B201" t="s">
        <v>69</v>
      </c>
      <c r="C201" t="s">
        <v>74</v>
      </c>
      <c r="D201" t="s">
        <v>68</v>
      </c>
      <c r="E201" t="s">
        <v>84</v>
      </c>
      <c r="F201" t="s">
        <v>200</v>
      </c>
      <c r="G201" t="s">
        <v>96</v>
      </c>
      <c r="H201" t="s">
        <v>99</v>
      </c>
      <c r="I201" t="s">
        <v>197</v>
      </c>
      <c r="J201" t="s">
        <v>111</v>
      </c>
      <c r="K201" t="s">
        <v>116</v>
      </c>
      <c r="L201">
        <v>9</v>
      </c>
      <c r="X201" s="16"/>
      <c r="Y201" t="s">
        <v>69</v>
      </c>
      <c r="AB201">
        <v>5</v>
      </c>
      <c r="AE201" s="16"/>
      <c r="AF201" s="16"/>
      <c r="AG201" s="16"/>
      <c r="AH201" s="16"/>
      <c r="AI201" s="16"/>
      <c r="AJ201" s="16"/>
      <c r="AK201">
        <v>10</v>
      </c>
      <c r="AL201" s="16">
        <v>10</v>
      </c>
      <c r="AM201" s="16">
        <v>7</v>
      </c>
      <c r="AN201" s="16">
        <v>8</v>
      </c>
      <c r="AO201" s="16">
        <v>7</v>
      </c>
      <c r="AP201" s="16">
        <v>8</v>
      </c>
      <c r="AQ201" s="16">
        <v>2</v>
      </c>
      <c r="AR201" s="16">
        <v>1</v>
      </c>
      <c r="AS201" s="16">
        <v>3</v>
      </c>
      <c r="AT201" s="16">
        <v>4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 x14ac:dyDescent="0.35">
      <c r="A202">
        <v>10497</v>
      </c>
      <c r="B202" t="s">
        <v>69</v>
      </c>
      <c r="C202" t="s">
        <v>74</v>
      </c>
      <c r="D202" t="s">
        <v>68</v>
      </c>
      <c r="E202" t="s">
        <v>82</v>
      </c>
      <c r="F202" t="s">
        <v>200</v>
      </c>
      <c r="G202" t="s">
        <v>96</v>
      </c>
      <c r="H202" t="s">
        <v>99</v>
      </c>
      <c r="I202" t="s">
        <v>203</v>
      </c>
      <c r="J202" t="s">
        <v>111</v>
      </c>
      <c r="K202" t="s">
        <v>116</v>
      </c>
      <c r="L202">
        <v>9</v>
      </c>
      <c r="X202" s="16"/>
      <c r="Y202" t="s">
        <v>69</v>
      </c>
      <c r="AB202">
        <v>5</v>
      </c>
      <c r="AE202" s="16"/>
      <c r="AF202" s="16"/>
      <c r="AG202" s="16"/>
      <c r="AH202" s="16"/>
      <c r="AI202" s="16"/>
      <c r="AJ202" s="16"/>
      <c r="AK202">
        <v>10</v>
      </c>
      <c r="AL202" s="16">
        <v>10</v>
      </c>
      <c r="AM202" s="16">
        <v>7</v>
      </c>
      <c r="AN202" s="16">
        <v>9</v>
      </c>
      <c r="AO202" s="16">
        <v>7</v>
      </c>
      <c r="AP202" s="16">
        <v>10</v>
      </c>
      <c r="AQ202" s="16">
        <v>4</v>
      </c>
      <c r="AR202" s="16">
        <v>1</v>
      </c>
      <c r="AS202" s="16">
        <v>2</v>
      </c>
      <c r="AT202" s="16">
        <v>3</v>
      </c>
      <c r="AU202">
        <v>0</v>
      </c>
      <c r="AV202">
        <v>1</v>
      </c>
      <c r="AW202">
        <v>1</v>
      </c>
      <c r="AX202">
        <v>0</v>
      </c>
      <c r="AY202">
        <v>0</v>
      </c>
      <c r="AZ202">
        <v>0</v>
      </c>
    </row>
    <row r="203" spans="1:52" x14ac:dyDescent="0.35">
      <c r="A203">
        <v>10499</v>
      </c>
      <c r="B203" t="s">
        <v>69</v>
      </c>
      <c r="C203" t="s">
        <v>74</v>
      </c>
      <c r="D203" t="s">
        <v>68</v>
      </c>
      <c r="E203" t="s">
        <v>83</v>
      </c>
      <c r="F203" t="s">
        <v>196</v>
      </c>
      <c r="G203" t="s">
        <v>95</v>
      </c>
      <c r="H203" t="s">
        <v>97</v>
      </c>
      <c r="I203" t="s">
        <v>206</v>
      </c>
      <c r="J203" t="s">
        <v>111</v>
      </c>
      <c r="K203" t="s">
        <v>116</v>
      </c>
      <c r="L203">
        <v>10</v>
      </c>
      <c r="X203" s="16"/>
      <c r="Y203" t="s">
        <v>69</v>
      </c>
      <c r="AB203">
        <v>5</v>
      </c>
      <c r="AE203" s="16"/>
      <c r="AF203" s="16"/>
      <c r="AG203" s="16"/>
      <c r="AH203" s="16"/>
      <c r="AI203" s="16"/>
      <c r="AJ203" s="16"/>
      <c r="AK203">
        <v>9</v>
      </c>
      <c r="AL203" s="16">
        <v>7</v>
      </c>
      <c r="AM203" s="16">
        <v>10</v>
      </c>
      <c r="AN203" s="16">
        <v>10</v>
      </c>
      <c r="AO203" s="16">
        <v>10</v>
      </c>
      <c r="AP203" s="16">
        <v>7</v>
      </c>
      <c r="AQ203" s="16">
        <v>2</v>
      </c>
      <c r="AR203" s="16">
        <v>1</v>
      </c>
      <c r="AS203" s="16">
        <v>3</v>
      </c>
      <c r="AT203" s="16">
        <v>4</v>
      </c>
      <c r="AU203">
        <v>0</v>
      </c>
      <c r="AV203">
        <v>0</v>
      </c>
      <c r="AW203">
        <v>1</v>
      </c>
      <c r="AX203">
        <v>0</v>
      </c>
      <c r="AY203">
        <v>1</v>
      </c>
      <c r="AZ203">
        <v>0</v>
      </c>
    </row>
    <row r="204" spans="1:52" x14ac:dyDescent="0.35">
      <c r="A204">
        <v>10500</v>
      </c>
      <c r="B204" t="s">
        <v>69</v>
      </c>
      <c r="C204" t="s">
        <v>74</v>
      </c>
      <c r="D204" t="s">
        <v>68</v>
      </c>
      <c r="E204" t="s">
        <v>82</v>
      </c>
      <c r="F204" t="s">
        <v>200</v>
      </c>
      <c r="G204" t="s">
        <v>94</v>
      </c>
      <c r="H204" t="s">
        <v>98</v>
      </c>
      <c r="I204" t="s">
        <v>209</v>
      </c>
      <c r="J204" t="s">
        <v>111</v>
      </c>
      <c r="K204" t="s">
        <v>116</v>
      </c>
      <c r="L204">
        <v>10</v>
      </c>
      <c r="X204" s="16"/>
      <c r="Y204" t="s">
        <v>69</v>
      </c>
      <c r="AB204">
        <v>4</v>
      </c>
      <c r="AE204" s="16"/>
      <c r="AF204" s="16"/>
      <c r="AG204" s="16"/>
      <c r="AH204" s="16"/>
      <c r="AI204" s="16"/>
      <c r="AJ204" s="16"/>
      <c r="AK204">
        <v>9</v>
      </c>
      <c r="AL204" s="16">
        <v>10</v>
      </c>
      <c r="AM204" s="16">
        <v>8</v>
      </c>
      <c r="AN204" s="16">
        <v>9</v>
      </c>
      <c r="AO204" s="16">
        <v>9</v>
      </c>
      <c r="AP204" s="16">
        <v>9</v>
      </c>
      <c r="AQ204" s="16">
        <v>4</v>
      </c>
      <c r="AR204" s="16">
        <v>3</v>
      </c>
      <c r="AS204" s="16">
        <v>1</v>
      </c>
      <c r="AT204" s="16">
        <v>2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</row>
    <row r="205" spans="1:52" x14ac:dyDescent="0.35">
      <c r="A205">
        <v>10504</v>
      </c>
      <c r="B205" t="s">
        <v>69</v>
      </c>
      <c r="C205" t="s">
        <v>74</v>
      </c>
      <c r="D205" t="s">
        <v>68</v>
      </c>
      <c r="E205" t="s">
        <v>78</v>
      </c>
      <c r="F205" t="s">
        <v>198</v>
      </c>
      <c r="G205" t="s">
        <v>95</v>
      </c>
      <c r="H205" t="s">
        <v>97</v>
      </c>
      <c r="I205" t="s">
        <v>207</v>
      </c>
      <c r="J205" t="s">
        <v>111</v>
      </c>
      <c r="K205" t="s">
        <v>116</v>
      </c>
      <c r="L205">
        <v>9</v>
      </c>
      <c r="X205" s="16"/>
      <c r="Y205" t="s">
        <v>69</v>
      </c>
      <c r="AB205">
        <v>5</v>
      </c>
      <c r="AE205" s="16"/>
      <c r="AF205" s="16"/>
      <c r="AG205" s="16"/>
      <c r="AH205" s="16"/>
      <c r="AI205" s="16"/>
      <c r="AJ205" s="16"/>
      <c r="AK205">
        <v>8</v>
      </c>
      <c r="AL205" s="16">
        <v>9</v>
      </c>
      <c r="AM205" s="16">
        <v>8</v>
      </c>
      <c r="AN205" s="16">
        <v>6</v>
      </c>
      <c r="AO205" s="16">
        <v>9</v>
      </c>
      <c r="AP205" s="16">
        <v>6</v>
      </c>
      <c r="AQ205" s="16">
        <v>1</v>
      </c>
      <c r="AR205" s="16">
        <v>4</v>
      </c>
      <c r="AS205" s="16">
        <v>2</v>
      </c>
      <c r="AT205" s="16">
        <v>3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 x14ac:dyDescent="0.35">
      <c r="A206">
        <v>10505</v>
      </c>
      <c r="B206" t="s">
        <v>69</v>
      </c>
      <c r="C206" t="s">
        <v>74</v>
      </c>
      <c r="D206" t="s">
        <v>68</v>
      </c>
      <c r="E206" t="s">
        <v>86</v>
      </c>
      <c r="F206" t="s">
        <v>198</v>
      </c>
      <c r="G206" t="s">
        <v>96</v>
      </c>
      <c r="H206" t="s">
        <v>98</v>
      </c>
      <c r="I206" t="s">
        <v>203</v>
      </c>
      <c r="J206" t="s">
        <v>111</v>
      </c>
      <c r="K206" t="s">
        <v>116</v>
      </c>
      <c r="L206">
        <v>9</v>
      </c>
      <c r="X206" s="16"/>
      <c r="Y206" t="s">
        <v>69</v>
      </c>
      <c r="AB206">
        <v>5</v>
      </c>
      <c r="AE206" s="16"/>
      <c r="AF206" s="16"/>
      <c r="AG206" s="16"/>
      <c r="AH206" s="16"/>
      <c r="AI206" s="16"/>
      <c r="AJ206" s="16"/>
      <c r="AK206">
        <v>10</v>
      </c>
      <c r="AL206" s="16">
        <v>10</v>
      </c>
      <c r="AM206" s="16">
        <v>9</v>
      </c>
      <c r="AN206" s="16">
        <v>7</v>
      </c>
      <c r="AO206" s="16">
        <v>7</v>
      </c>
      <c r="AP206" s="16">
        <v>10</v>
      </c>
      <c r="AQ206" s="16">
        <v>2</v>
      </c>
      <c r="AR206" s="16">
        <v>4</v>
      </c>
      <c r="AS206" s="16">
        <v>1</v>
      </c>
      <c r="AT206" s="16">
        <v>3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</row>
    <row r="207" spans="1:52" x14ac:dyDescent="0.35">
      <c r="A207">
        <v>10507</v>
      </c>
      <c r="B207" t="s">
        <v>69</v>
      </c>
      <c r="C207" t="s">
        <v>74</v>
      </c>
      <c r="D207" t="s">
        <v>68</v>
      </c>
      <c r="E207" t="s">
        <v>77</v>
      </c>
      <c r="F207" t="s">
        <v>208</v>
      </c>
      <c r="G207" t="s">
        <v>96</v>
      </c>
      <c r="H207" t="s">
        <v>98</v>
      </c>
      <c r="I207" t="s">
        <v>203</v>
      </c>
      <c r="J207" t="s">
        <v>111</v>
      </c>
      <c r="K207" t="s">
        <v>116</v>
      </c>
      <c r="L207">
        <v>10</v>
      </c>
      <c r="X207" s="16"/>
      <c r="Y207" t="s">
        <v>69</v>
      </c>
      <c r="AB207">
        <v>5</v>
      </c>
      <c r="AE207" s="16"/>
      <c r="AF207" s="16"/>
      <c r="AG207" s="16"/>
      <c r="AH207" s="16"/>
      <c r="AI207" s="16"/>
      <c r="AJ207" s="16"/>
      <c r="AK207">
        <v>9</v>
      </c>
      <c r="AL207" s="16">
        <v>10</v>
      </c>
      <c r="AM207" s="16">
        <v>8</v>
      </c>
      <c r="AN207" s="16">
        <v>9</v>
      </c>
      <c r="AO207" s="16">
        <v>8</v>
      </c>
      <c r="AP207" s="16">
        <v>7</v>
      </c>
      <c r="AQ207" s="16">
        <v>1</v>
      </c>
      <c r="AR207" s="16">
        <v>2</v>
      </c>
      <c r="AS207" s="16">
        <v>3</v>
      </c>
      <c r="AT207" s="16">
        <v>4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 x14ac:dyDescent="0.35">
      <c r="A208">
        <v>10508</v>
      </c>
      <c r="B208" t="s">
        <v>69</v>
      </c>
      <c r="C208" t="s">
        <v>74</v>
      </c>
      <c r="D208" t="s">
        <v>68</v>
      </c>
      <c r="E208" t="s">
        <v>75</v>
      </c>
      <c r="F208" t="s">
        <v>196</v>
      </c>
      <c r="G208" t="s">
        <v>95</v>
      </c>
      <c r="H208" t="s">
        <v>98</v>
      </c>
      <c r="I208" t="s">
        <v>206</v>
      </c>
      <c r="J208" t="s">
        <v>111</v>
      </c>
      <c r="K208" t="s">
        <v>116</v>
      </c>
      <c r="L208">
        <v>10</v>
      </c>
      <c r="X208" s="16"/>
      <c r="Y208" t="s">
        <v>69</v>
      </c>
      <c r="AB208">
        <v>4</v>
      </c>
      <c r="AE208" s="16"/>
      <c r="AF208" s="16"/>
      <c r="AG208" s="16"/>
      <c r="AH208" s="16"/>
      <c r="AI208" s="16"/>
      <c r="AJ208" s="16"/>
      <c r="AK208">
        <v>9</v>
      </c>
      <c r="AL208" s="16">
        <v>10</v>
      </c>
      <c r="AM208" s="16">
        <v>9</v>
      </c>
      <c r="AN208" s="16">
        <v>10</v>
      </c>
      <c r="AO208" s="16">
        <v>8</v>
      </c>
      <c r="AP208" s="16">
        <v>10</v>
      </c>
      <c r="AQ208" s="16">
        <v>1</v>
      </c>
      <c r="AR208" s="16">
        <v>3</v>
      </c>
      <c r="AS208" s="16">
        <v>4</v>
      </c>
      <c r="AT208" s="16">
        <v>2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0</v>
      </c>
    </row>
    <row r="209" spans="1:52" x14ac:dyDescent="0.35">
      <c r="A209">
        <v>10510</v>
      </c>
      <c r="B209" t="s">
        <v>69</v>
      </c>
      <c r="C209" t="s">
        <v>74</v>
      </c>
      <c r="D209" t="s">
        <v>68</v>
      </c>
      <c r="E209" t="s">
        <v>82</v>
      </c>
      <c r="F209" t="s">
        <v>198</v>
      </c>
      <c r="G209" t="s">
        <v>96</v>
      </c>
      <c r="H209" t="s">
        <v>97</v>
      </c>
      <c r="I209" t="s">
        <v>203</v>
      </c>
      <c r="J209" t="s">
        <v>110</v>
      </c>
      <c r="K209" t="s">
        <v>116</v>
      </c>
      <c r="L209">
        <v>9</v>
      </c>
      <c r="P209">
        <v>10</v>
      </c>
      <c r="Q209">
        <v>10</v>
      </c>
      <c r="R209">
        <v>8</v>
      </c>
      <c r="S209">
        <v>9</v>
      </c>
      <c r="T209">
        <v>10</v>
      </c>
      <c r="U209">
        <v>10</v>
      </c>
      <c r="V209" t="s">
        <v>122</v>
      </c>
      <c r="X209">
        <v>4</v>
      </c>
      <c r="Y209" t="s">
        <v>69</v>
      </c>
      <c r="AB209">
        <v>5</v>
      </c>
      <c r="AE209" s="16"/>
      <c r="AF209" s="16"/>
      <c r="AG209" s="16"/>
      <c r="AH209" s="16"/>
      <c r="AI209" s="16"/>
      <c r="AJ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</row>
    <row r="210" spans="1:52" x14ac:dyDescent="0.35">
      <c r="A210">
        <v>10513</v>
      </c>
      <c r="B210" t="s">
        <v>69</v>
      </c>
      <c r="C210" t="s">
        <v>74</v>
      </c>
      <c r="D210" t="s">
        <v>68</v>
      </c>
      <c r="E210" t="s">
        <v>76</v>
      </c>
      <c r="F210" t="s">
        <v>200</v>
      </c>
      <c r="G210" t="s">
        <v>96</v>
      </c>
      <c r="H210" t="s">
        <v>98</v>
      </c>
      <c r="I210" t="s">
        <v>197</v>
      </c>
      <c r="J210" t="s">
        <v>111</v>
      </c>
      <c r="K210" t="s">
        <v>116</v>
      </c>
      <c r="L210">
        <v>7</v>
      </c>
      <c r="X210" s="16"/>
      <c r="Y210" t="s">
        <v>69</v>
      </c>
      <c r="AB210">
        <v>3</v>
      </c>
      <c r="AE210" s="16"/>
      <c r="AF210" s="16"/>
      <c r="AG210" s="16"/>
      <c r="AH210" s="16"/>
      <c r="AI210" s="16"/>
      <c r="AJ210" s="16"/>
      <c r="AK210">
        <v>6</v>
      </c>
      <c r="AL210" s="16">
        <v>5</v>
      </c>
      <c r="AM210" s="16">
        <v>6</v>
      </c>
      <c r="AN210" s="16">
        <v>4</v>
      </c>
      <c r="AO210" s="16">
        <v>9</v>
      </c>
      <c r="AP210" s="16">
        <v>3</v>
      </c>
      <c r="AQ210" s="16">
        <v>2</v>
      </c>
      <c r="AR210" s="16">
        <v>4</v>
      </c>
      <c r="AS210" s="16">
        <v>3</v>
      </c>
      <c r="AT210" s="16">
        <v>1</v>
      </c>
      <c r="AU210">
        <v>1</v>
      </c>
      <c r="AV210">
        <v>1</v>
      </c>
      <c r="AW210">
        <v>1</v>
      </c>
      <c r="AX210">
        <v>0</v>
      </c>
      <c r="AY210">
        <v>0</v>
      </c>
      <c r="AZ210">
        <v>0</v>
      </c>
    </row>
    <row r="211" spans="1:52" x14ac:dyDescent="0.35">
      <c r="A211">
        <v>10515</v>
      </c>
      <c r="B211" t="s">
        <v>69</v>
      </c>
      <c r="C211" t="s">
        <v>74</v>
      </c>
      <c r="D211" t="s">
        <v>68</v>
      </c>
      <c r="E211" t="s">
        <v>79</v>
      </c>
      <c r="F211" t="s">
        <v>198</v>
      </c>
      <c r="G211" t="s">
        <v>95</v>
      </c>
      <c r="H211" t="s">
        <v>97</v>
      </c>
      <c r="I211" t="s">
        <v>205</v>
      </c>
      <c r="J211" t="s">
        <v>112</v>
      </c>
      <c r="K211" t="s">
        <v>116</v>
      </c>
      <c r="L211">
        <v>8</v>
      </c>
      <c r="X211" s="16"/>
      <c r="Y211" t="s">
        <v>69</v>
      </c>
      <c r="AB211">
        <v>4</v>
      </c>
      <c r="AE211" s="16"/>
      <c r="AF211" s="16"/>
      <c r="AG211" s="16"/>
      <c r="AH211" s="16"/>
      <c r="AI211" s="16"/>
      <c r="AJ211" s="16"/>
      <c r="AK211">
        <v>7</v>
      </c>
      <c r="AL211" s="16">
        <v>8</v>
      </c>
      <c r="AM211" s="16">
        <v>9</v>
      </c>
      <c r="AN211" s="16">
        <v>8</v>
      </c>
      <c r="AO211" s="16">
        <v>8</v>
      </c>
      <c r="AP211" s="16">
        <v>5</v>
      </c>
      <c r="AQ211" s="16">
        <v>3</v>
      </c>
      <c r="AR211" s="16">
        <v>1</v>
      </c>
      <c r="AS211" s="16">
        <v>4</v>
      </c>
      <c r="AT211" s="16">
        <v>2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</row>
    <row r="212" spans="1:52" x14ac:dyDescent="0.35">
      <c r="A212">
        <v>10517</v>
      </c>
      <c r="B212" t="s">
        <v>69</v>
      </c>
      <c r="C212" t="s">
        <v>74</v>
      </c>
      <c r="D212" t="s">
        <v>68</v>
      </c>
      <c r="E212" t="s">
        <v>84</v>
      </c>
      <c r="F212" t="s">
        <v>196</v>
      </c>
      <c r="G212" t="s">
        <v>96</v>
      </c>
      <c r="H212" t="s">
        <v>98</v>
      </c>
      <c r="I212" t="s">
        <v>205</v>
      </c>
      <c r="J212" t="s">
        <v>111</v>
      </c>
      <c r="K212" t="s">
        <v>116</v>
      </c>
      <c r="L212">
        <v>6</v>
      </c>
      <c r="X212" s="16"/>
      <c r="Y212" t="s">
        <v>69</v>
      </c>
      <c r="AB212">
        <v>3</v>
      </c>
      <c r="AE212" s="16"/>
      <c r="AF212" s="16"/>
      <c r="AG212" s="16"/>
      <c r="AH212" s="16"/>
      <c r="AI212" s="16"/>
      <c r="AJ212" s="16"/>
      <c r="AK212">
        <v>7</v>
      </c>
      <c r="AL212" s="16">
        <v>7</v>
      </c>
      <c r="AM212" s="16">
        <v>10</v>
      </c>
      <c r="AN212" s="16">
        <v>4</v>
      </c>
      <c r="AO212" s="16">
        <v>8</v>
      </c>
      <c r="AP212" s="16">
        <v>8</v>
      </c>
      <c r="AQ212" s="16">
        <v>1</v>
      </c>
      <c r="AR212" s="16">
        <v>3</v>
      </c>
      <c r="AS212" s="16">
        <v>2</v>
      </c>
      <c r="AT212" s="16">
        <v>4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0</v>
      </c>
    </row>
    <row r="213" spans="1:52" x14ac:dyDescent="0.35">
      <c r="A213">
        <v>10518</v>
      </c>
      <c r="B213" t="s">
        <v>69</v>
      </c>
      <c r="C213" t="s">
        <v>74</v>
      </c>
      <c r="D213" t="s">
        <v>68</v>
      </c>
      <c r="E213" t="s">
        <v>82</v>
      </c>
      <c r="F213" t="s">
        <v>198</v>
      </c>
      <c r="G213" t="s">
        <v>96</v>
      </c>
      <c r="H213" t="s">
        <v>97</v>
      </c>
      <c r="I213" t="s">
        <v>207</v>
      </c>
      <c r="J213" t="s">
        <v>112</v>
      </c>
      <c r="K213" t="s">
        <v>116</v>
      </c>
      <c r="L213">
        <v>10</v>
      </c>
      <c r="X213" s="16"/>
      <c r="Y213" t="s">
        <v>69</v>
      </c>
      <c r="AB213">
        <v>5</v>
      </c>
      <c r="AE213" s="16"/>
      <c r="AF213" s="16"/>
      <c r="AG213" s="16"/>
      <c r="AH213" s="16"/>
      <c r="AI213" s="16"/>
      <c r="AJ213" s="16"/>
      <c r="AK213">
        <v>9</v>
      </c>
      <c r="AL213" s="16">
        <v>8</v>
      </c>
      <c r="AM213" s="16">
        <v>7</v>
      </c>
      <c r="AN213" s="16">
        <v>7</v>
      </c>
      <c r="AO213" s="16">
        <v>9</v>
      </c>
      <c r="AP213" s="16">
        <v>9</v>
      </c>
      <c r="AQ213" s="16">
        <v>3</v>
      </c>
      <c r="AR213" s="16">
        <v>1</v>
      </c>
      <c r="AS213" s="16">
        <v>4</v>
      </c>
      <c r="AT213" s="16">
        <v>2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0</v>
      </c>
    </row>
    <row r="214" spans="1:52" x14ac:dyDescent="0.35">
      <c r="A214">
        <v>10519</v>
      </c>
      <c r="B214" t="s">
        <v>69</v>
      </c>
      <c r="C214" t="s">
        <v>74</v>
      </c>
      <c r="D214" t="s">
        <v>68</v>
      </c>
      <c r="E214" t="s">
        <v>75</v>
      </c>
      <c r="F214" t="s">
        <v>208</v>
      </c>
      <c r="G214" t="s">
        <v>94</v>
      </c>
      <c r="H214" t="s">
        <v>98</v>
      </c>
      <c r="I214" t="s">
        <v>199</v>
      </c>
      <c r="J214" t="s">
        <v>111</v>
      </c>
      <c r="K214" t="s">
        <v>116</v>
      </c>
      <c r="L214">
        <v>10</v>
      </c>
      <c r="X214" s="16"/>
      <c r="Y214" t="s">
        <v>69</v>
      </c>
      <c r="AB214">
        <v>5</v>
      </c>
      <c r="AE214" s="16"/>
      <c r="AF214" s="16"/>
      <c r="AG214" s="16"/>
      <c r="AH214" s="16"/>
      <c r="AI214" s="16"/>
      <c r="AJ214" s="16"/>
      <c r="AK214">
        <v>9</v>
      </c>
      <c r="AL214" s="16">
        <v>7</v>
      </c>
      <c r="AM214" s="16">
        <v>9</v>
      </c>
      <c r="AN214" s="16">
        <v>7</v>
      </c>
      <c r="AO214" s="16">
        <v>9</v>
      </c>
      <c r="AP214" s="16">
        <v>7</v>
      </c>
      <c r="AQ214" s="16">
        <v>2</v>
      </c>
      <c r="AR214" s="16">
        <v>4</v>
      </c>
      <c r="AS214" s="16">
        <v>1</v>
      </c>
      <c r="AT214" s="16">
        <v>3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 x14ac:dyDescent="0.35">
      <c r="A215">
        <v>10521</v>
      </c>
      <c r="B215" t="s">
        <v>69</v>
      </c>
      <c r="C215" t="s">
        <v>74</v>
      </c>
      <c r="D215" t="s">
        <v>68</v>
      </c>
      <c r="E215" t="s">
        <v>86</v>
      </c>
      <c r="F215" t="s">
        <v>196</v>
      </c>
      <c r="G215" t="s">
        <v>96</v>
      </c>
      <c r="H215" t="s">
        <v>98</v>
      </c>
      <c r="I215" t="s">
        <v>205</v>
      </c>
      <c r="J215" t="s">
        <v>110</v>
      </c>
      <c r="K215" t="s">
        <v>116</v>
      </c>
      <c r="L215">
        <v>7</v>
      </c>
      <c r="P215">
        <v>5</v>
      </c>
      <c r="Q215">
        <v>7</v>
      </c>
      <c r="R215">
        <v>4</v>
      </c>
      <c r="S215">
        <v>4</v>
      </c>
      <c r="T215">
        <v>6</v>
      </c>
      <c r="U215">
        <v>7</v>
      </c>
      <c r="V215" t="s">
        <v>126</v>
      </c>
      <c r="X215">
        <v>4</v>
      </c>
      <c r="Y215" t="s">
        <v>69</v>
      </c>
      <c r="AB215">
        <v>5</v>
      </c>
      <c r="AE215" s="16"/>
      <c r="AF215" s="16"/>
      <c r="AG215" s="16"/>
      <c r="AH215" s="16"/>
      <c r="AI215" s="16"/>
      <c r="AJ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>
        <v>1</v>
      </c>
      <c r="AV215">
        <v>1</v>
      </c>
      <c r="AW215">
        <v>1</v>
      </c>
      <c r="AX215">
        <v>0</v>
      </c>
      <c r="AY215">
        <v>0</v>
      </c>
      <c r="AZ215">
        <v>0</v>
      </c>
    </row>
    <row r="216" spans="1:52" x14ac:dyDescent="0.35">
      <c r="A216">
        <v>10523</v>
      </c>
      <c r="B216" t="s">
        <v>69</v>
      </c>
      <c r="C216" t="s">
        <v>74</v>
      </c>
      <c r="D216" t="s">
        <v>68</v>
      </c>
      <c r="E216" t="s">
        <v>76</v>
      </c>
      <c r="F216" t="s">
        <v>198</v>
      </c>
      <c r="G216" t="s">
        <v>96</v>
      </c>
      <c r="H216" t="s">
        <v>97</v>
      </c>
      <c r="I216" t="s">
        <v>209</v>
      </c>
      <c r="J216" t="s">
        <v>110</v>
      </c>
      <c r="K216" t="s">
        <v>116</v>
      </c>
      <c r="L216">
        <v>9</v>
      </c>
      <c r="P216">
        <v>10</v>
      </c>
      <c r="Q216">
        <v>9</v>
      </c>
      <c r="R216">
        <v>9</v>
      </c>
      <c r="S216">
        <v>9</v>
      </c>
      <c r="T216">
        <v>10</v>
      </c>
      <c r="U216">
        <v>9</v>
      </c>
      <c r="V216" t="s">
        <v>122</v>
      </c>
      <c r="X216">
        <v>3</v>
      </c>
      <c r="Y216" t="s">
        <v>69</v>
      </c>
      <c r="AB216">
        <v>4</v>
      </c>
      <c r="AE216" s="16"/>
      <c r="AF216" s="16"/>
      <c r="AG216" s="16"/>
      <c r="AH216" s="16"/>
      <c r="AI216" s="16"/>
      <c r="AJ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</row>
    <row r="217" spans="1:52" x14ac:dyDescent="0.35">
      <c r="A217">
        <v>10524</v>
      </c>
      <c r="B217" t="s">
        <v>69</v>
      </c>
      <c r="C217" t="s">
        <v>74</v>
      </c>
      <c r="D217" t="s">
        <v>68</v>
      </c>
      <c r="E217" t="s">
        <v>81</v>
      </c>
      <c r="F217" t="s">
        <v>196</v>
      </c>
      <c r="G217" t="s">
        <v>96</v>
      </c>
      <c r="H217" t="s">
        <v>98</v>
      </c>
      <c r="I217" t="s">
        <v>203</v>
      </c>
      <c r="J217" t="s">
        <v>111</v>
      </c>
      <c r="K217" t="s">
        <v>116</v>
      </c>
      <c r="L217">
        <v>9</v>
      </c>
      <c r="X217" s="16"/>
      <c r="Y217" t="s">
        <v>69</v>
      </c>
      <c r="AB217">
        <v>5</v>
      </c>
      <c r="AE217" s="16"/>
      <c r="AF217" s="16"/>
      <c r="AG217" s="16"/>
      <c r="AH217" s="16"/>
      <c r="AI217" s="16"/>
      <c r="AJ217" s="16"/>
      <c r="AK217">
        <v>10</v>
      </c>
      <c r="AL217" s="16">
        <v>9</v>
      </c>
      <c r="AM217" s="16">
        <v>10</v>
      </c>
      <c r="AN217" s="16">
        <v>7</v>
      </c>
      <c r="AO217" s="16">
        <v>8</v>
      </c>
      <c r="AP217" s="16">
        <v>7</v>
      </c>
      <c r="AQ217" s="16">
        <v>3</v>
      </c>
      <c r="AR217" s="16">
        <v>2</v>
      </c>
      <c r="AS217" s="16">
        <v>1</v>
      </c>
      <c r="AT217" s="16">
        <v>4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0</v>
      </c>
    </row>
    <row r="218" spans="1:52" x14ac:dyDescent="0.35">
      <c r="A218">
        <v>10526</v>
      </c>
      <c r="B218" t="s">
        <v>69</v>
      </c>
      <c r="C218" t="s">
        <v>74</v>
      </c>
      <c r="D218" t="s">
        <v>68</v>
      </c>
      <c r="E218" t="s">
        <v>75</v>
      </c>
      <c r="F218" t="s">
        <v>196</v>
      </c>
      <c r="G218" t="s">
        <v>95</v>
      </c>
      <c r="H218" t="s">
        <v>97</v>
      </c>
      <c r="I218" t="s">
        <v>203</v>
      </c>
      <c r="J218" t="s">
        <v>111</v>
      </c>
      <c r="K218" t="s">
        <v>116</v>
      </c>
      <c r="L218">
        <v>10</v>
      </c>
      <c r="X218" s="16"/>
      <c r="Y218" t="s">
        <v>69</v>
      </c>
      <c r="AB218">
        <v>5</v>
      </c>
      <c r="AE218" s="16"/>
      <c r="AF218" s="16"/>
      <c r="AG218" s="16"/>
      <c r="AH218" s="16"/>
      <c r="AI218" s="16"/>
      <c r="AJ218" s="16"/>
      <c r="AK218">
        <v>9</v>
      </c>
      <c r="AL218" s="16">
        <v>8</v>
      </c>
      <c r="AM218" s="16">
        <v>9</v>
      </c>
      <c r="AN218" s="16">
        <v>7</v>
      </c>
      <c r="AO218" s="16">
        <v>8</v>
      </c>
      <c r="AP218" s="16">
        <v>9</v>
      </c>
      <c r="AQ218" s="16">
        <v>1</v>
      </c>
      <c r="AR218" s="16">
        <v>2</v>
      </c>
      <c r="AS218" s="16">
        <v>4</v>
      </c>
      <c r="AT218" s="16">
        <v>3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35">
      <c r="A219">
        <v>10527</v>
      </c>
      <c r="B219" t="s">
        <v>69</v>
      </c>
      <c r="C219" t="s">
        <v>74</v>
      </c>
      <c r="D219" t="s">
        <v>68</v>
      </c>
      <c r="E219" t="s">
        <v>85</v>
      </c>
      <c r="F219" t="s">
        <v>200</v>
      </c>
      <c r="G219" t="s">
        <v>93</v>
      </c>
      <c r="H219" t="s">
        <v>98</v>
      </c>
      <c r="I219" t="s">
        <v>209</v>
      </c>
      <c r="J219" t="s">
        <v>111</v>
      </c>
      <c r="K219" t="s">
        <v>116</v>
      </c>
      <c r="L219">
        <v>10</v>
      </c>
      <c r="X219" s="16"/>
      <c r="Y219" t="s">
        <v>69</v>
      </c>
      <c r="AB219">
        <v>4</v>
      </c>
      <c r="AE219" s="16"/>
      <c r="AF219" s="16"/>
      <c r="AG219" s="16"/>
      <c r="AH219" s="16"/>
      <c r="AI219" s="16"/>
      <c r="AJ219" s="16"/>
      <c r="AK219">
        <v>9</v>
      </c>
      <c r="AL219" s="16">
        <v>9</v>
      </c>
      <c r="AM219" s="16">
        <v>7</v>
      </c>
      <c r="AN219" s="16">
        <v>7</v>
      </c>
      <c r="AO219" s="16">
        <v>9</v>
      </c>
      <c r="AP219" s="16">
        <v>9</v>
      </c>
      <c r="AQ219" s="16">
        <v>2</v>
      </c>
      <c r="AR219" s="16">
        <v>1</v>
      </c>
      <c r="AS219" s="16">
        <v>3</v>
      </c>
      <c r="AT219" s="16">
        <v>4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</row>
    <row r="220" spans="1:52" x14ac:dyDescent="0.35">
      <c r="A220">
        <v>10529</v>
      </c>
      <c r="B220" t="s">
        <v>69</v>
      </c>
      <c r="C220" t="s">
        <v>74</v>
      </c>
      <c r="D220" t="s">
        <v>68</v>
      </c>
      <c r="E220" t="s">
        <v>79</v>
      </c>
      <c r="F220" t="s">
        <v>92</v>
      </c>
      <c r="G220" t="s">
        <v>93</v>
      </c>
      <c r="H220" t="s">
        <v>98</v>
      </c>
      <c r="I220" t="s">
        <v>207</v>
      </c>
      <c r="J220" t="s">
        <v>111</v>
      </c>
      <c r="K220" t="s">
        <v>116</v>
      </c>
      <c r="L220">
        <v>10</v>
      </c>
      <c r="X220" s="16"/>
      <c r="Y220" t="s">
        <v>69</v>
      </c>
      <c r="AB220">
        <v>5</v>
      </c>
      <c r="AE220" s="16"/>
      <c r="AF220" s="16"/>
      <c r="AG220" s="16"/>
      <c r="AH220" s="16"/>
      <c r="AI220" s="16"/>
      <c r="AJ220" s="16"/>
      <c r="AK220">
        <v>9</v>
      </c>
      <c r="AL220" s="16">
        <v>9</v>
      </c>
      <c r="AM220" s="16">
        <v>8</v>
      </c>
      <c r="AN220" s="16">
        <v>8</v>
      </c>
      <c r="AO220" s="16">
        <v>10</v>
      </c>
      <c r="AP220" s="16">
        <v>8</v>
      </c>
      <c r="AQ220" s="16">
        <v>1</v>
      </c>
      <c r="AR220" s="16">
        <v>2</v>
      </c>
      <c r="AS220" s="16">
        <v>4</v>
      </c>
      <c r="AT220" s="16">
        <v>3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0</v>
      </c>
    </row>
    <row r="221" spans="1:52" x14ac:dyDescent="0.35">
      <c r="A221">
        <v>10532</v>
      </c>
      <c r="B221" t="s">
        <v>69</v>
      </c>
      <c r="C221" t="s">
        <v>74</v>
      </c>
      <c r="D221" t="s">
        <v>68</v>
      </c>
      <c r="E221" t="s">
        <v>86</v>
      </c>
      <c r="F221" t="s">
        <v>200</v>
      </c>
      <c r="G221" t="s">
        <v>96</v>
      </c>
      <c r="H221" t="s">
        <v>98</v>
      </c>
      <c r="I221" t="s">
        <v>197</v>
      </c>
      <c r="J221" t="s">
        <v>111</v>
      </c>
      <c r="K221" t="s">
        <v>116</v>
      </c>
      <c r="L221">
        <v>9</v>
      </c>
      <c r="X221" s="16"/>
      <c r="Y221" t="s">
        <v>69</v>
      </c>
      <c r="AB221">
        <v>4</v>
      </c>
      <c r="AE221" s="16"/>
      <c r="AF221" s="16"/>
      <c r="AG221" s="16"/>
      <c r="AH221" s="16"/>
      <c r="AI221" s="16"/>
      <c r="AJ221" s="16"/>
      <c r="AK221">
        <v>10</v>
      </c>
      <c r="AL221" s="16">
        <v>9</v>
      </c>
      <c r="AM221" s="16">
        <v>9</v>
      </c>
      <c r="AN221" s="16">
        <v>10</v>
      </c>
      <c r="AO221" s="16">
        <v>8</v>
      </c>
      <c r="AP221" s="16">
        <v>9</v>
      </c>
      <c r="AQ221" s="16">
        <v>2</v>
      </c>
      <c r="AR221" s="16">
        <v>4</v>
      </c>
      <c r="AS221" s="16">
        <v>1</v>
      </c>
      <c r="AT221" s="16">
        <v>3</v>
      </c>
      <c r="AU221">
        <v>1</v>
      </c>
      <c r="AV221">
        <v>1</v>
      </c>
      <c r="AW221">
        <v>1</v>
      </c>
      <c r="AX221">
        <v>0</v>
      </c>
      <c r="AY221">
        <v>0</v>
      </c>
      <c r="AZ221">
        <v>0</v>
      </c>
    </row>
    <row r="222" spans="1:52" x14ac:dyDescent="0.35">
      <c r="A222">
        <v>10533</v>
      </c>
      <c r="B222" t="s">
        <v>69</v>
      </c>
      <c r="C222" t="s">
        <v>74</v>
      </c>
      <c r="D222" t="s">
        <v>68</v>
      </c>
      <c r="E222" t="s">
        <v>78</v>
      </c>
      <c r="F222" t="s">
        <v>208</v>
      </c>
      <c r="G222" t="s">
        <v>94</v>
      </c>
      <c r="H222" t="s">
        <v>98</v>
      </c>
      <c r="I222" t="s">
        <v>199</v>
      </c>
      <c r="J222" t="s">
        <v>111</v>
      </c>
      <c r="K222" t="s">
        <v>116</v>
      </c>
      <c r="L222">
        <v>9</v>
      </c>
      <c r="X222" s="16"/>
      <c r="Y222" t="s">
        <v>69</v>
      </c>
      <c r="AB222">
        <v>5</v>
      </c>
      <c r="AE222" s="16"/>
      <c r="AF222" s="16"/>
      <c r="AG222" s="16"/>
      <c r="AH222" s="16"/>
      <c r="AI222" s="16"/>
      <c r="AJ222" s="16"/>
      <c r="AK222">
        <v>10</v>
      </c>
      <c r="AL222" s="16">
        <v>9</v>
      </c>
      <c r="AM222" s="16">
        <v>8</v>
      </c>
      <c r="AN222" s="16">
        <v>9</v>
      </c>
      <c r="AO222" s="16">
        <v>10</v>
      </c>
      <c r="AP222" s="16">
        <v>8</v>
      </c>
      <c r="AQ222" s="16">
        <v>1</v>
      </c>
      <c r="AR222" s="16">
        <v>3</v>
      </c>
      <c r="AS222" s="16">
        <v>2</v>
      </c>
      <c r="AT222" s="16">
        <v>4</v>
      </c>
      <c r="AU222">
        <v>1</v>
      </c>
      <c r="AV222">
        <v>0</v>
      </c>
      <c r="AW222">
        <v>1</v>
      </c>
      <c r="AX222">
        <v>0</v>
      </c>
      <c r="AY222">
        <v>0</v>
      </c>
      <c r="AZ222">
        <v>0</v>
      </c>
    </row>
    <row r="223" spans="1:52" x14ac:dyDescent="0.35">
      <c r="A223">
        <v>10537</v>
      </c>
      <c r="B223" t="s">
        <v>69</v>
      </c>
      <c r="C223" t="s">
        <v>74</v>
      </c>
      <c r="D223" t="s">
        <v>68</v>
      </c>
      <c r="E223" t="s">
        <v>85</v>
      </c>
      <c r="F223" t="s">
        <v>198</v>
      </c>
      <c r="G223" t="s">
        <v>95</v>
      </c>
      <c r="H223" t="s">
        <v>98</v>
      </c>
      <c r="I223" t="s">
        <v>206</v>
      </c>
      <c r="J223" t="s">
        <v>110</v>
      </c>
      <c r="K223" t="s">
        <v>116</v>
      </c>
      <c r="L223">
        <v>8</v>
      </c>
      <c r="P223">
        <v>7</v>
      </c>
      <c r="Q223">
        <v>9</v>
      </c>
      <c r="R223">
        <v>7</v>
      </c>
      <c r="S223">
        <v>9</v>
      </c>
      <c r="T223">
        <v>7</v>
      </c>
      <c r="U223">
        <v>9</v>
      </c>
      <c r="V223" t="s">
        <v>122</v>
      </c>
      <c r="X223">
        <v>4</v>
      </c>
      <c r="Y223" t="s">
        <v>69</v>
      </c>
      <c r="AB223">
        <v>5</v>
      </c>
      <c r="AE223" s="16"/>
      <c r="AF223" s="16"/>
      <c r="AG223" s="16"/>
      <c r="AH223" s="16"/>
      <c r="AI223" s="16"/>
      <c r="AJ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>
        <v>1</v>
      </c>
      <c r="AV223">
        <v>0</v>
      </c>
      <c r="AW223">
        <v>1</v>
      </c>
      <c r="AX223">
        <v>0</v>
      </c>
      <c r="AY223">
        <v>0</v>
      </c>
      <c r="AZ223">
        <v>0</v>
      </c>
    </row>
    <row r="224" spans="1:52" x14ac:dyDescent="0.35">
      <c r="A224">
        <v>10538</v>
      </c>
      <c r="B224" t="s">
        <v>69</v>
      </c>
      <c r="C224" t="s">
        <v>74</v>
      </c>
      <c r="D224" t="s">
        <v>68</v>
      </c>
      <c r="E224" t="s">
        <v>76</v>
      </c>
      <c r="F224" t="s">
        <v>208</v>
      </c>
      <c r="G224" t="s">
        <v>94</v>
      </c>
      <c r="H224" t="s">
        <v>98</v>
      </c>
      <c r="I224" t="s">
        <v>206</v>
      </c>
      <c r="J224" t="s">
        <v>111</v>
      </c>
      <c r="K224" t="s">
        <v>116</v>
      </c>
      <c r="L224">
        <v>10</v>
      </c>
      <c r="X224" s="16"/>
      <c r="Y224" t="s">
        <v>69</v>
      </c>
      <c r="AB224">
        <v>4</v>
      </c>
      <c r="AE224" s="16"/>
      <c r="AF224" s="16"/>
      <c r="AG224" s="16"/>
      <c r="AH224" s="16"/>
      <c r="AI224" s="16"/>
      <c r="AJ224" s="16"/>
      <c r="AK224">
        <v>9</v>
      </c>
      <c r="AL224" s="16">
        <v>10</v>
      </c>
      <c r="AM224" s="16">
        <v>8</v>
      </c>
      <c r="AN224" s="16">
        <v>7</v>
      </c>
      <c r="AO224" s="16">
        <v>9</v>
      </c>
      <c r="AP224" s="16">
        <v>7</v>
      </c>
      <c r="AQ224" s="16">
        <v>1</v>
      </c>
      <c r="AR224" s="16">
        <v>2</v>
      </c>
      <c r="AS224" s="16">
        <v>3</v>
      </c>
      <c r="AT224" s="16">
        <v>4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0</v>
      </c>
    </row>
    <row r="225" spans="1:52" x14ac:dyDescent="0.35">
      <c r="A225">
        <v>10540</v>
      </c>
      <c r="B225" t="s">
        <v>69</v>
      </c>
      <c r="C225" t="s">
        <v>74</v>
      </c>
      <c r="D225" t="s">
        <v>68</v>
      </c>
      <c r="E225" t="s">
        <v>84</v>
      </c>
      <c r="F225" t="s">
        <v>200</v>
      </c>
      <c r="G225" t="s">
        <v>96</v>
      </c>
      <c r="H225" t="s">
        <v>97</v>
      </c>
      <c r="I225" t="s">
        <v>201</v>
      </c>
      <c r="J225" t="s">
        <v>111</v>
      </c>
      <c r="K225" t="s">
        <v>116</v>
      </c>
      <c r="L225">
        <v>10</v>
      </c>
      <c r="X225" s="16"/>
      <c r="Y225" t="s">
        <v>69</v>
      </c>
      <c r="AB225">
        <v>5</v>
      </c>
      <c r="AE225" s="16"/>
      <c r="AF225" s="16"/>
      <c r="AG225" s="16"/>
      <c r="AH225" s="16"/>
      <c r="AI225" s="16"/>
      <c r="AJ225" s="16"/>
      <c r="AK225">
        <v>9</v>
      </c>
      <c r="AL225" s="16">
        <v>9</v>
      </c>
      <c r="AM225" s="16">
        <v>8</v>
      </c>
      <c r="AN225" s="16">
        <v>7</v>
      </c>
      <c r="AO225" s="16">
        <v>9</v>
      </c>
      <c r="AP225" s="16">
        <v>10</v>
      </c>
      <c r="AQ225" s="16">
        <v>3</v>
      </c>
      <c r="AR225" s="16">
        <v>4</v>
      </c>
      <c r="AS225" s="16">
        <v>1</v>
      </c>
      <c r="AT225" s="16">
        <v>2</v>
      </c>
      <c r="AU225">
        <v>1</v>
      </c>
      <c r="AV225">
        <v>0</v>
      </c>
      <c r="AW225">
        <v>1</v>
      </c>
      <c r="AX225">
        <v>0</v>
      </c>
      <c r="AY225">
        <v>0</v>
      </c>
      <c r="AZ225">
        <v>0</v>
      </c>
    </row>
    <row r="226" spans="1:52" x14ac:dyDescent="0.35">
      <c r="A226">
        <v>10550</v>
      </c>
      <c r="B226" t="s">
        <v>69</v>
      </c>
      <c r="C226" t="s">
        <v>74</v>
      </c>
      <c r="D226" t="s">
        <v>68</v>
      </c>
      <c r="E226" t="s">
        <v>86</v>
      </c>
      <c r="F226" t="s">
        <v>208</v>
      </c>
      <c r="G226" t="s">
        <v>96</v>
      </c>
      <c r="H226" t="s">
        <v>98</v>
      </c>
      <c r="I226" t="s">
        <v>201</v>
      </c>
      <c r="J226" t="s">
        <v>111</v>
      </c>
      <c r="K226" t="s">
        <v>116</v>
      </c>
      <c r="L226">
        <v>10</v>
      </c>
      <c r="X226" s="16"/>
      <c r="Y226" t="s">
        <v>69</v>
      </c>
      <c r="AB226">
        <v>5</v>
      </c>
      <c r="AE226" s="16"/>
      <c r="AF226" s="16"/>
      <c r="AG226" s="16"/>
      <c r="AH226" s="16"/>
      <c r="AI226" s="16"/>
      <c r="AJ226" s="16"/>
      <c r="AK226">
        <v>9</v>
      </c>
      <c r="AL226" s="16">
        <v>10</v>
      </c>
      <c r="AM226" s="16">
        <v>7</v>
      </c>
      <c r="AN226" s="16">
        <v>10</v>
      </c>
      <c r="AO226" s="16">
        <v>8</v>
      </c>
      <c r="AP226" s="16">
        <v>8</v>
      </c>
      <c r="AQ226" s="16">
        <v>2</v>
      </c>
      <c r="AR226" s="16">
        <v>4</v>
      </c>
      <c r="AS226" s="16">
        <v>1</v>
      </c>
      <c r="AT226" s="16">
        <v>3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</row>
    <row r="227" spans="1:52" x14ac:dyDescent="0.35">
      <c r="A227">
        <v>10552</v>
      </c>
      <c r="B227" t="s">
        <v>69</v>
      </c>
      <c r="C227" t="s">
        <v>74</v>
      </c>
      <c r="D227" t="s">
        <v>68</v>
      </c>
      <c r="E227" t="s">
        <v>82</v>
      </c>
      <c r="F227" t="s">
        <v>198</v>
      </c>
      <c r="G227" t="s">
        <v>96</v>
      </c>
      <c r="H227" t="s">
        <v>97</v>
      </c>
      <c r="I227" t="s">
        <v>205</v>
      </c>
      <c r="J227" t="s">
        <v>111</v>
      </c>
      <c r="K227" t="s">
        <v>116</v>
      </c>
      <c r="L227">
        <v>7</v>
      </c>
      <c r="X227" s="16"/>
      <c r="Y227" t="s">
        <v>69</v>
      </c>
      <c r="AB227">
        <v>5</v>
      </c>
      <c r="AE227" s="16"/>
      <c r="AF227" s="16"/>
      <c r="AG227" s="16"/>
      <c r="AH227" s="16"/>
      <c r="AI227" s="16"/>
      <c r="AJ227" s="16"/>
      <c r="AK227">
        <v>6</v>
      </c>
      <c r="AL227" s="16">
        <v>5</v>
      </c>
      <c r="AM227" s="16">
        <v>8</v>
      </c>
      <c r="AN227" s="16">
        <v>3</v>
      </c>
      <c r="AO227" s="16">
        <v>9</v>
      </c>
      <c r="AP227" s="16">
        <v>7</v>
      </c>
      <c r="AQ227" s="16">
        <v>2</v>
      </c>
      <c r="AR227" s="16">
        <v>1</v>
      </c>
      <c r="AS227" s="16">
        <v>3</v>
      </c>
      <c r="AT227" s="16">
        <v>4</v>
      </c>
      <c r="AU227">
        <v>0</v>
      </c>
      <c r="AV227">
        <v>1</v>
      </c>
      <c r="AW227">
        <v>0</v>
      </c>
      <c r="AX227">
        <v>0</v>
      </c>
      <c r="AY227">
        <v>1</v>
      </c>
      <c r="AZ227">
        <v>0</v>
      </c>
    </row>
    <row r="228" spans="1:52" x14ac:dyDescent="0.35">
      <c r="A228">
        <v>10555</v>
      </c>
      <c r="B228" t="s">
        <v>69</v>
      </c>
      <c r="C228" t="s">
        <v>74</v>
      </c>
      <c r="D228" t="s">
        <v>68</v>
      </c>
      <c r="E228" t="s">
        <v>80</v>
      </c>
      <c r="F228" t="s">
        <v>196</v>
      </c>
      <c r="G228" t="s">
        <v>96</v>
      </c>
      <c r="H228" t="s">
        <v>98</v>
      </c>
      <c r="I228" t="s">
        <v>206</v>
      </c>
      <c r="J228" t="s">
        <v>111</v>
      </c>
      <c r="K228" t="s">
        <v>116</v>
      </c>
      <c r="L228">
        <v>9</v>
      </c>
      <c r="X228" s="16"/>
      <c r="Y228" t="s">
        <v>69</v>
      </c>
      <c r="AB228">
        <v>5</v>
      </c>
      <c r="AE228" s="16"/>
      <c r="AF228" s="16"/>
      <c r="AG228" s="16"/>
      <c r="AH228" s="16"/>
      <c r="AI228" s="16"/>
      <c r="AJ228" s="16"/>
      <c r="AK228">
        <v>10</v>
      </c>
      <c r="AL228" s="16">
        <v>10</v>
      </c>
      <c r="AM228" s="16">
        <v>10</v>
      </c>
      <c r="AN228" s="16">
        <v>7</v>
      </c>
      <c r="AO228" s="16">
        <v>7</v>
      </c>
      <c r="AP228" s="16">
        <v>8</v>
      </c>
      <c r="AQ228" s="16">
        <v>2</v>
      </c>
      <c r="AR228" s="16">
        <v>4</v>
      </c>
      <c r="AS228" s="16">
        <v>1</v>
      </c>
      <c r="AT228" s="16">
        <v>3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 x14ac:dyDescent="0.35">
      <c r="A229">
        <v>10558</v>
      </c>
      <c r="B229" t="s">
        <v>69</v>
      </c>
      <c r="C229" t="s">
        <v>74</v>
      </c>
      <c r="D229" t="s">
        <v>68</v>
      </c>
      <c r="E229" t="s">
        <v>75</v>
      </c>
      <c r="F229" t="s">
        <v>198</v>
      </c>
      <c r="G229" t="s">
        <v>96</v>
      </c>
      <c r="H229" t="s">
        <v>97</v>
      </c>
      <c r="I229" t="s">
        <v>197</v>
      </c>
      <c r="J229" t="s">
        <v>111</v>
      </c>
      <c r="K229" t="s">
        <v>116</v>
      </c>
      <c r="L229">
        <v>9</v>
      </c>
      <c r="X229" s="16"/>
      <c r="Y229" t="s">
        <v>69</v>
      </c>
      <c r="AB229">
        <v>5</v>
      </c>
      <c r="AE229" s="16"/>
      <c r="AF229" s="16"/>
      <c r="AG229" s="16"/>
      <c r="AH229" s="16"/>
      <c r="AI229" s="16"/>
      <c r="AJ229" s="16"/>
      <c r="AK229">
        <v>10</v>
      </c>
      <c r="AL229" s="16">
        <v>9</v>
      </c>
      <c r="AM229" s="16">
        <v>9</v>
      </c>
      <c r="AN229" s="16">
        <v>9</v>
      </c>
      <c r="AO229" s="16">
        <v>10</v>
      </c>
      <c r="AP229" s="16">
        <v>9</v>
      </c>
      <c r="AQ229" s="16">
        <v>3</v>
      </c>
      <c r="AR229" s="16">
        <v>1</v>
      </c>
      <c r="AS229" s="16">
        <v>2</v>
      </c>
      <c r="AT229" s="16">
        <v>4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0</v>
      </c>
    </row>
    <row r="230" spans="1:52" x14ac:dyDescent="0.35">
      <c r="A230">
        <v>10561</v>
      </c>
      <c r="B230" t="s">
        <v>69</v>
      </c>
      <c r="C230" t="s">
        <v>74</v>
      </c>
      <c r="D230" t="s">
        <v>68</v>
      </c>
      <c r="E230" t="s">
        <v>78</v>
      </c>
      <c r="F230" t="s">
        <v>198</v>
      </c>
      <c r="G230" t="s">
        <v>96</v>
      </c>
      <c r="H230" t="s">
        <v>97</v>
      </c>
      <c r="I230" t="s">
        <v>205</v>
      </c>
      <c r="J230" t="s">
        <v>111</v>
      </c>
      <c r="K230" t="s">
        <v>116</v>
      </c>
      <c r="L230">
        <v>8</v>
      </c>
      <c r="X230" s="16"/>
      <c r="Y230" t="s">
        <v>69</v>
      </c>
      <c r="AB230">
        <v>5</v>
      </c>
      <c r="AE230" s="16"/>
      <c r="AF230" s="16"/>
      <c r="AG230" s="16"/>
      <c r="AH230" s="16"/>
      <c r="AI230" s="16"/>
      <c r="AJ230" s="16"/>
      <c r="AK230">
        <v>9</v>
      </c>
      <c r="AL230" s="16">
        <v>9</v>
      </c>
      <c r="AM230" s="16">
        <v>10</v>
      </c>
      <c r="AN230" s="16">
        <v>6</v>
      </c>
      <c r="AO230" s="16">
        <v>8</v>
      </c>
      <c r="AP230" s="16">
        <v>9</v>
      </c>
      <c r="AQ230" s="16">
        <v>2</v>
      </c>
      <c r="AR230" s="16">
        <v>1</v>
      </c>
      <c r="AS230" s="16">
        <v>3</v>
      </c>
      <c r="AT230" s="16">
        <v>4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</row>
    <row r="231" spans="1:52" x14ac:dyDescent="0.35">
      <c r="A231">
        <v>10565</v>
      </c>
      <c r="B231" t="s">
        <v>69</v>
      </c>
      <c r="C231" t="s">
        <v>74</v>
      </c>
      <c r="D231" t="s">
        <v>68</v>
      </c>
      <c r="E231" t="s">
        <v>77</v>
      </c>
      <c r="F231" t="s">
        <v>198</v>
      </c>
      <c r="G231" t="s">
        <v>95</v>
      </c>
      <c r="H231" t="s">
        <v>97</v>
      </c>
      <c r="I231" t="s">
        <v>207</v>
      </c>
      <c r="J231" t="s">
        <v>110</v>
      </c>
      <c r="K231" t="s">
        <v>116</v>
      </c>
      <c r="L231">
        <v>7</v>
      </c>
      <c r="P231">
        <v>6</v>
      </c>
      <c r="Q231">
        <v>5</v>
      </c>
      <c r="R231">
        <v>8</v>
      </c>
      <c r="S231">
        <v>5</v>
      </c>
      <c r="T231">
        <v>7</v>
      </c>
      <c r="U231">
        <v>5</v>
      </c>
      <c r="V231" t="s">
        <v>122</v>
      </c>
      <c r="X231">
        <v>4</v>
      </c>
      <c r="Y231" t="s">
        <v>69</v>
      </c>
      <c r="AB231">
        <v>4</v>
      </c>
      <c r="AE231" s="16"/>
      <c r="AF231" s="16"/>
      <c r="AG231" s="16"/>
      <c r="AH231" s="16"/>
      <c r="AI231" s="16"/>
      <c r="AJ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</row>
    <row r="232" spans="1:52" x14ac:dyDescent="0.35">
      <c r="A232">
        <v>10566</v>
      </c>
      <c r="B232" t="s">
        <v>69</v>
      </c>
      <c r="C232" t="s">
        <v>74</v>
      </c>
      <c r="D232" t="s">
        <v>68</v>
      </c>
      <c r="E232" t="s">
        <v>75</v>
      </c>
      <c r="F232" t="s">
        <v>198</v>
      </c>
      <c r="G232" t="s">
        <v>96</v>
      </c>
      <c r="H232" t="s">
        <v>97</v>
      </c>
      <c r="I232" t="s">
        <v>201</v>
      </c>
      <c r="J232" t="s">
        <v>111</v>
      </c>
      <c r="K232" t="s">
        <v>204</v>
      </c>
      <c r="L232">
        <v>9</v>
      </c>
      <c r="X232" s="16"/>
      <c r="Y232" t="s">
        <v>69</v>
      </c>
      <c r="AB232">
        <v>5</v>
      </c>
      <c r="AE232" s="16"/>
      <c r="AF232" s="16"/>
      <c r="AG232" s="16"/>
      <c r="AH232" s="16"/>
      <c r="AI232" s="16"/>
      <c r="AJ232" s="16"/>
      <c r="AK232">
        <v>8</v>
      </c>
      <c r="AL232" s="16">
        <v>7</v>
      </c>
      <c r="AM232" s="16">
        <v>8</v>
      </c>
      <c r="AN232" s="16">
        <v>10</v>
      </c>
      <c r="AO232" s="16">
        <v>7</v>
      </c>
      <c r="AP232" s="16">
        <v>10</v>
      </c>
      <c r="AQ232" s="16">
        <v>1</v>
      </c>
      <c r="AR232" s="16">
        <v>3</v>
      </c>
      <c r="AS232" s="16">
        <v>4</v>
      </c>
      <c r="AT232" s="16">
        <v>2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</row>
    <row r="233" spans="1:52" x14ac:dyDescent="0.35">
      <c r="A233">
        <v>10569</v>
      </c>
      <c r="B233" t="s">
        <v>69</v>
      </c>
      <c r="C233" t="s">
        <v>74</v>
      </c>
      <c r="D233" t="s">
        <v>68</v>
      </c>
      <c r="E233" t="s">
        <v>76</v>
      </c>
      <c r="F233" t="s">
        <v>196</v>
      </c>
      <c r="G233" t="s">
        <v>96</v>
      </c>
      <c r="H233" t="s">
        <v>97</v>
      </c>
      <c r="I233" t="s">
        <v>206</v>
      </c>
      <c r="J233" t="s">
        <v>111</v>
      </c>
      <c r="K233" t="s">
        <v>116</v>
      </c>
      <c r="L233">
        <v>9</v>
      </c>
      <c r="X233" s="16"/>
      <c r="Y233" t="s">
        <v>69</v>
      </c>
      <c r="AB233">
        <v>5</v>
      </c>
      <c r="AE233" s="16"/>
      <c r="AF233" s="16"/>
      <c r="AG233" s="16"/>
      <c r="AH233" s="16"/>
      <c r="AI233" s="16"/>
      <c r="AJ233" s="16"/>
      <c r="AK233">
        <v>10</v>
      </c>
      <c r="AL233" s="16">
        <v>9</v>
      </c>
      <c r="AM233" s="16">
        <v>9</v>
      </c>
      <c r="AN233" s="16">
        <v>8</v>
      </c>
      <c r="AO233" s="16">
        <v>10</v>
      </c>
      <c r="AP233" s="16">
        <v>9</v>
      </c>
      <c r="AQ233" s="16">
        <v>1</v>
      </c>
      <c r="AR233" s="16">
        <v>3</v>
      </c>
      <c r="AS233" s="16">
        <v>2</v>
      </c>
      <c r="AT233" s="16">
        <v>4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0</v>
      </c>
    </row>
    <row r="234" spans="1:52" x14ac:dyDescent="0.35">
      <c r="A234">
        <v>10572</v>
      </c>
      <c r="B234" t="s">
        <v>69</v>
      </c>
      <c r="C234" t="s">
        <v>74</v>
      </c>
      <c r="D234" t="s">
        <v>68</v>
      </c>
      <c r="E234" t="s">
        <v>85</v>
      </c>
      <c r="F234" t="s">
        <v>198</v>
      </c>
      <c r="G234" t="s">
        <v>95</v>
      </c>
      <c r="H234" t="s">
        <v>98</v>
      </c>
      <c r="I234" t="s">
        <v>197</v>
      </c>
      <c r="J234" t="s">
        <v>111</v>
      </c>
      <c r="K234" t="s">
        <v>116</v>
      </c>
      <c r="L234">
        <v>9</v>
      </c>
      <c r="X234" s="16"/>
      <c r="Y234" t="s">
        <v>69</v>
      </c>
      <c r="AB234">
        <v>4</v>
      </c>
      <c r="AE234" s="16"/>
      <c r="AF234" s="16"/>
      <c r="AG234" s="16"/>
      <c r="AH234" s="16"/>
      <c r="AI234" s="16"/>
      <c r="AJ234" s="16"/>
      <c r="AK234">
        <v>8</v>
      </c>
      <c r="AL234" s="16">
        <v>9</v>
      </c>
      <c r="AM234" s="16">
        <v>8</v>
      </c>
      <c r="AN234" s="16">
        <v>8</v>
      </c>
      <c r="AO234" s="16">
        <v>7</v>
      </c>
      <c r="AP234" s="16">
        <v>10</v>
      </c>
      <c r="AQ234" s="16">
        <v>2</v>
      </c>
      <c r="AR234" s="16">
        <v>4</v>
      </c>
      <c r="AS234" s="16">
        <v>1</v>
      </c>
      <c r="AT234" s="16">
        <v>3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</row>
    <row r="235" spans="1:52" x14ac:dyDescent="0.35">
      <c r="A235">
        <v>10573</v>
      </c>
      <c r="B235" t="s">
        <v>69</v>
      </c>
      <c r="C235" t="s">
        <v>74</v>
      </c>
      <c r="D235" t="s">
        <v>68</v>
      </c>
      <c r="E235" t="s">
        <v>76</v>
      </c>
      <c r="F235" t="s">
        <v>200</v>
      </c>
      <c r="G235" t="s">
        <v>96</v>
      </c>
      <c r="H235" t="s">
        <v>97</v>
      </c>
      <c r="I235" t="s">
        <v>201</v>
      </c>
      <c r="J235" t="s">
        <v>111</v>
      </c>
      <c r="K235" t="s">
        <v>116</v>
      </c>
      <c r="L235">
        <v>8</v>
      </c>
      <c r="X235" s="16"/>
      <c r="Y235" t="s">
        <v>69</v>
      </c>
      <c r="AB235">
        <v>5</v>
      </c>
      <c r="AE235" s="16"/>
      <c r="AF235" s="16"/>
      <c r="AG235" s="16"/>
      <c r="AH235" s="16"/>
      <c r="AI235" s="16"/>
      <c r="AJ235" s="16"/>
      <c r="AK235">
        <v>7</v>
      </c>
      <c r="AL235" s="16">
        <v>7</v>
      </c>
      <c r="AM235" s="16">
        <v>8</v>
      </c>
      <c r="AN235" s="16">
        <v>7</v>
      </c>
      <c r="AO235" s="16">
        <v>9</v>
      </c>
      <c r="AP235" s="16">
        <v>7</v>
      </c>
      <c r="AQ235" s="16">
        <v>4</v>
      </c>
      <c r="AR235" s="16">
        <v>2</v>
      </c>
      <c r="AS235" s="16">
        <v>3</v>
      </c>
      <c r="AT235" s="16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 x14ac:dyDescent="0.35">
      <c r="A236">
        <v>10575</v>
      </c>
      <c r="B236" t="s">
        <v>69</v>
      </c>
      <c r="C236" t="s">
        <v>74</v>
      </c>
      <c r="D236" t="s">
        <v>68</v>
      </c>
      <c r="E236" t="s">
        <v>78</v>
      </c>
      <c r="F236" t="s">
        <v>200</v>
      </c>
      <c r="G236" t="s">
        <v>96</v>
      </c>
      <c r="H236" t="s">
        <v>97</v>
      </c>
      <c r="I236" t="s">
        <v>209</v>
      </c>
      <c r="J236" t="s">
        <v>110</v>
      </c>
      <c r="K236" t="s">
        <v>116</v>
      </c>
      <c r="L236">
        <v>9</v>
      </c>
      <c r="P236">
        <v>10</v>
      </c>
      <c r="Q236">
        <v>9</v>
      </c>
      <c r="R236">
        <v>10</v>
      </c>
      <c r="S236">
        <v>9</v>
      </c>
      <c r="T236">
        <v>10</v>
      </c>
      <c r="U236">
        <v>9</v>
      </c>
      <c r="V236" t="s">
        <v>122</v>
      </c>
      <c r="X236">
        <v>5</v>
      </c>
      <c r="Y236" t="s">
        <v>69</v>
      </c>
      <c r="AB236">
        <v>5</v>
      </c>
      <c r="AE236" s="16"/>
      <c r="AF236" s="16"/>
      <c r="AG236" s="16"/>
      <c r="AH236" s="16"/>
      <c r="AI236" s="16"/>
      <c r="AJ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</row>
    <row r="237" spans="1:52" x14ac:dyDescent="0.35">
      <c r="A237">
        <v>10576</v>
      </c>
      <c r="B237" t="s">
        <v>69</v>
      </c>
      <c r="C237" t="s">
        <v>74</v>
      </c>
      <c r="D237" t="s">
        <v>68</v>
      </c>
      <c r="E237" t="s">
        <v>84</v>
      </c>
      <c r="F237" t="s">
        <v>200</v>
      </c>
      <c r="G237" t="s">
        <v>96</v>
      </c>
      <c r="H237" t="s">
        <v>98</v>
      </c>
      <c r="I237" t="s">
        <v>201</v>
      </c>
      <c r="J237" t="s">
        <v>111</v>
      </c>
      <c r="K237" t="s">
        <v>204</v>
      </c>
      <c r="L237">
        <v>8</v>
      </c>
      <c r="X237" s="16"/>
      <c r="Y237" t="s">
        <v>69</v>
      </c>
      <c r="AB237">
        <v>4</v>
      </c>
      <c r="AE237" s="16"/>
      <c r="AF237" s="16"/>
      <c r="AG237" s="16"/>
      <c r="AH237" s="16"/>
      <c r="AI237" s="16"/>
      <c r="AJ237" s="16"/>
      <c r="AK237">
        <v>9</v>
      </c>
      <c r="AL237" s="16">
        <v>10</v>
      </c>
      <c r="AM237" s="16">
        <v>7</v>
      </c>
      <c r="AN237" s="16">
        <v>9</v>
      </c>
      <c r="AO237" s="16">
        <v>8</v>
      </c>
      <c r="AP237" s="16">
        <v>9</v>
      </c>
      <c r="AQ237" s="16">
        <v>4</v>
      </c>
      <c r="AR237" s="16">
        <v>1</v>
      </c>
      <c r="AS237" s="16">
        <v>2</v>
      </c>
      <c r="AT237" s="16">
        <v>3</v>
      </c>
      <c r="AU237">
        <v>1</v>
      </c>
      <c r="AV237">
        <v>0</v>
      </c>
      <c r="AW237">
        <v>1</v>
      </c>
      <c r="AX237">
        <v>0</v>
      </c>
      <c r="AY237">
        <v>0</v>
      </c>
      <c r="AZ237">
        <v>0</v>
      </c>
    </row>
    <row r="238" spans="1:52" x14ac:dyDescent="0.35">
      <c r="A238">
        <v>10581</v>
      </c>
      <c r="B238" t="s">
        <v>69</v>
      </c>
      <c r="C238" t="s">
        <v>74</v>
      </c>
      <c r="D238" t="s">
        <v>68</v>
      </c>
      <c r="E238" t="s">
        <v>78</v>
      </c>
      <c r="F238" t="s">
        <v>198</v>
      </c>
      <c r="G238" t="s">
        <v>96</v>
      </c>
      <c r="H238" t="s">
        <v>100</v>
      </c>
      <c r="I238" t="s">
        <v>206</v>
      </c>
      <c r="J238" t="s">
        <v>111</v>
      </c>
      <c r="K238" t="s">
        <v>116</v>
      </c>
      <c r="L238">
        <v>9</v>
      </c>
      <c r="X238" s="16"/>
      <c r="Y238" t="s">
        <v>69</v>
      </c>
      <c r="AB238">
        <v>4</v>
      </c>
      <c r="AE238" s="16"/>
      <c r="AF238" s="16"/>
      <c r="AG238" s="16"/>
      <c r="AH238" s="16"/>
      <c r="AI238" s="16"/>
      <c r="AJ238" s="16"/>
      <c r="AK238">
        <v>10</v>
      </c>
      <c r="AL238" s="16">
        <v>10</v>
      </c>
      <c r="AM238" s="16">
        <v>10</v>
      </c>
      <c r="AN238" s="16">
        <v>9</v>
      </c>
      <c r="AO238" s="16">
        <v>8</v>
      </c>
      <c r="AP238" s="16">
        <v>9</v>
      </c>
      <c r="AQ238" s="16">
        <v>1</v>
      </c>
      <c r="AR238" s="16">
        <v>3</v>
      </c>
      <c r="AS238" s="16">
        <v>2</v>
      </c>
      <c r="AT238" s="16">
        <v>4</v>
      </c>
      <c r="AU238">
        <v>1</v>
      </c>
      <c r="AV238">
        <v>0</v>
      </c>
      <c r="AW238">
        <v>1</v>
      </c>
      <c r="AX238">
        <v>0</v>
      </c>
      <c r="AY238">
        <v>0</v>
      </c>
      <c r="AZ238">
        <v>0</v>
      </c>
    </row>
    <row r="239" spans="1:52" x14ac:dyDescent="0.35">
      <c r="A239">
        <v>10583</v>
      </c>
      <c r="B239" t="s">
        <v>69</v>
      </c>
      <c r="C239" t="s">
        <v>74</v>
      </c>
      <c r="D239" t="s">
        <v>68</v>
      </c>
      <c r="E239" t="s">
        <v>82</v>
      </c>
      <c r="F239" t="s">
        <v>200</v>
      </c>
      <c r="G239" t="s">
        <v>96</v>
      </c>
      <c r="H239" t="s">
        <v>98</v>
      </c>
      <c r="I239" t="s">
        <v>203</v>
      </c>
      <c r="J239" t="s">
        <v>111</v>
      </c>
      <c r="K239" t="s">
        <v>116</v>
      </c>
      <c r="L239">
        <v>10</v>
      </c>
      <c r="X239" s="16"/>
      <c r="Y239" t="s">
        <v>69</v>
      </c>
      <c r="AB239">
        <v>4</v>
      </c>
      <c r="AE239" s="16"/>
      <c r="AF239" s="16"/>
      <c r="AG239" s="16"/>
      <c r="AH239" s="16"/>
      <c r="AI239" s="16"/>
      <c r="AJ239" s="16"/>
      <c r="AK239">
        <v>9</v>
      </c>
      <c r="AL239" s="16">
        <v>10</v>
      </c>
      <c r="AM239" s="16">
        <v>10</v>
      </c>
      <c r="AN239" s="16">
        <v>8</v>
      </c>
      <c r="AO239" s="16">
        <v>7</v>
      </c>
      <c r="AP239" s="16">
        <v>9</v>
      </c>
      <c r="AQ239" s="16">
        <v>1</v>
      </c>
      <c r="AR239" s="16">
        <v>3</v>
      </c>
      <c r="AS239" s="16">
        <v>2</v>
      </c>
      <c r="AT239" s="16">
        <v>4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0</v>
      </c>
    </row>
    <row r="240" spans="1:52" x14ac:dyDescent="0.35">
      <c r="A240">
        <v>10584</v>
      </c>
      <c r="B240" t="s">
        <v>69</v>
      </c>
      <c r="C240" t="s">
        <v>74</v>
      </c>
      <c r="D240" t="s">
        <v>68</v>
      </c>
      <c r="E240" t="s">
        <v>85</v>
      </c>
      <c r="F240" t="s">
        <v>198</v>
      </c>
      <c r="G240" t="s">
        <v>95</v>
      </c>
      <c r="H240" t="s">
        <v>97</v>
      </c>
      <c r="I240" t="s">
        <v>203</v>
      </c>
      <c r="J240" t="s">
        <v>111</v>
      </c>
      <c r="K240" t="s">
        <v>204</v>
      </c>
      <c r="L240">
        <v>9</v>
      </c>
      <c r="X240" s="16"/>
      <c r="Y240" t="s">
        <v>69</v>
      </c>
      <c r="AB240">
        <v>4</v>
      </c>
      <c r="AE240" s="16"/>
      <c r="AF240" s="16"/>
      <c r="AG240" s="16"/>
      <c r="AH240" s="16"/>
      <c r="AI240" s="16"/>
      <c r="AJ240" s="16"/>
      <c r="AK240">
        <v>8</v>
      </c>
      <c r="AL240" s="16">
        <v>8</v>
      </c>
      <c r="AM240" s="16">
        <v>8</v>
      </c>
      <c r="AN240" s="16">
        <v>10</v>
      </c>
      <c r="AO240" s="16">
        <v>7</v>
      </c>
      <c r="AP240" s="16">
        <v>7</v>
      </c>
      <c r="AQ240" s="16">
        <v>1</v>
      </c>
      <c r="AR240" s="16">
        <v>4</v>
      </c>
      <c r="AS240" s="16">
        <v>2</v>
      </c>
      <c r="AT240" s="16">
        <v>3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</row>
    <row r="241" spans="1:52" x14ac:dyDescent="0.35">
      <c r="A241">
        <v>10587</v>
      </c>
      <c r="B241" t="s">
        <v>69</v>
      </c>
      <c r="C241" t="s">
        <v>74</v>
      </c>
      <c r="D241" t="s">
        <v>68</v>
      </c>
      <c r="E241" t="s">
        <v>85</v>
      </c>
      <c r="F241" t="s">
        <v>208</v>
      </c>
      <c r="G241" t="s">
        <v>96</v>
      </c>
      <c r="H241" t="s">
        <v>99</v>
      </c>
      <c r="I241" t="s">
        <v>201</v>
      </c>
      <c r="J241" t="s">
        <v>111</v>
      </c>
      <c r="K241" t="s">
        <v>204</v>
      </c>
      <c r="L241">
        <v>10</v>
      </c>
      <c r="X241" s="16"/>
      <c r="Y241" t="s">
        <v>69</v>
      </c>
      <c r="AB241">
        <v>4</v>
      </c>
      <c r="AE241" s="16"/>
      <c r="AF241" s="16"/>
      <c r="AG241" s="16"/>
      <c r="AH241" s="16"/>
      <c r="AI241" s="16"/>
      <c r="AJ241" s="16"/>
      <c r="AK241">
        <v>9</v>
      </c>
      <c r="AL241" s="16">
        <v>9</v>
      </c>
      <c r="AM241" s="16">
        <v>10</v>
      </c>
      <c r="AN241" s="16">
        <v>8</v>
      </c>
      <c r="AO241" s="16">
        <v>7</v>
      </c>
      <c r="AP241" s="16">
        <v>9</v>
      </c>
      <c r="AQ241" s="16">
        <v>2</v>
      </c>
      <c r="AR241" s="16">
        <v>1</v>
      </c>
      <c r="AS241" s="16">
        <v>4</v>
      </c>
      <c r="AT241" s="16">
        <v>3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</row>
    <row r="242" spans="1:52" x14ac:dyDescent="0.35">
      <c r="A242">
        <v>10593</v>
      </c>
      <c r="B242" t="s">
        <v>69</v>
      </c>
      <c r="C242" t="s">
        <v>74</v>
      </c>
      <c r="D242" t="s">
        <v>68</v>
      </c>
      <c r="E242" t="s">
        <v>84</v>
      </c>
      <c r="F242" t="s">
        <v>92</v>
      </c>
      <c r="G242" t="s">
        <v>95</v>
      </c>
      <c r="H242" t="s">
        <v>98</v>
      </c>
      <c r="I242" t="s">
        <v>201</v>
      </c>
      <c r="J242" t="s">
        <v>110</v>
      </c>
      <c r="K242" t="s">
        <v>116</v>
      </c>
      <c r="L242">
        <v>9</v>
      </c>
      <c r="P242">
        <v>10</v>
      </c>
      <c r="Q242">
        <v>8</v>
      </c>
      <c r="R242">
        <v>10</v>
      </c>
      <c r="S242">
        <v>10</v>
      </c>
      <c r="T242">
        <v>8</v>
      </c>
      <c r="U242">
        <v>8</v>
      </c>
      <c r="V242" t="s">
        <v>122</v>
      </c>
      <c r="X242">
        <v>5</v>
      </c>
      <c r="Y242" t="s">
        <v>69</v>
      </c>
      <c r="AB242">
        <v>5</v>
      </c>
      <c r="AE242" s="16"/>
      <c r="AF242" s="16"/>
      <c r="AG242" s="16"/>
      <c r="AH242" s="16"/>
      <c r="AI242" s="16"/>
      <c r="AJ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x14ac:dyDescent="0.35">
      <c r="A243">
        <v>10597</v>
      </c>
      <c r="B243" t="s">
        <v>69</v>
      </c>
      <c r="C243" t="s">
        <v>74</v>
      </c>
      <c r="D243" t="s">
        <v>68</v>
      </c>
      <c r="E243" t="s">
        <v>82</v>
      </c>
      <c r="F243" t="s">
        <v>208</v>
      </c>
      <c r="G243" t="s">
        <v>94</v>
      </c>
      <c r="H243" t="s">
        <v>98</v>
      </c>
      <c r="I243" t="s">
        <v>207</v>
      </c>
      <c r="J243" t="s">
        <v>110</v>
      </c>
      <c r="K243" t="s">
        <v>116</v>
      </c>
      <c r="L243">
        <v>9</v>
      </c>
      <c r="P243">
        <v>9</v>
      </c>
      <c r="Q243">
        <v>7</v>
      </c>
      <c r="R243">
        <v>10</v>
      </c>
      <c r="S243">
        <v>9</v>
      </c>
      <c r="T243">
        <v>8</v>
      </c>
      <c r="U243">
        <v>7</v>
      </c>
      <c r="V243" t="s">
        <v>122</v>
      </c>
      <c r="X243">
        <v>4</v>
      </c>
      <c r="Y243" t="s">
        <v>69</v>
      </c>
      <c r="AB243">
        <v>5</v>
      </c>
      <c r="AE243" s="16"/>
      <c r="AF243" s="16"/>
      <c r="AG243" s="16"/>
      <c r="AH243" s="16"/>
      <c r="AI243" s="16"/>
      <c r="AJ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</row>
    <row r="244" spans="1:52" x14ac:dyDescent="0.35">
      <c r="A244">
        <v>10598</v>
      </c>
      <c r="B244" t="s">
        <v>69</v>
      </c>
      <c r="C244" t="s">
        <v>74</v>
      </c>
      <c r="D244" t="s">
        <v>68</v>
      </c>
      <c r="E244" t="s">
        <v>82</v>
      </c>
      <c r="F244" t="s">
        <v>198</v>
      </c>
      <c r="G244" t="s">
        <v>95</v>
      </c>
      <c r="H244" t="s">
        <v>98</v>
      </c>
      <c r="I244" t="s">
        <v>197</v>
      </c>
      <c r="J244" t="s">
        <v>111</v>
      </c>
      <c r="K244" t="s">
        <v>116</v>
      </c>
      <c r="L244">
        <v>7</v>
      </c>
      <c r="X244" s="16"/>
      <c r="Y244" t="s">
        <v>69</v>
      </c>
      <c r="AB244">
        <v>5</v>
      </c>
      <c r="AE244" s="16"/>
      <c r="AF244" s="16"/>
      <c r="AG244" s="16"/>
      <c r="AH244" s="16"/>
      <c r="AI244" s="16"/>
      <c r="AJ244" s="16"/>
      <c r="AK244">
        <v>6</v>
      </c>
      <c r="AL244" s="16">
        <v>8</v>
      </c>
      <c r="AM244" s="16">
        <v>3</v>
      </c>
      <c r="AN244" s="16">
        <v>8</v>
      </c>
      <c r="AO244" s="16">
        <v>9</v>
      </c>
      <c r="AP244" s="16">
        <v>7</v>
      </c>
      <c r="AQ244" s="16">
        <v>4</v>
      </c>
      <c r="AR244" s="16">
        <v>1</v>
      </c>
      <c r="AS244" s="16">
        <v>2</v>
      </c>
      <c r="AT244" s="16">
        <v>3</v>
      </c>
      <c r="AU244">
        <v>0</v>
      </c>
      <c r="AV244">
        <v>1</v>
      </c>
      <c r="AW244">
        <v>1</v>
      </c>
      <c r="AX244">
        <v>0</v>
      </c>
      <c r="AY244">
        <v>0</v>
      </c>
      <c r="AZ244">
        <v>0</v>
      </c>
    </row>
    <row r="245" spans="1:52" x14ac:dyDescent="0.35">
      <c r="A245">
        <v>10602</v>
      </c>
      <c r="B245" t="s">
        <v>69</v>
      </c>
      <c r="C245" t="s">
        <v>74</v>
      </c>
      <c r="D245" t="s">
        <v>68</v>
      </c>
      <c r="E245" t="s">
        <v>83</v>
      </c>
      <c r="F245" t="s">
        <v>92</v>
      </c>
      <c r="G245" t="s">
        <v>94</v>
      </c>
      <c r="H245" t="s">
        <v>98</v>
      </c>
      <c r="I245" t="s">
        <v>205</v>
      </c>
      <c r="J245" t="s">
        <v>111</v>
      </c>
      <c r="K245" t="s">
        <v>116</v>
      </c>
      <c r="L245">
        <v>9</v>
      </c>
      <c r="X245" s="16"/>
      <c r="Y245" t="s">
        <v>69</v>
      </c>
      <c r="AB245">
        <v>5</v>
      </c>
      <c r="AE245" s="16"/>
      <c r="AF245" s="16"/>
      <c r="AG245" s="16"/>
      <c r="AH245" s="16"/>
      <c r="AI245" s="16"/>
      <c r="AJ245" s="16"/>
      <c r="AK245">
        <v>10</v>
      </c>
      <c r="AL245" s="16">
        <v>9</v>
      </c>
      <c r="AM245" s="16">
        <v>8</v>
      </c>
      <c r="AN245" s="16">
        <v>9</v>
      </c>
      <c r="AO245" s="16">
        <v>7</v>
      </c>
      <c r="AP245" s="16">
        <v>9</v>
      </c>
      <c r="AQ245" s="16">
        <v>1</v>
      </c>
      <c r="AR245" s="16">
        <v>3</v>
      </c>
      <c r="AS245" s="16">
        <v>2</v>
      </c>
      <c r="AT245" s="16">
        <v>4</v>
      </c>
      <c r="AU245">
        <v>1</v>
      </c>
      <c r="AV245">
        <v>0</v>
      </c>
      <c r="AW245">
        <v>0</v>
      </c>
      <c r="AX245">
        <v>0</v>
      </c>
      <c r="AY245">
        <v>1</v>
      </c>
      <c r="AZ245">
        <v>0</v>
      </c>
    </row>
    <row r="246" spans="1:52" x14ac:dyDescent="0.35">
      <c r="A246">
        <v>10604</v>
      </c>
      <c r="B246" t="s">
        <v>69</v>
      </c>
      <c r="C246" t="s">
        <v>74</v>
      </c>
      <c r="D246" t="s">
        <v>68</v>
      </c>
      <c r="E246" t="s">
        <v>83</v>
      </c>
      <c r="F246" t="s">
        <v>198</v>
      </c>
      <c r="G246" t="s">
        <v>96</v>
      </c>
      <c r="H246" t="s">
        <v>98</v>
      </c>
      <c r="I246" t="s">
        <v>205</v>
      </c>
      <c r="J246" t="s">
        <v>111</v>
      </c>
      <c r="K246" t="s">
        <v>116</v>
      </c>
      <c r="L246">
        <v>8</v>
      </c>
      <c r="X246" s="16"/>
      <c r="Y246" t="s">
        <v>69</v>
      </c>
      <c r="AB246">
        <v>5</v>
      </c>
      <c r="AE246" s="16"/>
      <c r="AF246" s="16"/>
      <c r="AG246" s="16"/>
      <c r="AH246" s="16"/>
      <c r="AI246" s="16"/>
      <c r="AJ246" s="16"/>
      <c r="AK246">
        <v>10</v>
      </c>
      <c r="AL246" s="16">
        <v>10</v>
      </c>
      <c r="AM246" s="16">
        <v>7</v>
      </c>
      <c r="AN246" s="16">
        <v>7</v>
      </c>
      <c r="AO246" s="16">
        <v>9</v>
      </c>
      <c r="AP246" s="16">
        <v>9</v>
      </c>
      <c r="AQ246" s="16">
        <v>3</v>
      </c>
      <c r="AR246" s="16">
        <v>2</v>
      </c>
      <c r="AS246" s="16">
        <v>1</v>
      </c>
      <c r="AT246" s="16">
        <v>4</v>
      </c>
      <c r="AU246">
        <v>1</v>
      </c>
      <c r="AV246">
        <v>1</v>
      </c>
      <c r="AW246">
        <v>1</v>
      </c>
      <c r="AX246">
        <v>0</v>
      </c>
      <c r="AY246">
        <v>0</v>
      </c>
      <c r="AZ246">
        <v>0</v>
      </c>
    </row>
    <row r="247" spans="1:52" x14ac:dyDescent="0.35">
      <c r="A247">
        <v>10605</v>
      </c>
      <c r="B247" t="s">
        <v>69</v>
      </c>
      <c r="C247" t="s">
        <v>74</v>
      </c>
      <c r="D247" t="s">
        <v>68</v>
      </c>
      <c r="E247" t="s">
        <v>83</v>
      </c>
      <c r="F247" t="s">
        <v>198</v>
      </c>
      <c r="G247" t="s">
        <v>95</v>
      </c>
      <c r="H247" t="s">
        <v>98</v>
      </c>
      <c r="I247" t="s">
        <v>199</v>
      </c>
      <c r="J247" t="s">
        <v>112</v>
      </c>
      <c r="K247" t="s">
        <v>204</v>
      </c>
      <c r="L247">
        <v>3</v>
      </c>
      <c r="X247" s="16"/>
      <c r="Y247" t="s">
        <v>69</v>
      </c>
      <c r="AB247">
        <v>5</v>
      </c>
      <c r="AE247" s="16"/>
      <c r="AF247" s="16"/>
      <c r="AG247" s="16"/>
      <c r="AH247" s="16"/>
      <c r="AI247" s="16"/>
      <c r="AJ247" s="16"/>
      <c r="AK247">
        <v>2</v>
      </c>
      <c r="AL247" s="16">
        <v>3</v>
      </c>
      <c r="AM247" s="16">
        <v>5</v>
      </c>
      <c r="AN247" s="16">
        <v>5</v>
      </c>
      <c r="AO247" s="16">
        <v>3</v>
      </c>
      <c r="AP247" s="16">
        <v>4</v>
      </c>
      <c r="AQ247" s="16">
        <v>3</v>
      </c>
      <c r="AR247" s="16">
        <v>4</v>
      </c>
      <c r="AS247" s="16">
        <v>1</v>
      </c>
      <c r="AT247" s="16">
        <v>2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</row>
    <row r="248" spans="1:52" x14ac:dyDescent="0.35">
      <c r="A248">
        <v>10606</v>
      </c>
      <c r="B248" t="s">
        <v>69</v>
      </c>
      <c r="C248" t="s">
        <v>74</v>
      </c>
      <c r="D248" t="s">
        <v>68</v>
      </c>
      <c r="E248" t="s">
        <v>85</v>
      </c>
      <c r="F248" t="s">
        <v>196</v>
      </c>
      <c r="G248" t="s">
        <v>94</v>
      </c>
      <c r="H248" t="s">
        <v>98</v>
      </c>
      <c r="I248" t="s">
        <v>205</v>
      </c>
      <c r="J248" t="s">
        <v>111</v>
      </c>
      <c r="K248" t="s">
        <v>204</v>
      </c>
      <c r="L248">
        <v>10</v>
      </c>
      <c r="X248" s="16"/>
      <c r="Y248" t="s">
        <v>69</v>
      </c>
      <c r="AB248">
        <v>5</v>
      </c>
      <c r="AE248" s="16"/>
      <c r="AF248" s="16"/>
      <c r="AG248" s="16"/>
      <c r="AH248" s="16"/>
      <c r="AI248" s="16"/>
      <c r="AJ248" s="16"/>
      <c r="AK248">
        <v>9</v>
      </c>
      <c r="AL248" s="16">
        <v>8</v>
      </c>
      <c r="AM248" s="16">
        <v>8</v>
      </c>
      <c r="AN248" s="16">
        <v>10</v>
      </c>
      <c r="AO248" s="16">
        <v>8</v>
      </c>
      <c r="AP248" s="16">
        <v>9</v>
      </c>
      <c r="AQ248" s="16">
        <v>1</v>
      </c>
      <c r="AR248" s="16">
        <v>3</v>
      </c>
      <c r="AS248" s="16">
        <v>2</v>
      </c>
      <c r="AT248" s="16">
        <v>4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</row>
    <row r="249" spans="1:52" x14ac:dyDescent="0.35">
      <c r="A249">
        <v>10607</v>
      </c>
      <c r="B249" t="s">
        <v>69</v>
      </c>
      <c r="C249" t="s">
        <v>74</v>
      </c>
      <c r="D249" t="s">
        <v>68</v>
      </c>
      <c r="E249" t="s">
        <v>75</v>
      </c>
      <c r="F249" t="s">
        <v>198</v>
      </c>
      <c r="G249" t="s">
        <v>96</v>
      </c>
      <c r="H249" t="s">
        <v>97</v>
      </c>
      <c r="I249" t="s">
        <v>206</v>
      </c>
      <c r="J249" t="s">
        <v>111</v>
      </c>
      <c r="K249" t="s">
        <v>204</v>
      </c>
      <c r="L249">
        <v>9</v>
      </c>
      <c r="X249" s="16"/>
      <c r="Y249" t="s">
        <v>69</v>
      </c>
      <c r="AB249">
        <v>4</v>
      </c>
      <c r="AE249" s="16"/>
      <c r="AF249" s="16"/>
      <c r="AG249" s="16"/>
      <c r="AH249" s="16"/>
      <c r="AI249" s="16"/>
      <c r="AJ249" s="16"/>
      <c r="AK249">
        <v>10</v>
      </c>
      <c r="AL249" s="16">
        <v>9</v>
      </c>
      <c r="AM249" s="16">
        <v>8</v>
      </c>
      <c r="AN249" s="16">
        <v>10</v>
      </c>
      <c r="AO249" s="16">
        <v>9</v>
      </c>
      <c r="AP249" s="16">
        <v>10</v>
      </c>
      <c r="AQ249" s="16">
        <v>2</v>
      </c>
      <c r="AR249" s="16">
        <v>1</v>
      </c>
      <c r="AS249" s="16">
        <v>3</v>
      </c>
      <c r="AT249" s="16">
        <v>4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 x14ac:dyDescent="0.35">
      <c r="A250">
        <v>10608</v>
      </c>
      <c r="B250" t="s">
        <v>69</v>
      </c>
      <c r="C250" t="s">
        <v>74</v>
      </c>
      <c r="D250" t="s">
        <v>68</v>
      </c>
      <c r="E250" t="s">
        <v>76</v>
      </c>
      <c r="F250" t="s">
        <v>198</v>
      </c>
      <c r="G250" t="s">
        <v>95</v>
      </c>
      <c r="H250" t="s">
        <v>97</v>
      </c>
      <c r="I250" t="s">
        <v>205</v>
      </c>
      <c r="J250" t="s">
        <v>111</v>
      </c>
      <c r="K250" t="s">
        <v>116</v>
      </c>
      <c r="L250">
        <v>8</v>
      </c>
      <c r="X250" s="16"/>
      <c r="Y250" t="s">
        <v>69</v>
      </c>
      <c r="AB250">
        <v>5</v>
      </c>
      <c r="AE250" s="16"/>
      <c r="AF250" s="16"/>
      <c r="AG250" s="16"/>
      <c r="AH250" s="16"/>
      <c r="AI250" s="16"/>
      <c r="AJ250" s="16"/>
      <c r="AK250">
        <v>7</v>
      </c>
      <c r="AL250" s="16">
        <v>7</v>
      </c>
      <c r="AM250" s="16">
        <v>7</v>
      </c>
      <c r="AN250" s="16">
        <v>6</v>
      </c>
      <c r="AO250" s="16">
        <v>10</v>
      </c>
      <c r="AP250" s="16">
        <v>8</v>
      </c>
      <c r="AQ250" s="16">
        <v>4</v>
      </c>
      <c r="AR250" s="16">
        <v>1</v>
      </c>
      <c r="AS250" s="16">
        <v>3</v>
      </c>
      <c r="AT250" s="16">
        <v>2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</row>
    <row r="251" spans="1:52" x14ac:dyDescent="0.35">
      <c r="A251">
        <v>10611</v>
      </c>
      <c r="B251" t="s">
        <v>69</v>
      </c>
      <c r="C251" t="s">
        <v>74</v>
      </c>
      <c r="D251" t="s">
        <v>68</v>
      </c>
      <c r="E251" t="s">
        <v>78</v>
      </c>
      <c r="F251" t="s">
        <v>196</v>
      </c>
      <c r="G251" t="s">
        <v>94</v>
      </c>
      <c r="H251" t="s">
        <v>97</v>
      </c>
      <c r="I251" t="s">
        <v>205</v>
      </c>
      <c r="J251" t="s">
        <v>111</v>
      </c>
      <c r="K251" t="s">
        <v>116</v>
      </c>
      <c r="L251">
        <v>8</v>
      </c>
      <c r="X251" s="16"/>
      <c r="Y251" t="s">
        <v>69</v>
      </c>
      <c r="AB251">
        <v>4</v>
      </c>
      <c r="AE251" s="16"/>
      <c r="AF251" s="16"/>
      <c r="AG251" s="16"/>
      <c r="AH251" s="16"/>
      <c r="AI251" s="16"/>
      <c r="AJ251" s="16"/>
      <c r="AK251">
        <v>9</v>
      </c>
      <c r="AL251" s="16">
        <v>9</v>
      </c>
      <c r="AM251" s="16">
        <v>10</v>
      </c>
      <c r="AN251" s="16">
        <v>8</v>
      </c>
      <c r="AO251" s="16">
        <v>8</v>
      </c>
      <c r="AP251" s="16">
        <v>9</v>
      </c>
      <c r="AQ251" s="16">
        <v>3</v>
      </c>
      <c r="AR251" s="16">
        <v>1</v>
      </c>
      <c r="AS251" s="16">
        <v>4</v>
      </c>
      <c r="AT251" s="16">
        <v>2</v>
      </c>
      <c r="AU251">
        <v>0</v>
      </c>
      <c r="AV251">
        <v>1</v>
      </c>
      <c r="AW251">
        <v>1</v>
      </c>
      <c r="AX251">
        <v>0</v>
      </c>
      <c r="AY251">
        <v>0</v>
      </c>
      <c r="AZ251">
        <v>0</v>
      </c>
    </row>
    <row r="252" spans="1:52" x14ac:dyDescent="0.35">
      <c r="A252">
        <v>10613</v>
      </c>
      <c r="B252" t="s">
        <v>69</v>
      </c>
      <c r="C252" t="s">
        <v>74</v>
      </c>
      <c r="D252" t="s">
        <v>68</v>
      </c>
      <c r="E252" t="s">
        <v>85</v>
      </c>
      <c r="F252" t="s">
        <v>196</v>
      </c>
      <c r="G252" t="s">
        <v>96</v>
      </c>
      <c r="H252" t="s">
        <v>97</v>
      </c>
      <c r="I252" t="s">
        <v>197</v>
      </c>
      <c r="J252" t="s">
        <v>112</v>
      </c>
      <c r="K252" t="s">
        <v>116</v>
      </c>
      <c r="L252">
        <v>9</v>
      </c>
      <c r="X252" s="16"/>
      <c r="Y252" t="s">
        <v>69</v>
      </c>
      <c r="AB252">
        <v>5</v>
      </c>
      <c r="AE252" s="16"/>
      <c r="AF252" s="16"/>
      <c r="AG252" s="16"/>
      <c r="AH252" s="16"/>
      <c r="AI252" s="16"/>
      <c r="AJ252" s="16"/>
      <c r="AK252">
        <v>10</v>
      </c>
      <c r="AL252" s="16">
        <v>9</v>
      </c>
      <c r="AM252" s="16">
        <v>8</v>
      </c>
      <c r="AN252" s="16">
        <v>9</v>
      </c>
      <c r="AO252" s="16">
        <v>8</v>
      </c>
      <c r="AP252" s="16">
        <v>9</v>
      </c>
      <c r="AQ252" s="16">
        <v>2</v>
      </c>
      <c r="AR252" s="16">
        <v>4</v>
      </c>
      <c r="AS252" s="16">
        <v>1</v>
      </c>
      <c r="AT252" s="16">
        <v>3</v>
      </c>
      <c r="AU252">
        <v>1</v>
      </c>
      <c r="AV252">
        <v>0</v>
      </c>
      <c r="AW252">
        <v>1</v>
      </c>
      <c r="AX252">
        <v>0</v>
      </c>
      <c r="AY252">
        <v>0</v>
      </c>
      <c r="AZ252">
        <v>0</v>
      </c>
    </row>
    <row r="253" spans="1:52" x14ac:dyDescent="0.35">
      <c r="A253">
        <v>10615</v>
      </c>
      <c r="B253" t="s">
        <v>69</v>
      </c>
      <c r="C253" t="s">
        <v>74</v>
      </c>
      <c r="D253" t="s">
        <v>68</v>
      </c>
      <c r="E253" t="s">
        <v>81</v>
      </c>
      <c r="F253" t="s">
        <v>196</v>
      </c>
      <c r="G253" t="s">
        <v>96</v>
      </c>
      <c r="H253" t="s">
        <v>100</v>
      </c>
      <c r="I253" t="s">
        <v>199</v>
      </c>
      <c r="J253" t="s">
        <v>111</v>
      </c>
      <c r="K253" t="s">
        <v>204</v>
      </c>
      <c r="L253">
        <v>7</v>
      </c>
      <c r="X253" s="16"/>
      <c r="Y253" t="s">
        <v>69</v>
      </c>
      <c r="AB253">
        <v>4</v>
      </c>
      <c r="AE253" s="16"/>
      <c r="AF253" s="16"/>
      <c r="AG253" s="16"/>
      <c r="AH253" s="16"/>
      <c r="AI253" s="16"/>
      <c r="AJ253" s="16"/>
      <c r="AK253">
        <v>6</v>
      </c>
      <c r="AL253" s="16">
        <v>5</v>
      </c>
      <c r="AM253" s="16">
        <v>9</v>
      </c>
      <c r="AN253" s="16">
        <v>7</v>
      </c>
      <c r="AO253" s="16">
        <v>5</v>
      </c>
      <c r="AP253" s="16">
        <v>3</v>
      </c>
      <c r="AQ253" s="16">
        <v>4</v>
      </c>
      <c r="AR253" s="16">
        <v>2</v>
      </c>
      <c r="AS253" s="16">
        <v>3</v>
      </c>
      <c r="AT253" s="16">
        <v>1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0</v>
      </c>
    </row>
    <row r="254" spans="1:52" x14ac:dyDescent="0.35">
      <c r="A254">
        <v>10617</v>
      </c>
      <c r="B254" t="s">
        <v>69</v>
      </c>
      <c r="C254" t="s">
        <v>74</v>
      </c>
      <c r="D254" t="s">
        <v>68</v>
      </c>
      <c r="E254" t="s">
        <v>79</v>
      </c>
      <c r="F254" t="s">
        <v>196</v>
      </c>
      <c r="G254" t="s">
        <v>95</v>
      </c>
      <c r="H254" t="s">
        <v>97</v>
      </c>
      <c r="I254" t="s">
        <v>209</v>
      </c>
      <c r="J254" t="s">
        <v>111</v>
      </c>
      <c r="K254" t="s">
        <v>204</v>
      </c>
      <c r="L254">
        <v>6</v>
      </c>
      <c r="X254" s="16"/>
      <c r="Y254" t="s">
        <v>69</v>
      </c>
      <c r="AB254">
        <v>2</v>
      </c>
      <c r="AE254" s="16"/>
      <c r="AF254" s="16"/>
      <c r="AG254" s="16"/>
      <c r="AH254" s="16"/>
      <c r="AI254" s="16"/>
      <c r="AJ254" s="16"/>
      <c r="AK254">
        <v>8</v>
      </c>
      <c r="AL254" s="16">
        <v>8</v>
      </c>
      <c r="AM254" s="16">
        <v>10</v>
      </c>
      <c r="AN254" s="16">
        <v>9</v>
      </c>
      <c r="AO254" s="16">
        <v>10</v>
      </c>
      <c r="AP254" s="16">
        <v>9</v>
      </c>
      <c r="AQ254" s="16">
        <v>4</v>
      </c>
      <c r="AR254" s="16">
        <v>1</v>
      </c>
      <c r="AS254" s="16">
        <v>2</v>
      </c>
      <c r="AT254" s="16">
        <v>3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</row>
    <row r="255" spans="1:52" x14ac:dyDescent="0.35">
      <c r="A255">
        <v>10620</v>
      </c>
      <c r="B255" t="s">
        <v>69</v>
      </c>
      <c r="C255" t="s">
        <v>74</v>
      </c>
      <c r="D255" t="s">
        <v>68</v>
      </c>
      <c r="E255" t="s">
        <v>75</v>
      </c>
      <c r="F255" t="s">
        <v>208</v>
      </c>
      <c r="G255" t="s">
        <v>94</v>
      </c>
      <c r="H255" t="s">
        <v>99</v>
      </c>
      <c r="I255" t="s">
        <v>199</v>
      </c>
      <c r="J255" t="s">
        <v>111</v>
      </c>
      <c r="K255" t="s">
        <v>116</v>
      </c>
      <c r="L255">
        <v>10</v>
      </c>
      <c r="X255" s="16"/>
      <c r="Y255" t="s">
        <v>69</v>
      </c>
      <c r="AB255">
        <v>4</v>
      </c>
      <c r="AE255" s="16"/>
      <c r="AF255" s="16"/>
      <c r="AG255" s="16"/>
      <c r="AH255" s="16"/>
      <c r="AI255" s="16"/>
      <c r="AJ255" s="16"/>
      <c r="AK255">
        <v>9</v>
      </c>
      <c r="AL255" s="16">
        <v>10</v>
      </c>
      <c r="AM255" s="16">
        <v>7</v>
      </c>
      <c r="AN255" s="16">
        <v>7</v>
      </c>
      <c r="AO255" s="16">
        <v>7</v>
      </c>
      <c r="AP255" s="16">
        <v>9</v>
      </c>
      <c r="AQ255" s="16">
        <v>2</v>
      </c>
      <c r="AR255" s="16">
        <v>4</v>
      </c>
      <c r="AS255" s="16">
        <v>1</v>
      </c>
      <c r="AT255" s="16">
        <v>3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</row>
    <row r="256" spans="1:52" x14ac:dyDescent="0.35">
      <c r="A256">
        <v>10623</v>
      </c>
      <c r="B256" t="s">
        <v>69</v>
      </c>
      <c r="C256" t="s">
        <v>74</v>
      </c>
      <c r="D256" t="s">
        <v>68</v>
      </c>
      <c r="E256" t="s">
        <v>83</v>
      </c>
      <c r="F256" t="s">
        <v>198</v>
      </c>
      <c r="G256" t="s">
        <v>96</v>
      </c>
      <c r="H256" t="s">
        <v>97</v>
      </c>
      <c r="I256" t="s">
        <v>206</v>
      </c>
      <c r="J256" t="s">
        <v>111</v>
      </c>
      <c r="K256" t="s">
        <v>116</v>
      </c>
      <c r="L256">
        <v>7</v>
      </c>
      <c r="X256" s="16"/>
      <c r="Y256" t="s">
        <v>69</v>
      </c>
      <c r="AB256">
        <v>3</v>
      </c>
      <c r="AE256" s="16"/>
      <c r="AF256" s="16"/>
      <c r="AG256" s="16"/>
      <c r="AH256" s="16"/>
      <c r="AI256" s="16"/>
      <c r="AJ256" s="16"/>
      <c r="AK256">
        <v>8</v>
      </c>
      <c r="AL256" s="16">
        <v>7</v>
      </c>
      <c r="AM256" s="16">
        <v>8</v>
      </c>
      <c r="AN256" s="16">
        <v>8</v>
      </c>
      <c r="AO256" s="16">
        <v>10</v>
      </c>
      <c r="AP256" s="16">
        <v>9</v>
      </c>
      <c r="AQ256" s="16">
        <v>4</v>
      </c>
      <c r="AR256" s="16">
        <v>1</v>
      </c>
      <c r="AS256" s="16">
        <v>2</v>
      </c>
      <c r="AT256" s="16">
        <v>3</v>
      </c>
      <c r="AU256">
        <v>1</v>
      </c>
      <c r="AV256">
        <v>0</v>
      </c>
      <c r="AW256">
        <v>0</v>
      </c>
      <c r="AX256">
        <v>0</v>
      </c>
      <c r="AY256">
        <v>1</v>
      </c>
      <c r="AZ256">
        <v>0</v>
      </c>
    </row>
    <row r="257" spans="1:52" x14ac:dyDescent="0.35">
      <c r="A257">
        <v>10625</v>
      </c>
      <c r="B257" t="s">
        <v>69</v>
      </c>
      <c r="C257" t="s">
        <v>74</v>
      </c>
      <c r="D257" t="s">
        <v>68</v>
      </c>
      <c r="E257" t="s">
        <v>84</v>
      </c>
      <c r="F257" t="s">
        <v>196</v>
      </c>
      <c r="G257" t="s">
        <v>94</v>
      </c>
      <c r="H257" t="s">
        <v>98</v>
      </c>
      <c r="I257" t="s">
        <v>205</v>
      </c>
      <c r="J257" t="s">
        <v>111</v>
      </c>
      <c r="K257" t="s">
        <v>116</v>
      </c>
      <c r="L257">
        <v>10</v>
      </c>
      <c r="X257" s="16"/>
      <c r="Y257" t="s">
        <v>69</v>
      </c>
      <c r="AB257">
        <v>4</v>
      </c>
      <c r="AE257" s="16"/>
      <c r="AF257" s="16"/>
      <c r="AG257" s="16"/>
      <c r="AH257" s="16"/>
      <c r="AI257" s="16"/>
      <c r="AJ257" s="16"/>
      <c r="AK257">
        <v>9</v>
      </c>
      <c r="AL257" s="16">
        <v>9</v>
      </c>
      <c r="AM257" s="16">
        <v>9</v>
      </c>
      <c r="AN257" s="16">
        <v>9</v>
      </c>
      <c r="AO257" s="16">
        <v>9</v>
      </c>
      <c r="AP257" s="16">
        <v>9</v>
      </c>
      <c r="AQ257" s="16">
        <v>2</v>
      </c>
      <c r="AR257" s="16">
        <v>1</v>
      </c>
      <c r="AS257" s="16">
        <v>3</v>
      </c>
      <c r="AT257" s="16">
        <v>4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</row>
    <row r="258" spans="1:52" x14ac:dyDescent="0.35">
      <c r="A258">
        <v>10629</v>
      </c>
      <c r="B258" t="s">
        <v>69</v>
      </c>
      <c r="C258" t="s">
        <v>74</v>
      </c>
      <c r="D258" t="s">
        <v>68</v>
      </c>
      <c r="E258" t="s">
        <v>76</v>
      </c>
      <c r="F258" t="s">
        <v>198</v>
      </c>
      <c r="G258" t="s">
        <v>95</v>
      </c>
      <c r="H258" t="s">
        <v>97</v>
      </c>
      <c r="I258" t="s">
        <v>201</v>
      </c>
      <c r="J258" t="s">
        <v>110</v>
      </c>
      <c r="K258" t="s">
        <v>116</v>
      </c>
      <c r="L258">
        <v>10</v>
      </c>
      <c r="P258">
        <v>8</v>
      </c>
      <c r="Q258">
        <v>4</v>
      </c>
      <c r="R258">
        <v>8</v>
      </c>
      <c r="S258">
        <v>9</v>
      </c>
      <c r="T258">
        <v>8</v>
      </c>
      <c r="U258">
        <v>4</v>
      </c>
      <c r="V258" t="s">
        <v>122</v>
      </c>
      <c r="X258">
        <v>5</v>
      </c>
      <c r="Y258" t="s">
        <v>69</v>
      </c>
      <c r="AB258">
        <v>5</v>
      </c>
      <c r="AE258" s="16"/>
      <c r="AF258" s="16"/>
      <c r="AG258" s="16"/>
      <c r="AH258" s="16"/>
      <c r="AI258" s="16"/>
      <c r="AJ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</row>
    <row r="259" spans="1:52" x14ac:dyDescent="0.35">
      <c r="A259">
        <v>10632</v>
      </c>
      <c r="B259" t="s">
        <v>69</v>
      </c>
      <c r="C259" t="s">
        <v>74</v>
      </c>
      <c r="D259" t="s">
        <v>68</v>
      </c>
      <c r="E259" t="s">
        <v>80</v>
      </c>
      <c r="F259" t="s">
        <v>196</v>
      </c>
      <c r="G259" t="s">
        <v>96</v>
      </c>
      <c r="H259" t="s">
        <v>97</v>
      </c>
      <c r="I259" t="s">
        <v>199</v>
      </c>
      <c r="J259" t="s">
        <v>110</v>
      </c>
      <c r="K259" t="s">
        <v>116</v>
      </c>
      <c r="L259">
        <v>4</v>
      </c>
      <c r="P259">
        <v>4</v>
      </c>
      <c r="Q259">
        <v>1</v>
      </c>
      <c r="R259">
        <v>5</v>
      </c>
      <c r="S259">
        <v>5</v>
      </c>
      <c r="T259">
        <v>6</v>
      </c>
      <c r="U259">
        <v>1</v>
      </c>
      <c r="V259" t="s">
        <v>122</v>
      </c>
      <c r="X259">
        <v>4</v>
      </c>
      <c r="Y259" t="s">
        <v>69</v>
      </c>
      <c r="AB259">
        <v>1</v>
      </c>
      <c r="AE259" s="16"/>
      <c r="AF259" s="16"/>
      <c r="AG259" s="16"/>
      <c r="AH259" s="16"/>
      <c r="AI259" s="16"/>
      <c r="AJ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</row>
    <row r="260" spans="1:52" x14ac:dyDescent="0.35">
      <c r="A260">
        <v>10635</v>
      </c>
      <c r="B260" t="s">
        <v>69</v>
      </c>
      <c r="C260" t="s">
        <v>74</v>
      </c>
      <c r="D260" t="s">
        <v>68</v>
      </c>
      <c r="E260" t="s">
        <v>85</v>
      </c>
      <c r="F260" t="s">
        <v>196</v>
      </c>
      <c r="G260" t="s">
        <v>95</v>
      </c>
      <c r="H260" t="s">
        <v>97</v>
      </c>
      <c r="I260" t="s">
        <v>206</v>
      </c>
      <c r="J260" t="s">
        <v>111</v>
      </c>
      <c r="K260" t="s">
        <v>116</v>
      </c>
      <c r="L260">
        <v>7</v>
      </c>
      <c r="X260" s="16"/>
      <c r="Y260" t="s">
        <v>69</v>
      </c>
      <c r="AB260">
        <v>4</v>
      </c>
      <c r="AE260" s="16"/>
      <c r="AF260" s="16"/>
      <c r="AG260" s="16"/>
      <c r="AH260" s="16"/>
      <c r="AI260" s="16"/>
      <c r="AJ260" s="16"/>
      <c r="AK260">
        <v>8</v>
      </c>
      <c r="AL260" s="16">
        <v>9</v>
      </c>
      <c r="AM260" s="16">
        <v>10</v>
      </c>
      <c r="AN260" s="16">
        <v>8</v>
      </c>
      <c r="AO260" s="16">
        <v>10</v>
      </c>
      <c r="AP260" s="16">
        <v>7</v>
      </c>
      <c r="AQ260" s="16">
        <v>1</v>
      </c>
      <c r="AR260" s="16">
        <v>4</v>
      </c>
      <c r="AS260" s="16">
        <v>2</v>
      </c>
      <c r="AT260" s="16">
        <v>3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</row>
    <row r="261" spans="1:52" x14ac:dyDescent="0.35">
      <c r="A261">
        <v>10637</v>
      </c>
      <c r="B261" t="s">
        <v>69</v>
      </c>
      <c r="C261" t="s">
        <v>74</v>
      </c>
      <c r="D261" t="s">
        <v>68</v>
      </c>
      <c r="E261" t="s">
        <v>77</v>
      </c>
      <c r="F261" t="s">
        <v>196</v>
      </c>
      <c r="G261" t="s">
        <v>95</v>
      </c>
      <c r="H261" t="s">
        <v>97</v>
      </c>
      <c r="I261" t="s">
        <v>205</v>
      </c>
      <c r="J261" t="s">
        <v>111</v>
      </c>
      <c r="K261" t="s">
        <v>204</v>
      </c>
      <c r="L261">
        <v>8</v>
      </c>
      <c r="X261" s="16"/>
      <c r="Y261" t="s">
        <v>69</v>
      </c>
      <c r="AB261">
        <v>5</v>
      </c>
      <c r="AE261" s="16"/>
      <c r="AF261" s="16"/>
      <c r="AG261" s="16"/>
      <c r="AH261" s="16"/>
      <c r="AI261" s="16"/>
      <c r="AJ261" s="16"/>
      <c r="AK261">
        <v>9</v>
      </c>
      <c r="AL261" s="16">
        <v>9</v>
      </c>
      <c r="AM261" s="16">
        <v>7</v>
      </c>
      <c r="AN261" s="16">
        <v>9</v>
      </c>
      <c r="AO261" s="16">
        <v>9</v>
      </c>
      <c r="AP261" s="16">
        <v>9</v>
      </c>
      <c r="AQ261" s="16">
        <v>1</v>
      </c>
      <c r="AR261" s="16">
        <v>3</v>
      </c>
      <c r="AS261" s="16">
        <v>2</v>
      </c>
      <c r="AT261" s="16">
        <v>4</v>
      </c>
      <c r="AU261">
        <v>1</v>
      </c>
      <c r="AV261">
        <v>1</v>
      </c>
      <c r="AW261">
        <v>1</v>
      </c>
      <c r="AX261">
        <v>0</v>
      </c>
      <c r="AY261">
        <v>0</v>
      </c>
      <c r="AZ261">
        <v>0</v>
      </c>
    </row>
    <row r="262" spans="1:52" x14ac:dyDescent="0.35">
      <c r="A262">
        <v>10639</v>
      </c>
      <c r="B262" t="s">
        <v>69</v>
      </c>
      <c r="C262" t="s">
        <v>74</v>
      </c>
      <c r="D262" t="s">
        <v>68</v>
      </c>
      <c r="E262" t="s">
        <v>76</v>
      </c>
      <c r="F262" t="s">
        <v>198</v>
      </c>
      <c r="G262" t="s">
        <v>96</v>
      </c>
      <c r="H262" t="s">
        <v>98</v>
      </c>
      <c r="I262" t="s">
        <v>199</v>
      </c>
      <c r="J262" t="s">
        <v>111</v>
      </c>
      <c r="K262" t="s">
        <v>116</v>
      </c>
      <c r="L262">
        <v>6</v>
      </c>
      <c r="X262" s="16"/>
      <c r="Y262" t="s">
        <v>69</v>
      </c>
      <c r="AB262">
        <v>5</v>
      </c>
      <c r="AE262" s="16"/>
      <c r="AF262" s="16"/>
      <c r="AG262" s="16"/>
      <c r="AH262" s="16"/>
      <c r="AI262" s="16"/>
      <c r="AJ262" s="16"/>
      <c r="AK262">
        <v>4</v>
      </c>
      <c r="AL262" s="16">
        <v>3</v>
      </c>
      <c r="AM262" s="16">
        <v>7</v>
      </c>
      <c r="AN262" s="16">
        <v>7</v>
      </c>
      <c r="AO262" s="16">
        <v>7</v>
      </c>
      <c r="AP262" s="16">
        <v>7</v>
      </c>
      <c r="AQ262" s="16">
        <v>1</v>
      </c>
      <c r="AR262" s="16">
        <v>2</v>
      </c>
      <c r="AS262" s="16">
        <v>3</v>
      </c>
      <c r="AT262" s="16">
        <v>4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</row>
    <row r="263" spans="1:52" x14ac:dyDescent="0.35">
      <c r="A263">
        <v>10640</v>
      </c>
      <c r="B263" t="s">
        <v>69</v>
      </c>
      <c r="C263" t="s">
        <v>74</v>
      </c>
      <c r="D263" t="s">
        <v>68</v>
      </c>
      <c r="E263" t="s">
        <v>78</v>
      </c>
      <c r="F263" t="s">
        <v>198</v>
      </c>
      <c r="G263" t="s">
        <v>95</v>
      </c>
      <c r="H263" t="s">
        <v>98</v>
      </c>
      <c r="I263" t="s">
        <v>205</v>
      </c>
      <c r="J263" t="s">
        <v>111</v>
      </c>
      <c r="K263" t="s">
        <v>116</v>
      </c>
      <c r="L263">
        <v>8</v>
      </c>
      <c r="X263" s="16"/>
      <c r="Y263" t="s">
        <v>69</v>
      </c>
      <c r="AB263">
        <v>4</v>
      </c>
      <c r="AE263" s="16"/>
      <c r="AF263" s="16"/>
      <c r="AG263" s="16"/>
      <c r="AH263" s="16"/>
      <c r="AI263" s="16"/>
      <c r="AJ263" s="16"/>
      <c r="AK263">
        <v>6</v>
      </c>
      <c r="AL263" s="16">
        <v>8</v>
      </c>
      <c r="AM263" s="16">
        <v>6</v>
      </c>
      <c r="AN263" s="16">
        <v>9</v>
      </c>
      <c r="AO263" s="16">
        <v>6</v>
      </c>
      <c r="AP263" s="16">
        <v>8</v>
      </c>
      <c r="AQ263" s="16">
        <v>4</v>
      </c>
      <c r="AR263" s="16">
        <v>1</v>
      </c>
      <c r="AS263" s="16">
        <v>3</v>
      </c>
      <c r="AT263" s="16">
        <v>2</v>
      </c>
      <c r="AU263">
        <v>0</v>
      </c>
      <c r="AV263">
        <v>1</v>
      </c>
      <c r="AW263">
        <v>1</v>
      </c>
      <c r="AX263">
        <v>0</v>
      </c>
      <c r="AY263">
        <v>0</v>
      </c>
      <c r="AZ263">
        <v>0</v>
      </c>
    </row>
    <row r="264" spans="1:52" x14ac:dyDescent="0.35">
      <c r="A264">
        <v>10643</v>
      </c>
      <c r="B264" t="s">
        <v>69</v>
      </c>
      <c r="C264" t="s">
        <v>74</v>
      </c>
      <c r="D264" t="s">
        <v>68</v>
      </c>
      <c r="E264" t="s">
        <v>81</v>
      </c>
      <c r="F264" t="s">
        <v>198</v>
      </c>
      <c r="G264" t="s">
        <v>96</v>
      </c>
      <c r="H264" t="s">
        <v>97</v>
      </c>
      <c r="I264" t="s">
        <v>199</v>
      </c>
      <c r="J264" t="s">
        <v>111</v>
      </c>
      <c r="K264" t="s">
        <v>116</v>
      </c>
      <c r="L264">
        <v>8</v>
      </c>
      <c r="X264" s="16"/>
      <c r="Y264" t="s">
        <v>69</v>
      </c>
      <c r="AB264">
        <v>5</v>
      </c>
      <c r="AE264" s="16"/>
      <c r="AF264" s="16"/>
      <c r="AG264" s="16"/>
      <c r="AH264" s="16"/>
      <c r="AI264" s="16"/>
      <c r="AJ264" s="16"/>
      <c r="AK264">
        <v>6</v>
      </c>
      <c r="AL264" s="16">
        <v>8</v>
      </c>
      <c r="AM264" s="16">
        <v>7</v>
      </c>
      <c r="AN264" s="16">
        <v>5</v>
      </c>
      <c r="AO264" s="16">
        <v>6</v>
      </c>
      <c r="AP264" s="16">
        <v>6</v>
      </c>
      <c r="AQ264" s="16">
        <v>2</v>
      </c>
      <c r="AR264" s="16">
        <v>4</v>
      </c>
      <c r="AS264" s="16">
        <v>1</v>
      </c>
      <c r="AT264" s="16">
        <v>3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 x14ac:dyDescent="0.35">
      <c r="A265">
        <v>10646</v>
      </c>
      <c r="B265" t="s">
        <v>69</v>
      </c>
      <c r="C265" t="s">
        <v>74</v>
      </c>
      <c r="D265" t="s">
        <v>68</v>
      </c>
      <c r="E265" t="s">
        <v>77</v>
      </c>
      <c r="F265" t="s">
        <v>200</v>
      </c>
      <c r="G265" t="s">
        <v>94</v>
      </c>
      <c r="H265" t="s">
        <v>98</v>
      </c>
      <c r="I265" t="s">
        <v>203</v>
      </c>
      <c r="J265" t="s">
        <v>110</v>
      </c>
      <c r="K265" t="s">
        <v>204</v>
      </c>
      <c r="L265">
        <v>6</v>
      </c>
      <c r="P265">
        <v>2</v>
      </c>
      <c r="Q265">
        <v>7</v>
      </c>
      <c r="R265">
        <v>3</v>
      </c>
      <c r="S265">
        <v>3</v>
      </c>
      <c r="T265">
        <v>3</v>
      </c>
      <c r="U265">
        <v>7</v>
      </c>
      <c r="V265" t="s">
        <v>122</v>
      </c>
      <c r="X265">
        <v>2</v>
      </c>
      <c r="Y265" t="s">
        <v>69</v>
      </c>
      <c r="AB265">
        <v>4</v>
      </c>
      <c r="AE265" s="16"/>
      <c r="AF265" s="16"/>
      <c r="AG265" s="16"/>
      <c r="AH265" s="16"/>
      <c r="AI265" s="16"/>
      <c r="AJ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</row>
    <row r="266" spans="1:52" x14ac:dyDescent="0.35">
      <c r="A266">
        <v>10647</v>
      </c>
      <c r="B266" t="s">
        <v>69</v>
      </c>
      <c r="C266" t="s">
        <v>74</v>
      </c>
      <c r="D266" t="s">
        <v>68</v>
      </c>
      <c r="E266" t="s">
        <v>79</v>
      </c>
      <c r="F266" t="s">
        <v>200</v>
      </c>
      <c r="G266" t="s">
        <v>93</v>
      </c>
      <c r="H266" t="s">
        <v>98</v>
      </c>
      <c r="I266" t="s">
        <v>209</v>
      </c>
      <c r="J266" t="s">
        <v>111</v>
      </c>
      <c r="K266" t="s">
        <v>116</v>
      </c>
      <c r="L266">
        <v>9</v>
      </c>
      <c r="X266" s="16"/>
      <c r="Y266" t="s">
        <v>69</v>
      </c>
      <c r="AB266">
        <v>4</v>
      </c>
      <c r="AE266" s="16"/>
      <c r="AF266" s="16"/>
      <c r="AG266" s="16"/>
      <c r="AH266" s="16"/>
      <c r="AI266" s="16"/>
      <c r="AJ266" s="16"/>
      <c r="AK266">
        <v>10</v>
      </c>
      <c r="AL266" s="16">
        <v>10</v>
      </c>
      <c r="AM266" s="16">
        <v>8</v>
      </c>
      <c r="AN266" s="16">
        <v>8</v>
      </c>
      <c r="AO266" s="16">
        <v>9</v>
      </c>
      <c r="AP266" s="16">
        <v>9</v>
      </c>
      <c r="AQ266" s="16">
        <v>2</v>
      </c>
      <c r="AR266" s="16">
        <v>1</v>
      </c>
      <c r="AS266" s="16">
        <v>4</v>
      </c>
      <c r="AT266" s="16">
        <v>3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0</v>
      </c>
    </row>
    <row r="267" spans="1:52" x14ac:dyDescent="0.35">
      <c r="A267">
        <v>10648</v>
      </c>
      <c r="B267" t="s">
        <v>69</v>
      </c>
      <c r="C267" t="s">
        <v>74</v>
      </c>
      <c r="D267" t="s">
        <v>68</v>
      </c>
      <c r="E267" t="s">
        <v>76</v>
      </c>
      <c r="F267" t="s">
        <v>196</v>
      </c>
      <c r="G267" t="s">
        <v>95</v>
      </c>
      <c r="H267" t="s">
        <v>97</v>
      </c>
      <c r="I267" t="s">
        <v>197</v>
      </c>
      <c r="J267" t="s">
        <v>111</v>
      </c>
      <c r="K267" t="s">
        <v>116</v>
      </c>
      <c r="L267">
        <v>9</v>
      </c>
      <c r="X267" s="16"/>
      <c r="Y267" t="s">
        <v>69</v>
      </c>
      <c r="AB267">
        <v>5</v>
      </c>
      <c r="AE267" s="16"/>
      <c r="AF267" s="16"/>
      <c r="AG267" s="16"/>
      <c r="AH267" s="16"/>
      <c r="AI267" s="16"/>
      <c r="AJ267" s="16"/>
      <c r="AK267">
        <v>10</v>
      </c>
      <c r="AL267" s="16">
        <v>9</v>
      </c>
      <c r="AM267" s="16">
        <v>8</v>
      </c>
      <c r="AN267" s="16">
        <v>10</v>
      </c>
      <c r="AO267" s="16">
        <v>7</v>
      </c>
      <c r="AP267" s="16">
        <v>10</v>
      </c>
      <c r="AQ267" s="16">
        <v>2</v>
      </c>
      <c r="AR267" s="16">
        <v>1</v>
      </c>
      <c r="AS267" s="16">
        <v>3</v>
      </c>
      <c r="AT267" s="16">
        <v>4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 x14ac:dyDescent="0.35">
      <c r="A268">
        <v>10650</v>
      </c>
      <c r="B268" t="s">
        <v>69</v>
      </c>
      <c r="C268" t="s">
        <v>74</v>
      </c>
      <c r="D268" t="s">
        <v>68</v>
      </c>
      <c r="E268" t="s">
        <v>86</v>
      </c>
      <c r="F268" t="s">
        <v>196</v>
      </c>
      <c r="G268" t="s">
        <v>95</v>
      </c>
      <c r="H268" t="s">
        <v>97</v>
      </c>
      <c r="I268" t="s">
        <v>201</v>
      </c>
      <c r="J268" t="s">
        <v>111</v>
      </c>
      <c r="K268" t="s">
        <v>204</v>
      </c>
      <c r="L268">
        <v>9</v>
      </c>
      <c r="X268" s="16"/>
      <c r="Y268" t="s">
        <v>69</v>
      </c>
      <c r="AB268">
        <v>4</v>
      </c>
      <c r="AE268" s="16"/>
      <c r="AF268" s="16"/>
      <c r="AG268" s="16"/>
      <c r="AH268" s="16"/>
      <c r="AI268" s="16"/>
      <c r="AJ268" s="16"/>
      <c r="AK268">
        <v>10</v>
      </c>
      <c r="AL268" s="16">
        <v>10</v>
      </c>
      <c r="AM268" s="16">
        <v>8</v>
      </c>
      <c r="AN268" s="16">
        <v>9</v>
      </c>
      <c r="AO268" s="16">
        <v>9</v>
      </c>
      <c r="AP268" s="16">
        <v>9</v>
      </c>
      <c r="AQ268" s="16">
        <v>4</v>
      </c>
      <c r="AR268" s="16">
        <v>1</v>
      </c>
      <c r="AS268" s="16">
        <v>3</v>
      </c>
      <c r="AT268" s="16">
        <v>2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</row>
    <row r="269" spans="1:52" x14ac:dyDescent="0.35">
      <c r="A269">
        <v>10652</v>
      </c>
      <c r="B269" t="s">
        <v>69</v>
      </c>
      <c r="C269" t="s">
        <v>74</v>
      </c>
      <c r="D269" t="s">
        <v>68</v>
      </c>
      <c r="E269" t="s">
        <v>80</v>
      </c>
      <c r="F269" t="s">
        <v>198</v>
      </c>
      <c r="G269" t="s">
        <v>96</v>
      </c>
      <c r="H269" t="s">
        <v>97</v>
      </c>
      <c r="I269" t="s">
        <v>201</v>
      </c>
      <c r="J269" t="s">
        <v>111</v>
      </c>
      <c r="K269" t="s">
        <v>116</v>
      </c>
      <c r="L269">
        <v>10</v>
      </c>
      <c r="X269" s="16"/>
      <c r="Y269" t="s">
        <v>69</v>
      </c>
      <c r="AB269">
        <v>5</v>
      </c>
      <c r="AE269" s="16"/>
      <c r="AF269" s="16"/>
      <c r="AG269" s="16"/>
      <c r="AH269" s="16"/>
      <c r="AI269" s="16"/>
      <c r="AJ269" s="16"/>
      <c r="AK269">
        <v>9</v>
      </c>
      <c r="AL269" s="16">
        <v>10</v>
      </c>
      <c r="AM269" s="16">
        <v>8</v>
      </c>
      <c r="AN269" s="16">
        <v>7</v>
      </c>
      <c r="AO269" s="16">
        <v>8</v>
      </c>
      <c r="AP269" s="16">
        <v>10</v>
      </c>
      <c r="AQ269" s="16">
        <v>1</v>
      </c>
      <c r="AR269" s="16">
        <v>3</v>
      </c>
      <c r="AS269" s="16">
        <v>2</v>
      </c>
      <c r="AT269" s="16">
        <v>4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 x14ac:dyDescent="0.35">
      <c r="A270">
        <v>10654</v>
      </c>
      <c r="B270" t="s">
        <v>69</v>
      </c>
      <c r="C270" t="s">
        <v>74</v>
      </c>
      <c r="D270" t="s">
        <v>68</v>
      </c>
      <c r="E270" t="s">
        <v>80</v>
      </c>
      <c r="F270" t="s">
        <v>198</v>
      </c>
      <c r="G270" t="s">
        <v>96</v>
      </c>
      <c r="H270" t="s">
        <v>97</v>
      </c>
      <c r="I270" t="s">
        <v>205</v>
      </c>
      <c r="J270" t="s">
        <v>111</v>
      </c>
      <c r="K270" t="s">
        <v>116</v>
      </c>
      <c r="L270">
        <v>9</v>
      </c>
      <c r="X270" s="16"/>
      <c r="Y270" t="s">
        <v>69</v>
      </c>
      <c r="AB270">
        <v>5</v>
      </c>
      <c r="AE270" s="16"/>
      <c r="AF270" s="16"/>
      <c r="AG270" s="16"/>
      <c r="AH270" s="16"/>
      <c r="AI270" s="16"/>
      <c r="AJ270" s="16"/>
      <c r="AK270">
        <v>10</v>
      </c>
      <c r="AL270" s="16">
        <v>10</v>
      </c>
      <c r="AM270" s="16">
        <v>7</v>
      </c>
      <c r="AN270" s="16">
        <v>10</v>
      </c>
      <c r="AO270" s="16">
        <v>7</v>
      </c>
      <c r="AP270" s="16">
        <v>10</v>
      </c>
      <c r="AQ270" s="16">
        <v>2</v>
      </c>
      <c r="AR270" s="16">
        <v>1</v>
      </c>
      <c r="AS270" s="16">
        <v>4</v>
      </c>
      <c r="AT270" s="16">
        <v>3</v>
      </c>
      <c r="AU270">
        <v>1</v>
      </c>
      <c r="AV270">
        <v>1</v>
      </c>
      <c r="AW270">
        <v>1</v>
      </c>
      <c r="AX270">
        <v>0</v>
      </c>
      <c r="AY270">
        <v>0</v>
      </c>
      <c r="AZ270">
        <v>0</v>
      </c>
    </row>
    <row r="271" spans="1:52" x14ac:dyDescent="0.35">
      <c r="A271">
        <v>10664</v>
      </c>
      <c r="B271" t="s">
        <v>69</v>
      </c>
      <c r="C271" t="s">
        <v>74</v>
      </c>
      <c r="D271" t="s">
        <v>68</v>
      </c>
      <c r="E271" t="s">
        <v>85</v>
      </c>
      <c r="F271" t="s">
        <v>198</v>
      </c>
      <c r="G271" t="s">
        <v>96</v>
      </c>
      <c r="H271" t="s">
        <v>97</v>
      </c>
      <c r="I271" t="s">
        <v>205</v>
      </c>
      <c r="J271" t="s">
        <v>111</v>
      </c>
      <c r="K271" t="s">
        <v>116</v>
      </c>
      <c r="L271">
        <v>8</v>
      </c>
      <c r="X271" s="16"/>
      <c r="Y271" t="s">
        <v>69</v>
      </c>
      <c r="AB271">
        <v>5</v>
      </c>
      <c r="AE271" s="16"/>
      <c r="AF271" s="16"/>
      <c r="AG271" s="16"/>
      <c r="AH271" s="16"/>
      <c r="AI271" s="16"/>
      <c r="AJ271" s="16"/>
      <c r="AK271">
        <v>6</v>
      </c>
      <c r="AL271" s="16">
        <v>7</v>
      </c>
      <c r="AM271" s="16">
        <v>4</v>
      </c>
      <c r="AN271" s="16">
        <v>8</v>
      </c>
      <c r="AO271" s="16">
        <v>9</v>
      </c>
      <c r="AP271" s="16">
        <v>7</v>
      </c>
      <c r="AQ271" s="16">
        <v>4</v>
      </c>
      <c r="AR271" s="16">
        <v>2</v>
      </c>
      <c r="AS271" s="16">
        <v>3</v>
      </c>
      <c r="AT271" s="16">
        <v>1</v>
      </c>
      <c r="AU271">
        <v>1</v>
      </c>
      <c r="AV271">
        <v>1</v>
      </c>
      <c r="AW271">
        <v>0</v>
      </c>
      <c r="AX271">
        <v>0</v>
      </c>
      <c r="AY271">
        <v>0</v>
      </c>
      <c r="AZ271">
        <v>0</v>
      </c>
    </row>
    <row r="272" spans="1:52" x14ac:dyDescent="0.35">
      <c r="A272">
        <v>10669</v>
      </c>
      <c r="B272" t="s">
        <v>69</v>
      </c>
      <c r="C272" t="s">
        <v>74</v>
      </c>
      <c r="D272" t="s">
        <v>68</v>
      </c>
      <c r="E272" t="s">
        <v>82</v>
      </c>
      <c r="F272" t="s">
        <v>196</v>
      </c>
      <c r="G272" t="s">
        <v>96</v>
      </c>
      <c r="H272" t="s">
        <v>97</v>
      </c>
      <c r="I272" t="s">
        <v>203</v>
      </c>
      <c r="J272" t="s">
        <v>111</v>
      </c>
      <c r="K272" t="s">
        <v>116</v>
      </c>
      <c r="L272">
        <v>9</v>
      </c>
      <c r="X272" s="16"/>
      <c r="Y272" t="s">
        <v>69</v>
      </c>
      <c r="AB272">
        <v>5</v>
      </c>
      <c r="AE272" s="16"/>
      <c r="AF272" s="16"/>
      <c r="AG272" s="16"/>
      <c r="AH272" s="16"/>
      <c r="AI272" s="16"/>
      <c r="AJ272" s="16"/>
      <c r="AK272">
        <v>10</v>
      </c>
      <c r="AL272" s="16">
        <v>10</v>
      </c>
      <c r="AM272" s="16">
        <v>9</v>
      </c>
      <c r="AN272" s="16">
        <v>10</v>
      </c>
      <c r="AO272" s="16">
        <v>7</v>
      </c>
      <c r="AP272" s="16">
        <v>10</v>
      </c>
      <c r="AQ272" s="16">
        <v>1</v>
      </c>
      <c r="AR272" s="16">
        <v>3</v>
      </c>
      <c r="AS272" s="16">
        <v>2</v>
      </c>
      <c r="AT272" s="16">
        <v>4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 x14ac:dyDescent="0.35">
      <c r="A273">
        <v>10670</v>
      </c>
      <c r="B273" t="s">
        <v>69</v>
      </c>
      <c r="C273" t="s">
        <v>74</v>
      </c>
      <c r="D273" t="s">
        <v>68</v>
      </c>
      <c r="E273" t="s">
        <v>85</v>
      </c>
      <c r="F273" t="s">
        <v>196</v>
      </c>
      <c r="G273" t="s">
        <v>96</v>
      </c>
      <c r="H273" t="s">
        <v>97</v>
      </c>
      <c r="I273" t="s">
        <v>207</v>
      </c>
      <c r="J273" t="s">
        <v>111</v>
      </c>
      <c r="K273" t="s">
        <v>204</v>
      </c>
      <c r="L273">
        <v>10</v>
      </c>
      <c r="X273" s="16"/>
      <c r="Y273" t="s">
        <v>69</v>
      </c>
      <c r="AB273">
        <v>4</v>
      </c>
      <c r="AE273" s="16"/>
      <c r="AF273" s="16"/>
      <c r="AG273" s="16"/>
      <c r="AH273" s="16"/>
      <c r="AI273" s="16"/>
      <c r="AJ273" s="16"/>
      <c r="AK273">
        <v>9</v>
      </c>
      <c r="AL273" s="16">
        <v>10</v>
      </c>
      <c r="AM273" s="16">
        <v>9</v>
      </c>
      <c r="AN273" s="16">
        <v>10</v>
      </c>
      <c r="AO273" s="16">
        <v>8</v>
      </c>
      <c r="AP273" s="16">
        <v>9</v>
      </c>
      <c r="AQ273" s="16">
        <v>1</v>
      </c>
      <c r="AR273" s="16">
        <v>3</v>
      </c>
      <c r="AS273" s="16">
        <v>2</v>
      </c>
      <c r="AT273" s="16">
        <v>4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</row>
    <row r="274" spans="1:52" x14ac:dyDescent="0.35">
      <c r="A274">
        <v>10671</v>
      </c>
      <c r="B274" t="s">
        <v>69</v>
      </c>
      <c r="C274" t="s">
        <v>74</v>
      </c>
      <c r="D274" t="s">
        <v>68</v>
      </c>
      <c r="E274" t="s">
        <v>86</v>
      </c>
      <c r="F274" t="s">
        <v>208</v>
      </c>
      <c r="G274" t="s">
        <v>94</v>
      </c>
      <c r="H274" t="s">
        <v>98</v>
      </c>
      <c r="I274" t="s">
        <v>206</v>
      </c>
      <c r="J274" t="s">
        <v>111</v>
      </c>
      <c r="K274" t="s">
        <v>116</v>
      </c>
      <c r="L274">
        <v>10</v>
      </c>
      <c r="X274" s="16"/>
      <c r="Y274" t="s">
        <v>69</v>
      </c>
      <c r="AB274">
        <v>5</v>
      </c>
      <c r="AE274" s="16"/>
      <c r="AF274" s="16"/>
      <c r="AG274" s="16"/>
      <c r="AH274" s="16"/>
      <c r="AI274" s="16"/>
      <c r="AJ274" s="16"/>
      <c r="AK274">
        <v>9</v>
      </c>
      <c r="AL274" s="16">
        <v>9</v>
      </c>
      <c r="AM274" s="16">
        <v>7</v>
      </c>
      <c r="AN274" s="16">
        <v>7</v>
      </c>
      <c r="AO274" s="16">
        <v>8</v>
      </c>
      <c r="AP274" s="16">
        <v>9</v>
      </c>
      <c r="AQ274" s="16">
        <v>1</v>
      </c>
      <c r="AR274" s="16">
        <v>2</v>
      </c>
      <c r="AS274" s="16">
        <v>4</v>
      </c>
      <c r="AT274" s="16">
        <v>3</v>
      </c>
      <c r="AU274">
        <v>1</v>
      </c>
      <c r="AV274">
        <v>0</v>
      </c>
      <c r="AW274">
        <v>1</v>
      </c>
      <c r="AX274">
        <v>0</v>
      </c>
      <c r="AY274">
        <v>0</v>
      </c>
      <c r="AZ274">
        <v>0</v>
      </c>
    </row>
    <row r="275" spans="1:52" x14ac:dyDescent="0.35">
      <c r="A275">
        <v>10672</v>
      </c>
      <c r="B275" t="s">
        <v>69</v>
      </c>
      <c r="C275" t="s">
        <v>74</v>
      </c>
      <c r="D275" t="s">
        <v>68</v>
      </c>
      <c r="E275" t="s">
        <v>79</v>
      </c>
      <c r="F275" t="s">
        <v>198</v>
      </c>
      <c r="G275" t="s">
        <v>96</v>
      </c>
      <c r="H275" t="s">
        <v>98</v>
      </c>
      <c r="I275" t="s">
        <v>201</v>
      </c>
      <c r="J275" t="s">
        <v>111</v>
      </c>
      <c r="K275" t="s">
        <v>116</v>
      </c>
      <c r="L275">
        <v>9</v>
      </c>
      <c r="X275" s="16"/>
      <c r="Y275" t="s">
        <v>69</v>
      </c>
      <c r="AB275">
        <v>5</v>
      </c>
      <c r="AE275" s="16"/>
      <c r="AF275" s="16"/>
      <c r="AG275" s="16"/>
      <c r="AH275" s="16"/>
      <c r="AI275" s="16"/>
      <c r="AJ275" s="16"/>
      <c r="AK275">
        <v>10</v>
      </c>
      <c r="AL275" s="16">
        <v>9</v>
      </c>
      <c r="AM275" s="16">
        <v>10</v>
      </c>
      <c r="AN275" s="16">
        <v>7</v>
      </c>
      <c r="AO275" s="16">
        <v>9</v>
      </c>
      <c r="AP275" s="16">
        <v>10</v>
      </c>
      <c r="AQ275" s="16">
        <v>3</v>
      </c>
      <c r="AR275" s="16">
        <v>2</v>
      </c>
      <c r="AS275" s="16">
        <v>1</v>
      </c>
      <c r="AT275" s="16">
        <v>4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</row>
    <row r="276" spans="1:52" x14ac:dyDescent="0.35">
      <c r="A276">
        <v>10675</v>
      </c>
      <c r="B276" t="s">
        <v>69</v>
      </c>
      <c r="C276" t="s">
        <v>74</v>
      </c>
      <c r="D276" t="s">
        <v>68</v>
      </c>
      <c r="E276" t="s">
        <v>80</v>
      </c>
      <c r="F276" t="s">
        <v>198</v>
      </c>
      <c r="G276" t="s">
        <v>96</v>
      </c>
      <c r="H276" t="s">
        <v>98</v>
      </c>
      <c r="I276" t="s">
        <v>207</v>
      </c>
      <c r="J276" t="s">
        <v>111</v>
      </c>
      <c r="K276" t="s">
        <v>204</v>
      </c>
      <c r="L276">
        <v>9</v>
      </c>
      <c r="X276" s="16"/>
      <c r="Y276" t="s">
        <v>69</v>
      </c>
      <c r="AB276">
        <v>5</v>
      </c>
      <c r="AE276" s="16"/>
      <c r="AF276" s="16"/>
      <c r="AG276" s="16"/>
      <c r="AH276" s="16"/>
      <c r="AI276" s="16"/>
      <c r="AJ276" s="16"/>
      <c r="AK276">
        <v>10</v>
      </c>
      <c r="AL276" s="16">
        <v>10</v>
      </c>
      <c r="AM276" s="16">
        <v>7</v>
      </c>
      <c r="AN276" s="16">
        <v>10</v>
      </c>
      <c r="AO276" s="16">
        <v>9</v>
      </c>
      <c r="AP276" s="16">
        <v>10</v>
      </c>
      <c r="AQ276" s="16">
        <v>2</v>
      </c>
      <c r="AR276" s="16">
        <v>1</v>
      </c>
      <c r="AS276" s="16">
        <v>3</v>
      </c>
      <c r="AT276" s="16">
        <v>4</v>
      </c>
      <c r="AU276">
        <v>1</v>
      </c>
      <c r="AV276">
        <v>1</v>
      </c>
      <c r="AW276">
        <v>1</v>
      </c>
      <c r="AX276">
        <v>0</v>
      </c>
      <c r="AY276">
        <v>0</v>
      </c>
      <c r="AZ276">
        <v>0</v>
      </c>
    </row>
    <row r="277" spans="1:52" x14ac:dyDescent="0.35">
      <c r="A277">
        <v>10676</v>
      </c>
      <c r="B277" t="s">
        <v>69</v>
      </c>
      <c r="C277" t="s">
        <v>74</v>
      </c>
      <c r="D277" t="s">
        <v>68</v>
      </c>
      <c r="E277" t="s">
        <v>75</v>
      </c>
      <c r="F277" t="s">
        <v>196</v>
      </c>
      <c r="G277" t="s">
        <v>95</v>
      </c>
      <c r="H277" t="s">
        <v>97</v>
      </c>
      <c r="I277" t="s">
        <v>199</v>
      </c>
      <c r="J277" t="s">
        <v>111</v>
      </c>
      <c r="K277" t="s">
        <v>116</v>
      </c>
      <c r="L277">
        <v>7</v>
      </c>
      <c r="X277" s="16"/>
      <c r="Y277" t="s">
        <v>69</v>
      </c>
      <c r="AB277">
        <v>5</v>
      </c>
      <c r="AE277" s="16"/>
      <c r="AF277" s="16"/>
      <c r="AG277" s="16"/>
      <c r="AH277" s="16"/>
      <c r="AI277" s="16"/>
      <c r="AJ277" s="16"/>
      <c r="AK277">
        <v>5</v>
      </c>
      <c r="AL277" s="16">
        <v>5</v>
      </c>
      <c r="AM277" s="16">
        <v>3</v>
      </c>
      <c r="AN277" s="16">
        <v>7</v>
      </c>
      <c r="AO277" s="16">
        <v>8</v>
      </c>
      <c r="AP277" s="16">
        <v>7</v>
      </c>
      <c r="AQ277" s="16">
        <v>3</v>
      </c>
      <c r="AR277" s="16">
        <v>4</v>
      </c>
      <c r="AS277" s="16">
        <v>1</v>
      </c>
      <c r="AT277" s="16">
        <v>2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 x14ac:dyDescent="0.35">
      <c r="A278">
        <v>10679</v>
      </c>
      <c r="B278" t="s">
        <v>69</v>
      </c>
      <c r="C278" t="s">
        <v>74</v>
      </c>
      <c r="D278" t="s">
        <v>68</v>
      </c>
      <c r="E278" t="s">
        <v>75</v>
      </c>
      <c r="F278" t="s">
        <v>208</v>
      </c>
      <c r="G278" t="s">
        <v>96</v>
      </c>
      <c r="H278" t="s">
        <v>98</v>
      </c>
      <c r="I278" t="s">
        <v>197</v>
      </c>
      <c r="J278" t="s">
        <v>111</v>
      </c>
      <c r="K278" t="s">
        <v>204</v>
      </c>
      <c r="L278">
        <v>7</v>
      </c>
      <c r="X278" s="16"/>
      <c r="Y278" t="s">
        <v>69</v>
      </c>
      <c r="AB278">
        <v>5</v>
      </c>
      <c r="AE278" s="16"/>
      <c r="AF278" s="16"/>
      <c r="AG278" s="16"/>
      <c r="AH278" s="16"/>
      <c r="AI278" s="16"/>
      <c r="AJ278" s="16"/>
      <c r="AK278">
        <v>5</v>
      </c>
      <c r="AL278" s="16">
        <v>7</v>
      </c>
      <c r="AM278" s="16">
        <v>4</v>
      </c>
      <c r="AN278" s="16">
        <v>8</v>
      </c>
      <c r="AO278" s="16">
        <v>3</v>
      </c>
      <c r="AP278" s="16">
        <v>5</v>
      </c>
      <c r="AQ278" s="16">
        <v>4</v>
      </c>
      <c r="AR278" s="16">
        <v>1</v>
      </c>
      <c r="AS278" s="16">
        <v>2</v>
      </c>
      <c r="AT278" s="16">
        <v>3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</row>
    <row r="279" spans="1:52" x14ac:dyDescent="0.35">
      <c r="A279">
        <v>10680</v>
      </c>
      <c r="B279" t="s">
        <v>69</v>
      </c>
      <c r="C279" t="s">
        <v>74</v>
      </c>
      <c r="D279" t="s">
        <v>68</v>
      </c>
      <c r="E279" t="s">
        <v>84</v>
      </c>
      <c r="F279" t="s">
        <v>196</v>
      </c>
      <c r="G279" t="s">
        <v>94</v>
      </c>
      <c r="H279" t="s">
        <v>98</v>
      </c>
      <c r="I279" t="s">
        <v>203</v>
      </c>
      <c r="J279" t="s">
        <v>111</v>
      </c>
      <c r="K279" t="s">
        <v>204</v>
      </c>
      <c r="L279">
        <v>9</v>
      </c>
      <c r="X279" s="16"/>
      <c r="Y279" t="s">
        <v>69</v>
      </c>
      <c r="AB279">
        <v>5</v>
      </c>
      <c r="AE279" s="16"/>
      <c r="AF279" s="16"/>
      <c r="AG279" s="16"/>
      <c r="AH279" s="16"/>
      <c r="AI279" s="16"/>
      <c r="AJ279" s="16"/>
      <c r="AK279">
        <v>10</v>
      </c>
      <c r="AL279" s="16">
        <v>9</v>
      </c>
      <c r="AM279" s="16">
        <v>10</v>
      </c>
      <c r="AN279" s="16">
        <v>9</v>
      </c>
      <c r="AO279" s="16">
        <v>7</v>
      </c>
      <c r="AP279" s="16">
        <v>9</v>
      </c>
      <c r="AQ279" s="16">
        <v>3</v>
      </c>
      <c r="AR279" s="16">
        <v>2</v>
      </c>
      <c r="AS279" s="16">
        <v>1</v>
      </c>
      <c r="AT279" s="16">
        <v>4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 x14ac:dyDescent="0.35">
      <c r="A280">
        <v>10681</v>
      </c>
      <c r="B280" t="s">
        <v>69</v>
      </c>
      <c r="C280" t="s">
        <v>74</v>
      </c>
      <c r="D280" t="s">
        <v>68</v>
      </c>
      <c r="E280" t="s">
        <v>76</v>
      </c>
      <c r="F280" t="s">
        <v>198</v>
      </c>
      <c r="G280" t="s">
        <v>95</v>
      </c>
      <c r="H280" t="s">
        <v>97</v>
      </c>
      <c r="I280" t="s">
        <v>203</v>
      </c>
      <c r="J280" t="s">
        <v>111</v>
      </c>
      <c r="K280" t="s">
        <v>204</v>
      </c>
      <c r="L280">
        <v>8</v>
      </c>
      <c r="X280" s="16"/>
      <c r="Y280" t="s">
        <v>69</v>
      </c>
      <c r="AB280">
        <v>5</v>
      </c>
      <c r="AE280" s="16"/>
      <c r="AF280" s="16"/>
      <c r="AG280" s="16"/>
      <c r="AH280" s="16"/>
      <c r="AI280" s="16"/>
      <c r="AJ280" s="16"/>
      <c r="AK280">
        <v>9</v>
      </c>
      <c r="AL280" s="16">
        <v>8</v>
      </c>
      <c r="AM280" s="16">
        <v>9</v>
      </c>
      <c r="AN280" s="16">
        <v>10</v>
      </c>
      <c r="AO280" s="16">
        <v>8</v>
      </c>
      <c r="AP280" s="16">
        <v>9</v>
      </c>
      <c r="AQ280" s="16">
        <v>2</v>
      </c>
      <c r="AR280" s="16">
        <v>4</v>
      </c>
      <c r="AS280" s="16">
        <v>1</v>
      </c>
      <c r="AT280" s="16">
        <v>3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 x14ac:dyDescent="0.35">
      <c r="A281">
        <v>10683</v>
      </c>
      <c r="B281" t="s">
        <v>69</v>
      </c>
      <c r="C281" t="s">
        <v>74</v>
      </c>
      <c r="D281" t="s">
        <v>68</v>
      </c>
      <c r="E281" t="s">
        <v>85</v>
      </c>
      <c r="F281" t="s">
        <v>198</v>
      </c>
      <c r="G281" t="s">
        <v>95</v>
      </c>
      <c r="H281" t="s">
        <v>98</v>
      </c>
      <c r="I281" t="s">
        <v>203</v>
      </c>
      <c r="J281" t="s">
        <v>111</v>
      </c>
      <c r="K281" t="s">
        <v>204</v>
      </c>
      <c r="L281">
        <v>10</v>
      </c>
      <c r="X281" s="16"/>
      <c r="Y281" t="s">
        <v>69</v>
      </c>
      <c r="AB281">
        <v>4</v>
      </c>
      <c r="AE281" s="16"/>
      <c r="AF281" s="16"/>
      <c r="AG281" s="16"/>
      <c r="AH281" s="16"/>
      <c r="AI281" s="16"/>
      <c r="AJ281" s="16"/>
      <c r="AK281">
        <v>9</v>
      </c>
      <c r="AL281" s="16">
        <v>9</v>
      </c>
      <c r="AM281" s="16">
        <v>10</v>
      </c>
      <c r="AN281" s="16">
        <v>8</v>
      </c>
      <c r="AO281" s="16">
        <v>8</v>
      </c>
      <c r="AP281" s="16">
        <v>9</v>
      </c>
      <c r="AQ281" s="16">
        <v>1</v>
      </c>
      <c r="AR281" s="16">
        <v>4</v>
      </c>
      <c r="AS281" s="16">
        <v>3</v>
      </c>
      <c r="AT281" s="16">
        <v>2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 x14ac:dyDescent="0.35">
      <c r="A282">
        <v>10684</v>
      </c>
      <c r="B282" t="s">
        <v>69</v>
      </c>
      <c r="C282" t="s">
        <v>74</v>
      </c>
      <c r="D282" t="s">
        <v>68</v>
      </c>
      <c r="E282" t="s">
        <v>81</v>
      </c>
      <c r="F282" t="s">
        <v>198</v>
      </c>
      <c r="G282" t="s">
        <v>96</v>
      </c>
      <c r="H282" t="s">
        <v>97</v>
      </c>
      <c r="I282" t="s">
        <v>199</v>
      </c>
      <c r="J282" t="s">
        <v>111</v>
      </c>
      <c r="K282" t="s">
        <v>204</v>
      </c>
      <c r="L282">
        <v>9</v>
      </c>
      <c r="X282" s="16"/>
      <c r="Y282" t="s">
        <v>69</v>
      </c>
      <c r="AB282">
        <v>5</v>
      </c>
      <c r="AE282" s="16"/>
      <c r="AF282" s="16"/>
      <c r="AG282" s="16"/>
      <c r="AH282" s="16"/>
      <c r="AI282" s="16"/>
      <c r="AJ282" s="16"/>
      <c r="AK282">
        <v>10</v>
      </c>
      <c r="AL282" s="16">
        <v>10</v>
      </c>
      <c r="AM282" s="16">
        <v>7</v>
      </c>
      <c r="AN282" s="16">
        <v>8</v>
      </c>
      <c r="AO282" s="16">
        <v>9</v>
      </c>
      <c r="AP282" s="16">
        <v>9</v>
      </c>
      <c r="AQ282" s="16">
        <v>3</v>
      </c>
      <c r="AR282" s="16">
        <v>1</v>
      </c>
      <c r="AS282" s="16">
        <v>4</v>
      </c>
      <c r="AT282" s="16">
        <v>2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 x14ac:dyDescent="0.35">
      <c r="A283">
        <v>10693</v>
      </c>
      <c r="B283" t="s">
        <v>69</v>
      </c>
      <c r="C283" t="s">
        <v>74</v>
      </c>
      <c r="D283" t="s">
        <v>68</v>
      </c>
      <c r="E283" t="s">
        <v>85</v>
      </c>
      <c r="F283" t="s">
        <v>198</v>
      </c>
      <c r="G283" t="s">
        <v>96</v>
      </c>
      <c r="H283" t="s">
        <v>97</v>
      </c>
      <c r="I283" t="s">
        <v>206</v>
      </c>
      <c r="J283" t="s">
        <v>110</v>
      </c>
      <c r="K283" t="s">
        <v>116</v>
      </c>
      <c r="L283">
        <v>8</v>
      </c>
      <c r="P283">
        <v>5</v>
      </c>
      <c r="Q283">
        <v>7</v>
      </c>
      <c r="R283">
        <v>6</v>
      </c>
      <c r="S283">
        <v>4</v>
      </c>
      <c r="T283">
        <v>6</v>
      </c>
      <c r="U283">
        <v>7</v>
      </c>
      <c r="V283" t="s">
        <v>122</v>
      </c>
      <c r="X283">
        <v>4</v>
      </c>
      <c r="Y283" t="s">
        <v>69</v>
      </c>
      <c r="AB283">
        <v>5</v>
      </c>
      <c r="AE283" s="16"/>
      <c r="AF283" s="16"/>
      <c r="AG283" s="16"/>
      <c r="AH283" s="16"/>
      <c r="AI283" s="16"/>
      <c r="AJ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 x14ac:dyDescent="0.35">
      <c r="A284">
        <v>10695</v>
      </c>
      <c r="B284" t="s">
        <v>69</v>
      </c>
      <c r="C284" t="s">
        <v>74</v>
      </c>
      <c r="D284" t="s">
        <v>68</v>
      </c>
      <c r="E284" t="s">
        <v>75</v>
      </c>
      <c r="F284" t="s">
        <v>196</v>
      </c>
      <c r="G284" t="s">
        <v>95</v>
      </c>
      <c r="H284" t="s">
        <v>97</v>
      </c>
      <c r="I284" t="s">
        <v>199</v>
      </c>
      <c r="J284" t="s">
        <v>111</v>
      </c>
      <c r="K284" t="s">
        <v>116</v>
      </c>
      <c r="L284">
        <v>10</v>
      </c>
      <c r="X284" s="16"/>
      <c r="Y284" t="s">
        <v>69</v>
      </c>
      <c r="AB284">
        <v>4</v>
      </c>
      <c r="AE284" s="16"/>
      <c r="AF284" s="16"/>
      <c r="AG284" s="16"/>
      <c r="AH284" s="16"/>
      <c r="AI284" s="16"/>
      <c r="AJ284" s="16"/>
      <c r="AK284">
        <v>9</v>
      </c>
      <c r="AL284" s="16">
        <v>9</v>
      </c>
      <c r="AM284" s="16">
        <v>8</v>
      </c>
      <c r="AN284" s="16">
        <v>8</v>
      </c>
      <c r="AO284" s="16">
        <v>7</v>
      </c>
      <c r="AP284" s="16">
        <v>10</v>
      </c>
      <c r="AQ284" s="16">
        <v>3</v>
      </c>
      <c r="AR284" s="16">
        <v>4</v>
      </c>
      <c r="AS284" s="16">
        <v>1</v>
      </c>
      <c r="AT284" s="16">
        <v>2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 x14ac:dyDescent="0.35">
      <c r="A285">
        <v>10698</v>
      </c>
      <c r="B285" t="s">
        <v>69</v>
      </c>
      <c r="C285" t="s">
        <v>74</v>
      </c>
      <c r="D285" t="s">
        <v>68</v>
      </c>
      <c r="E285" t="s">
        <v>77</v>
      </c>
      <c r="F285" t="s">
        <v>196</v>
      </c>
      <c r="G285" t="s">
        <v>96</v>
      </c>
      <c r="H285" t="s">
        <v>98</v>
      </c>
      <c r="I285" t="s">
        <v>201</v>
      </c>
      <c r="J285" t="s">
        <v>111</v>
      </c>
      <c r="K285" t="s">
        <v>116</v>
      </c>
      <c r="L285">
        <v>10</v>
      </c>
      <c r="X285" s="16"/>
      <c r="Y285" t="s">
        <v>69</v>
      </c>
      <c r="AB285">
        <v>4</v>
      </c>
      <c r="AE285" s="16"/>
      <c r="AF285" s="16"/>
      <c r="AG285" s="16"/>
      <c r="AH285" s="16"/>
      <c r="AI285" s="16"/>
      <c r="AJ285" s="16"/>
      <c r="AK285">
        <v>9</v>
      </c>
      <c r="AL285" s="16">
        <v>9</v>
      </c>
      <c r="AM285" s="16">
        <v>8</v>
      </c>
      <c r="AN285" s="16">
        <v>9</v>
      </c>
      <c r="AO285" s="16">
        <v>10</v>
      </c>
      <c r="AP285" s="16">
        <v>9</v>
      </c>
      <c r="AQ285" s="16">
        <v>1</v>
      </c>
      <c r="AR285" s="16">
        <v>4</v>
      </c>
      <c r="AS285" s="16">
        <v>3</v>
      </c>
      <c r="AT285" s="16">
        <v>2</v>
      </c>
      <c r="AU285">
        <v>1</v>
      </c>
      <c r="AV285">
        <v>0</v>
      </c>
      <c r="AW285">
        <v>1</v>
      </c>
      <c r="AX285">
        <v>0</v>
      </c>
      <c r="AY285">
        <v>0</v>
      </c>
      <c r="AZ285">
        <v>0</v>
      </c>
    </row>
    <row r="286" spans="1:52" x14ac:dyDescent="0.35">
      <c r="A286">
        <v>10707</v>
      </c>
      <c r="B286" t="s">
        <v>69</v>
      </c>
      <c r="C286" t="s">
        <v>74</v>
      </c>
      <c r="D286" t="s">
        <v>68</v>
      </c>
      <c r="E286" t="s">
        <v>85</v>
      </c>
      <c r="F286" t="s">
        <v>198</v>
      </c>
      <c r="G286" t="s">
        <v>95</v>
      </c>
      <c r="H286" t="s">
        <v>98</v>
      </c>
      <c r="I286" t="s">
        <v>205</v>
      </c>
      <c r="J286" t="s">
        <v>111</v>
      </c>
      <c r="K286" t="s">
        <v>116</v>
      </c>
      <c r="L286">
        <v>9</v>
      </c>
      <c r="X286" s="16"/>
      <c r="Y286" t="s">
        <v>69</v>
      </c>
      <c r="AB286">
        <v>5</v>
      </c>
      <c r="AE286" s="16"/>
      <c r="AF286" s="16"/>
      <c r="AG286" s="16"/>
      <c r="AH286" s="16"/>
      <c r="AI286" s="16"/>
      <c r="AJ286" s="16"/>
      <c r="AK286">
        <v>10</v>
      </c>
      <c r="AL286" s="16">
        <v>10</v>
      </c>
      <c r="AM286" s="16">
        <v>9</v>
      </c>
      <c r="AN286" s="16">
        <v>7</v>
      </c>
      <c r="AO286" s="16">
        <v>7</v>
      </c>
      <c r="AP286" s="16">
        <v>9</v>
      </c>
      <c r="AQ286" s="16">
        <v>1</v>
      </c>
      <c r="AR286" s="16">
        <v>4</v>
      </c>
      <c r="AS286" s="16">
        <v>3</v>
      </c>
      <c r="AT286" s="16">
        <v>2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0</v>
      </c>
    </row>
    <row r="287" spans="1:52" x14ac:dyDescent="0.35">
      <c r="A287">
        <v>10708</v>
      </c>
      <c r="B287" t="s">
        <v>69</v>
      </c>
      <c r="C287" t="s">
        <v>74</v>
      </c>
      <c r="D287" t="s">
        <v>68</v>
      </c>
      <c r="E287" t="s">
        <v>81</v>
      </c>
      <c r="F287" t="s">
        <v>198</v>
      </c>
      <c r="G287" t="s">
        <v>95</v>
      </c>
      <c r="H287" t="s">
        <v>97</v>
      </c>
      <c r="I287" t="s">
        <v>209</v>
      </c>
      <c r="J287" t="s">
        <v>111</v>
      </c>
      <c r="K287" t="s">
        <v>204</v>
      </c>
      <c r="L287">
        <v>6</v>
      </c>
      <c r="X287" s="16"/>
      <c r="Y287" t="s">
        <v>69</v>
      </c>
      <c r="AB287">
        <v>3</v>
      </c>
      <c r="AE287" s="16"/>
      <c r="AF287" s="16"/>
      <c r="AG287" s="16"/>
      <c r="AH287" s="16"/>
      <c r="AI287" s="16"/>
      <c r="AJ287" s="16"/>
      <c r="AK287">
        <v>4</v>
      </c>
      <c r="AL287" s="16">
        <v>6</v>
      </c>
      <c r="AM287" s="16">
        <v>4</v>
      </c>
      <c r="AN287" s="16">
        <v>7</v>
      </c>
      <c r="AO287" s="16">
        <v>3</v>
      </c>
      <c r="AP287" s="16">
        <v>5</v>
      </c>
      <c r="AQ287" s="16">
        <v>4</v>
      </c>
      <c r="AR287" s="16">
        <v>1</v>
      </c>
      <c r="AS287" s="16">
        <v>2</v>
      </c>
      <c r="AT287" s="16">
        <v>3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0</v>
      </c>
    </row>
    <row r="288" spans="1:52" x14ac:dyDescent="0.35">
      <c r="A288">
        <v>10709</v>
      </c>
      <c r="B288" t="s">
        <v>69</v>
      </c>
      <c r="C288" t="s">
        <v>74</v>
      </c>
      <c r="D288" t="s">
        <v>68</v>
      </c>
      <c r="E288" t="s">
        <v>83</v>
      </c>
      <c r="F288" t="s">
        <v>196</v>
      </c>
      <c r="G288" t="s">
        <v>96</v>
      </c>
      <c r="H288" t="s">
        <v>98</v>
      </c>
      <c r="I288" t="s">
        <v>205</v>
      </c>
      <c r="J288" t="s">
        <v>111</v>
      </c>
      <c r="K288" t="s">
        <v>116</v>
      </c>
      <c r="L288">
        <v>8</v>
      </c>
      <c r="X288" s="16"/>
      <c r="Y288" t="s">
        <v>69</v>
      </c>
      <c r="AB288">
        <v>4</v>
      </c>
      <c r="AE288" s="16"/>
      <c r="AF288" s="16"/>
      <c r="AG288" s="16"/>
      <c r="AH288" s="16"/>
      <c r="AI288" s="16"/>
      <c r="AJ288" s="16"/>
      <c r="AK288">
        <v>7</v>
      </c>
      <c r="AL288" s="16">
        <v>7</v>
      </c>
      <c r="AM288" s="16">
        <v>7</v>
      </c>
      <c r="AN288" s="16">
        <v>9</v>
      </c>
      <c r="AO288" s="16">
        <v>8</v>
      </c>
      <c r="AP288" s="16">
        <v>7</v>
      </c>
      <c r="AQ288" s="16">
        <v>1</v>
      </c>
      <c r="AR288" s="16">
        <v>2</v>
      </c>
      <c r="AS288" s="16">
        <v>3</v>
      </c>
      <c r="AT288" s="16">
        <v>4</v>
      </c>
      <c r="AU288">
        <v>0</v>
      </c>
      <c r="AV288">
        <v>1</v>
      </c>
      <c r="AW288">
        <v>1</v>
      </c>
      <c r="AX288">
        <v>0</v>
      </c>
      <c r="AY288">
        <v>0</v>
      </c>
      <c r="AZ288">
        <v>0</v>
      </c>
    </row>
    <row r="289" spans="1:52" x14ac:dyDescent="0.35">
      <c r="A289">
        <v>10715</v>
      </c>
      <c r="B289" t="s">
        <v>69</v>
      </c>
      <c r="C289" t="s">
        <v>74</v>
      </c>
      <c r="D289" t="s">
        <v>68</v>
      </c>
      <c r="E289" t="s">
        <v>85</v>
      </c>
      <c r="F289" t="s">
        <v>208</v>
      </c>
      <c r="G289" t="s">
        <v>94</v>
      </c>
      <c r="H289" t="s">
        <v>98</v>
      </c>
      <c r="I289" t="s">
        <v>207</v>
      </c>
      <c r="J289" t="s">
        <v>111</v>
      </c>
      <c r="K289" t="s">
        <v>116</v>
      </c>
      <c r="L289">
        <v>6</v>
      </c>
      <c r="X289" s="16"/>
      <c r="Y289" t="s">
        <v>69</v>
      </c>
      <c r="AB289">
        <v>2</v>
      </c>
      <c r="AE289" s="16"/>
      <c r="AF289" s="16"/>
      <c r="AG289" s="16"/>
      <c r="AH289" s="16"/>
      <c r="AI289" s="16"/>
      <c r="AJ289" s="16"/>
      <c r="AK289">
        <v>8</v>
      </c>
      <c r="AL289" s="16">
        <v>7</v>
      </c>
      <c r="AM289" s="16">
        <v>7</v>
      </c>
      <c r="AN289" s="16">
        <v>10</v>
      </c>
      <c r="AO289" s="16">
        <v>7</v>
      </c>
      <c r="AP289" s="16">
        <v>7</v>
      </c>
      <c r="AQ289" s="16">
        <v>2</v>
      </c>
      <c r="AR289" s="16">
        <v>3</v>
      </c>
      <c r="AS289" s="16">
        <v>1</v>
      </c>
      <c r="AT289" s="16">
        <v>4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0</v>
      </c>
    </row>
    <row r="290" spans="1:52" x14ac:dyDescent="0.35">
      <c r="A290">
        <v>10720</v>
      </c>
      <c r="B290" t="s">
        <v>69</v>
      </c>
      <c r="C290" t="s">
        <v>74</v>
      </c>
      <c r="D290" t="s">
        <v>68</v>
      </c>
      <c r="E290" t="s">
        <v>78</v>
      </c>
      <c r="F290" t="s">
        <v>208</v>
      </c>
      <c r="G290" t="s">
        <v>96</v>
      </c>
      <c r="H290" t="s">
        <v>98</v>
      </c>
      <c r="I290" t="s">
        <v>207</v>
      </c>
      <c r="J290" t="s">
        <v>110</v>
      </c>
      <c r="K290" t="s">
        <v>116</v>
      </c>
      <c r="L290">
        <v>7</v>
      </c>
      <c r="P290">
        <v>9</v>
      </c>
      <c r="Q290">
        <v>7</v>
      </c>
      <c r="R290">
        <v>9</v>
      </c>
      <c r="S290">
        <v>9</v>
      </c>
      <c r="T290">
        <v>8</v>
      </c>
      <c r="U290">
        <v>9</v>
      </c>
      <c r="V290" t="s">
        <v>122</v>
      </c>
      <c r="X290">
        <v>3</v>
      </c>
      <c r="Y290" t="s">
        <v>69</v>
      </c>
      <c r="AB290">
        <v>4</v>
      </c>
      <c r="AE290" s="16"/>
      <c r="AF290" s="16"/>
      <c r="AG290" s="16"/>
      <c r="AH290" s="16"/>
      <c r="AI290" s="16"/>
      <c r="AJ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 x14ac:dyDescent="0.35">
      <c r="A291">
        <v>10721</v>
      </c>
      <c r="B291" t="s">
        <v>69</v>
      </c>
      <c r="C291" t="s">
        <v>74</v>
      </c>
      <c r="D291" t="s">
        <v>68</v>
      </c>
      <c r="E291" t="s">
        <v>81</v>
      </c>
      <c r="F291" t="s">
        <v>198</v>
      </c>
      <c r="G291" t="s">
        <v>96</v>
      </c>
      <c r="H291" t="s">
        <v>97</v>
      </c>
      <c r="I291" t="s">
        <v>199</v>
      </c>
      <c r="J291" t="s">
        <v>111</v>
      </c>
      <c r="K291" t="s">
        <v>116</v>
      </c>
      <c r="L291">
        <v>9</v>
      </c>
      <c r="X291" s="16"/>
      <c r="Y291" t="s">
        <v>69</v>
      </c>
      <c r="AB291">
        <v>4</v>
      </c>
      <c r="AE291" s="16"/>
      <c r="AF291" s="16"/>
      <c r="AG291" s="16"/>
      <c r="AH291" s="16"/>
      <c r="AI291" s="16"/>
      <c r="AJ291" s="16"/>
      <c r="AK291">
        <v>10</v>
      </c>
      <c r="AL291" s="16">
        <v>9</v>
      </c>
      <c r="AM291" s="16">
        <v>10</v>
      </c>
      <c r="AN291" s="16">
        <v>8</v>
      </c>
      <c r="AO291" s="16">
        <v>7</v>
      </c>
      <c r="AP291" s="16">
        <v>10</v>
      </c>
      <c r="AQ291" s="16">
        <v>1</v>
      </c>
      <c r="AR291" s="16">
        <v>2</v>
      </c>
      <c r="AS291" s="16">
        <v>4</v>
      </c>
      <c r="AT291" s="16">
        <v>3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0</v>
      </c>
    </row>
    <row r="292" spans="1:52" x14ac:dyDescent="0.35">
      <c r="A292">
        <v>10726</v>
      </c>
      <c r="B292" t="s">
        <v>69</v>
      </c>
      <c r="C292" t="s">
        <v>74</v>
      </c>
      <c r="D292" t="s">
        <v>68</v>
      </c>
      <c r="E292" t="s">
        <v>83</v>
      </c>
      <c r="F292" t="s">
        <v>196</v>
      </c>
      <c r="G292" t="s">
        <v>96</v>
      </c>
      <c r="H292" t="s">
        <v>98</v>
      </c>
      <c r="I292" t="s">
        <v>197</v>
      </c>
      <c r="J292" t="s">
        <v>111</v>
      </c>
      <c r="K292" t="s">
        <v>116</v>
      </c>
      <c r="L292">
        <v>5</v>
      </c>
      <c r="X292" s="16"/>
      <c r="Y292" t="s">
        <v>69</v>
      </c>
      <c r="AB292">
        <v>3</v>
      </c>
      <c r="AE292" s="16"/>
      <c r="AF292" s="16"/>
      <c r="AG292" s="16"/>
      <c r="AH292" s="16"/>
      <c r="AI292" s="16"/>
      <c r="AJ292" s="16"/>
      <c r="AK292">
        <v>3</v>
      </c>
      <c r="AL292" s="16">
        <v>5</v>
      </c>
      <c r="AM292" s="16">
        <v>5</v>
      </c>
      <c r="AN292" s="16">
        <v>3</v>
      </c>
      <c r="AO292" s="16">
        <v>4</v>
      </c>
      <c r="AP292" s="16">
        <v>3</v>
      </c>
      <c r="AQ292" s="16">
        <v>2</v>
      </c>
      <c r="AR292" s="16">
        <v>1</v>
      </c>
      <c r="AS292" s="16">
        <v>3</v>
      </c>
      <c r="AT292" s="16">
        <v>4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</row>
    <row r="293" spans="1:52" x14ac:dyDescent="0.35">
      <c r="A293">
        <v>10727</v>
      </c>
      <c r="B293" t="s">
        <v>69</v>
      </c>
      <c r="C293" t="s">
        <v>74</v>
      </c>
      <c r="D293" t="s">
        <v>68</v>
      </c>
      <c r="E293" t="s">
        <v>79</v>
      </c>
      <c r="F293" t="s">
        <v>196</v>
      </c>
      <c r="G293" t="s">
        <v>96</v>
      </c>
      <c r="H293" t="s">
        <v>97</v>
      </c>
      <c r="I293" t="s">
        <v>199</v>
      </c>
      <c r="J293" t="s">
        <v>111</v>
      </c>
      <c r="K293" t="s">
        <v>204</v>
      </c>
      <c r="L293">
        <v>9</v>
      </c>
      <c r="X293" s="16"/>
      <c r="Y293" t="s">
        <v>69</v>
      </c>
      <c r="AB293">
        <v>5</v>
      </c>
      <c r="AE293" s="16"/>
      <c r="AF293" s="16"/>
      <c r="AG293" s="16"/>
      <c r="AH293" s="16"/>
      <c r="AI293" s="16"/>
      <c r="AJ293" s="16"/>
      <c r="AK293">
        <v>10</v>
      </c>
      <c r="AL293" s="16">
        <v>9</v>
      </c>
      <c r="AM293" s="16">
        <v>10</v>
      </c>
      <c r="AN293" s="16">
        <v>9</v>
      </c>
      <c r="AO293" s="16">
        <v>9</v>
      </c>
      <c r="AP293" s="16">
        <v>10</v>
      </c>
      <c r="AQ293" s="16">
        <v>1</v>
      </c>
      <c r="AR293" s="16">
        <v>4</v>
      </c>
      <c r="AS293" s="16">
        <v>2</v>
      </c>
      <c r="AT293" s="16">
        <v>3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 x14ac:dyDescent="0.35">
      <c r="A294">
        <v>10728</v>
      </c>
      <c r="B294" t="s">
        <v>69</v>
      </c>
      <c r="C294" t="s">
        <v>74</v>
      </c>
      <c r="D294" t="s">
        <v>68</v>
      </c>
      <c r="E294" t="s">
        <v>85</v>
      </c>
      <c r="F294" t="s">
        <v>92</v>
      </c>
      <c r="G294" t="s">
        <v>93</v>
      </c>
      <c r="H294" t="s">
        <v>98</v>
      </c>
      <c r="I294" t="s">
        <v>206</v>
      </c>
      <c r="J294" t="s">
        <v>111</v>
      </c>
      <c r="K294" t="s">
        <v>116</v>
      </c>
      <c r="L294">
        <v>10</v>
      </c>
      <c r="X294" s="16"/>
      <c r="Y294" t="s">
        <v>69</v>
      </c>
      <c r="AB294">
        <v>4</v>
      </c>
      <c r="AE294" s="16"/>
      <c r="AF294" s="16"/>
      <c r="AG294" s="16"/>
      <c r="AH294" s="16"/>
      <c r="AI294" s="16"/>
      <c r="AJ294" s="16"/>
      <c r="AK294">
        <v>9</v>
      </c>
      <c r="AL294" s="16">
        <v>10</v>
      </c>
      <c r="AM294" s="16">
        <v>7</v>
      </c>
      <c r="AN294" s="16">
        <v>9</v>
      </c>
      <c r="AO294" s="16">
        <v>9</v>
      </c>
      <c r="AP294" s="16">
        <v>10</v>
      </c>
      <c r="AQ294" s="16">
        <v>4</v>
      </c>
      <c r="AR294" s="16">
        <v>3</v>
      </c>
      <c r="AS294" s="16">
        <v>2</v>
      </c>
      <c r="AT294" s="16">
        <v>1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0</v>
      </c>
    </row>
    <row r="295" spans="1:52" x14ac:dyDescent="0.35">
      <c r="A295">
        <v>10730</v>
      </c>
      <c r="B295" t="s">
        <v>69</v>
      </c>
      <c r="C295" t="s">
        <v>74</v>
      </c>
      <c r="D295" t="s">
        <v>68</v>
      </c>
      <c r="E295" t="s">
        <v>79</v>
      </c>
      <c r="F295" t="s">
        <v>200</v>
      </c>
      <c r="G295" t="s">
        <v>96</v>
      </c>
      <c r="H295" t="s">
        <v>97</v>
      </c>
      <c r="I295" t="s">
        <v>199</v>
      </c>
      <c r="J295" t="s">
        <v>111</v>
      </c>
      <c r="K295" t="s">
        <v>204</v>
      </c>
      <c r="L295">
        <v>5</v>
      </c>
      <c r="X295" s="16"/>
      <c r="Y295" t="s">
        <v>69</v>
      </c>
      <c r="AB295">
        <v>3</v>
      </c>
      <c r="AE295" s="16"/>
      <c r="AF295" s="16"/>
      <c r="AG295" s="16"/>
      <c r="AH295" s="16"/>
      <c r="AI295" s="16"/>
      <c r="AJ295" s="16"/>
      <c r="AK295">
        <v>7</v>
      </c>
      <c r="AL295" s="16">
        <v>10</v>
      </c>
      <c r="AM295" s="16">
        <v>9</v>
      </c>
      <c r="AN295" s="16">
        <v>7</v>
      </c>
      <c r="AO295" s="16">
        <v>8</v>
      </c>
      <c r="AP295" s="16">
        <v>8</v>
      </c>
      <c r="AQ295" s="16">
        <v>2</v>
      </c>
      <c r="AR295" s="16">
        <v>3</v>
      </c>
      <c r="AS295" s="16">
        <v>4</v>
      </c>
      <c r="AT295" s="16">
        <v>1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</row>
    <row r="296" spans="1:52" x14ac:dyDescent="0.35">
      <c r="A296">
        <v>10731</v>
      </c>
      <c r="B296" t="s">
        <v>69</v>
      </c>
      <c r="C296" t="s">
        <v>74</v>
      </c>
      <c r="D296" t="s">
        <v>68</v>
      </c>
      <c r="E296" t="s">
        <v>75</v>
      </c>
      <c r="F296" t="s">
        <v>200</v>
      </c>
      <c r="G296" t="s">
        <v>96</v>
      </c>
      <c r="H296" t="s">
        <v>97</v>
      </c>
      <c r="I296" t="s">
        <v>207</v>
      </c>
      <c r="J296" t="s">
        <v>111</v>
      </c>
      <c r="K296" t="s">
        <v>204</v>
      </c>
      <c r="L296">
        <v>9</v>
      </c>
      <c r="X296" s="16"/>
      <c r="Y296" t="s">
        <v>69</v>
      </c>
      <c r="AB296">
        <v>5</v>
      </c>
      <c r="AE296" s="16"/>
      <c r="AF296" s="16"/>
      <c r="AG296" s="16"/>
      <c r="AH296" s="16"/>
      <c r="AI296" s="16"/>
      <c r="AJ296" s="16"/>
      <c r="AK296">
        <v>10</v>
      </c>
      <c r="AL296" s="16">
        <v>9</v>
      </c>
      <c r="AM296" s="16">
        <v>10</v>
      </c>
      <c r="AN296" s="16">
        <v>7</v>
      </c>
      <c r="AO296" s="16">
        <v>10</v>
      </c>
      <c r="AP296" s="16">
        <v>9</v>
      </c>
      <c r="AQ296" s="16">
        <v>4</v>
      </c>
      <c r="AR296" s="16">
        <v>3</v>
      </c>
      <c r="AS296" s="16">
        <v>2</v>
      </c>
      <c r="AT296" s="16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</row>
    <row r="297" spans="1:52" x14ac:dyDescent="0.35">
      <c r="A297">
        <v>10732</v>
      </c>
      <c r="B297" t="s">
        <v>69</v>
      </c>
      <c r="C297" t="s">
        <v>74</v>
      </c>
      <c r="D297" t="s">
        <v>68</v>
      </c>
      <c r="E297" t="s">
        <v>84</v>
      </c>
      <c r="F297" t="s">
        <v>196</v>
      </c>
      <c r="G297" t="s">
        <v>96</v>
      </c>
      <c r="H297" t="s">
        <v>98</v>
      </c>
      <c r="I297" t="s">
        <v>209</v>
      </c>
      <c r="J297" t="s">
        <v>111</v>
      </c>
      <c r="K297" t="s">
        <v>204</v>
      </c>
      <c r="L297">
        <v>9</v>
      </c>
      <c r="X297" s="16"/>
      <c r="Y297" t="s">
        <v>69</v>
      </c>
      <c r="AB297">
        <v>4</v>
      </c>
      <c r="AE297" s="16"/>
      <c r="AF297" s="16"/>
      <c r="AG297" s="16"/>
      <c r="AH297" s="16"/>
      <c r="AI297" s="16"/>
      <c r="AJ297" s="16"/>
      <c r="AK297">
        <v>10</v>
      </c>
      <c r="AL297" s="16">
        <v>9</v>
      </c>
      <c r="AM297" s="16">
        <v>8</v>
      </c>
      <c r="AN297" s="16">
        <v>8</v>
      </c>
      <c r="AO297" s="16">
        <v>7</v>
      </c>
      <c r="AP297" s="16">
        <v>9</v>
      </c>
      <c r="AQ297" s="16">
        <v>2</v>
      </c>
      <c r="AR297" s="16">
        <v>4</v>
      </c>
      <c r="AS297" s="16">
        <v>1</v>
      </c>
      <c r="AT297" s="16">
        <v>3</v>
      </c>
      <c r="AU297">
        <v>1</v>
      </c>
      <c r="AV297">
        <v>0</v>
      </c>
      <c r="AW297">
        <v>0</v>
      </c>
      <c r="AX297">
        <v>0</v>
      </c>
      <c r="AY297">
        <v>1</v>
      </c>
      <c r="AZ297">
        <v>0</v>
      </c>
    </row>
    <row r="298" spans="1:52" x14ac:dyDescent="0.35">
      <c r="A298">
        <v>10734</v>
      </c>
      <c r="B298" t="s">
        <v>69</v>
      </c>
      <c r="C298" t="s">
        <v>74</v>
      </c>
      <c r="D298" t="s">
        <v>68</v>
      </c>
      <c r="E298" t="s">
        <v>83</v>
      </c>
      <c r="F298" t="s">
        <v>198</v>
      </c>
      <c r="G298" t="s">
        <v>96</v>
      </c>
      <c r="H298" t="s">
        <v>97</v>
      </c>
      <c r="I298" t="s">
        <v>201</v>
      </c>
      <c r="J298" t="s">
        <v>111</v>
      </c>
      <c r="K298" t="s">
        <v>116</v>
      </c>
      <c r="L298">
        <v>9</v>
      </c>
      <c r="X298" s="16"/>
      <c r="Y298" t="s">
        <v>69</v>
      </c>
      <c r="AB298">
        <v>5</v>
      </c>
      <c r="AE298" s="16"/>
      <c r="AF298" s="16"/>
      <c r="AG298" s="16"/>
      <c r="AH298" s="16"/>
      <c r="AI298" s="16"/>
      <c r="AJ298" s="16"/>
      <c r="AK298">
        <v>10</v>
      </c>
      <c r="AL298" s="16">
        <v>10</v>
      </c>
      <c r="AM298" s="16">
        <v>10</v>
      </c>
      <c r="AN298" s="16">
        <v>8</v>
      </c>
      <c r="AO298" s="16">
        <v>9</v>
      </c>
      <c r="AP298" s="16">
        <v>9</v>
      </c>
      <c r="AQ298" s="16">
        <v>3</v>
      </c>
      <c r="AR298" s="16">
        <v>1</v>
      </c>
      <c r="AS298" s="16">
        <v>4</v>
      </c>
      <c r="AT298" s="16">
        <v>2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 x14ac:dyDescent="0.35">
      <c r="A299">
        <v>10738</v>
      </c>
      <c r="B299" t="s">
        <v>69</v>
      </c>
      <c r="C299" t="s">
        <v>74</v>
      </c>
      <c r="D299" t="s">
        <v>68</v>
      </c>
      <c r="E299" t="s">
        <v>75</v>
      </c>
      <c r="F299" t="s">
        <v>198</v>
      </c>
      <c r="G299" t="s">
        <v>95</v>
      </c>
      <c r="H299" t="s">
        <v>98</v>
      </c>
      <c r="I299" t="s">
        <v>209</v>
      </c>
      <c r="J299" t="s">
        <v>111</v>
      </c>
      <c r="K299" t="s">
        <v>116</v>
      </c>
      <c r="L299">
        <v>9</v>
      </c>
      <c r="X299" s="16"/>
      <c r="Y299" t="s">
        <v>69</v>
      </c>
      <c r="AB299">
        <v>4</v>
      </c>
      <c r="AE299" s="16"/>
      <c r="AF299" s="16"/>
      <c r="AG299" s="16"/>
      <c r="AH299" s="16"/>
      <c r="AI299" s="16"/>
      <c r="AJ299" s="16"/>
      <c r="AK299">
        <v>10</v>
      </c>
      <c r="AL299" s="16">
        <v>9</v>
      </c>
      <c r="AM299" s="16">
        <v>10</v>
      </c>
      <c r="AN299" s="16">
        <v>10</v>
      </c>
      <c r="AO299" s="16">
        <v>8</v>
      </c>
      <c r="AP299" s="16">
        <v>9</v>
      </c>
      <c r="AQ299" s="16">
        <v>1</v>
      </c>
      <c r="AR299" s="16">
        <v>2</v>
      </c>
      <c r="AS299" s="16">
        <v>4</v>
      </c>
      <c r="AT299" s="16">
        <v>3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0</v>
      </c>
    </row>
    <row r="300" spans="1:52" x14ac:dyDescent="0.35">
      <c r="A300">
        <v>10741</v>
      </c>
      <c r="B300" t="s">
        <v>69</v>
      </c>
      <c r="C300" t="s">
        <v>74</v>
      </c>
      <c r="D300" t="s">
        <v>68</v>
      </c>
      <c r="E300" t="s">
        <v>86</v>
      </c>
      <c r="F300" t="s">
        <v>198</v>
      </c>
      <c r="G300" t="s">
        <v>95</v>
      </c>
      <c r="H300" t="s">
        <v>97</v>
      </c>
      <c r="I300" t="s">
        <v>199</v>
      </c>
      <c r="J300" t="s">
        <v>111</v>
      </c>
      <c r="K300" t="s">
        <v>116</v>
      </c>
      <c r="L300">
        <v>5</v>
      </c>
      <c r="X300" s="16"/>
      <c r="Y300" t="s">
        <v>69</v>
      </c>
      <c r="AB300">
        <v>3</v>
      </c>
      <c r="AE300" s="16"/>
      <c r="AF300" s="16"/>
      <c r="AG300" s="16"/>
      <c r="AH300" s="16"/>
      <c r="AI300" s="16"/>
      <c r="AJ300" s="16"/>
      <c r="AK300">
        <v>7</v>
      </c>
      <c r="AL300" s="16">
        <v>7</v>
      </c>
      <c r="AM300" s="16">
        <v>8</v>
      </c>
      <c r="AN300" s="16">
        <v>8</v>
      </c>
      <c r="AO300" s="16">
        <v>9</v>
      </c>
      <c r="AP300" s="16">
        <v>8</v>
      </c>
      <c r="AQ300" s="16">
        <v>2</v>
      </c>
      <c r="AR300" s="16">
        <v>1</v>
      </c>
      <c r="AS300" s="16">
        <v>3</v>
      </c>
      <c r="AT300" s="16">
        <v>4</v>
      </c>
      <c r="AU300">
        <v>1</v>
      </c>
      <c r="AV300">
        <v>1</v>
      </c>
      <c r="AW300">
        <v>1</v>
      </c>
      <c r="AX300">
        <v>0</v>
      </c>
      <c r="AY300">
        <v>0</v>
      </c>
      <c r="AZ300">
        <v>0</v>
      </c>
    </row>
    <row r="301" spans="1:52" x14ac:dyDescent="0.35">
      <c r="A301">
        <v>10743</v>
      </c>
      <c r="B301" t="s">
        <v>69</v>
      </c>
      <c r="C301" t="s">
        <v>74</v>
      </c>
      <c r="D301" t="s">
        <v>68</v>
      </c>
      <c r="E301" t="s">
        <v>82</v>
      </c>
      <c r="F301" t="s">
        <v>198</v>
      </c>
      <c r="G301" t="s">
        <v>95</v>
      </c>
      <c r="H301" t="s">
        <v>98</v>
      </c>
      <c r="I301" t="s">
        <v>201</v>
      </c>
      <c r="J301" t="s">
        <v>110</v>
      </c>
      <c r="K301" t="s">
        <v>204</v>
      </c>
      <c r="L301">
        <v>9</v>
      </c>
      <c r="P301">
        <v>9</v>
      </c>
      <c r="Q301">
        <v>8</v>
      </c>
      <c r="R301">
        <v>9</v>
      </c>
      <c r="S301">
        <v>9</v>
      </c>
      <c r="T301">
        <v>9</v>
      </c>
      <c r="U301">
        <v>8</v>
      </c>
      <c r="V301" t="s">
        <v>122</v>
      </c>
      <c r="X301">
        <v>3</v>
      </c>
      <c r="Y301" t="s">
        <v>69</v>
      </c>
      <c r="AB301">
        <v>5</v>
      </c>
      <c r="AE301" s="16"/>
      <c r="AF301" s="16"/>
      <c r="AG301" s="16"/>
      <c r="AH301" s="16"/>
      <c r="AI301" s="16"/>
      <c r="AJ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 x14ac:dyDescent="0.35">
      <c r="A302">
        <v>10745</v>
      </c>
      <c r="B302" t="s">
        <v>69</v>
      </c>
      <c r="C302" t="s">
        <v>74</v>
      </c>
      <c r="D302" t="s">
        <v>68</v>
      </c>
      <c r="E302" t="s">
        <v>76</v>
      </c>
      <c r="F302" t="s">
        <v>198</v>
      </c>
      <c r="G302" t="s">
        <v>95</v>
      </c>
      <c r="H302" t="s">
        <v>97</v>
      </c>
      <c r="I302" t="s">
        <v>209</v>
      </c>
      <c r="J302" t="s">
        <v>111</v>
      </c>
      <c r="K302" t="s">
        <v>116</v>
      </c>
      <c r="L302">
        <v>7</v>
      </c>
      <c r="X302" s="16"/>
      <c r="Y302" t="s">
        <v>69</v>
      </c>
      <c r="AB302">
        <v>4</v>
      </c>
      <c r="AE302" s="16"/>
      <c r="AF302" s="16"/>
      <c r="AG302" s="16"/>
      <c r="AH302" s="16"/>
      <c r="AI302" s="16"/>
      <c r="AJ302" s="16"/>
      <c r="AK302">
        <v>5</v>
      </c>
      <c r="AL302" s="16">
        <v>8</v>
      </c>
      <c r="AM302" s="16">
        <v>2</v>
      </c>
      <c r="AN302" s="16">
        <v>7</v>
      </c>
      <c r="AO302" s="16">
        <v>5</v>
      </c>
      <c r="AP302" s="16">
        <v>5</v>
      </c>
      <c r="AQ302" s="16">
        <v>4</v>
      </c>
      <c r="AR302" s="16">
        <v>3</v>
      </c>
      <c r="AS302" s="16">
        <v>2</v>
      </c>
      <c r="AT302" s="16">
        <v>1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</row>
    <row r="303" spans="1:52" x14ac:dyDescent="0.35">
      <c r="A303">
        <v>10746</v>
      </c>
      <c r="B303" t="s">
        <v>69</v>
      </c>
      <c r="C303" t="s">
        <v>74</v>
      </c>
      <c r="D303" t="s">
        <v>68</v>
      </c>
      <c r="E303" t="s">
        <v>82</v>
      </c>
      <c r="F303" t="s">
        <v>200</v>
      </c>
      <c r="G303" t="s">
        <v>96</v>
      </c>
      <c r="H303" t="s">
        <v>97</v>
      </c>
      <c r="I303" t="s">
        <v>203</v>
      </c>
      <c r="J303" t="s">
        <v>111</v>
      </c>
      <c r="K303" t="s">
        <v>204</v>
      </c>
      <c r="L303">
        <v>10</v>
      </c>
      <c r="X303" s="16"/>
      <c r="Y303" t="s">
        <v>69</v>
      </c>
      <c r="AB303">
        <v>5</v>
      </c>
      <c r="AE303" s="16"/>
      <c r="AF303" s="16"/>
      <c r="AG303" s="16"/>
      <c r="AH303" s="16"/>
      <c r="AI303" s="16"/>
      <c r="AJ303" s="16"/>
      <c r="AK303">
        <v>9</v>
      </c>
      <c r="AL303" s="16">
        <v>9</v>
      </c>
      <c r="AM303" s="16">
        <v>10</v>
      </c>
      <c r="AN303" s="16">
        <v>9</v>
      </c>
      <c r="AO303" s="16">
        <v>7</v>
      </c>
      <c r="AP303" s="16">
        <v>9</v>
      </c>
      <c r="AQ303" s="16">
        <v>2</v>
      </c>
      <c r="AR303" s="16">
        <v>4</v>
      </c>
      <c r="AS303" s="16">
        <v>3</v>
      </c>
      <c r="AT303" s="16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</row>
    <row r="304" spans="1:52" x14ac:dyDescent="0.35">
      <c r="A304">
        <v>10747</v>
      </c>
      <c r="B304" t="s">
        <v>69</v>
      </c>
      <c r="C304" t="s">
        <v>74</v>
      </c>
      <c r="D304" t="s">
        <v>68</v>
      </c>
      <c r="E304" t="s">
        <v>86</v>
      </c>
      <c r="F304" t="s">
        <v>198</v>
      </c>
      <c r="G304" t="s">
        <v>96</v>
      </c>
      <c r="H304" t="s">
        <v>97</v>
      </c>
      <c r="I304" t="s">
        <v>203</v>
      </c>
      <c r="J304" t="s">
        <v>112</v>
      </c>
      <c r="K304" t="s">
        <v>204</v>
      </c>
      <c r="L304">
        <v>6</v>
      </c>
      <c r="X304" s="16"/>
      <c r="Y304" t="s">
        <v>69</v>
      </c>
      <c r="AB304">
        <v>4</v>
      </c>
      <c r="AE304" s="16"/>
      <c r="AF304" s="16"/>
      <c r="AG304" s="16"/>
      <c r="AH304" s="16"/>
      <c r="AI304" s="16"/>
      <c r="AJ304" s="16"/>
      <c r="AK304">
        <v>5</v>
      </c>
      <c r="AL304" s="16">
        <v>5</v>
      </c>
      <c r="AM304" s="16">
        <v>2</v>
      </c>
      <c r="AN304" s="16">
        <v>8</v>
      </c>
      <c r="AO304" s="16">
        <v>2</v>
      </c>
      <c r="AP304" s="16">
        <v>6</v>
      </c>
      <c r="AQ304" s="16">
        <v>3</v>
      </c>
      <c r="AR304" s="16">
        <v>4</v>
      </c>
      <c r="AS304" s="16">
        <v>1</v>
      </c>
      <c r="AT304" s="16">
        <v>2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</row>
    <row r="305" spans="1:52" x14ac:dyDescent="0.35">
      <c r="A305">
        <v>10750</v>
      </c>
      <c r="B305" t="s">
        <v>69</v>
      </c>
      <c r="C305" t="s">
        <v>74</v>
      </c>
      <c r="D305" t="s">
        <v>68</v>
      </c>
      <c r="E305" t="s">
        <v>83</v>
      </c>
      <c r="F305" t="s">
        <v>198</v>
      </c>
      <c r="G305" t="s">
        <v>95</v>
      </c>
      <c r="H305" t="s">
        <v>97</v>
      </c>
      <c r="I305" t="s">
        <v>207</v>
      </c>
      <c r="J305" t="s">
        <v>111</v>
      </c>
      <c r="K305" t="s">
        <v>116</v>
      </c>
      <c r="L305">
        <v>9</v>
      </c>
      <c r="X305" s="16"/>
      <c r="Y305" t="s">
        <v>69</v>
      </c>
      <c r="AB305">
        <v>4</v>
      </c>
      <c r="AE305" s="16"/>
      <c r="AF305" s="16"/>
      <c r="AG305" s="16"/>
      <c r="AH305" s="16"/>
      <c r="AI305" s="16"/>
      <c r="AJ305" s="16"/>
      <c r="AK305">
        <v>10</v>
      </c>
      <c r="AL305" s="16">
        <v>9</v>
      </c>
      <c r="AM305" s="16">
        <v>7</v>
      </c>
      <c r="AN305" s="16">
        <v>8</v>
      </c>
      <c r="AO305" s="16">
        <v>7</v>
      </c>
      <c r="AP305" s="16">
        <v>9</v>
      </c>
      <c r="AQ305" s="16">
        <v>1</v>
      </c>
      <c r="AR305" s="16">
        <v>3</v>
      </c>
      <c r="AS305" s="16">
        <v>4</v>
      </c>
      <c r="AT305" s="16">
        <v>2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 x14ac:dyDescent="0.35">
      <c r="A306">
        <v>10755</v>
      </c>
      <c r="B306" t="s">
        <v>69</v>
      </c>
      <c r="C306" t="s">
        <v>74</v>
      </c>
      <c r="D306" t="s">
        <v>68</v>
      </c>
      <c r="E306" t="s">
        <v>76</v>
      </c>
      <c r="F306" t="s">
        <v>196</v>
      </c>
      <c r="G306" t="s">
        <v>95</v>
      </c>
      <c r="H306" t="s">
        <v>97</v>
      </c>
      <c r="I306" t="s">
        <v>201</v>
      </c>
      <c r="J306" t="s">
        <v>111</v>
      </c>
      <c r="K306" t="s">
        <v>116</v>
      </c>
      <c r="L306">
        <v>7</v>
      </c>
      <c r="X306" s="16"/>
      <c r="Y306" t="s">
        <v>69</v>
      </c>
      <c r="AB306">
        <v>3</v>
      </c>
      <c r="AE306" s="16"/>
      <c r="AF306" s="16"/>
      <c r="AG306" s="16"/>
      <c r="AH306" s="16"/>
      <c r="AI306" s="16"/>
      <c r="AJ306" s="16"/>
      <c r="AK306">
        <v>8</v>
      </c>
      <c r="AL306" s="16">
        <v>9</v>
      </c>
      <c r="AM306" s="16">
        <v>9</v>
      </c>
      <c r="AN306" s="16">
        <v>7</v>
      </c>
      <c r="AO306" s="16">
        <v>9</v>
      </c>
      <c r="AP306" s="16">
        <v>10</v>
      </c>
      <c r="AQ306" s="16">
        <v>3</v>
      </c>
      <c r="AR306" s="16">
        <v>4</v>
      </c>
      <c r="AS306" s="16">
        <v>1</v>
      </c>
      <c r="AT306" s="16">
        <v>2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</row>
    <row r="307" spans="1:52" x14ac:dyDescent="0.35">
      <c r="A307">
        <v>10757</v>
      </c>
      <c r="B307" t="s">
        <v>69</v>
      </c>
      <c r="C307" t="s">
        <v>74</v>
      </c>
      <c r="D307" t="s">
        <v>68</v>
      </c>
      <c r="E307" t="s">
        <v>75</v>
      </c>
      <c r="F307" t="s">
        <v>198</v>
      </c>
      <c r="G307" t="s">
        <v>95</v>
      </c>
      <c r="H307" t="s">
        <v>97</v>
      </c>
      <c r="I307" t="s">
        <v>201</v>
      </c>
      <c r="J307" t="s">
        <v>111</v>
      </c>
      <c r="K307" t="s">
        <v>116</v>
      </c>
      <c r="L307">
        <v>7</v>
      </c>
      <c r="X307" s="16"/>
      <c r="Y307" t="s">
        <v>69</v>
      </c>
      <c r="AB307">
        <v>4</v>
      </c>
      <c r="AE307" s="16"/>
      <c r="AF307" s="16"/>
      <c r="AG307" s="16"/>
      <c r="AH307" s="16"/>
      <c r="AI307" s="16"/>
      <c r="AJ307" s="16"/>
      <c r="AK307">
        <v>6</v>
      </c>
      <c r="AL307" s="16">
        <v>7</v>
      </c>
      <c r="AM307" s="16">
        <v>4</v>
      </c>
      <c r="AN307" s="16">
        <v>5</v>
      </c>
      <c r="AO307" s="16">
        <v>5</v>
      </c>
      <c r="AP307" s="16">
        <v>6</v>
      </c>
      <c r="AQ307" s="16">
        <v>1</v>
      </c>
      <c r="AR307" s="16">
        <v>2</v>
      </c>
      <c r="AS307" s="16">
        <v>4</v>
      </c>
      <c r="AT307" s="16">
        <v>3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 x14ac:dyDescent="0.35">
      <c r="A308">
        <v>10758</v>
      </c>
      <c r="B308" t="s">
        <v>69</v>
      </c>
      <c r="C308" t="s">
        <v>74</v>
      </c>
      <c r="D308" t="s">
        <v>68</v>
      </c>
      <c r="E308" t="s">
        <v>79</v>
      </c>
      <c r="F308" t="s">
        <v>208</v>
      </c>
      <c r="G308" t="s">
        <v>96</v>
      </c>
      <c r="H308" t="s">
        <v>98</v>
      </c>
      <c r="I308" t="s">
        <v>205</v>
      </c>
      <c r="J308" t="s">
        <v>111</v>
      </c>
      <c r="K308" t="s">
        <v>116</v>
      </c>
      <c r="L308">
        <v>6</v>
      </c>
      <c r="X308" s="16"/>
      <c r="Y308" t="s">
        <v>69</v>
      </c>
      <c r="AB308">
        <v>3</v>
      </c>
      <c r="AE308" s="16"/>
      <c r="AF308" s="16"/>
      <c r="AG308" s="16"/>
      <c r="AH308" s="16"/>
      <c r="AI308" s="16"/>
      <c r="AJ308" s="16"/>
      <c r="AK308">
        <v>7</v>
      </c>
      <c r="AL308" s="16">
        <v>9</v>
      </c>
      <c r="AM308" s="16">
        <v>9</v>
      </c>
      <c r="AN308" s="16">
        <v>8</v>
      </c>
      <c r="AO308" s="16">
        <v>9</v>
      </c>
      <c r="AP308" s="16">
        <v>7</v>
      </c>
      <c r="AQ308" s="16">
        <v>3</v>
      </c>
      <c r="AR308" s="16">
        <v>4</v>
      </c>
      <c r="AS308" s="16">
        <v>1</v>
      </c>
      <c r="AT308" s="16">
        <v>2</v>
      </c>
      <c r="AU308">
        <v>1</v>
      </c>
      <c r="AV308">
        <v>0</v>
      </c>
      <c r="AW308">
        <v>0</v>
      </c>
      <c r="AX308">
        <v>0</v>
      </c>
      <c r="AY308">
        <v>1</v>
      </c>
      <c r="AZ308">
        <v>0</v>
      </c>
    </row>
    <row r="309" spans="1:52" x14ac:dyDescent="0.35">
      <c r="A309">
        <v>10762</v>
      </c>
      <c r="B309" t="s">
        <v>69</v>
      </c>
      <c r="C309" t="s">
        <v>74</v>
      </c>
      <c r="D309" t="s">
        <v>68</v>
      </c>
      <c r="E309" t="s">
        <v>85</v>
      </c>
      <c r="F309" t="s">
        <v>198</v>
      </c>
      <c r="G309" t="s">
        <v>96</v>
      </c>
      <c r="H309" t="s">
        <v>98</v>
      </c>
      <c r="I309" t="s">
        <v>197</v>
      </c>
      <c r="J309" t="s">
        <v>110</v>
      </c>
      <c r="K309" t="s">
        <v>204</v>
      </c>
      <c r="L309">
        <v>7</v>
      </c>
      <c r="P309">
        <v>7</v>
      </c>
      <c r="Q309">
        <v>9</v>
      </c>
      <c r="R309">
        <v>8</v>
      </c>
      <c r="S309">
        <v>8</v>
      </c>
      <c r="T309">
        <v>8</v>
      </c>
      <c r="U309">
        <v>9</v>
      </c>
      <c r="V309" t="s">
        <v>122</v>
      </c>
      <c r="X309">
        <v>3</v>
      </c>
      <c r="Y309" t="s">
        <v>69</v>
      </c>
      <c r="AB309">
        <v>5</v>
      </c>
      <c r="AE309" s="16"/>
      <c r="AF309" s="16"/>
      <c r="AG309" s="16"/>
      <c r="AH309" s="16"/>
      <c r="AI309" s="16"/>
      <c r="AJ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 x14ac:dyDescent="0.35">
      <c r="A310">
        <v>10766</v>
      </c>
      <c r="B310" t="s">
        <v>69</v>
      </c>
      <c r="C310" t="s">
        <v>74</v>
      </c>
      <c r="D310" t="s">
        <v>68</v>
      </c>
      <c r="E310" t="s">
        <v>82</v>
      </c>
      <c r="F310" t="s">
        <v>198</v>
      </c>
      <c r="G310" t="s">
        <v>96</v>
      </c>
      <c r="H310" t="s">
        <v>98</v>
      </c>
      <c r="I310" t="s">
        <v>205</v>
      </c>
      <c r="J310" t="s">
        <v>111</v>
      </c>
      <c r="K310" t="s">
        <v>204</v>
      </c>
      <c r="L310">
        <v>8</v>
      </c>
      <c r="X310" s="16"/>
      <c r="Y310" t="s">
        <v>69</v>
      </c>
      <c r="AB310">
        <v>5</v>
      </c>
      <c r="AE310" s="16"/>
      <c r="AF310" s="16"/>
      <c r="AG310" s="16"/>
      <c r="AH310" s="16"/>
      <c r="AI310" s="16"/>
      <c r="AJ310" s="16"/>
      <c r="AK310">
        <v>10</v>
      </c>
      <c r="AL310" s="16">
        <v>9</v>
      </c>
      <c r="AM310" s="16">
        <v>10</v>
      </c>
      <c r="AN310" s="16">
        <v>8</v>
      </c>
      <c r="AO310" s="16">
        <v>9</v>
      </c>
      <c r="AP310" s="16">
        <v>9</v>
      </c>
      <c r="AQ310" s="16">
        <v>1</v>
      </c>
      <c r="AR310" s="16">
        <v>3</v>
      </c>
      <c r="AS310" s="16">
        <v>4</v>
      </c>
      <c r="AT310" s="16">
        <v>2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 x14ac:dyDescent="0.35">
      <c r="A311">
        <v>10768</v>
      </c>
      <c r="B311" t="s">
        <v>69</v>
      </c>
      <c r="C311" t="s">
        <v>74</v>
      </c>
      <c r="D311" t="s">
        <v>68</v>
      </c>
      <c r="E311" t="s">
        <v>80</v>
      </c>
      <c r="F311" t="s">
        <v>208</v>
      </c>
      <c r="G311" t="s">
        <v>94</v>
      </c>
      <c r="H311" t="s">
        <v>98</v>
      </c>
      <c r="I311" t="s">
        <v>206</v>
      </c>
      <c r="J311" t="s">
        <v>110</v>
      </c>
      <c r="K311" t="s">
        <v>116</v>
      </c>
      <c r="L311">
        <v>9</v>
      </c>
      <c r="P311">
        <v>9</v>
      </c>
      <c r="Q311">
        <v>9</v>
      </c>
      <c r="R311">
        <v>10</v>
      </c>
      <c r="S311">
        <v>10</v>
      </c>
      <c r="T311">
        <v>9</v>
      </c>
      <c r="U311">
        <v>9</v>
      </c>
      <c r="V311" t="s">
        <v>122</v>
      </c>
      <c r="X311">
        <v>4</v>
      </c>
      <c r="Y311" t="s">
        <v>69</v>
      </c>
      <c r="AB311">
        <v>5</v>
      </c>
      <c r="AE311" s="16"/>
      <c r="AF311" s="16"/>
      <c r="AG311" s="16"/>
      <c r="AH311" s="16"/>
      <c r="AI311" s="16"/>
      <c r="AJ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</row>
    <row r="312" spans="1:52" x14ac:dyDescent="0.35">
      <c r="A312">
        <v>10772</v>
      </c>
      <c r="B312" t="s">
        <v>69</v>
      </c>
      <c r="C312" t="s">
        <v>74</v>
      </c>
      <c r="D312" t="s">
        <v>68</v>
      </c>
      <c r="E312" t="s">
        <v>84</v>
      </c>
      <c r="F312" t="s">
        <v>196</v>
      </c>
      <c r="G312" t="s">
        <v>95</v>
      </c>
      <c r="H312" t="s">
        <v>98</v>
      </c>
      <c r="I312" t="s">
        <v>207</v>
      </c>
      <c r="J312" t="s">
        <v>111</v>
      </c>
      <c r="K312" t="s">
        <v>204</v>
      </c>
      <c r="L312">
        <v>8</v>
      </c>
      <c r="X312" s="16"/>
      <c r="Y312" t="s">
        <v>69</v>
      </c>
      <c r="AB312">
        <v>5</v>
      </c>
      <c r="AE312" s="16"/>
      <c r="AF312" s="16"/>
      <c r="AG312" s="16"/>
      <c r="AH312" s="16"/>
      <c r="AI312" s="16"/>
      <c r="AJ312" s="16"/>
      <c r="AK312">
        <v>9</v>
      </c>
      <c r="AL312" s="16">
        <v>10</v>
      </c>
      <c r="AM312" s="16">
        <v>10</v>
      </c>
      <c r="AN312" s="16">
        <v>8</v>
      </c>
      <c r="AO312" s="16">
        <v>9</v>
      </c>
      <c r="AP312" s="16">
        <v>9</v>
      </c>
      <c r="AQ312" s="16">
        <v>1</v>
      </c>
      <c r="AR312" s="16">
        <v>3</v>
      </c>
      <c r="AS312" s="16">
        <v>4</v>
      </c>
      <c r="AT312" s="16">
        <v>2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 x14ac:dyDescent="0.35">
      <c r="A313">
        <v>10773</v>
      </c>
      <c r="B313" t="s">
        <v>69</v>
      </c>
      <c r="C313" t="s">
        <v>74</v>
      </c>
      <c r="D313" t="s">
        <v>68</v>
      </c>
      <c r="E313" t="s">
        <v>83</v>
      </c>
      <c r="F313" t="s">
        <v>208</v>
      </c>
      <c r="G313" t="s">
        <v>94</v>
      </c>
      <c r="H313" t="s">
        <v>98</v>
      </c>
      <c r="I313" t="s">
        <v>207</v>
      </c>
      <c r="J313" t="s">
        <v>110</v>
      </c>
      <c r="K313" t="s">
        <v>116</v>
      </c>
      <c r="L313">
        <v>9</v>
      </c>
      <c r="P313">
        <v>7</v>
      </c>
      <c r="Q313">
        <v>9</v>
      </c>
      <c r="R313">
        <v>8</v>
      </c>
      <c r="S313">
        <v>6</v>
      </c>
      <c r="T313">
        <v>9</v>
      </c>
      <c r="U313">
        <v>9</v>
      </c>
      <c r="V313" t="s">
        <v>122</v>
      </c>
      <c r="X313">
        <v>5</v>
      </c>
      <c r="Y313" t="s">
        <v>69</v>
      </c>
      <c r="AB313">
        <v>5</v>
      </c>
      <c r="AE313" s="16"/>
      <c r="AF313" s="16"/>
      <c r="AG313" s="16"/>
      <c r="AH313" s="16"/>
      <c r="AI313" s="16"/>
      <c r="AJ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 x14ac:dyDescent="0.35">
      <c r="A314">
        <v>10774</v>
      </c>
      <c r="B314" t="s">
        <v>69</v>
      </c>
      <c r="C314" t="s">
        <v>74</v>
      </c>
      <c r="D314" t="s">
        <v>68</v>
      </c>
      <c r="E314" t="s">
        <v>84</v>
      </c>
      <c r="F314" t="s">
        <v>200</v>
      </c>
      <c r="G314" t="s">
        <v>96</v>
      </c>
      <c r="H314" t="s">
        <v>98</v>
      </c>
      <c r="I314" t="s">
        <v>197</v>
      </c>
      <c r="J314" t="s">
        <v>111</v>
      </c>
      <c r="K314" t="s">
        <v>116</v>
      </c>
      <c r="L314">
        <v>9</v>
      </c>
      <c r="X314" s="16"/>
      <c r="Y314" t="s">
        <v>69</v>
      </c>
      <c r="AB314">
        <v>5</v>
      </c>
      <c r="AE314" s="16"/>
      <c r="AF314" s="16"/>
      <c r="AG314" s="16"/>
      <c r="AH314" s="16"/>
      <c r="AI314" s="16"/>
      <c r="AJ314" s="16"/>
      <c r="AK314">
        <v>10</v>
      </c>
      <c r="AL314" s="16">
        <v>9</v>
      </c>
      <c r="AM314" s="16">
        <v>7</v>
      </c>
      <c r="AN314" s="16">
        <v>7</v>
      </c>
      <c r="AO314" s="16">
        <v>8</v>
      </c>
      <c r="AP314" s="16">
        <v>9</v>
      </c>
      <c r="AQ314" s="16">
        <v>1</v>
      </c>
      <c r="AR314" s="16">
        <v>3</v>
      </c>
      <c r="AS314" s="16">
        <v>2</v>
      </c>
      <c r="AT314" s="16">
        <v>4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 x14ac:dyDescent="0.35">
      <c r="A315">
        <v>10775</v>
      </c>
      <c r="B315" t="s">
        <v>69</v>
      </c>
      <c r="C315" t="s">
        <v>74</v>
      </c>
      <c r="D315" t="s">
        <v>68</v>
      </c>
      <c r="E315" t="s">
        <v>80</v>
      </c>
      <c r="F315" t="s">
        <v>198</v>
      </c>
      <c r="G315" t="s">
        <v>96</v>
      </c>
      <c r="H315" t="s">
        <v>98</v>
      </c>
      <c r="I315" t="s">
        <v>201</v>
      </c>
      <c r="J315" t="s">
        <v>111</v>
      </c>
      <c r="K315" t="s">
        <v>116</v>
      </c>
      <c r="L315">
        <v>10</v>
      </c>
      <c r="X315" s="16"/>
      <c r="Y315" t="s">
        <v>69</v>
      </c>
      <c r="AB315">
        <v>4</v>
      </c>
      <c r="AE315" s="16"/>
      <c r="AF315" s="16"/>
      <c r="AG315" s="16"/>
      <c r="AH315" s="16"/>
      <c r="AI315" s="16"/>
      <c r="AJ315" s="16"/>
      <c r="AK315">
        <v>9</v>
      </c>
      <c r="AL315" s="16">
        <v>9</v>
      </c>
      <c r="AM315" s="16">
        <v>7</v>
      </c>
      <c r="AN315" s="16">
        <v>7</v>
      </c>
      <c r="AO315" s="16">
        <v>9</v>
      </c>
      <c r="AP315" s="16">
        <v>9</v>
      </c>
      <c r="AQ315" s="16">
        <v>2</v>
      </c>
      <c r="AR315" s="16">
        <v>4</v>
      </c>
      <c r="AS315" s="16">
        <v>1</v>
      </c>
      <c r="AT315" s="16">
        <v>3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 x14ac:dyDescent="0.35">
      <c r="A316">
        <v>10778</v>
      </c>
      <c r="B316" t="s">
        <v>69</v>
      </c>
      <c r="C316" t="s">
        <v>74</v>
      </c>
      <c r="D316" t="s">
        <v>68</v>
      </c>
      <c r="E316" t="s">
        <v>81</v>
      </c>
      <c r="F316" t="s">
        <v>200</v>
      </c>
      <c r="G316" t="s">
        <v>96</v>
      </c>
      <c r="H316" t="s">
        <v>98</v>
      </c>
      <c r="I316" t="s">
        <v>207</v>
      </c>
      <c r="J316" t="s">
        <v>111</v>
      </c>
      <c r="K316" t="s">
        <v>116</v>
      </c>
      <c r="L316">
        <v>9</v>
      </c>
      <c r="X316" s="16"/>
      <c r="Y316" t="s">
        <v>69</v>
      </c>
      <c r="AB316">
        <v>4</v>
      </c>
      <c r="AE316" s="16"/>
      <c r="AF316" s="16"/>
      <c r="AG316" s="16"/>
      <c r="AH316" s="16"/>
      <c r="AI316" s="16"/>
      <c r="AJ316" s="16"/>
      <c r="AK316">
        <v>8</v>
      </c>
      <c r="AL316" s="16">
        <v>9</v>
      </c>
      <c r="AM316" s="16">
        <v>7</v>
      </c>
      <c r="AN316" s="16">
        <v>8</v>
      </c>
      <c r="AO316" s="16">
        <v>7</v>
      </c>
      <c r="AP316" s="16">
        <v>8</v>
      </c>
      <c r="AQ316" s="16">
        <v>1</v>
      </c>
      <c r="AR316" s="16">
        <v>4</v>
      </c>
      <c r="AS316" s="16">
        <v>2</v>
      </c>
      <c r="AT316" s="16">
        <v>3</v>
      </c>
      <c r="AU316">
        <v>1</v>
      </c>
      <c r="AV316">
        <v>1</v>
      </c>
      <c r="AW316">
        <v>0</v>
      </c>
      <c r="AX316">
        <v>0</v>
      </c>
      <c r="AY316">
        <v>1</v>
      </c>
      <c r="AZ316">
        <v>0</v>
      </c>
    </row>
    <row r="317" spans="1:52" x14ac:dyDescent="0.35">
      <c r="A317">
        <v>10781</v>
      </c>
      <c r="B317" t="s">
        <v>69</v>
      </c>
      <c r="C317" t="s">
        <v>74</v>
      </c>
      <c r="D317" t="s">
        <v>68</v>
      </c>
      <c r="E317" t="s">
        <v>77</v>
      </c>
      <c r="F317" t="s">
        <v>208</v>
      </c>
      <c r="G317" t="s">
        <v>94</v>
      </c>
      <c r="H317" t="s">
        <v>98</v>
      </c>
      <c r="I317" t="s">
        <v>197</v>
      </c>
      <c r="J317" t="s">
        <v>111</v>
      </c>
      <c r="K317" t="s">
        <v>116</v>
      </c>
      <c r="L317">
        <v>8</v>
      </c>
      <c r="X317" s="16"/>
      <c r="Y317" t="s">
        <v>69</v>
      </c>
      <c r="AB317">
        <v>5</v>
      </c>
      <c r="AE317" s="16"/>
      <c r="AF317" s="16"/>
      <c r="AG317" s="16"/>
      <c r="AH317" s="16"/>
      <c r="AI317" s="16"/>
      <c r="AJ317" s="16"/>
      <c r="AK317">
        <v>10</v>
      </c>
      <c r="AL317" s="16">
        <v>9</v>
      </c>
      <c r="AM317" s="16">
        <v>7</v>
      </c>
      <c r="AN317" s="16">
        <v>10</v>
      </c>
      <c r="AO317" s="16">
        <v>9</v>
      </c>
      <c r="AP317" s="16">
        <v>9</v>
      </c>
      <c r="AQ317" s="16">
        <v>2</v>
      </c>
      <c r="AR317" s="16">
        <v>4</v>
      </c>
      <c r="AS317" s="16">
        <v>3</v>
      </c>
      <c r="AT317" s="16">
        <v>1</v>
      </c>
      <c r="AU317">
        <v>0</v>
      </c>
      <c r="AV317">
        <v>1</v>
      </c>
      <c r="AW317">
        <v>1</v>
      </c>
      <c r="AX317">
        <v>0</v>
      </c>
      <c r="AY317">
        <v>0</v>
      </c>
      <c r="AZ317">
        <v>0</v>
      </c>
    </row>
    <row r="318" spans="1:52" x14ac:dyDescent="0.35">
      <c r="A318">
        <v>10783</v>
      </c>
      <c r="B318" t="s">
        <v>69</v>
      </c>
      <c r="C318" t="s">
        <v>74</v>
      </c>
      <c r="D318" t="s">
        <v>68</v>
      </c>
      <c r="E318" t="s">
        <v>79</v>
      </c>
      <c r="F318" t="s">
        <v>198</v>
      </c>
      <c r="G318" t="s">
        <v>95</v>
      </c>
      <c r="H318" t="s">
        <v>97</v>
      </c>
      <c r="I318" t="s">
        <v>207</v>
      </c>
      <c r="J318" t="s">
        <v>110</v>
      </c>
      <c r="K318" t="s">
        <v>204</v>
      </c>
      <c r="L318">
        <v>10</v>
      </c>
      <c r="P318">
        <v>10</v>
      </c>
      <c r="Q318">
        <v>9</v>
      </c>
      <c r="R318">
        <v>9</v>
      </c>
      <c r="S318">
        <v>10</v>
      </c>
      <c r="T318">
        <v>10</v>
      </c>
      <c r="U318">
        <v>9</v>
      </c>
      <c r="V318" t="s">
        <v>122</v>
      </c>
      <c r="X318">
        <v>3</v>
      </c>
      <c r="Y318" t="s">
        <v>69</v>
      </c>
      <c r="AB318">
        <v>4</v>
      </c>
      <c r="AE318" s="16"/>
      <c r="AF318" s="16"/>
      <c r="AG318" s="16"/>
      <c r="AH318" s="16"/>
      <c r="AI318" s="16"/>
      <c r="AJ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>
        <v>1</v>
      </c>
      <c r="AV318">
        <v>0</v>
      </c>
      <c r="AW318">
        <v>0</v>
      </c>
      <c r="AX318">
        <v>0</v>
      </c>
      <c r="AY318">
        <v>1</v>
      </c>
      <c r="AZ318">
        <v>0</v>
      </c>
    </row>
    <row r="319" spans="1:52" x14ac:dyDescent="0.35">
      <c r="A319">
        <v>10784</v>
      </c>
      <c r="B319" t="s">
        <v>69</v>
      </c>
      <c r="C319" t="s">
        <v>74</v>
      </c>
      <c r="D319" t="s">
        <v>68</v>
      </c>
      <c r="E319" t="s">
        <v>85</v>
      </c>
      <c r="F319" t="s">
        <v>196</v>
      </c>
      <c r="G319" t="s">
        <v>96</v>
      </c>
      <c r="H319" t="s">
        <v>97</v>
      </c>
      <c r="I319" t="s">
        <v>206</v>
      </c>
      <c r="J319" t="s">
        <v>111</v>
      </c>
      <c r="K319" t="s">
        <v>204</v>
      </c>
      <c r="L319">
        <v>8</v>
      </c>
      <c r="X319" s="16"/>
      <c r="Y319" t="s">
        <v>69</v>
      </c>
      <c r="AB319">
        <v>3</v>
      </c>
      <c r="AE319" s="16"/>
      <c r="AF319" s="16"/>
      <c r="AG319" s="16"/>
      <c r="AH319" s="16"/>
      <c r="AI319" s="16"/>
      <c r="AJ319" s="16"/>
      <c r="AK319">
        <v>9</v>
      </c>
      <c r="AL319" s="16">
        <v>8</v>
      </c>
      <c r="AM319" s="16">
        <v>10</v>
      </c>
      <c r="AN319" s="16">
        <v>7</v>
      </c>
      <c r="AO319" s="16">
        <v>8</v>
      </c>
      <c r="AP319" s="16">
        <v>10</v>
      </c>
      <c r="AQ319" s="16">
        <v>1</v>
      </c>
      <c r="AR319" s="16">
        <v>2</v>
      </c>
      <c r="AS319" s="16">
        <v>3</v>
      </c>
      <c r="AT319" s="16">
        <v>4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0</v>
      </c>
    </row>
    <row r="320" spans="1:52" x14ac:dyDescent="0.35">
      <c r="A320">
        <v>10786</v>
      </c>
      <c r="B320" t="s">
        <v>69</v>
      </c>
      <c r="C320" t="s">
        <v>74</v>
      </c>
      <c r="D320" t="s">
        <v>68</v>
      </c>
      <c r="E320" t="s">
        <v>77</v>
      </c>
      <c r="F320" t="s">
        <v>200</v>
      </c>
      <c r="G320" t="s">
        <v>94</v>
      </c>
      <c r="H320" t="s">
        <v>98</v>
      </c>
      <c r="I320" t="s">
        <v>206</v>
      </c>
      <c r="J320" t="s">
        <v>110</v>
      </c>
      <c r="K320" t="s">
        <v>116</v>
      </c>
      <c r="L320">
        <v>10</v>
      </c>
      <c r="P320">
        <v>7</v>
      </c>
      <c r="Q320">
        <v>4</v>
      </c>
      <c r="R320">
        <v>5</v>
      </c>
      <c r="S320">
        <v>9</v>
      </c>
      <c r="T320">
        <v>9</v>
      </c>
      <c r="U320">
        <v>4</v>
      </c>
      <c r="V320" t="s">
        <v>122</v>
      </c>
      <c r="X320">
        <v>4</v>
      </c>
      <c r="Y320" t="s">
        <v>69</v>
      </c>
      <c r="AB320">
        <v>5</v>
      </c>
      <c r="AE320" s="16"/>
      <c r="AF320" s="16"/>
      <c r="AG320" s="16"/>
      <c r="AH320" s="16"/>
      <c r="AI320" s="16"/>
      <c r="AJ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>
        <v>1</v>
      </c>
      <c r="AV320">
        <v>0</v>
      </c>
      <c r="AW320">
        <v>1</v>
      </c>
      <c r="AX320">
        <v>0</v>
      </c>
      <c r="AY320">
        <v>0</v>
      </c>
      <c r="AZ320">
        <v>0</v>
      </c>
    </row>
    <row r="321" spans="1:52" x14ac:dyDescent="0.35">
      <c r="A321">
        <v>10788</v>
      </c>
      <c r="B321" t="s">
        <v>69</v>
      </c>
      <c r="C321" t="s">
        <v>74</v>
      </c>
      <c r="D321" t="s">
        <v>68</v>
      </c>
      <c r="E321" t="s">
        <v>78</v>
      </c>
      <c r="F321" t="s">
        <v>196</v>
      </c>
      <c r="G321" t="s">
        <v>95</v>
      </c>
      <c r="H321" t="s">
        <v>98</v>
      </c>
      <c r="I321" t="s">
        <v>207</v>
      </c>
      <c r="J321" t="s">
        <v>111</v>
      </c>
      <c r="K321" t="s">
        <v>116</v>
      </c>
      <c r="L321">
        <v>6</v>
      </c>
      <c r="X321" s="16"/>
      <c r="Y321" t="s">
        <v>69</v>
      </c>
      <c r="AB321">
        <v>3</v>
      </c>
      <c r="AE321" s="16"/>
      <c r="AF321" s="16"/>
      <c r="AG321" s="16"/>
      <c r="AH321" s="16"/>
      <c r="AI321" s="16"/>
      <c r="AJ321" s="16"/>
      <c r="AK321">
        <v>8</v>
      </c>
      <c r="AL321" s="16">
        <v>7</v>
      </c>
      <c r="AM321" s="16">
        <v>9</v>
      </c>
      <c r="AN321" s="16">
        <v>8</v>
      </c>
      <c r="AO321" s="16">
        <v>9</v>
      </c>
      <c r="AP321" s="16">
        <v>10</v>
      </c>
      <c r="AQ321" s="16">
        <v>1</v>
      </c>
      <c r="AR321" s="16">
        <v>2</v>
      </c>
      <c r="AS321" s="16">
        <v>4</v>
      </c>
      <c r="AT321" s="16">
        <v>3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0</v>
      </c>
    </row>
    <row r="322" spans="1:52" x14ac:dyDescent="0.35">
      <c r="A322">
        <v>10789</v>
      </c>
      <c r="B322" t="s">
        <v>69</v>
      </c>
      <c r="C322" t="s">
        <v>74</v>
      </c>
      <c r="D322" t="s">
        <v>68</v>
      </c>
      <c r="E322" t="s">
        <v>78</v>
      </c>
      <c r="F322" t="s">
        <v>196</v>
      </c>
      <c r="G322" t="s">
        <v>96</v>
      </c>
      <c r="H322" t="s">
        <v>97</v>
      </c>
      <c r="I322" t="s">
        <v>197</v>
      </c>
      <c r="J322" t="s">
        <v>111</v>
      </c>
      <c r="K322" t="s">
        <v>204</v>
      </c>
      <c r="L322">
        <v>9</v>
      </c>
      <c r="X322" s="16"/>
      <c r="Y322" t="s">
        <v>69</v>
      </c>
      <c r="AB322">
        <v>5</v>
      </c>
      <c r="AE322" s="16"/>
      <c r="AF322" s="16"/>
      <c r="AG322" s="16"/>
      <c r="AH322" s="16"/>
      <c r="AI322" s="16"/>
      <c r="AJ322" s="16"/>
      <c r="AK322">
        <v>10</v>
      </c>
      <c r="AL322" s="16">
        <v>10</v>
      </c>
      <c r="AM322" s="16">
        <v>8</v>
      </c>
      <c r="AN322" s="16">
        <v>7</v>
      </c>
      <c r="AO322" s="16">
        <v>8</v>
      </c>
      <c r="AP322" s="16">
        <v>9</v>
      </c>
      <c r="AQ322" s="16">
        <v>2</v>
      </c>
      <c r="AR322" s="16">
        <v>1</v>
      </c>
      <c r="AS322" s="16">
        <v>3</v>
      </c>
      <c r="AT322" s="16">
        <v>4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 x14ac:dyDescent="0.35">
      <c r="A323">
        <v>10790</v>
      </c>
      <c r="B323" t="s">
        <v>69</v>
      </c>
      <c r="C323" t="s">
        <v>74</v>
      </c>
      <c r="D323" t="s">
        <v>68</v>
      </c>
      <c r="E323" t="s">
        <v>80</v>
      </c>
      <c r="F323" t="s">
        <v>198</v>
      </c>
      <c r="G323" t="s">
        <v>95</v>
      </c>
      <c r="H323" t="s">
        <v>98</v>
      </c>
      <c r="I323" t="s">
        <v>203</v>
      </c>
      <c r="J323" t="s">
        <v>111</v>
      </c>
      <c r="K323" t="s">
        <v>116</v>
      </c>
      <c r="L323">
        <v>10</v>
      </c>
      <c r="X323" s="16"/>
      <c r="Y323" t="s">
        <v>69</v>
      </c>
      <c r="AB323">
        <v>5</v>
      </c>
      <c r="AE323" s="16"/>
      <c r="AF323" s="16"/>
      <c r="AG323" s="16"/>
      <c r="AH323" s="16"/>
      <c r="AI323" s="16"/>
      <c r="AJ323" s="16"/>
      <c r="AK323">
        <v>9</v>
      </c>
      <c r="AL323" s="16">
        <v>9</v>
      </c>
      <c r="AM323" s="16">
        <v>7</v>
      </c>
      <c r="AN323" s="16">
        <v>10</v>
      </c>
      <c r="AO323" s="16">
        <v>9</v>
      </c>
      <c r="AP323" s="16">
        <v>9</v>
      </c>
      <c r="AQ323" s="16">
        <v>2</v>
      </c>
      <c r="AR323" s="16">
        <v>1</v>
      </c>
      <c r="AS323" s="16">
        <v>4</v>
      </c>
      <c r="AT323" s="16">
        <v>3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</row>
    <row r="324" spans="1:52" x14ac:dyDescent="0.35">
      <c r="A324">
        <v>10791</v>
      </c>
      <c r="B324" t="s">
        <v>69</v>
      </c>
      <c r="C324" t="s">
        <v>74</v>
      </c>
      <c r="D324" t="s">
        <v>68</v>
      </c>
      <c r="E324" t="s">
        <v>82</v>
      </c>
      <c r="F324" t="s">
        <v>196</v>
      </c>
      <c r="G324" t="s">
        <v>96</v>
      </c>
      <c r="H324" t="s">
        <v>97</v>
      </c>
      <c r="I324" t="s">
        <v>197</v>
      </c>
      <c r="J324" t="s">
        <v>111</v>
      </c>
      <c r="K324" t="s">
        <v>204</v>
      </c>
      <c r="L324">
        <v>10</v>
      </c>
      <c r="X324" s="16"/>
      <c r="Y324" t="s">
        <v>69</v>
      </c>
      <c r="AB324">
        <v>5</v>
      </c>
      <c r="AE324" s="16"/>
      <c r="AF324" s="16"/>
      <c r="AG324" s="16"/>
      <c r="AH324" s="16"/>
      <c r="AI324" s="16"/>
      <c r="AJ324" s="16"/>
      <c r="AK324">
        <v>9</v>
      </c>
      <c r="AL324" s="16">
        <v>9</v>
      </c>
      <c r="AM324" s="16">
        <v>10</v>
      </c>
      <c r="AN324" s="16">
        <v>8</v>
      </c>
      <c r="AO324" s="16">
        <v>8</v>
      </c>
      <c r="AP324" s="16">
        <v>10</v>
      </c>
      <c r="AQ324" s="16">
        <v>1</v>
      </c>
      <c r="AR324" s="16">
        <v>3</v>
      </c>
      <c r="AS324" s="16">
        <v>2</v>
      </c>
      <c r="AT324" s="16">
        <v>4</v>
      </c>
      <c r="AU324">
        <v>0</v>
      </c>
      <c r="AV324">
        <v>1</v>
      </c>
      <c r="AW324">
        <v>1</v>
      </c>
      <c r="AX324">
        <v>0</v>
      </c>
      <c r="AY324">
        <v>0</v>
      </c>
      <c r="AZ324">
        <v>0</v>
      </c>
    </row>
    <row r="325" spans="1:52" x14ac:dyDescent="0.35">
      <c r="A325">
        <v>10792</v>
      </c>
      <c r="B325" t="s">
        <v>69</v>
      </c>
      <c r="C325" t="s">
        <v>74</v>
      </c>
      <c r="D325" t="s">
        <v>68</v>
      </c>
      <c r="E325" t="s">
        <v>86</v>
      </c>
      <c r="F325" t="s">
        <v>208</v>
      </c>
      <c r="G325" t="s">
        <v>94</v>
      </c>
      <c r="H325" t="s">
        <v>98</v>
      </c>
      <c r="I325" t="s">
        <v>209</v>
      </c>
      <c r="J325" t="s">
        <v>111</v>
      </c>
      <c r="K325" t="s">
        <v>204</v>
      </c>
      <c r="L325">
        <v>9</v>
      </c>
      <c r="X325" s="16"/>
      <c r="Y325" t="s">
        <v>69</v>
      </c>
      <c r="AB325">
        <v>5</v>
      </c>
      <c r="AE325" s="16"/>
      <c r="AF325" s="16"/>
      <c r="AG325" s="16"/>
      <c r="AH325" s="16"/>
      <c r="AI325" s="16"/>
      <c r="AJ325" s="16"/>
      <c r="AK325">
        <v>10</v>
      </c>
      <c r="AL325" s="16">
        <v>10</v>
      </c>
      <c r="AM325" s="16">
        <v>10</v>
      </c>
      <c r="AN325" s="16">
        <v>8</v>
      </c>
      <c r="AO325" s="16">
        <v>9</v>
      </c>
      <c r="AP325" s="16">
        <v>9</v>
      </c>
      <c r="AQ325" s="16">
        <v>2</v>
      </c>
      <c r="AR325" s="16">
        <v>4</v>
      </c>
      <c r="AS325" s="16">
        <v>1</v>
      </c>
      <c r="AT325" s="16">
        <v>3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</row>
    <row r="326" spans="1:52" x14ac:dyDescent="0.35">
      <c r="A326">
        <v>10794</v>
      </c>
      <c r="B326" t="s">
        <v>69</v>
      </c>
      <c r="C326" t="s">
        <v>74</v>
      </c>
      <c r="D326" t="s">
        <v>68</v>
      </c>
      <c r="E326" t="s">
        <v>75</v>
      </c>
      <c r="F326" t="s">
        <v>208</v>
      </c>
      <c r="G326" t="s">
        <v>96</v>
      </c>
      <c r="H326" t="s">
        <v>98</v>
      </c>
      <c r="I326" t="s">
        <v>201</v>
      </c>
      <c r="J326" t="s">
        <v>110</v>
      </c>
      <c r="K326" t="s">
        <v>116</v>
      </c>
      <c r="L326">
        <v>9</v>
      </c>
      <c r="P326">
        <v>9</v>
      </c>
      <c r="Q326">
        <v>9</v>
      </c>
      <c r="R326">
        <v>9</v>
      </c>
      <c r="S326">
        <v>9</v>
      </c>
      <c r="T326">
        <v>10</v>
      </c>
      <c r="U326">
        <v>9</v>
      </c>
      <c r="V326" t="s">
        <v>122</v>
      </c>
      <c r="X326">
        <v>5</v>
      </c>
      <c r="Y326" t="s">
        <v>69</v>
      </c>
      <c r="AB326">
        <v>5</v>
      </c>
      <c r="AE326" s="16"/>
      <c r="AF326" s="16"/>
      <c r="AG326" s="16"/>
      <c r="AH326" s="16"/>
      <c r="AI326" s="16"/>
      <c r="AJ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</row>
    <row r="327" spans="1:52" x14ac:dyDescent="0.35">
      <c r="A327">
        <v>10796</v>
      </c>
      <c r="B327" t="s">
        <v>69</v>
      </c>
      <c r="C327" t="s">
        <v>74</v>
      </c>
      <c r="D327" t="s">
        <v>68</v>
      </c>
      <c r="E327" t="s">
        <v>86</v>
      </c>
      <c r="F327" t="s">
        <v>196</v>
      </c>
      <c r="G327" t="s">
        <v>94</v>
      </c>
      <c r="H327" t="s">
        <v>98</v>
      </c>
      <c r="I327" t="s">
        <v>199</v>
      </c>
      <c r="J327" t="s">
        <v>110</v>
      </c>
      <c r="K327" t="s">
        <v>204</v>
      </c>
      <c r="L327">
        <v>6</v>
      </c>
      <c r="P327">
        <v>6</v>
      </c>
      <c r="Q327">
        <v>4</v>
      </c>
      <c r="R327">
        <v>6</v>
      </c>
      <c r="S327">
        <v>7</v>
      </c>
      <c r="T327">
        <v>6</v>
      </c>
      <c r="U327">
        <v>4</v>
      </c>
      <c r="V327" t="s">
        <v>122</v>
      </c>
      <c r="X327">
        <v>3</v>
      </c>
      <c r="Y327" t="s">
        <v>69</v>
      </c>
      <c r="AB327">
        <v>2</v>
      </c>
      <c r="AE327" s="16"/>
      <c r="AF327" s="16"/>
      <c r="AG327" s="16"/>
      <c r="AH327" s="16"/>
      <c r="AI327" s="16"/>
      <c r="AJ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 spans="1:52" x14ac:dyDescent="0.35">
      <c r="A328">
        <v>10797</v>
      </c>
      <c r="B328" t="s">
        <v>69</v>
      </c>
      <c r="C328" t="s">
        <v>74</v>
      </c>
      <c r="D328" t="s">
        <v>68</v>
      </c>
      <c r="E328" t="s">
        <v>81</v>
      </c>
      <c r="F328" t="s">
        <v>196</v>
      </c>
      <c r="G328" t="s">
        <v>96</v>
      </c>
      <c r="H328" t="s">
        <v>98</v>
      </c>
      <c r="I328" t="s">
        <v>199</v>
      </c>
      <c r="J328" t="s">
        <v>111</v>
      </c>
      <c r="K328" t="s">
        <v>204</v>
      </c>
      <c r="L328">
        <v>8</v>
      </c>
      <c r="X328" s="16"/>
      <c r="Y328" t="s">
        <v>69</v>
      </c>
      <c r="AB328">
        <v>5</v>
      </c>
      <c r="AE328" s="16"/>
      <c r="AF328" s="16"/>
      <c r="AG328" s="16"/>
      <c r="AH328" s="16"/>
      <c r="AI328" s="16"/>
      <c r="AJ328" s="16"/>
      <c r="AK328">
        <v>9</v>
      </c>
      <c r="AL328" s="16">
        <v>9</v>
      </c>
      <c r="AM328" s="16">
        <v>8</v>
      </c>
      <c r="AN328" s="16">
        <v>7</v>
      </c>
      <c r="AO328" s="16">
        <v>7</v>
      </c>
      <c r="AP328" s="16">
        <v>9</v>
      </c>
      <c r="AQ328" s="16">
        <v>2</v>
      </c>
      <c r="AR328" s="16">
        <v>1</v>
      </c>
      <c r="AS328" s="16">
        <v>3</v>
      </c>
      <c r="AT328" s="16">
        <v>4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</row>
    <row r="329" spans="1:52" x14ac:dyDescent="0.35">
      <c r="A329">
        <v>10798</v>
      </c>
      <c r="B329" t="s">
        <v>69</v>
      </c>
      <c r="C329" t="s">
        <v>74</v>
      </c>
      <c r="D329" t="s">
        <v>68</v>
      </c>
      <c r="E329" t="s">
        <v>84</v>
      </c>
      <c r="F329" t="s">
        <v>196</v>
      </c>
      <c r="G329" t="s">
        <v>96</v>
      </c>
      <c r="H329" t="s">
        <v>97</v>
      </c>
      <c r="I329" t="s">
        <v>201</v>
      </c>
      <c r="J329" t="s">
        <v>111</v>
      </c>
      <c r="K329" t="s">
        <v>116</v>
      </c>
      <c r="L329">
        <v>9</v>
      </c>
      <c r="X329" s="16"/>
      <c r="Y329" t="s">
        <v>69</v>
      </c>
      <c r="AB329">
        <v>5</v>
      </c>
      <c r="AE329" s="16"/>
      <c r="AF329" s="16"/>
      <c r="AG329" s="16"/>
      <c r="AH329" s="16"/>
      <c r="AI329" s="16"/>
      <c r="AJ329" s="16"/>
      <c r="AK329">
        <v>10</v>
      </c>
      <c r="AL329" s="16">
        <v>9</v>
      </c>
      <c r="AM329" s="16">
        <v>10</v>
      </c>
      <c r="AN329" s="16">
        <v>7</v>
      </c>
      <c r="AO329" s="16">
        <v>7</v>
      </c>
      <c r="AP329" s="16">
        <v>10</v>
      </c>
      <c r="AQ329" s="16">
        <v>1</v>
      </c>
      <c r="AR329" s="16">
        <v>2</v>
      </c>
      <c r="AS329" s="16">
        <v>4</v>
      </c>
      <c r="AT329" s="16">
        <v>3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 spans="1:52" x14ac:dyDescent="0.35">
      <c r="A330">
        <v>10799</v>
      </c>
      <c r="B330" t="s">
        <v>69</v>
      </c>
      <c r="C330" t="s">
        <v>74</v>
      </c>
      <c r="D330" t="s">
        <v>68</v>
      </c>
      <c r="E330" t="s">
        <v>79</v>
      </c>
      <c r="F330" t="s">
        <v>208</v>
      </c>
      <c r="G330" t="s">
        <v>96</v>
      </c>
      <c r="H330" t="s">
        <v>98</v>
      </c>
      <c r="I330" t="s">
        <v>207</v>
      </c>
      <c r="J330" t="s">
        <v>111</v>
      </c>
      <c r="K330" t="s">
        <v>204</v>
      </c>
      <c r="L330">
        <v>7</v>
      </c>
      <c r="X330" s="16"/>
      <c r="Y330" t="s">
        <v>69</v>
      </c>
      <c r="AB330">
        <v>4</v>
      </c>
      <c r="AE330" s="16"/>
      <c r="AF330" s="16"/>
      <c r="AG330" s="16"/>
      <c r="AH330" s="16"/>
      <c r="AI330" s="16"/>
      <c r="AJ330" s="16"/>
      <c r="AK330">
        <v>6</v>
      </c>
      <c r="AL330" s="16">
        <v>8</v>
      </c>
      <c r="AM330" s="16">
        <v>5</v>
      </c>
      <c r="AN330" s="16">
        <v>3</v>
      </c>
      <c r="AO330" s="16">
        <v>9</v>
      </c>
      <c r="AP330" s="16">
        <v>7</v>
      </c>
      <c r="AQ330" s="16">
        <v>1</v>
      </c>
      <c r="AR330" s="16">
        <v>4</v>
      </c>
      <c r="AS330" s="16">
        <v>3</v>
      </c>
      <c r="AT330" s="16">
        <v>2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</row>
    <row r="331" spans="1:52" x14ac:dyDescent="0.35">
      <c r="A331">
        <v>10801</v>
      </c>
      <c r="B331" t="s">
        <v>69</v>
      </c>
      <c r="C331" t="s">
        <v>74</v>
      </c>
      <c r="D331" t="s">
        <v>68</v>
      </c>
      <c r="E331" t="s">
        <v>85</v>
      </c>
      <c r="F331" t="s">
        <v>198</v>
      </c>
      <c r="G331" t="s">
        <v>95</v>
      </c>
      <c r="H331" t="s">
        <v>98</v>
      </c>
      <c r="I331" t="s">
        <v>197</v>
      </c>
      <c r="J331" t="s">
        <v>110</v>
      </c>
      <c r="K331" t="s">
        <v>116</v>
      </c>
      <c r="L331">
        <v>9</v>
      </c>
      <c r="P331">
        <v>8</v>
      </c>
      <c r="Q331">
        <v>9</v>
      </c>
      <c r="R331">
        <v>10</v>
      </c>
      <c r="S331">
        <v>10</v>
      </c>
      <c r="T331">
        <v>8</v>
      </c>
      <c r="U331">
        <v>9</v>
      </c>
      <c r="V331" t="s">
        <v>122</v>
      </c>
      <c r="X331">
        <v>3</v>
      </c>
      <c r="Y331" t="s">
        <v>69</v>
      </c>
      <c r="AB331">
        <v>4</v>
      </c>
      <c r="AE331" s="16"/>
      <c r="AF331" s="16"/>
      <c r="AG331" s="16"/>
      <c r="AH331" s="16"/>
      <c r="AI331" s="16"/>
      <c r="AJ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</row>
    <row r="332" spans="1:52" x14ac:dyDescent="0.35">
      <c r="A332">
        <v>10802</v>
      </c>
      <c r="B332" t="s">
        <v>69</v>
      </c>
      <c r="C332" t="s">
        <v>74</v>
      </c>
      <c r="D332" t="s">
        <v>68</v>
      </c>
      <c r="E332" t="s">
        <v>86</v>
      </c>
      <c r="F332" t="s">
        <v>208</v>
      </c>
      <c r="G332" t="s">
        <v>96</v>
      </c>
      <c r="H332" t="s">
        <v>98</v>
      </c>
      <c r="I332" t="s">
        <v>206</v>
      </c>
      <c r="J332" t="s">
        <v>111</v>
      </c>
      <c r="K332" t="s">
        <v>204</v>
      </c>
      <c r="L332">
        <v>8</v>
      </c>
      <c r="X332" s="16"/>
      <c r="Y332" t="s">
        <v>69</v>
      </c>
      <c r="AB332">
        <v>3</v>
      </c>
      <c r="AE332" s="16"/>
      <c r="AF332" s="16"/>
      <c r="AG332" s="16"/>
      <c r="AH332" s="16"/>
      <c r="AI332" s="16"/>
      <c r="AJ332" s="16"/>
      <c r="AK332">
        <v>9</v>
      </c>
      <c r="AL332" s="16">
        <v>9</v>
      </c>
      <c r="AM332" s="16">
        <v>8</v>
      </c>
      <c r="AN332" s="16">
        <v>8</v>
      </c>
      <c r="AO332" s="16">
        <v>7</v>
      </c>
      <c r="AP332" s="16">
        <v>9</v>
      </c>
      <c r="AQ332" s="16">
        <v>1</v>
      </c>
      <c r="AR332" s="16">
        <v>3</v>
      </c>
      <c r="AS332" s="16">
        <v>2</v>
      </c>
      <c r="AT332" s="16">
        <v>4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0</v>
      </c>
    </row>
    <row r="333" spans="1:52" x14ac:dyDescent="0.35">
      <c r="A333">
        <v>10803</v>
      </c>
      <c r="B333" t="s">
        <v>69</v>
      </c>
      <c r="C333" t="s">
        <v>74</v>
      </c>
      <c r="D333" t="s">
        <v>68</v>
      </c>
      <c r="E333" t="s">
        <v>84</v>
      </c>
      <c r="F333" t="s">
        <v>200</v>
      </c>
      <c r="G333" t="s">
        <v>93</v>
      </c>
      <c r="H333" t="s">
        <v>98</v>
      </c>
      <c r="I333" t="s">
        <v>197</v>
      </c>
      <c r="J333" t="s">
        <v>111</v>
      </c>
      <c r="K333" t="s">
        <v>116</v>
      </c>
      <c r="L333">
        <v>9</v>
      </c>
      <c r="X333" s="16"/>
      <c r="Y333" t="s">
        <v>69</v>
      </c>
      <c r="AB333">
        <v>4</v>
      </c>
      <c r="AE333" s="16"/>
      <c r="AF333" s="16"/>
      <c r="AG333" s="16"/>
      <c r="AH333" s="16"/>
      <c r="AI333" s="16"/>
      <c r="AJ333" s="16"/>
      <c r="AK333">
        <v>10</v>
      </c>
      <c r="AL333" s="16">
        <v>9</v>
      </c>
      <c r="AM333" s="16">
        <v>10</v>
      </c>
      <c r="AN333" s="16">
        <v>8</v>
      </c>
      <c r="AO333" s="16">
        <v>9</v>
      </c>
      <c r="AP333" s="16">
        <v>10</v>
      </c>
      <c r="AQ333" s="16">
        <v>1</v>
      </c>
      <c r="AR333" s="16">
        <v>4</v>
      </c>
      <c r="AS333" s="16">
        <v>2</v>
      </c>
      <c r="AT333" s="16">
        <v>3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</row>
    <row r="334" spans="1:52" x14ac:dyDescent="0.35">
      <c r="A334">
        <v>10804</v>
      </c>
      <c r="B334" t="s">
        <v>69</v>
      </c>
      <c r="C334" t="s">
        <v>74</v>
      </c>
      <c r="D334" t="s">
        <v>68</v>
      </c>
      <c r="E334" t="s">
        <v>84</v>
      </c>
      <c r="F334" t="s">
        <v>196</v>
      </c>
      <c r="G334" t="s">
        <v>95</v>
      </c>
      <c r="H334" t="s">
        <v>98</v>
      </c>
      <c r="I334" t="s">
        <v>205</v>
      </c>
      <c r="J334" t="s">
        <v>111</v>
      </c>
      <c r="K334" t="s">
        <v>116</v>
      </c>
      <c r="L334">
        <v>10</v>
      </c>
      <c r="X334" s="16"/>
      <c r="Y334" t="s">
        <v>69</v>
      </c>
      <c r="AB334">
        <v>4</v>
      </c>
      <c r="AE334" s="16"/>
      <c r="AF334" s="16"/>
      <c r="AG334" s="16"/>
      <c r="AH334" s="16"/>
      <c r="AI334" s="16"/>
      <c r="AJ334" s="16"/>
      <c r="AK334">
        <v>9</v>
      </c>
      <c r="AL334" s="16">
        <v>9</v>
      </c>
      <c r="AM334" s="16">
        <v>9</v>
      </c>
      <c r="AN334" s="16">
        <v>8</v>
      </c>
      <c r="AO334" s="16">
        <v>7</v>
      </c>
      <c r="AP334" s="16">
        <v>9</v>
      </c>
      <c r="AQ334" s="16">
        <v>2</v>
      </c>
      <c r="AR334" s="16">
        <v>1</v>
      </c>
      <c r="AS334" s="16">
        <v>4</v>
      </c>
      <c r="AT334" s="16">
        <v>3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0</v>
      </c>
    </row>
    <row r="335" spans="1:52" x14ac:dyDescent="0.35">
      <c r="A335">
        <v>10806</v>
      </c>
      <c r="B335" t="s">
        <v>69</v>
      </c>
      <c r="C335" t="s">
        <v>74</v>
      </c>
      <c r="D335" t="s">
        <v>68</v>
      </c>
      <c r="E335" t="s">
        <v>77</v>
      </c>
      <c r="F335" t="s">
        <v>196</v>
      </c>
      <c r="G335" t="s">
        <v>96</v>
      </c>
      <c r="H335" t="s">
        <v>98</v>
      </c>
      <c r="I335" t="s">
        <v>201</v>
      </c>
      <c r="J335" t="s">
        <v>110</v>
      </c>
      <c r="K335" t="s">
        <v>116</v>
      </c>
      <c r="L335">
        <v>10</v>
      </c>
      <c r="P335">
        <v>9</v>
      </c>
      <c r="Q335">
        <v>9</v>
      </c>
      <c r="R335">
        <v>8</v>
      </c>
      <c r="S335">
        <v>10</v>
      </c>
      <c r="T335">
        <v>10</v>
      </c>
      <c r="U335">
        <v>9</v>
      </c>
      <c r="V335" t="s">
        <v>122</v>
      </c>
      <c r="X335">
        <v>5</v>
      </c>
      <c r="Y335" t="s">
        <v>69</v>
      </c>
      <c r="AB335">
        <v>5</v>
      </c>
      <c r="AE335" s="16"/>
      <c r="AF335" s="16"/>
      <c r="AG335" s="16"/>
      <c r="AH335" s="16"/>
      <c r="AI335" s="16"/>
      <c r="AJ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>
        <v>1</v>
      </c>
      <c r="AV335">
        <v>0</v>
      </c>
      <c r="AW335">
        <v>1</v>
      </c>
      <c r="AX335">
        <v>0</v>
      </c>
      <c r="AY335">
        <v>0</v>
      </c>
      <c r="AZ335">
        <v>0</v>
      </c>
    </row>
    <row r="336" spans="1:52" x14ac:dyDescent="0.35">
      <c r="A336">
        <v>10809</v>
      </c>
      <c r="B336" t="s">
        <v>69</v>
      </c>
      <c r="C336" t="s">
        <v>74</v>
      </c>
      <c r="D336" t="s">
        <v>68</v>
      </c>
      <c r="E336" t="s">
        <v>83</v>
      </c>
      <c r="F336" t="s">
        <v>92</v>
      </c>
      <c r="G336" t="s">
        <v>94</v>
      </c>
      <c r="H336" t="s">
        <v>99</v>
      </c>
      <c r="I336" t="s">
        <v>201</v>
      </c>
      <c r="J336" t="s">
        <v>111</v>
      </c>
      <c r="K336" t="s">
        <v>204</v>
      </c>
      <c r="L336">
        <v>6</v>
      </c>
      <c r="X336" s="16"/>
      <c r="Y336" t="s">
        <v>69</v>
      </c>
      <c r="AB336">
        <v>3</v>
      </c>
      <c r="AE336" s="16"/>
      <c r="AF336" s="16"/>
      <c r="AG336" s="16"/>
      <c r="AH336" s="16"/>
      <c r="AI336" s="16"/>
      <c r="AJ336" s="16"/>
      <c r="AK336">
        <v>7</v>
      </c>
      <c r="AL336" s="16">
        <v>8</v>
      </c>
      <c r="AM336" s="16">
        <v>7</v>
      </c>
      <c r="AN336" s="16">
        <v>8</v>
      </c>
      <c r="AO336" s="16">
        <v>7</v>
      </c>
      <c r="AP336" s="16">
        <v>7</v>
      </c>
      <c r="AQ336" s="16">
        <v>1</v>
      </c>
      <c r="AR336" s="16">
        <v>3</v>
      </c>
      <c r="AS336" s="16">
        <v>2</v>
      </c>
      <c r="AT336" s="16">
        <v>4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</row>
    <row r="337" spans="1:52" x14ac:dyDescent="0.35">
      <c r="A337">
        <v>10814</v>
      </c>
      <c r="B337" t="s">
        <v>69</v>
      </c>
      <c r="C337" t="s">
        <v>74</v>
      </c>
      <c r="D337" t="s">
        <v>68</v>
      </c>
      <c r="E337" t="s">
        <v>85</v>
      </c>
      <c r="F337" t="s">
        <v>198</v>
      </c>
      <c r="G337" t="s">
        <v>96</v>
      </c>
      <c r="H337" t="s">
        <v>98</v>
      </c>
      <c r="I337" t="s">
        <v>199</v>
      </c>
      <c r="J337" t="s">
        <v>110</v>
      </c>
      <c r="K337" t="s">
        <v>204</v>
      </c>
      <c r="L337">
        <v>6</v>
      </c>
      <c r="P337">
        <v>6</v>
      </c>
      <c r="Q337">
        <v>3</v>
      </c>
      <c r="R337">
        <v>7</v>
      </c>
      <c r="S337">
        <v>9</v>
      </c>
      <c r="T337">
        <v>5</v>
      </c>
      <c r="U337">
        <v>3</v>
      </c>
      <c r="V337" t="s">
        <v>122</v>
      </c>
      <c r="X337">
        <v>4</v>
      </c>
      <c r="Y337" t="s">
        <v>69</v>
      </c>
      <c r="AB337">
        <v>2</v>
      </c>
      <c r="AE337" s="16"/>
      <c r="AF337" s="16"/>
      <c r="AG337" s="16"/>
      <c r="AH337" s="16"/>
      <c r="AI337" s="16"/>
      <c r="AJ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</row>
    <row r="338" spans="1:52" x14ac:dyDescent="0.35">
      <c r="A338">
        <v>10818</v>
      </c>
      <c r="B338" t="s">
        <v>69</v>
      </c>
      <c r="C338" t="s">
        <v>74</v>
      </c>
      <c r="D338" t="s">
        <v>68</v>
      </c>
      <c r="E338" t="s">
        <v>82</v>
      </c>
      <c r="F338" t="s">
        <v>208</v>
      </c>
      <c r="G338" t="s">
        <v>94</v>
      </c>
      <c r="H338" t="s">
        <v>98</v>
      </c>
      <c r="I338" t="s">
        <v>209</v>
      </c>
      <c r="J338" t="s">
        <v>111</v>
      </c>
      <c r="K338" t="s">
        <v>204</v>
      </c>
      <c r="L338">
        <v>9</v>
      </c>
      <c r="X338" s="16"/>
      <c r="Y338" t="s">
        <v>69</v>
      </c>
      <c r="AB338">
        <v>4</v>
      </c>
      <c r="AE338" s="16"/>
      <c r="AF338" s="16"/>
      <c r="AG338" s="16"/>
      <c r="AH338" s="16"/>
      <c r="AI338" s="16"/>
      <c r="AJ338" s="16"/>
      <c r="AK338">
        <v>10</v>
      </c>
      <c r="AL338" s="16">
        <v>10</v>
      </c>
      <c r="AM338" s="16">
        <v>9</v>
      </c>
      <c r="AN338" s="16">
        <v>8</v>
      </c>
      <c r="AO338" s="16">
        <v>10</v>
      </c>
      <c r="AP338" s="16">
        <v>9</v>
      </c>
      <c r="AQ338" s="16">
        <v>2</v>
      </c>
      <c r="AR338" s="16">
        <v>1</v>
      </c>
      <c r="AS338" s="16">
        <v>3</v>
      </c>
      <c r="AT338" s="16">
        <v>4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</row>
    <row r="339" spans="1:52" x14ac:dyDescent="0.35">
      <c r="A339">
        <v>10820</v>
      </c>
      <c r="B339" t="s">
        <v>69</v>
      </c>
      <c r="C339" t="s">
        <v>74</v>
      </c>
      <c r="D339" t="s">
        <v>68</v>
      </c>
      <c r="E339" t="s">
        <v>84</v>
      </c>
      <c r="F339" t="s">
        <v>198</v>
      </c>
      <c r="G339" t="s">
        <v>95</v>
      </c>
      <c r="H339" t="s">
        <v>97</v>
      </c>
      <c r="I339" t="s">
        <v>201</v>
      </c>
      <c r="J339" t="s">
        <v>111</v>
      </c>
      <c r="K339" t="s">
        <v>204</v>
      </c>
      <c r="L339">
        <v>6</v>
      </c>
      <c r="X339" s="16"/>
      <c r="Y339" t="s">
        <v>69</v>
      </c>
      <c r="AB339">
        <v>3</v>
      </c>
      <c r="AE339" s="16"/>
      <c r="AF339" s="16"/>
      <c r="AG339" s="16"/>
      <c r="AH339" s="16"/>
      <c r="AI339" s="16"/>
      <c r="AJ339" s="16"/>
      <c r="AK339">
        <v>4</v>
      </c>
      <c r="AL339" s="16">
        <v>4</v>
      </c>
      <c r="AM339" s="16">
        <v>4</v>
      </c>
      <c r="AN339" s="16">
        <v>2</v>
      </c>
      <c r="AO339" s="16">
        <v>6</v>
      </c>
      <c r="AP339" s="16">
        <v>7</v>
      </c>
      <c r="AQ339" s="16">
        <v>4</v>
      </c>
      <c r="AR339" s="16">
        <v>1</v>
      </c>
      <c r="AS339" s="16">
        <v>3</v>
      </c>
      <c r="AT339" s="16">
        <v>2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</row>
    <row r="340" spans="1:52" x14ac:dyDescent="0.35">
      <c r="A340">
        <v>10823</v>
      </c>
      <c r="B340" t="s">
        <v>69</v>
      </c>
      <c r="C340" t="s">
        <v>74</v>
      </c>
      <c r="D340" t="s">
        <v>68</v>
      </c>
      <c r="E340" t="s">
        <v>80</v>
      </c>
      <c r="F340" t="s">
        <v>208</v>
      </c>
      <c r="G340" t="s">
        <v>96</v>
      </c>
      <c r="H340" t="s">
        <v>98</v>
      </c>
      <c r="I340" t="s">
        <v>209</v>
      </c>
      <c r="J340" t="s">
        <v>111</v>
      </c>
      <c r="K340" t="s">
        <v>116</v>
      </c>
      <c r="L340">
        <v>9</v>
      </c>
      <c r="X340" s="16"/>
      <c r="Y340" t="s">
        <v>69</v>
      </c>
      <c r="AB340">
        <v>4</v>
      </c>
      <c r="AE340" s="16"/>
      <c r="AF340" s="16"/>
      <c r="AG340" s="16"/>
      <c r="AH340" s="16"/>
      <c r="AI340" s="16"/>
      <c r="AJ340" s="16"/>
      <c r="AK340">
        <v>10</v>
      </c>
      <c r="AL340" s="16">
        <v>9</v>
      </c>
      <c r="AM340" s="16">
        <v>7</v>
      </c>
      <c r="AN340" s="16">
        <v>8</v>
      </c>
      <c r="AO340" s="16">
        <v>9</v>
      </c>
      <c r="AP340" s="16">
        <v>9</v>
      </c>
      <c r="AQ340" s="16">
        <v>2</v>
      </c>
      <c r="AR340" s="16">
        <v>3</v>
      </c>
      <c r="AS340" s="16">
        <v>4</v>
      </c>
      <c r="AT340" s="16">
        <v>1</v>
      </c>
      <c r="AU340">
        <v>1</v>
      </c>
      <c r="AV340">
        <v>1</v>
      </c>
      <c r="AW340">
        <v>0</v>
      </c>
      <c r="AX340">
        <v>0</v>
      </c>
      <c r="AY340">
        <v>0</v>
      </c>
      <c r="AZ340">
        <v>0</v>
      </c>
    </row>
    <row r="341" spans="1:52" x14ac:dyDescent="0.35">
      <c r="A341">
        <v>10824</v>
      </c>
      <c r="B341" t="s">
        <v>69</v>
      </c>
      <c r="C341" t="s">
        <v>74</v>
      </c>
      <c r="D341" t="s">
        <v>68</v>
      </c>
      <c r="E341" t="s">
        <v>85</v>
      </c>
      <c r="F341" t="s">
        <v>196</v>
      </c>
      <c r="G341" t="s">
        <v>95</v>
      </c>
      <c r="H341" t="s">
        <v>98</v>
      </c>
      <c r="I341" t="s">
        <v>209</v>
      </c>
      <c r="J341" t="s">
        <v>111</v>
      </c>
      <c r="K341" t="s">
        <v>116</v>
      </c>
      <c r="L341">
        <v>9</v>
      </c>
      <c r="X341" s="16"/>
      <c r="Y341" t="s">
        <v>69</v>
      </c>
      <c r="AB341">
        <v>5</v>
      </c>
      <c r="AE341" s="16"/>
      <c r="AF341" s="16"/>
      <c r="AG341" s="16"/>
      <c r="AH341" s="16"/>
      <c r="AI341" s="16"/>
      <c r="AJ341" s="16"/>
      <c r="AK341">
        <v>10</v>
      </c>
      <c r="AL341" s="16">
        <v>10</v>
      </c>
      <c r="AM341" s="16">
        <v>10</v>
      </c>
      <c r="AN341" s="16">
        <v>8</v>
      </c>
      <c r="AO341" s="16">
        <v>9</v>
      </c>
      <c r="AP341" s="16">
        <v>9</v>
      </c>
      <c r="AQ341" s="16">
        <v>1</v>
      </c>
      <c r="AR341" s="16">
        <v>4</v>
      </c>
      <c r="AS341" s="16">
        <v>3</v>
      </c>
      <c r="AT341" s="16">
        <v>2</v>
      </c>
      <c r="AU341">
        <v>1</v>
      </c>
      <c r="AV341">
        <v>0</v>
      </c>
      <c r="AW341">
        <v>0</v>
      </c>
      <c r="AX341">
        <v>0</v>
      </c>
      <c r="AY341">
        <v>1</v>
      </c>
      <c r="AZ341">
        <v>0</v>
      </c>
    </row>
    <row r="342" spans="1:52" x14ac:dyDescent="0.35">
      <c r="A342">
        <v>10825</v>
      </c>
      <c r="B342" t="s">
        <v>69</v>
      </c>
      <c r="C342" t="s">
        <v>74</v>
      </c>
      <c r="D342" t="s">
        <v>68</v>
      </c>
      <c r="E342" t="s">
        <v>84</v>
      </c>
      <c r="F342" t="s">
        <v>198</v>
      </c>
      <c r="G342" t="s">
        <v>95</v>
      </c>
      <c r="H342" t="s">
        <v>98</v>
      </c>
      <c r="I342" t="s">
        <v>199</v>
      </c>
      <c r="J342" t="s">
        <v>111</v>
      </c>
      <c r="K342" t="s">
        <v>116</v>
      </c>
      <c r="L342">
        <v>9</v>
      </c>
      <c r="X342" s="16"/>
      <c r="Y342" t="s">
        <v>69</v>
      </c>
      <c r="AB342">
        <v>5</v>
      </c>
      <c r="AE342" s="16"/>
      <c r="AF342" s="16"/>
      <c r="AG342" s="16"/>
      <c r="AH342" s="16"/>
      <c r="AI342" s="16"/>
      <c r="AJ342" s="16"/>
      <c r="AK342">
        <v>8</v>
      </c>
      <c r="AL342" s="16">
        <v>9</v>
      </c>
      <c r="AM342" s="16">
        <v>7</v>
      </c>
      <c r="AN342" s="16">
        <v>8</v>
      </c>
      <c r="AO342" s="16">
        <v>10</v>
      </c>
      <c r="AP342" s="16">
        <v>7</v>
      </c>
      <c r="AQ342" s="16">
        <v>2</v>
      </c>
      <c r="AR342" s="16">
        <v>3</v>
      </c>
      <c r="AS342" s="16">
        <v>1</v>
      </c>
      <c r="AT342" s="16">
        <v>4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</row>
    <row r="343" spans="1:52" x14ac:dyDescent="0.35">
      <c r="A343">
        <v>10826</v>
      </c>
      <c r="B343" t="s">
        <v>69</v>
      </c>
      <c r="C343" t="s">
        <v>74</v>
      </c>
      <c r="D343" t="s">
        <v>68</v>
      </c>
      <c r="E343" t="s">
        <v>83</v>
      </c>
      <c r="F343" t="s">
        <v>198</v>
      </c>
      <c r="G343" t="s">
        <v>96</v>
      </c>
      <c r="H343" t="s">
        <v>97</v>
      </c>
      <c r="I343" t="s">
        <v>199</v>
      </c>
      <c r="J343" t="s">
        <v>110</v>
      </c>
      <c r="K343" t="s">
        <v>204</v>
      </c>
      <c r="L343">
        <v>3</v>
      </c>
      <c r="P343">
        <v>9</v>
      </c>
      <c r="Q343">
        <v>9</v>
      </c>
      <c r="R343">
        <v>8</v>
      </c>
      <c r="S343">
        <v>10</v>
      </c>
      <c r="T343">
        <v>8</v>
      </c>
      <c r="U343">
        <v>9</v>
      </c>
      <c r="V343" t="s">
        <v>122</v>
      </c>
      <c r="X343">
        <v>4</v>
      </c>
      <c r="Y343" t="s">
        <v>69</v>
      </c>
      <c r="AB343">
        <v>4</v>
      </c>
      <c r="AE343" s="16"/>
      <c r="AF343" s="16"/>
      <c r="AG343" s="16"/>
      <c r="AH343" s="16"/>
      <c r="AI343" s="16"/>
      <c r="AJ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 spans="1:52" x14ac:dyDescent="0.35">
      <c r="A344">
        <v>10827</v>
      </c>
      <c r="B344" t="s">
        <v>69</v>
      </c>
      <c r="C344" t="s">
        <v>74</v>
      </c>
      <c r="D344" t="s">
        <v>68</v>
      </c>
      <c r="E344" t="s">
        <v>85</v>
      </c>
      <c r="F344" t="s">
        <v>198</v>
      </c>
      <c r="G344" t="s">
        <v>95</v>
      </c>
      <c r="H344" t="s">
        <v>98</v>
      </c>
      <c r="I344" t="s">
        <v>203</v>
      </c>
      <c r="J344" t="s">
        <v>110</v>
      </c>
      <c r="K344" t="s">
        <v>116</v>
      </c>
      <c r="L344">
        <v>9</v>
      </c>
      <c r="P344">
        <v>9</v>
      </c>
      <c r="Q344">
        <v>7</v>
      </c>
      <c r="R344">
        <v>10</v>
      </c>
      <c r="S344">
        <v>10</v>
      </c>
      <c r="T344">
        <v>10</v>
      </c>
      <c r="U344">
        <v>7</v>
      </c>
      <c r="V344" t="s">
        <v>123</v>
      </c>
      <c r="X344">
        <v>5</v>
      </c>
      <c r="Y344" t="s">
        <v>69</v>
      </c>
      <c r="AB344">
        <v>4</v>
      </c>
      <c r="AE344" s="16"/>
      <c r="AF344" s="16"/>
      <c r="AG344" s="16"/>
      <c r="AH344" s="16"/>
      <c r="AI344" s="16"/>
      <c r="AJ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</row>
    <row r="345" spans="1:52" x14ac:dyDescent="0.35">
      <c r="A345">
        <v>10830</v>
      </c>
      <c r="B345" t="s">
        <v>69</v>
      </c>
      <c r="C345" t="s">
        <v>74</v>
      </c>
      <c r="D345" t="s">
        <v>68</v>
      </c>
      <c r="E345" t="s">
        <v>78</v>
      </c>
      <c r="F345" t="s">
        <v>196</v>
      </c>
      <c r="G345" t="s">
        <v>94</v>
      </c>
      <c r="H345" t="s">
        <v>98</v>
      </c>
      <c r="I345" t="s">
        <v>197</v>
      </c>
      <c r="J345" t="s">
        <v>111</v>
      </c>
      <c r="K345" t="s">
        <v>116</v>
      </c>
      <c r="L345">
        <v>9</v>
      </c>
      <c r="X345" s="16"/>
      <c r="Y345" t="s">
        <v>69</v>
      </c>
      <c r="AB345">
        <v>4</v>
      </c>
      <c r="AE345" s="16"/>
      <c r="AF345" s="16"/>
      <c r="AG345" s="16"/>
      <c r="AH345" s="16"/>
      <c r="AI345" s="16"/>
      <c r="AJ345" s="16"/>
      <c r="AK345">
        <v>10</v>
      </c>
      <c r="AL345" s="16">
        <v>9</v>
      </c>
      <c r="AM345" s="16">
        <v>7</v>
      </c>
      <c r="AN345" s="16">
        <v>10</v>
      </c>
      <c r="AO345" s="16">
        <v>9</v>
      </c>
      <c r="AP345" s="16">
        <v>9</v>
      </c>
      <c r="AQ345" s="16">
        <v>3</v>
      </c>
      <c r="AR345" s="16">
        <v>4</v>
      </c>
      <c r="AS345" s="16">
        <v>1</v>
      </c>
      <c r="AT345" s="16">
        <v>2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</row>
    <row r="346" spans="1:52" x14ac:dyDescent="0.35">
      <c r="A346">
        <v>10832</v>
      </c>
      <c r="B346" t="s">
        <v>69</v>
      </c>
      <c r="C346" t="s">
        <v>74</v>
      </c>
      <c r="D346" t="s">
        <v>68</v>
      </c>
      <c r="E346" t="s">
        <v>76</v>
      </c>
      <c r="F346" t="s">
        <v>196</v>
      </c>
      <c r="G346" t="s">
        <v>96</v>
      </c>
      <c r="H346" t="s">
        <v>97</v>
      </c>
      <c r="I346" t="s">
        <v>206</v>
      </c>
      <c r="J346" t="s">
        <v>111</v>
      </c>
      <c r="K346" t="s">
        <v>116</v>
      </c>
      <c r="L346">
        <v>8</v>
      </c>
      <c r="X346" s="16"/>
      <c r="Y346" t="s">
        <v>69</v>
      </c>
      <c r="AB346">
        <v>5</v>
      </c>
      <c r="AE346" s="16"/>
      <c r="AF346" s="16"/>
      <c r="AG346" s="16"/>
      <c r="AH346" s="16"/>
      <c r="AI346" s="16"/>
      <c r="AJ346" s="16"/>
      <c r="AK346">
        <v>7</v>
      </c>
      <c r="AL346" s="16">
        <v>9</v>
      </c>
      <c r="AM346" s="16">
        <v>7</v>
      </c>
      <c r="AN346" s="16">
        <v>8</v>
      </c>
      <c r="AO346" s="16">
        <v>7</v>
      </c>
      <c r="AP346" s="16">
        <v>9</v>
      </c>
      <c r="AQ346" s="16">
        <v>1</v>
      </c>
      <c r="AR346" s="16">
        <v>2</v>
      </c>
      <c r="AS346" s="16">
        <v>4</v>
      </c>
      <c r="AT346" s="16">
        <v>3</v>
      </c>
      <c r="AU346">
        <v>1</v>
      </c>
      <c r="AV346">
        <v>0</v>
      </c>
      <c r="AW346">
        <v>1</v>
      </c>
      <c r="AX346">
        <v>0</v>
      </c>
      <c r="AY346">
        <v>0</v>
      </c>
      <c r="AZ346">
        <v>0</v>
      </c>
    </row>
    <row r="347" spans="1:52" x14ac:dyDescent="0.35">
      <c r="A347">
        <v>10833</v>
      </c>
      <c r="B347" t="s">
        <v>69</v>
      </c>
      <c r="C347" t="s">
        <v>74</v>
      </c>
      <c r="D347" t="s">
        <v>68</v>
      </c>
      <c r="E347" t="s">
        <v>80</v>
      </c>
      <c r="F347" t="s">
        <v>208</v>
      </c>
      <c r="G347" t="s">
        <v>93</v>
      </c>
      <c r="H347" t="s">
        <v>98</v>
      </c>
      <c r="I347" t="s">
        <v>199</v>
      </c>
      <c r="J347" t="s">
        <v>111</v>
      </c>
      <c r="K347" t="s">
        <v>116</v>
      </c>
      <c r="L347">
        <v>4</v>
      </c>
      <c r="X347" s="16"/>
      <c r="Y347" t="s">
        <v>69</v>
      </c>
      <c r="AB347">
        <v>3</v>
      </c>
      <c r="AE347" s="16"/>
      <c r="AF347" s="16"/>
      <c r="AG347" s="16"/>
      <c r="AH347" s="16"/>
      <c r="AI347" s="16"/>
      <c r="AJ347" s="16"/>
      <c r="AK347">
        <v>6</v>
      </c>
      <c r="AL347" s="16">
        <v>5</v>
      </c>
      <c r="AM347" s="16">
        <v>3</v>
      </c>
      <c r="AN347" s="16">
        <v>8</v>
      </c>
      <c r="AO347" s="16">
        <v>8</v>
      </c>
      <c r="AP347" s="16">
        <v>7</v>
      </c>
      <c r="AQ347" s="16">
        <v>1</v>
      </c>
      <c r="AR347" s="16">
        <v>4</v>
      </c>
      <c r="AS347" s="16">
        <v>3</v>
      </c>
      <c r="AT347" s="16">
        <v>2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</row>
    <row r="348" spans="1:52" x14ac:dyDescent="0.35">
      <c r="A348">
        <v>10834</v>
      </c>
      <c r="B348" t="s">
        <v>69</v>
      </c>
      <c r="C348" t="s">
        <v>74</v>
      </c>
      <c r="D348" t="s">
        <v>68</v>
      </c>
      <c r="E348" t="s">
        <v>80</v>
      </c>
      <c r="F348" t="s">
        <v>198</v>
      </c>
      <c r="G348" t="s">
        <v>96</v>
      </c>
      <c r="H348" t="s">
        <v>97</v>
      </c>
      <c r="I348" t="s">
        <v>201</v>
      </c>
      <c r="J348" t="s">
        <v>111</v>
      </c>
      <c r="K348" t="s">
        <v>202</v>
      </c>
      <c r="L348">
        <v>9</v>
      </c>
      <c r="X348" s="16"/>
      <c r="Y348" t="s">
        <v>69</v>
      </c>
      <c r="AB348">
        <v>5</v>
      </c>
      <c r="AE348" s="16"/>
      <c r="AF348" s="16"/>
      <c r="AG348" s="16"/>
      <c r="AH348" s="16"/>
      <c r="AI348" s="16"/>
      <c r="AJ348" s="16"/>
      <c r="AK348">
        <v>10</v>
      </c>
      <c r="AL348" s="16">
        <v>9</v>
      </c>
      <c r="AM348" s="16">
        <v>7</v>
      </c>
      <c r="AN348" s="16">
        <v>7</v>
      </c>
      <c r="AO348" s="16">
        <v>7</v>
      </c>
      <c r="AP348" s="16">
        <v>9</v>
      </c>
      <c r="AQ348" s="16">
        <v>3</v>
      </c>
      <c r="AR348" s="16">
        <v>4</v>
      </c>
      <c r="AS348" s="16">
        <v>1</v>
      </c>
      <c r="AT348" s="16">
        <v>2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</row>
    <row r="349" spans="1:52" x14ac:dyDescent="0.35">
      <c r="A349">
        <v>10842</v>
      </c>
      <c r="B349" t="s">
        <v>69</v>
      </c>
      <c r="C349" t="s">
        <v>74</v>
      </c>
      <c r="D349" t="s">
        <v>68</v>
      </c>
      <c r="E349" t="s">
        <v>83</v>
      </c>
      <c r="F349" t="s">
        <v>208</v>
      </c>
      <c r="G349" t="s">
        <v>94</v>
      </c>
      <c r="H349" t="s">
        <v>98</v>
      </c>
      <c r="I349" t="s">
        <v>207</v>
      </c>
      <c r="J349" t="s">
        <v>111</v>
      </c>
      <c r="K349" t="s">
        <v>116</v>
      </c>
      <c r="L349">
        <v>9</v>
      </c>
      <c r="X349" s="16"/>
      <c r="Y349" t="s">
        <v>69</v>
      </c>
      <c r="AB349">
        <v>4</v>
      </c>
      <c r="AE349" s="16"/>
      <c r="AF349" s="16"/>
      <c r="AG349" s="16"/>
      <c r="AH349" s="16"/>
      <c r="AI349" s="16"/>
      <c r="AJ349" s="16"/>
      <c r="AK349">
        <v>8</v>
      </c>
      <c r="AL349" s="16">
        <v>8</v>
      </c>
      <c r="AM349" s="16">
        <v>7</v>
      </c>
      <c r="AN349" s="16">
        <v>7</v>
      </c>
      <c r="AO349" s="16">
        <v>9</v>
      </c>
      <c r="AP349" s="16">
        <v>7</v>
      </c>
      <c r="AQ349" s="16">
        <v>3</v>
      </c>
      <c r="AR349" s="16">
        <v>2</v>
      </c>
      <c r="AS349" s="16">
        <v>1</v>
      </c>
      <c r="AT349" s="16">
        <v>4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</row>
    <row r="350" spans="1:52" x14ac:dyDescent="0.35">
      <c r="A350">
        <v>10844</v>
      </c>
      <c r="B350" t="s">
        <v>69</v>
      </c>
      <c r="C350" t="s">
        <v>74</v>
      </c>
      <c r="D350" t="s">
        <v>68</v>
      </c>
      <c r="E350" t="s">
        <v>86</v>
      </c>
      <c r="F350" t="s">
        <v>198</v>
      </c>
      <c r="G350" t="s">
        <v>96</v>
      </c>
      <c r="H350" t="s">
        <v>97</v>
      </c>
      <c r="I350" t="s">
        <v>201</v>
      </c>
      <c r="J350" t="s">
        <v>111</v>
      </c>
      <c r="K350" t="s">
        <v>204</v>
      </c>
      <c r="L350">
        <v>7</v>
      </c>
      <c r="X350" s="16"/>
      <c r="Y350" t="s">
        <v>69</v>
      </c>
      <c r="AB350">
        <v>4</v>
      </c>
      <c r="AE350" s="16"/>
      <c r="AF350" s="16"/>
      <c r="AG350" s="16"/>
      <c r="AH350" s="16"/>
      <c r="AI350" s="16"/>
      <c r="AJ350" s="16"/>
      <c r="AK350">
        <v>7</v>
      </c>
      <c r="AL350" s="16">
        <v>6</v>
      </c>
      <c r="AM350" s="16">
        <v>6</v>
      </c>
      <c r="AN350" s="16">
        <v>5</v>
      </c>
      <c r="AO350" s="16">
        <v>7</v>
      </c>
      <c r="AP350" s="16">
        <v>5</v>
      </c>
      <c r="AQ350" s="16">
        <v>4</v>
      </c>
      <c r="AR350" s="16">
        <v>3</v>
      </c>
      <c r="AS350" s="16">
        <v>2</v>
      </c>
      <c r="AT350" s="16">
        <v>1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</row>
    <row r="351" spans="1:52" x14ac:dyDescent="0.35">
      <c r="A351">
        <v>10846</v>
      </c>
      <c r="B351" t="s">
        <v>69</v>
      </c>
      <c r="C351" t="s">
        <v>74</v>
      </c>
      <c r="D351" t="s">
        <v>68</v>
      </c>
      <c r="E351" t="s">
        <v>77</v>
      </c>
      <c r="F351" t="s">
        <v>198</v>
      </c>
      <c r="G351" t="s">
        <v>95</v>
      </c>
      <c r="H351" t="s">
        <v>98</v>
      </c>
      <c r="I351" t="s">
        <v>206</v>
      </c>
      <c r="J351" t="s">
        <v>111</v>
      </c>
      <c r="K351" t="s">
        <v>116</v>
      </c>
      <c r="L351">
        <v>8</v>
      </c>
      <c r="X351" s="16"/>
      <c r="Y351" t="s">
        <v>69</v>
      </c>
      <c r="AB351">
        <v>4</v>
      </c>
      <c r="AE351" s="16"/>
      <c r="AF351" s="16"/>
      <c r="AG351" s="16"/>
      <c r="AH351" s="16"/>
      <c r="AI351" s="16"/>
      <c r="AJ351" s="16"/>
      <c r="AK351">
        <v>9</v>
      </c>
      <c r="AL351" s="16">
        <v>10</v>
      </c>
      <c r="AM351" s="16">
        <v>8</v>
      </c>
      <c r="AN351" s="16">
        <v>8</v>
      </c>
      <c r="AO351" s="16">
        <v>10</v>
      </c>
      <c r="AP351" s="16">
        <v>9</v>
      </c>
      <c r="AQ351" s="16">
        <v>4</v>
      </c>
      <c r="AR351" s="16">
        <v>3</v>
      </c>
      <c r="AS351" s="16">
        <v>2</v>
      </c>
      <c r="AT351" s="16">
        <v>1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</row>
    <row r="352" spans="1:52" x14ac:dyDescent="0.35">
      <c r="A352">
        <v>10848</v>
      </c>
      <c r="B352" t="s">
        <v>69</v>
      </c>
      <c r="C352" t="s">
        <v>74</v>
      </c>
      <c r="D352" t="s">
        <v>68</v>
      </c>
      <c r="E352" t="s">
        <v>79</v>
      </c>
      <c r="F352" t="s">
        <v>198</v>
      </c>
      <c r="G352" t="s">
        <v>95</v>
      </c>
      <c r="H352" t="s">
        <v>98</v>
      </c>
      <c r="I352" t="s">
        <v>207</v>
      </c>
      <c r="J352" t="s">
        <v>111</v>
      </c>
      <c r="K352" t="s">
        <v>204</v>
      </c>
      <c r="L352">
        <v>7</v>
      </c>
      <c r="X352" s="16"/>
      <c r="Y352" t="s">
        <v>69</v>
      </c>
      <c r="AB352">
        <v>3</v>
      </c>
      <c r="AE352" s="16"/>
      <c r="AF352" s="16"/>
      <c r="AG352" s="16"/>
      <c r="AH352" s="16"/>
      <c r="AI352" s="16"/>
      <c r="AJ352" s="16"/>
      <c r="AK352">
        <v>8</v>
      </c>
      <c r="AL352" s="16">
        <v>10</v>
      </c>
      <c r="AM352" s="16">
        <v>9</v>
      </c>
      <c r="AN352" s="16">
        <v>9</v>
      </c>
      <c r="AO352" s="16">
        <v>8</v>
      </c>
      <c r="AP352" s="16">
        <v>10</v>
      </c>
      <c r="AQ352" s="16">
        <v>2</v>
      </c>
      <c r="AR352" s="16">
        <v>3</v>
      </c>
      <c r="AS352" s="16">
        <v>1</v>
      </c>
      <c r="AT352" s="16">
        <v>4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0</v>
      </c>
    </row>
    <row r="353" spans="1:52" x14ac:dyDescent="0.35">
      <c r="A353">
        <v>10851</v>
      </c>
      <c r="B353" t="s">
        <v>69</v>
      </c>
      <c r="C353" t="s">
        <v>74</v>
      </c>
      <c r="D353" t="s">
        <v>68</v>
      </c>
      <c r="E353" t="s">
        <v>84</v>
      </c>
      <c r="F353" t="s">
        <v>198</v>
      </c>
      <c r="G353" t="s">
        <v>95</v>
      </c>
      <c r="H353" t="s">
        <v>98</v>
      </c>
      <c r="I353" t="s">
        <v>207</v>
      </c>
      <c r="J353" t="s">
        <v>111</v>
      </c>
      <c r="K353" t="s">
        <v>204</v>
      </c>
      <c r="L353">
        <v>6</v>
      </c>
      <c r="X353" s="16"/>
      <c r="Y353" t="s">
        <v>69</v>
      </c>
      <c r="AB353">
        <v>4</v>
      </c>
      <c r="AE353" s="16"/>
      <c r="AF353" s="16"/>
      <c r="AG353" s="16"/>
      <c r="AH353" s="16"/>
      <c r="AI353" s="16"/>
      <c r="AJ353" s="16"/>
      <c r="AK353">
        <v>7</v>
      </c>
      <c r="AL353" s="16">
        <v>7</v>
      </c>
      <c r="AM353" s="16">
        <v>8</v>
      </c>
      <c r="AN353" s="16">
        <v>8</v>
      </c>
      <c r="AO353" s="16">
        <v>9</v>
      </c>
      <c r="AP353" s="16">
        <v>8</v>
      </c>
      <c r="AQ353" s="16">
        <v>1</v>
      </c>
      <c r="AR353" s="16">
        <v>3</v>
      </c>
      <c r="AS353" s="16">
        <v>4</v>
      </c>
      <c r="AT353" s="16">
        <v>2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 spans="1:52" x14ac:dyDescent="0.35">
      <c r="A354">
        <v>10852</v>
      </c>
      <c r="B354" t="s">
        <v>69</v>
      </c>
      <c r="C354" t="s">
        <v>74</v>
      </c>
      <c r="D354" t="s">
        <v>68</v>
      </c>
      <c r="E354" t="s">
        <v>77</v>
      </c>
      <c r="F354" t="s">
        <v>198</v>
      </c>
      <c r="G354" t="s">
        <v>95</v>
      </c>
      <c r="H354" t="s">
        <v>97</v>
      </c>
      <c r="I354" t="s">
        <v>207</v>
      </c>
      <c r="J354" t="s">
        <v>110</v>
      </c>
      <c r="K354" t="s">
        <v>204</v>
      </c>
      <c r="L354">
        <v>9</v>
      </c>
      <c r="P354">
        <v>7</v>
      </c>
      <c r="Q354">
        <v>5</v>
      </c>
      <c r="R354">
        <v>4</v>
      </c>
      <c r="S354">
        <v>9</v>
      </c>
      <c r="T354">
        <v>5</v>
      </c>
      <c r="U354">
        <v>5</v>
      </c>
      <c r="V354" t="s">
        <v>123</v>
      </c>
      <c r="X354">
        <v>3</v>
      </c>
      <c r="Y354" t="s">
        <v>69</v>
      </c>
      <c r="AB354">
        <v>4</v>
      </c>
      <c r="AE354" s="16"/>
      <c r="AF354" s="16"/>
      <c r="AG354" s="16"/>
      <c r="AH354" s="16"/>
      <c r="AI354" s="16"/>
      <c r="AJ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</row>
    <row r="355" spans="1:52" x14ac:dyDescent="0.35">
      <c r="A355">
        <v>10856</v>
      </c>
      <c r="B355" t="s">
        <v>69</v>
      </c>
      <c r="C355" t="s">
        <v>74</v>
      </c>
      <c r="D355" t="s">
        <v>68</v>
      </c>
      <c r="E355" t="s">
        <v>83</v>
      </c>
      <c r="F355" t="s">
        <v>208</v>
      </c>
      <c r="G355" t="s">
        <v>96</v>
      </c>
      <c r="H355" t="s">
        <v>97</v>
      </c>
      <c r="I355" t="s">
        <v>205</v>
      </c>
      <c r="J355" t="s">
        <v>111</v>
      </c>
      <c r="K355" t="s">
        <v>116</v>
      </c>
      <c r="L355">
        <v>9</v>
      </c>
      <c r="X355" s="16"/>
      <c r="Y355" t="s">
        <v>69</v>
      </c>
      <c r="AB355">
        <v>4</v>
      </c>
      <c r="AE355" s="16"/>
      <c r="AF355" s="16"/>
      <c r="AG355" s="16"/>
      <c r="AH355" s="16"/>
      <c r="AI355" s="16"/>
      <c r="AJ355" s="16"/>
      <c r="AK355">
        <v>7</v>
      </c>
      <c r="AL355" s="16">
        <v>7</v>
      </c>
      <c r="AM355" s="16">
        <v>7</v>
      </c>
      <c r="AN355" s="16">
        <v>7</v>
      </c>
      <c r="AO355" s="16">
        <v>9</v>
      </c>
      <c r="AP355" s="16">
        <v>7</v>
      </c>
      <c r="AQ355" s="16">
        <v>1</v>
      </c>
      <c r="AR355" s="16">
        <v>3</v>
      </c>
      <c r="AS355" s="16">
        <v>4</v>
      </c>
      <c r="AT355" s="16">
        <v>2</v>
      </c>
      <c r="AU355">
        <v>1</v>
      </c>
      <c r="AV355">
        <v>1</v>
      </c>
      <c r="AW355">
        <v>1</v>
      </c>
      <c r="AX355">
        <v>0</v>
      </c>
      <c r="AY355">
        <v>0</v>
      </c>
      <c r="AZ355">
        <v>0</v>
      </c>
    </row>
    <row r="356" spans="1:52" x14ac:dyDescent="0.35">
      <c r="A356">
        <v>10858</v>
      </c>
      <c r="B356" t="s">
        <v>69</v>
      </c>
      <c r="C356" t="s">
        <v>74</v>
      </c>
      <c r="D356" t="s">
        <v>68</v>
      </c>
      <c r="E356" t="s">
        <v>84</v>
      </c>
      <c r="F356" t="s">
        <v>208</v>
      </c>
      <c r="G356" t="s">
        <v>94</v>
      </c>
      <c r="H356" t="s">
        <v>98</v>
      </c>
      <c r="I356" t="s">
        <v>205</v>
      </c>
      <c r="J356" t="s">
        <v>110</v>
      </c>
      <c r="K356" t="s">
        <v>204</v>
      </c>
      <c r="L356">
        <v>8</v>
      </c>
      <c r="P356">
        <v>9</v>
      </c>
      <c r="Q356">
        <v>9</v>
      </c>
      <c r="R356">
        <v>9</v>
      </c>
      <c r="S356">
        <v>10</v>
      </c>
      <c r="T356">
        <v>8</v>
      </c>
      <c r="U356">
        <v>9</v>
      </c>
      <c r="V356" t="s">
        <v>123</v>
      </c>
      <c r="X356">
        <v>5</v>
      </c>
      <c r="Y356" t="s">
        <v>69</v>
      </c>
      <c r="AB356">
        <v>4</v>
      </c>
      <c r="AE356" s="16"/>
      <c r="AF356" s="16"/>
      <c r="AG356" s="16"/>
      <c r="AH356" s="16"/>
      <c r="AI356" s="16"/>
      <c r="AJ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>
        <v>1</v>
      </c>
      <c r="AV356">
        <v>1</v>
      </c>
      <c r="AW356">
        <v>0</v>
      </c>
      <c r="AX356">
        <v>0</v>
      </c>
      <c r="AY356">
        <v>0</v>
      </c>
      <c r="AZ356">
        <v>0</v>
      </c>
    </row>
    <row r="357" spans="1:52" x14ac:dyDescent="0.35">
      <c r="A357">
        <v>10860</v>
      </c>
      <c r="B357" t="s">
        <v>69</v>
      </c>
      <c r="C357" t="s">
        <v>74</v>
      </c>
      <c r="D357" t="s">
        <v>68</v>
      </c>
      <c r="E357" t="s">
        <v>79</v>
      </c>
      <c r="F357" t="s">
        <v>196</v>
      </c>
      <c r="G357" t="s">
        <v>96</v>
      </c>
      <c r="H357" t="s">
        <v>98</v>
      </c>
      <c r="I357" t="s">
        <v>203</v>
      </c>
      <c r="J357" t="s">
        <v>111</v>
      </c>
      <c r="K357" t="s">
        <v>202</v>
      </c>
      <c r="L357">
        <v>4</v>
      </c>
      <c r="X357" s="16"/>
      <c r="Y357" t="s">
        <v>69</v>
      </c>
      <c r="AB357">
        <v>2</v>
      </c>
      <c r="AE357" s="16"/>
      <c r="AF357" s="16"/>
      <c r="AG357" s="16"/>
      <c r="AH357" s="16"/>
      <c r="AI357" s="16"/>
      <c r="AJ357" s="16"/>
      <c r="AK357">
        <v>5</v>
      </c>
      <c r="AL357" s="16">
        <v>6</v>
      </c>
      <c r="AM357" s="16">
        <v>8</v>
      </c>
      <c r="AN357" s="16">
        <v>7</v>
      </c>
      <c r="AO357" s="16">
        <v>3</v>
      </c>
      <c r="AP357" s="16">
        <v>3</v>
      </c>
      <c r="AQ357" s="16">
        <v>1</v>
      </c>
      <c r="AR357" s="16">
        <v>3</v>
      </c>
      <c r="AS357" s="16">
        <v>2</v>
      </c>
      <c r="AT357" s="16">
        <v>4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</row>
    <row r="358" spans="1:52" x14ac:dyDescent="0.35">
      <c r="A358">
        <v>10865</v>
      </c>
      <c r="B358" t="s">
        <v>69</v>
      </c>
      <c r="C358" t="s">
        <v>74</v>
      </c>
      <c r="D358" t="s">
        <v>68</v>
      </c>
      <c r="E358" t="s">
        <v>86</v>
      </c>
      <c r="F358" t="s">
        <v>198</v>
      </c>
      <c r="G358" t="s">
        <v>95</v>
      </c>
      <c r="H358" t="s">
        <v>97</v>
      </c>
      <c r="I358" t="s">
        <v>203</v>
      </c>
      <c r="J358" t="s">
        <v>111</v>
      </c>
      <c r="K358" t="s">
        <v>202</v>
      </c>
      <c r="L358">
        <v>10</v>
      </c>
      <c r="X358" s="16"/>
      <c r="Y358" t="s">
        <v>69</v>
      </c>
      <c r="AB358">
        <v>4</v>
      </c>
      <c r="AE358" s="16"/>
      <c r="AF358" s="16"/>
      <c r="AG358" s="16"/>
      <c r="AH358" s="16"/>
      <c r="AI358" s="16"/>
      <c r="AJ358" s="16"/>
      <c r="AK358">
        <v>9</v>
      </c>
      <c r="AL358" s="16">
        <v>10</v>
      </c>
      <c r="AM358" s="16">
        <v>7</v>
      </c>
      <c r="AN358" s="16">
        <v>9</v>
      </c>
      <c r="AO358" s="16">
        <v>10</v>
      </c>
      <c r="AP358" s="16">
        <v>9</v>
      </c>
      <c r="AQ358" s="16">
        <v>2</v>
      </c>
      <c r="AR358" s="16">
        <v>4</v>
      </c>
      <c r="AS358" s="16">
        <v>3</v>
      </c>
      <c r="AT358" s="16">
        <v>1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</row>
    <row r="359" spans="1:52" x14ac:dyDescent="0.35">
      <c r="A359">
        <v>10871</v>
      </c>
      <c r="B359" t="s">
        <v>69</v>
      </c>
      <c r="C359" t="s">
        <v>74</v>
      </c>
      <c r="D359" t="s">
        <v>68</v>
      </c>
      <c r="E359" t="s">
        <v>84</v>
      </c>
      <c r="F359" t="s">
        <v>198</v>
      </c>
      <c r="G359" t="s">
        <v>95</v>
      </c>
      <c r="H359" t="s">
        <v>97</v>
      </c>
      <c r="I359" t="s">
        <v>197</v>
      </c>
      <c r="J359" t="s">
        <v>111</v>
      </c>
      <c r="K359" t="s">
        <v>202</v>
      </c>
      <c r="L359">
        <v>9</v>
      </c>
      <c r="X359" s="16"/>
      <c r="Y359" t="s">
        <v>69</v>
      </c>
      <c r="AB359">
        <v>5</v>
      </c>
      <c r="AE359" s="16"/>
      <c r="AF359" s="16"/>
      <c r="AG359" s="16"/>
      <c r="AH359" s="16"/>
      <c r="AI359" s="16"/>
      <c r="AJ359" s="16"/>
      <c r="AK359">
        <v>10</v>
      </c>
      <c r="AL359" s="16">
        <v>9</v>
      </c>
      <c r="AM359" s="16">
        <v>7</v>
      </c>
      <c r="AN359" s="16">
        <v>8</v>
      </c>
      <c r="AO359" s="16">
        <v>9</v>
      </c>
      <c r="AP359" s="16">
        <v>9</v>
      </c>
      <c r="AQ359" s="16">
        <v>2</v>
      </c>
      <c r="AR359" s="16">
        <v>1</v>
      </c>
      <c r="AS359" s="16">
        <v>3</v>
      </c>
      <c r="AT359" s="16">
        <v>4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</row>
    <row r="360" spans="1:52" x14ac:dyDescent="0.35">
      <c r="A360">
        <v>10873</v>
      </c>
      <c r="B360" t="s">
        <v>69</v>
      </c>
      <c r="C360" t="s">
        <v>74</v>
      </c>
      <c r="D360" t="s">
        <v>68</v>
      </c>
      <c r="E360" t="s">
        <v>82</v>
      </c>
      <c r="F360" t="s">
        <v>198</v>
      </c>
      <c r="G360" t="s">
        <v>96</v>
      </c>
      <c r="H360" t="s">
        <v>97</v>
      </c>
      <c r="I360" t="s">
        <v>197</v>
      </c>
      <c r="J360" t="s">
        <v>111</v>
      </c>
      <c r="K360" t="s">
        <v>204</v>
      </c>
      <c r="L360">
        <v>9</v>
      </c>
      <c r="X360" s="16"/>
      <c r="Y360" t="s">
        <v>69</v>
      </c>
      <c r="AB360">
        <v>5</v>
      </c>
      <c r="AE360" s="16"/>
      <c r="AF360" s="16"/>
      <c r="AG360" s="16"/>
      <c r="AH360" s="16"/>
      <c r="AI360" s="16"/>
      <c r="AJ360" s="16"/>
      <c r="AK360">
        <v>10</v>
      </c>
      <c r="AL360" s="16">
        <v>9</v>
      </c>
      <c r="AM360" s="16">
        <v>10</v>
      </c>
      <c r="AN360" s="16">
        <v>7</v>
      </c>
      <c r="AO360" s="16">
        <v>10</v>
      </c>
      <c r="AP360" s="16">
        <v>9</v>
      </c>
      <c r="AQ360" s="16">
        <v>1</v>
      </c>
      <c r="AR360" s="16">
        <v>2</v>
      </c>
      <c r="AS360" s="16">
        <v>3</v>
      </c>
      <c r="AT360" s="16">
        <v>4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</row>
    <row r="361" spans="1:52" x14ac:dyDescent="0.35">
      <c r="A361">
        <v>10874</v>
      </c>
      <c r="B361" t="s">
        <v>69</v>
      </c>
      <c r="C361" t="s">
        <v>74</v>
      </c>
      <c r="D361" t="s">
        <v>68</v>
      </c>
      <c r="E361" t="s">
        <v>86</v>
      </c>
      <c r="F361" t="s">
        <v>200</v>
      </c>
      <c r="G361" t="s">
        <v>96</v>
      </c>
      <c r="H361" t="s">
        <v>97</v>
      </c>
      <c r="I361" t="s">
        <v>207</v>
      </c>
      <c r="J361" t="s">
        <v>111</v>
      </c>
      <c r="K361" t="s">
        <v>204</v>
      </c>
      <c r="L361">
        <v>9</v>
      </c>
      <c r="X361" s="16"/>
      <c r="Y361" t="s">
        <v>69</v>
      </c>
      <c r="AB361">
        <v>5</v>
      </c>
      <c r="AE361" s="16"/>
      <c r="AF361" s="16"/>
      <c r="AG361" s="16"/>
      <c r="AH361" s="16"/>
      <c r="AI361" s="16"/>
      <c r="AJ361" s="16"/>
      <c r="AK361">
        <v>10</v>
      </c>
      <c r="AL361" s="16">
        <v>9</v>
      </c>
      <c r="AM361" s="16">
        <v>8</v>
      </c>
      <c r="AN361" s="16">
        <v>8</v>
      </c>
      <c r="AO361" s="16">
        <v>7</v>
      </c>
      <c r="AP361" s="16">
        <v>9</v>
      </c>
      <c r="AQ361" s="16">
        <v>2</v>
      </c>
      <c r="AR361" s="16">
        <v>4</v>
      </c>
      <c r="AS361" s="16">
        <v>3</v>
      </c>
      <c r="AT361" s="16">
        <v>1</v>
      </c>
      <c r="AU361">
        <v>1</v>
      </c>
      <c r="AV361">
        <v>1</v>
      </c>
      <c r="AW361">
        <v>0</v>
      </c>
      <c r="AX361">
        <v>0</v>
      </c>
      <c r="AY361">
        <v>0</v>
      </c>
      <c r="AZ361">
        <v>0</v>
      </c>
    </row>
    <row r="362" spans="1:52" x14ac:dyDescent="0.35">
      <c r="A362">
        <v>10876</v>
      </c>
      <c r="B362" t="s">
        <v>69</v>
      </c>
      <c r="C362" t="s">
        <v>74</v>
      </c>
      <c r="D362" t="s">
        <v>68</v>
      </c>
      <c r="E362" t="s">
        <v>86</v>
      </c>
      <c r="F362" t="s">
        <v>196</v>
      </c>
      <c r="G362" t="s">
        <v>94</v>
      </c>
      <c r="H362" t="s">
        <v>98</v>
      </c>
      <c r="I362" t="s">
        <v>207</v>
      </c>
      <c r="J362" t="s">
        <v>111</v>
      </c>
      <c r="K362" t="s">
        <v>202</v>
      </c>
      <c r="L362">
        <v>7</v>
      </c>
      <c r="X362" s="16"/>
      <c r="Y362" t="s">
        <v>69</v>
      </c>
      <c r="AB362">
        <v>4</v>
      </c>
      <c r="AE362" s="16"/>
      <c r="AF362" s="16"/>
      <c r="AG362" s="16"/>
      <c r="AH362" s="16"/>
      <c r="AI362" s="16"/>
      <c r="AJ362" s="16"/>
      <c r="AK362">
        <v>6</v>
      </c>
      <c r="AL362" s="16">
        <v>8</v>
      </c>
      <c r="AM362" s="16">
        <v>5</v>
      </c>
      <c r="AN362" s="16">
        <v>7</v>
      </c>
      <c r="AO362" s="16">
        <v>6</v>
      </c>
      <c r="AP362" s="16">
        <v>8</v>
      </c>
      <c r="AQ362" s="16">
        <v>1</v>
      </c>
      <c r="AR362" s="16">
        <v>3</v>
      </c>
      <c r="AS362" s="16">
        <v>4</v>
      </c>
      <c r="AT362" s="16">
        <v>2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</row>
    <row r="363" spans="1:52" x14ac:dyDescent="0.35">
      <c r="A363">
        <v>10883</v>
      </c>
      <c r="B363" t="s">
        <v>69</v>
      </c>
      <c r="C363" t="s">
        <v>74</v>
      </c>
      <c r="D363" t="s">
        <v>68</v>
      </c>
      <c r="E363" t="s">
        <v>84</v>
      </c>
      <c r="F363" t="s">
        <v>200</v>
      </c>
      <c r="G363" t="s">
        <v>96</v>
      </c>
      <c r="H363" t="s">
        <v>97</v>
      </c>
      <c r="I363" t="s">
        <v>207</v>
      </c>
      <c r="J363" t="s">
        <v>111</v>
      </c>
      <c r="K363" t="s">
        <v>202</v>
      </c>
      <c r="L363">
        <v>10</v>
      </c>
      <c r="X363" s="16"/>
      <c r="Y363" t="s">
        <v>69</v>
      </c>
      <c r="AB363">
        <v>4</v>
      </c>
      <c r="AE363" s="16"/>
      <c r="AF363" s="16"/>
      <c r="AG363" s="16"/>
      <c r="AH363" s="16"/>
      <c r="AI363" s="16"/>
      <c r="AJ363" s="16"/>
      <c r="AK363">
        <v>9</v>
      </c>
      <c r="AL363" s="16">
        <v>10</v>
      </c>
      <c r="AM363" s="16">
        <v>9</v>
      </c>
      <c r="AN363" s="16">
        <v>9</v>
      </c>
      <c r="AO363" s="16">
        <v>8</v>
      </c>
      <c r="AP363" s="16">
        <v>9</v>
      </c>
      <c r="AQ363" s="16">
        <v>2</v>
      </c>
      <c r="AR363" s="16">
        <v>1</v>
      </c>
      <c r="AS363" s="16">
        <v>4</v>
      </c>
      <c r="AT363" s="16">
        <v>3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1:52" x14ac:dyDescent="0.35">
      <c r="A364">
        <v>10885</v>
      </c>
      <c r="B364" t="s">
        <v>69</v>
      </c>
      <c r="C364" t="s">
        <v>74</v>
      </c>
      <c r="D364" t="s">
        <v>68</v>
      </c>
      <c r="E364" t="s">
        <v>80</v>
      </c>
      <c r="F364" t="s">
        <v>198</v>
      </c>
      <c r="G364" t="s">
        <v>96</v>
      </c>
      <c r="H364" t="s">
        <v>97</v>
      </c>
      <c r="I364" t="s">
        <v>203</v>
      </c>
      <c r="J364" t="s">
        <v>111</v>
      </c>
      <c r="K364" t="s">
        <v>202</v>
      </c>
      <c r="L364">
        <v>10</v>
      </c>
      <c r="X364" s="16"/>
      <c r="Y364" t="s">
        <v>69</v>
      </c>
      <c r="AB364">
        <v>5</v>
      </c>
      <c r="AE364" s="16"/>
      <c r="AF364" s="16"/>
      <c r="AG364" s="16"/>
      <c r="AH364" s="16"/>
      <c r="AI364" s="16"/>
      <c r="AJ364" s="16"/>
      <c r="AK364">
        <v>9</v>
      </c>
      <c r="AL364" s="16">
        <v>9</v>
      </c>
      <c r="AM364" s="16">
        <v>7</v>
      </c>
      <c r="AN364" s="16">
        <v>10</v>
      </c>
      <c r="AO364" s="16">
        <v>8</v>
      </c>
      <c r="AP364" s="16">
        <v>9</v>
      </c>
      <c r="AQ364" s="16">
        <v>2</v>
      </c>
      <c r="AR364" s="16">
        <v>4</v>
      </c>
      <c r="AS364" s="16">
        <v>3</v>
      </c>
      <c r="AT364" s="16">
        <v>1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0</v>
      </c>
    </row>
    <row r="365" spans="1:52" x14ac:dyDescent="0.35">
      <c r="A365">
        <v>10886</v>
      </c>
      <c r="B365" t="s">
        <v>69</v>
      </c>
      <c r="C365" t="s">
        <v>74</v>
      </c>
      <c r="D365" t="s">
        <v>68</v>
      </c>
      <c r="E365" t="s">
        <v>85</v>
      </c>
      <c r="F365" t="s">
        <v>200</v>
      </c>
      <c r="G365" t="s">
        <v>94</v>
      </c>
      <c r="H365" t="s">
        <v>98</v>
      </c>
      <c r="I365" t="s">
        <v>209</v>
      </c>
      <c r="J365" t="s">
        <v>111</v>
      </c>
      <c r="K365" t="s">
        <v>204</v>
      </c>
      <c r="L365">
        <v>8</v>
      </c>
      <c r="X365" s="16"/>
      <c r="Y365" t="s">
        <v>69</v>
      </c>
      <c r="AB365">
        <v>5</v>
      </c>
      <c r="AE365" s="16"/>
      <c r="AF365" s="16"/>
      <c r="AG365" s="16"/>
      <c r="AH365" s="16"/>
      <c r="AI365" s="16"/>
      <c r="AJ365" s="16"/>
      <c r="AK365">
        <v>7</v>
      </c>
      <c r="AL365" s="16">
        <v>9</v>
      </c>
      <c r="AM365" s="16">
        <v>10</v>
      </c>
      <c r="AN365" s="16">
        <v>8</v>
      </c>
      <c r="AO365" s="16">
        <v>8</v>
      </c>
      <c r="AP365" s="16">
        <v>10</v>
      </c>
      <c r="AQ365" s="16">
        <v>1</v>
      </c>
      <c r="AR365" s="16">
        <v>3</v>
      </c>
      <c r="AS365" s="16">
        <v>2</v>
      </c>
      <c r="AT365" s="16">
        <v>4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0</v>
      </c>
    </row>
    <row r="366" spans="1:52" x14ac:dyDescent="0.35">
      <c r="A366">
        <v>10888</v>
      </c>
      <c r="B366" t="s">
        <v>69</v>
      </c>
      <c r="C366" t="s">
        <v>74</v>
      </c>
      <c r="D366" t="s">
        <v>68</v>
      </c>
      <c r="E366" t="s">
        <v>86</v>
      </c>
      <c r="F366" t="s">
        <v>198</v>
      </c>
      <c r="G366" t="s">
        <v>95</v>
      </c>
      <c r="H366" t="s">
        <v>98</v>
      </c>
      <c r="I366" t="s">
        <v>201</v>
      </c>
      <c r="J366" t="s">
        <v>111</v>
      </c>
      <c r="K366" t="s">
        <v>116</v>
      </c>
      <c r="L366">
        <v>4</v>
      </c>
      <c r="X366" s="16"/>
      <c r="Y366" t="s">
        <v>68</v>
      </c>
      <c r="Z366">
        <v>3</v>
      </c>
      <c r="AA366">
        <v>1</v>
      </c>
      <c r="AB366">
        <v>3</v>
      </c>
      <c r="AC366">
        <v>5</v>
      </c>
      <c r="AD366" t="s">
        <v>128</v>
      </c>
      <c r="AE366" s="16">
        <v>2</v>
      </c>
      <c r="AF366" s="16">
        <v>3</v>
      </c>
      <c r="AG366" s="16">
        <v>3</v>
      </c>
      <c r="AH366" s="16">
        <v>3</v>
      </c>
      <c r="AI366" s="16">
        <v>1</v>
      </c>
      <c r="AJ366" s="16"/>
      <c r="AK366">
        <v>2</v>
      </c>
      <c r="AL366" s="16">
        <v>3</v>
      </c>
      <c r="AM366" s="16">
        <v>2</v>
      </c>
      <c r="AN366" s="16">
        <v>4</v>
      </c>
      <c r="AO366" s="16">
        <v>4</v>
      </c>
      <c r="AP366" s="16">
        <v>4</v>
      </c>
      <c r="AQ366" s="16">
        <v>2</v>
      </c>
      <c r="AR366" s="16">
        <v>4</v>
      </c>
      <c r="AS366" s="16">
        <v>1</v>
      </c>
      <c r="AT366" s="16">
        <v>3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</row>
    <row r="367" spans="1:52" x14ac:dyDescent="0.35">
      <c r="A367">
        <v>10889</v>
      </c>
      <c r="B367" t="s">
        <v>69</v>
      </c>
      <c r="C367" t="s">
        <v>74</v>
      </c>
      <c r="D367" t="s">
        <v>68</v>
      </c>
      <c r="E367" t="s">
        <v>81</v>
      </c>
      <c r="F367" t="s">
        <v>196</v>
      </c>
      <c r="G367" t="s">
        <v>96</v>
      </c>
      <c r="H367" t="s">
        <v>98</v>
      </c>
      <c r="I367" t="s">
        <v>206</v>
      </c>
      <c r="J367" t="s">
        <v>110</v>
      </c>
      <c r="K367" t="s">
        <v>202</v>
      </c>
      <c r="L367">
        <v>5</v>
      </c>
      <c r="P367">
        <v>5</v>
      </c>
      <c r="Q367">
        <v>8</v>
      </c>
      <c r="R367">
        <v>6</v>
      </c>
      <c r="S367">
        <v>9</v>
      </c>
      <c r="T367">
        <v>5</v>
      </c>
      <c r="U367">
        <v>5</v>
      </c>
      <c r="V367" t="s">
        <v>122</v>
      </c>
      <c r="X367">
        <v>3</v>
      </c>
      <c r="Y367" t="s">
        <v>69</v>
      </c>
      <c r="AB367">
        <v>5</v>
      </c>
      <c r="AE367" s="16"/>
      <c r="AF367" s="16"/>
      <c r="AG367" s="16"/>
      <c r="AH367" s="16"/>
      <c r="AI367" s="16"/>
      <c r="AJ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>
        <v>0</v>
      </c>
      <c r="AV367">
        <v>0</v>
      </c>
      <c r="AW367">
        <v>1</v>
      </c>
      <c r="AX367">
        <v>0</v>
      </c>
      <c r="AY367">
        <v>1</v>
      </c>
      <c r="AZ367">
        <v>0</v>
      </c>
    </row>
    <row r="368" spans="1:52" x14ac:dyDescent="0.35">
      <c r="A368">
        <v>10893</v>
      </c>
      <c r="B368" t="s">
        <v>69</v>
      </c>
      <c r="C368" t="s">
        <v>74</v>
      </c>
      <c r="D368" t="s">
        <v>68</v>
      </c>
      <c r="E368" t="s">
        <v>79</v>
      </c>
      <c r="F368" t="s">
        <v>208</v>
      </c>
      <c r="G368" t="s">
        <v>96</v>
      </c>
      <c r="H368" t="s">
        <v>100</v>
      </c>
      <c r="I368" t="s">
        <v>206</v>
      </c>
      <c r="J368" t="s">
        <v>110</v>
      </c>
      <c r="K368" t="s">
        <v>202</v>
      </c>
      <c r="L368">
        <v>7</v>
      </c>
      <c r="P368">
        <v>7</v>
      </c>
      <c r="Q368">
        <v>7</v>
      </c>
      <c r="R368">
        <v>8</v>
      </c>
      <c r="S368">
        <v>7</v>
      </c>
      <c r="T368">
        <v>9</v>
      </c>
      <c r="U368">
        <v>9</v>
      </c>
      <c r="V368" t="s">
        <v>123</v>
      </c>
      <c r="X368">
        <v>3</v>
      </c>
      <c r="Y368" t="s">
        <v>68</v>
      </c>
      <c r="Z368">
        <v>6</v>
      </c>
      <c r="AA368">
        <v>3</v>
      </c>
      <c r="AB368">
        <v>5</v>
      </c>
      <c r="AC368">
        <v>6</v>
      </c>
      <c r="AD368" t="s">
        <v>129</v>
      </c>
      <c r="AE368" s="16">
        <v>5</v>
      </c>
      <c r="AF368" s="16">
        <v>4</v>
      </c>
      <c r="AG368" s="16">
        <v>5</v>
      </c>
      <c r="AH368" s="16">
        <v>4</v>
      </c>
      <c r="AI368" s="16"/>
      <c r="AJ368" s="16">
        <v>2</v>
      </c>
      <c r="AL368" s="16"/>
      <c r="AM368" s="16"/>
      <c r="AN368" s="16"/>
      <c r="AO368" s="16"/>
      <c r="AP368" s="16"/>
      <c r="AQ368" s="16"/>
      <c r="AR368" s="16"/>
      <c r="AS368" s="16"/>
      <c r="AT368" s="16"/>
      <c r="AU368">
        <v>1</v>
      </c>
      <c r="AV368">
        <v>0</v>
      </c>
      <c r="AW368">
        <v>1</v>
      </c>
      <c r="AX368">
        <v>0</v>
      </c>
      <c r="AY368">
        <v>0</v>
      </c>
      <c r="AZ368">
        <v>0</v>
      </c>
    </row>
    <row r="369" spans="1:52" x14ac:dyDescent="0.35">
      <c r="A369">
        <v>10895</v>
      </c>
      <c r="B369" t="s">
        <v>69</v>
      </c>
      <c r="C369" t="s">
        <v>74</v>
      </c>
      <c r="D369" t="s">
        <v>68</v>
      </c>
      <c r="E369" t="s">
        <v>83</v>
      </c>
      <c r="F369" t="s">
        <v>208</v>
      </c>
      <c r="G369" t="s">
        <v>96</v>
      </c>
      <c r="H369" t="s">
        <v>97</v>
      </c>
      <c r="I369" t="s">
        <v>206</v>
      </c>
      <c r="J369" t="s">
        <v>111</v>
      </c>
      <c r="K369" t="s">
        <v>204</v>
      </c>
      <c r="L369">
        <v>9</v>
      </c>
      <c r="X369" s="16"/>
      <c r="Y369" t="s">
        <v>69</v>
      </c>
      <c r="AB369">
        <v>4</v>
      </c>
      <c r="AE369" s="16"/>
      <c r="AF369" s="16"/>
      <c r="AG369" s="16"/>
      <c r="AH369" s="16"/>
      <c r="AI369" s="16"/>
      <c r="AJ369" s="16"/>
      <c r="AK369">
        <v>10</v>
      </c>
      <c r="AL369" s="16">
        <v>10</v>
      </c>
      <c r="AM369" s="16">
        <v>7</v>
      </c>
      <c r="AN369" s="16">
        <v>9</v>
      </c>
      <c r="AO369" s="16">
        <v>7</v>
      </c>
      <c r="AP369" s="16">
        <v>10</v>
      </c>
      <c r="AQ369" s="16">
        <v>1</v>
      </c>
      <c r="AR369" s="16">
        <v>3</v>
      </c>
      <c r="AS369" s="16">
        <v>2</v>
      </c>
      <c r="AT369" s="16">
        <v>4</v>
      </c>
      <c r="AU369">
        <v>1</v>
      </c>
      <c r="AV369">
        <v>0</v>
      </c>
      <c r="AW369">
        <v>1</v>
      </c>
      <c r="AX369">
        <v>0</v>
      </c>
      <c r="AY369">
        <v>1</v>
      </c>
      <c r="AZ369">
        <v>0</v>
      </c>
    </row>
    <row r="370" spans="1:52" x14ac:dyDescent="0.35">
      <c r="A370">
        <v>10900</v>
      </c>
      <c r="B370" t="s">
        <v>69</v>
      </c>
      <c r="C370" t="s">
        <v>74</v>
      </c>
      <c r="D370" t="s">
        <v>68</v>
      </c>
      <c r="E370" t="s">
        <v>78</v>
      </c>
      <c r="F370" t="s">
        <v>196</v>
      </c>
      <c r="G370" t="s">
        <v>94</v>
      </c>
      <c r="H370" t="s">
        <v>98</v>
      </c>
      <c r="I370" t="s">
        <v>203</v>
      </c>
      <c r="J370" t="s">
        <v>110</v>
      </c>
      <c r="K370" t="s">
        <v>116</v>
      </c>
      <c r="L370">
        <v>10</v>
      </c>
      <c r="P370">
        <v>9</v>
      </c>
      <c r="Q370">
        <v>9</v>
      </c>
      <c r="R370">
        <v>10</v>
      </c>
      <c r="S370">
        <v>9</v>
      </c>
      <c r="T370">
        <v>10</v>
      </c>
      <c r="U370">
        <v>9</v>
      </c>
      <c r="V370" t="s">
        <v>122</v>
      </c>
      <c r="X370">
        <v>4</v>
      </c>
      <c r="Y370" t="s">
        <v>68</v>
      </c>
      <c r="Z370">
        <v>9</v>
      </c>
      <c r="AA370">
        <v>5</v>
      </c>
      <c r="AB370">
        <v>4</v>
      </c>
      <c r="AC370">
        <v>10</v>
      </c>
      <c r="AD370" t="s">
        <v>128</v>
      </c>
      <c r="AE370" s="16">
        <v>4</v>
      </c>
      <c r="AF370" s="16">
        <v>4</v>
      </c>
      <c r="AG370" s="16">
        <v>5</v>
      </c>
      <c r="AH370" s="16">
        <v>4</v>
      </c>
      <c r="AI370" s="16">
        <v>4</v>
      </c>
      <c r="AJ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>
        <v>1</v>
      </c>
      <c r="AV370">
        <v>0</v>
      </c>
      <c r="AW370">
        <v>1</v>
      </c>
      <c r="AX370">
        <v>0</v>
      </c>
      <c r="AY370">
        <v>0</v>
      </c>
      <c r="AZ370">
        <v>0</v>
      </c>
    </row>
    <row r="371" spans="1:52" x14ac:dyDescent="0.35">
      <c r="A371">
        <v>10901</v>
      </c>
      <c r="B371" t="s">
        <v>69</v>
      </c>
      <c r="C371" t="s">
        <v>74</v>
      </c>
      <c r="D371" t="s">
        <v>68</v>
      </c>
      <c r="E371" t="s">
        <v>82</v>
      </c>
      <c r="F371" t="s">
        <v>198</v>
      </c>
      <c r="G371" t="s">
        <v>96</v>
      </c>
      <c r="H371" t="s">
        <v>98</v>
      </c>
      <c r="I371" t="s">
        <v>207</v>
      </c>
      <c r="J371" t="s">
        <v>111</v>
      </c>
      <c r="K371" t="s">
        <v>116</v>
      </c>
      <c r="L371">
        <v>9</v>
      </c>
      <c r="X371" s="16"/>
      <c r="Y371" t="s">
        <v>69</v>
      </c>
      <c r="AB371">
        <v>5</v>
      </c>
      <c r="AE371" s="16"/>
      <c r="AF371" s="16"/>
      <c r="AG371" s="16"/>
      <c r="AH371" s="16"/>
      <c r="AI371" s="16"/>
      <c r="AJ371" s="16"/>
      <c r="AK371">
        <v>8</v>
      </c>
      <c r="AL371" s="16">
        <v>10</v>
      </c>
      <c r="AM371" s="16">
        <v>7</v>
      </c>
      <c r="AN371" s="16">
        <v>9</v>
      </c>
      <c r="AO371" s="16">
        <v>8</v>
      </c>
      <c r="AP371" s="16">
        <v>7</v>
      </c>
      <c r="AQ371" s="16">
        <v>2</v>
      </c>
      <c r="AR371" s="16">
        <v>4</v>
      </c>
      <c r="AS371" s="16">
        <v>3</v>
      </c>
      <c r="AT371" s="16">
        <v>1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 spans="1:52" x14ac:dyDescent="0.35">
      <c r="A372">
        <v>10903</v>
      </c>
      <c r="B372" t="s">
        <v>69</v>
      </c>
      <c r="C372" t="s">
        <v>74</v>
      </c>
      <c r="D372" t="s">
        <v>68</v>
      </c>
      <c r="E372" t="s">
        <v>86</v>
      </c>
      <c r="F372" t="s">
        <v>198</v>
      </c>
      <c r="G372" t="s">
        <v>95</v>
      </c>
      <c r="H372" t="s">
        <v>98</v>
      </c>
      <c r="I372" t="s">
        <v>199</v>
      </c>
      <c r="J372" t="s">
        <v>111</v>
      </c>
      <c r="K372" t="s">
        <v>202</v>
      </c>
      <c r="L372">
        <v>8</v>
      </c>
      <c r="X372" s="16"/>
      <c r="Y372" t="s">
        <v>68</v>
      </c>
      <c r="Z372">
        <v>7</v>
      </c>
      <c r="AA372">
        <v>5</v>
      </c>
      <c r="AB372">
        <v>3</v>
      </c>
      <c r="AC372">
        <v>10</v>
      </c>
      <c r="AD372" t="s">
        <v>129</v>
      </c>
      <c r="AE372" s="16">
        <v>4</v>
      </c>
      <c r="AF372" s="16">
        <v>5</v>
      </c>
      <c r="AG372" s="16">
        <v>4</v>
      </c>
      <c r="AH372" s="16">
        <v>5</v>
      </c>
      <c r="AI372" s="16"/>
      <c r="AJ372" s="16">
        <v>1</v>
      </c>
      <c r="AK372">
        <v>6</v>
      </c>
      <c r="AL372" s="16">
        <v>6</v>
      </c>
      <c r="AM372" s="16">
        <v>5</v>
      </c>
      <c r="AN372" s="16">
        <v>4</v>
      </c>
      <c r="AO372" s="16">
        <v>7</v>
      </c>
      <c r="AP372" s="16">
        <v>3</v>
      </c>
      <c r="AQ372" s="16">
        <v>2</v>
      </c>
      <c r="AR372" s="16">
        <v>1</v>
      </c>
      <c r="AS372" s="16">
        <v>3</v>
      </c>
      <c r="AT372" s="16">
        <v>4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</row>
    <row r="373" spans="1:52" x14ac:dyDescent="0.35">
      <c r="A373">
        <v>10907</v>
      </c>
      <c r="B373" t="s">
        <v>69</v>
      </c>
      <c r="C373" t="s">
        <v>74</v>
      </c>
      <c r="D373" t="s">
        <v>68</v>
      </c>
      <c r="E373" t="s">
        <v>83</v>
      </c>
      <c r="F373" t="s">
        <v>196</v>
      </c>
      <c r="G373" t="s">
        <v>95</v>
      </c>
      <c r="H373" t="s">
        <v>98</v>
      </c>
      <c r="I373" t="s">
        <v>209</v>
      </c>
      <c r="J373" t="s">
        <v>112</v>
      </c>
      <c r="K373" t="s">
        <v>204</v>
      </c>
      <c r="L373">
        <v>7</v>
      </c>
      <c r="X373" s="16"/>
      <c r="Y373" t="s">
        <v>68</v>
      </c>
      <c r="Z373">
        <v>6</v>
      </c>
      <c r="AA373">
        <v>2</v>
      </c>
      <c r="AB373">
        <v>5</v>
      </c>
      <c r="AC373">
        <v>9</v>
      </c>
      <c r="AD373" t="s">
        <v>129</v>
      </c>
      <c r="AE373" s="16">
        <v>5</v>
      </c>
      <c r="AF373" s="16">
        <v>3</v>
      </c>
      <c r="AG373" s="16">
        <v>5</v>
      </c>
      <c r="AH373" s="16">
        <v>5</v>
      </c>
      <c r="AI373" s="16"/>
      <c r="AJ373" s="16">
        <v>2</v>
      </c>
      <c r="AK373">
        <v>6</v>
      </c>
      <c r="AL373" s="16">
        <v>8</v>
      </c>
      <c r="AM373" s="16">
        <v>4</v>
      </c>
      <c r="AN373" s="16">
        <v>6</v>
      </c>
      <c r="AO373" s="16">
        <v>7</v>
      </c>
      <c r="AP373" s="16">
        <v>7</v>
      </c>
      <c r="AQ373" s="16">
        <v>1</v>
      </c>
      <c r="AR373" s="16">
        <v>4</v>
      </c>
      <c r="AS373" s="16">
        <v>2</v>
      </c>
      <c r="AT373" s="16">
        <v>3</v>
      </c>
      <c r="AU373">
        <v>1</v>
      </c>
      <c r="AV373">
        <v>1</v>
      </c>
      <c r="AW373">
        <v>0</v>
      </c>
      <c r="AX373">
        <v>0</v>
      </c>
      <c r="AY373">
        <v>0</v>
      </c>
      <c r="AZ373">
        <v>0</v>
      </c>
    </row>
    <row r="374" spans="1:52" x14ac:dyDescent="0.35">
      <c r="A374">
        <v>10908</v>
      </c>
      <c r="B374" t="s">
        <v>69</v>
      </c>
      <c r="C374" t="s">
        <v>74</v>
      </c>
      <c r="D374" t="s">
        <v>68</v>
      </c>
      <c r="E374" t="s">
        <v>82</v>
      </c>
      <c r="F374" t="s">
        <v>198</v>
      </c>
      <c r="G374" t="s">
        <v>96</v>
      </c>
      <c r="H374" t="s">
        <v>98</v>
      </c>
      <c r="I374" t="s">
        <v>205</v>
      </c>
      <c r="J374" t="s">
        <v>111</v>
      </c>
      <c r="K374" t="s">
        <v>204</v>
      </c>
      <c r="L374">
        <v>10</v>
      </c>
      <c r="X374" s="16"/>
      <c r="Y374" t="s">
        <v>69</v>
      </c>
      <c r="AB374">
        <v>5</v>
      </c>
      <c r="AE374" s="16"/>
      <c r="AF374" s="16"/>
      <c r="AG374" s="16"/>
      <c r="AH374" s="16"/>
      <c r="AI374" s="16"/>
      <c r="AJ374" s="16"/>
      <c r="AK374">
        <v>9</v>
      </c>
      <c r="AL374" s="16">
        <v>8</v>
      </c>
      <c r="AM374" s="16">
        <v>9</v>
      </c>
      <c r="AN374" s="16">
        <v>10</v>
      </c>
      <c r="AO374" s="16">
        <v>7</v>
      </c>
      <c r="AP374" s="16">
        <v>10</v>
      </c>
      <c r="AQ374" s="16">
        <v>1</v>
      </c>
      <c r="AR374" s="16">
        <v>3</v>
      </c>
      <c r="AS374" s="16">
        <v>2</v>
      </c>
      <c r="AT374" s="16">
        <v>4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</row>
    <row r="375" spans="1:52" x14ac:dyDescent="0.35">
      <c r="A375">
        <v>10911</v>
      </c>
      <c r="B375" t="s">
        <v>69</v>
      </c>
      <c r="C375" t="s">
        <v>74</v>
      </c>
      <c r="D375" t="s">
        <v>68</v>
      </c>
      <c r="E375" t="s">
        <v>78</v>
      </c>
      <c r="F375" t="s">
        <v>198</v>
      </c>
      <c r="G375" t="s">
        <v>96</v>
      </c>
      <c r="H375" t="s">
        <v>98</v>
      </c>
      <c r="I375" t="s">
        <v>209</v>
      </c>
      <c r="J375" t="s">
        <v>111</v>
      </c>
      <c r="K375" t="s">
        <v>202</v>
      </c>
      <c r="L375">
        <v>10</v>
      </c>
      <c r="X375" s="16"/>
      <c r="Y375" t="s">
        <v>69</v>
      </c>
      <c r="AB375">
        <v>5</v>
      </c>
      <c r="AE375" s="16"/>
      <c r="AF375" s="16"/>
      <c r="AG375" s="16"/>
      <c r="AH375" s="16"/>
      <c r="AI375" s="16"/>
      <c r="AJ375" s="16"/>
      <c r="AK375">
        <v>9</v>
      </c>
      <c r="AL375" s="16">
        <v>10</v>
      </c>
      <c r="AM375" s="16">
        <v>7</v>
      </c>
      <c r="AN375" s="16">
        <v>10</v>
      </c>
      <c r="AO375" s="16">
        <v>9</v>
      </c>
      <c r="AP375" s="16">
        <v>10</v>
      </c>
      <c r="AQ375" s="16">
        <v>4</v>
      </c>
      <c r="AR375" s="16">
        <v>2</v>
      </c>
      <c r="AS375" s="16">
        <v>3</v>
      </c>
      <c r="AT375" s="16">
        <v>1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</row>
    <row r="376" spans="1:52" x14ac:dyDescent="0.35">
      <c r="A376">
        <v>10913</v>
      </c>
      <c r="B376" t="s">
        <v>69</v>
      </c>
      <c r="C376" t="s">
        <v>74</v>
      </c>
      <c r="D376" t="s">
        <v>68</v>
      </c>
      <c r="E376" t="s">
        <v>86</v>
      </c>
      <c r="F376" t="s">
        <v>208</v>
      </c>
      <c r="G376" t="s">
        <v>94</v>
      </c>
      <c r="H376" t="s">
        <v>98</v>
      </c>
      <c r="I376" t="s">
        <v>201</v>
      </c>
      <c r="J376" t="s">
        <v>111</v>
      </c>
      <c r="K376" t="s">
        <v>204</v>
      </c>
      <c r="L376">
        <v>8</v>
      </c>
      <c r="X376" s="16"/>
      <c r="Y376" t="s">
        <v>69</v>
      </c>
      <c r="AB376">
        <v>4</v>
      </c>
      <c r="AE376" s="16"/>
      <c r="AF376" s="16"/>
      <c r="AG376" s="16"/>
      <c r="AH376" s="16"/>
      <c r="AI376" s="16"/>
      <c r="AJ376" s="16"/>
      <c r="AK376">
        <v>9</v>
      </c>
      <c r="AL376" s="16">
        <v>9</v>
      </c>
      <c r="AM376" s="16">
        <v>8</v>
      </c>
      <c r="AN376" s="16">
        <v>9</v>
      </c>
      <c r="AO376" s="16">
        <v>8</v>
      </c>
      <c r="AP376" s="16">
        <v>9</v>
      </c>
      <c r="AQ376" s="16">
        <v>4</v>
      </c>
      <c r="AR376" s="16">
        <v>3</v>
      </c>
      <c r="AS376" s="16">
        <v>2</v>
      </c>
      <c r="AT376" s="16">
        <v>1</v>
      </c>
      <c r="AU376">
        <v>1</v>
      </c>
      <c r="AV376">
        <v>0</v>
      </c>
      <c r="AW376">
        <v>1</v>
      </c>
      <c r="AX376">
        <v>0</v>
      </c>
      <c r="AY376">
        <v>0</v>
      </c>
      <c r="AZ376">
        <v>0</v>
      </c>
    </row>
    <row r="377" spans="1:52" x14ac:dyDescent="0.35">
      <c r="A377">
        <v>10915</v>
      </c>
      <c r="B377" t="s">
        <v>69</v>
      </c>
      <c r="C377" t="s">
        <v>74</v>
      </c>
      <c r="D377" t="s">
        <v>68</v>
      </c>
      <c r="E377" t="s">
        <v>86</v>
      </c>
      <c r="F377" t="s">
        <v>200</v>
      </c>
      <c r="G377" t="s">
        <v>96</v>
      </c>
      <c r="H377" t="s">
        <v>98</v>
      </c>
      <c r="I377" t="s">
        <v>205</v>
      </c>
      <c r="J377" t="s">
        <v>111</v>
      </c>
      <c r="K377" t="s">
        <v>116</v>
      </c>
      <c r="L377">
        <v>10</v>
      </c>
      <c r="X377" s="16"/>
      <c r="Y377" t="s">
        <v>68</v>
      </c>
      <c r="Z377">
        <v>10</v>
      </c>
      <c r="AA377">
        <v>5</v>
      </c>
      <c r="AB377">
        <v>5</v>
      </c>
      <c r="AC377">
        <v>9</v>
      </c>
      <c r="AD377" t="s">
        <v>128</v>
      </c>
      <c r="AE377" s="16">
        <v>4</v>
      </c>
      <c r="AF377" s="16">
        <v>4</v>
      </c>
      <c r="AG377" s="16">
        <v>4</v>
      </c>
      <c r="AH377" s="16">
        <v>4</v>
      </c>
      <c r="AI377" s="16">
        <v>1</v>
      </c>
      <c r="AJ377" s="16"/>
      <c r="AK377">
        <v>9</v>
      </c>
      <c r="AL377" s="16">
        <v>9</v>
      </c>
      <c r="AM377" s="16">
        <v>10</v>
      </c>
      <c r="AN377" s="16">
        <v>10</v>
      </c>
      <c r="AO377" s="16">
        <v>7</v>
      </c>
      <c r="AP377" s="16">
        <v>10</v>
      </c>
      <c r="AQ377" s="16">
        <v>1</v>
      </c>
      <c r="AR377" s="16">
        <v>4</v>
      </c>
      <c r="AS377" s="16">
        <v>3</v>
      </c>
      <c r="AT377" s="16">
        <v>2</v>
      </c>
      <c r="AU377">
        <v>1</v>
      </c>
      <c r="AV377">
        <v>0</v>
      </c>
      <c r="AW377">
        <v>0</v>
      </c>
      <c r="AX377">
        <v>0</v>
      </c>
      <c r="AY377">
        <v>1</v>
      </c>
      <c r="AZ377">
        <v>0</v>
      </c>
    </row>
    <row r="378" spans="1:52" x14ac:dyDescent="0.35">
      <c r="A378">
        <v>10916</v>
      </c>
      <c r="B378" t="s">
        <v>69</v>
      </c>
      <c r="C378" t="s">
        <v>74</v>
      </c>
      <c r="D378" t="s">
        <v>68</v>
      </c>
      <c r="E378" t="s">
        <v>85</v>
      </c>
      <c r="F378" t="s">
        <v>196</v>
      </c>
      <c r="G378" t="s">
        <v>95</v>
      </c>
      <c r="H378" t="s">
        <v>98</v>
      </c>
      <c r="I378" t="s">
        <v>206</v>
      </c>
      <c r="J378" t="s">
        <v>111</v>
      </c>
      <c r="K378" t="s">
        <v>204</v>
      </c>
      <c r="L378">
        <v>10</v>
      </c>
      <c r="X378" s="16"/>
      <c r="Y378" t="s">
        <v>69</v>
      </c>
      <c r="AB378">
        <v>4</v>
      </c>
      <c r="AE378" s="16"/>
      <c r="AF378" s="16"/>
      <c r="AG378" s="16"/>
      <c r="AH378" s="16"/>
      <c r="AI378" s="16"/>
      <c r="AJ378" s="16"/>
      <c r="AK378">
        <v>9</v>
      </c>
      <c r="AL378" s="16">
        <v>8</v>
      </c>
      <c r="AM378" s="16">
        <v>8</v>
      </c>
      <c r="AN378" s="16">
        <v>10</v>
      </c>
      <c r="AO378" s="16">
        <v>7</v>
      </c>
      <c r="AP378" s="16">
        <v>10</v>
      </c>
      <c r="AQ378" s="16">
        <v>1</v>
      </c>
      <c r="AR378" s="16">
        <v>3</v>
      </c>
      <c r="AS378" s="16">
        <v>2</v>
      </c>
      <c r="AT378" s="16">
        <v>4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</row>
    <row r="379" spans="1:52" x14ac:dyDescent="0.35">
      <c r="A379">
        <v>10918</v>
      </c>
      <c r="B379" t="s">
        <v>69</v>
      </c>
      <c r="C379" t="s">
        <v>74</v>
      </c>
      <c r="D379" t="s">
        <v>68</v>
      </c>
      <c r="E379" t="s">
        <v>77</v>
      </c>
      <c r="F379" t="s">
        <v>196</v>
      </c>
      <c r="G379" t="s">
        <v>96</v>
      </c>
      <c r="H379" t="s">
        <v>97</v>
      </c>
      <c r="I379" t="s">
        <v>199</v>
      </c>
      <c r="J379" t="s">
        <v>111</v>
      </c>
      <c r="K379" t="s">
        <v>116</v>
      </c>
      <c r="L379">
        <v>4</v>
      </c>
      <c r="X379" s="16"/>
      <c r="Y379" t="s">
        <v>69</v>
      </c>
      <c r="AB379">
        <v>3</v>
      </c>
      <c r="AE379" s="16"/>
      <c r="AF379" s="16"/>
      <c r="AG379" s="16"/>
      <c r="AH379" s="16"/>
      <c r="AI379" s="16"/>
      <c r="AJ379" s="16"/>
      <c r="AK379">
        <v>2</v>
      </c>
      <c r="AL379" s="16">
        <v>2</v>
      </c>
      <c r="AM379" s="16">
        <v>2</v>
      </c>
      <c r="AN379" s="16">
        <v>3</v>
      </c>
      <c r="AO379" s="16">
        <v>4</v>
      </c>
      <c r="AP379" s="16">
        <v>3</v>
      </c>
      <c r="AQ379" s="16">
        <v>1</v>
      </c>
      <c r="AR379" s="16">
        <v>3</v>
      </c>
      <c r="AS379" s="16">
        <v>2</v>
      </c>
      <c r="AT379" s="16">
        <v>4</v>
      </c>
      <c r="AU379">
        <v>1</v>
      </c>
      <c r="AV379">
        <v>1</v>
      </c>
      <c r="AW379">
        <v>1</v>
      </c>
      <c r="AX379">
        <v>0</v>
      </c>
      <c r="AY379">
        <v>0</v>
      </c>
      <c r="AZ379">
        <v>0</v>
      </c>
    </row>
    <row r="380" spans="1:52" x14ac:dyDescent="0.35">
      <c r="A380">
        <v>10920</v>
      </c>
      <c r="B380" t="s">
        <v>69</v>
      </c>
      <c r="C380" t="s">
        <v>74</v>
      </c>
      <c r="D380" t="s">
        <v>68</v>
      </c>
      <c r="E380" t="s">
        <v>86</v>
      </c>
      <c r="F380" t="s">
        <v>196</v>
      </c>
      <c r="G380" t="s">
        <v>96</v>
      </c>
      <c r="H380" t="s">
        <v>97</v>
      </c>
      <c r="I380" t="s">
        <v>197</v>
      </c>
      <c r="J380" t="s">
        <v>111</v>
      </c>
      <c r="K380" t="s">
        <v>204</v>
      </c>
      <c r="L380">
        <v>9</v>
      </c>
      <c r="X380" s="16"/>
      <c r="Y380" t="s">
        <v>68</v>
      </c>
      <c r="Z380">
        <v>8</v>
      </c>
      <c r="AA380">
        <v>4</v>
      </c>
      <c r="AB380">
        <v>5</v>
      </c>
      <c r="AC380">
        <v>9</v>
      </c>
      <c r="AD380" t="s">
        <v>129</v>
      </c>
      <c r="AE380" s="16">
        <v>4</v>
      </c>
      <c r="AF380" s="16">
        <v>3</v>
      </c>
      <c r="AG380" s="16">
        <v>5</v>
      </c>
      <c r="AH380" s="16">
        <v>5</v>
      </c>
      <c r="AI380" s="16"/>
      <c r="AJ380" s="16">
        <v>1</v>
      </c>
      <c r="AK380">
        <v>10</v>
      </c>
      <c r="AL380" s="16">
        <v>9</v>
      </c>
      <c r="AM380" s="16">
        <v>7</v>
      </c>
      <c r="AN380" s="16">
        <v>9</v>
      </c>
      <c r="AO380" s="16">
        <v>9</v>
      </c>
      <c r="AP380" s="16">
        <v>9</v>
      </c>
      <c r="AQ380" s="16">
        <v>2</v>
      </c>
      <c r="AR380" s="16">
        <v>1</v>
      </c>
      <c r="AS380" s="16">
        <v>3</v>
      </c>
      <c r="AT380" s="16">
        <v>4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</row>
    <row r="381" spans="1:52" x14ac:dyDescent="0.35">
      <c r="A381">
        <v>10921</v>
      </c>
      <c r="B381" t="s">
        <v>69</v>
      </c>
      <c r="C381" t="s">
        <v>74</v>
      </c>
      <c r="D381" t="s">
        <v>68</v>
      </c>
      <c r="E381" t="s">
        <v>79</v>
      </c>
      <c r="F381" t="s">
        <v>198</v>
      </c>
      <c r="G381" t="s">
        <v>95</v>
      </c>
      <c r="H381" t="s">
        <v>98</v>
      </c>
      <c r="I381" t="s">
        <v>203</v>
      </c>
      <c r="J381" t="s">
        <v>111</v>
      </c>
      <c r="K381" t="s">
        <v>202</v>
      </c>
      <c r="L381">
        <v>10</v>
      </c>
      <c r="X381" s="16"/>
      <c r="Y381" t="s">
        <v>69</v>
      </c>
      <c r="AB381">
        <v>4</v>
      </c>
      <c r="AE381" s="16"/>
      <c r="AF381" s="16"/>
      <c r="AG381" s="16"/>
      <c r="AH381" s="16"/>
      <c r="AI381" s="16"/>
      <c r="AJ381" s="16"/>
      <c r="AK381">
        <v>9</v>
      </c>
      <c r="AL381" s="16">
        <v>9</v>
      </c>
      <c r="AM381" s="16">
        <v>8</v>
      </c>
      <c r="AN381" s="16">
        <v>10</v>
      </c>
      <c r="AO381" s="16">
        <v>9</v>
      </c>
      <c r="AP381" s="16">
        <v>10</v>
      </c>
      <c r="AQ381" s="16">
        <v>1</v>
      </c>
      <c r="AR381" s="16">
        <v>3</v>
      </c>
      <c r="AS381" s="16">
        <v>4</v>
      </c>
      <c r="AT381" s="16">
        <v>2</v>
      </c>
      <c r="AU381">
        <v>0</v>
      </c>
      <c r="AV381">
        <v>1</v>
      </c>
      <c r="AW381">
        <v>1</v>
      </c>
      <c r="AX381">
        <v>0</v>
      </c>
      <c r="AY381">
        <v>0</v>
      </c>
      <c r="AZ381">
        <v>0</v>
      </c>
    </row>
    <row r="382" spans="1:52" x14ac:dyDescent="0.35">
      <c r="A382">
        <v>10925</v>
      </c>
      <c r="B382" t="s">
        <v>69</v>
      </c>
      <c r="C382" t="s">
        <v>74</v>
      </c>
      <c r="D382" t="s">
        <v>68</v>
      </c>
      <c r="E382" t="s">
        <v>77</v>
      </c>
      <c r="F382" t="s">
        <v>208</v>
      </c>
      <c r="G382" t="s">
        <v>96</v>
      </c>
      <c r="H382" t="s">
        <v>98</v>
      </c>
      <c r="I382" t="s">
        <v>197</v>
      </c>
      <c r="J382" t="s">
        <v>111</v>
      </c>
      <c r="K382" t="s">
        <v>116</v>
      </c>
      <c r="L382">
        <v>9</v>
      </c>
      <c r="X382" s="16"/>
      <c r="Y382" t="s">
        <v>69</v>
      </c>
      <c r="AB382">
        <v>5</v>
      </c>
      <c r="AE382" s="16"/>
      <c r="AF382" s="16"/>
      <c r="AG382" s="16"/>
      <c r="AH382" s="16"/>
      <c r="AI382" s="16"/>
      <c r="AJ382" s="16"/>
      <c r="AK382">
        <v>8</v>
      </c>
      <c r="AL382" s="16">
        <v>9</v>
      </c>
      <c r="AM382" s="16">
        <v>9</v>
      </c>
      <c r="AN382" s="16">
        <v>8</v>
      </c>
      <c r="AO382" s="16">
        <v>8</v>
      </c>
      <c r="AP382" s="16">
        <v>10</v>
      </c>
      <c r="AQ382" s="16">
        <v>2</v>
      </c>
      <c r="AR382" s="16">
        <v>1</v>
      </c>
      <c r="AS382" s="16">
        <v>4</v>
      </c>
      <c r="AT382" s="16">
        <v>3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</row>
    <row r="383" spans="1:52" x14ac:dyDescent="0.35">
      <c r="A383">
        <v>10927</v>
      </c>
      <c r="B383" t="s">
        <v>69</v>
      </c>
      <c r="C383" t="s">
        <v>74</v>
      </c>
      <c r="D383" t="s">
        <v>68</v>
      </c>
      <c r="E383" t="s">
        <v>76</v>
      </c>
      <c r="F383" t="s">
        <v>200</v>
      </c>
      <c r="G383" t="s">
        <v>96</v>
      </c>
      <c r="H383" t="s">
        <v>97</v>
      </c>
      <c r="I383" t="s">
        <v>199</v>
      </c>
      <c r="J383" t="s">
        <v>111</v>
      </c>
      <c r="K383" t="s">
        <v>204</v>
      </c>
      <c r="L383">
        <v>9</v>
      </c>
      <c r="X383" s="16"/>
      <c r="Y383" t="s">
        <v>69</v>
      </c>
      <c r="AB383">
        <v>4</v>
      </c>
      <c r="AE383" s="16"/>
      <c r="AF383" s="16"/>
      <c r="AG383" s="16"/>
      <c r="AH383" s="16"/>
      <c r="AI383" s="16"/>
      <c r="AJ383" s="16"/>
      <c r="AK383">
        <v>10</v>
      </c>
      <c r="AL383" s="16">
        <v>10</v>
      </c>
      <c r="AM383" s="16">
        <v>8</v>
      </c>
      <c r="AN383" s="16">
        <v>10</v>
      </c>
      <c r="AO383" s="16">
        <v>9</v>
      </c>
      <c r="AP383" s="16">
        <v>10</v>
      </c>
      <c r="AQ383" s="16">
        <v>2</v>
      </c>
      <c r="AR383" s="16">
        <v>3</v>
      </c>
      <c r="AS383" s="16">
        <v>4</v>
      </c>
      <c r="AT383" s="16">
        <v>1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 spans="1:52" x14ac:dyDescent="0.35">
      <c r="A384">
        <v>10929</v>
      </c>
      <c r="B384" t="s">
        <v>69</v>
      </c>
      <c r="C384" t="s">
        <v>74</v>
      </c>
      <c r="D384" t="s">
        <v>68</v>
      </c>
      <c r="E384" t="s">
        <v>79</v>
      </c>
      <c r="F384" t="s">
        <v>200</v>
      </c>
      <c r="G384" t="s">
        <v>96</v>
      </c>
      <c r="H384" t="s">
        <v>98</v>
      </c>
      <c r="I384" t="s">
        <v>201</v>
      </c>
      <c r="J384" t="s">
        <v>111</v>
      </c>
      <c r="K384" t="s">
        <v>204</v>
      </c>
      <c r="L384">
        <v>6</v>
      </c>
      <c r="X384" s="16"/>
      <c r="Y384" t="s">
        <v>69</v>
      </c>
      <c r="AB384">
        <v>5</v>
      </c>
      <c r="AE384" s="16"/>
      <c r="AF384" s="16"/>
      <c r="AG384" s="16"/>
      <c r="AH384" s="16"/>
      <c r="AI384" s="16"/>
      <c r="AJ384" s="16"/>
      <c r="AK384">
        <v>8</v>
      </c>
      <c r="AL384" s="16">
        <v>10</v>
      </c>
      <c r="AM384" s="16">
        <v>8</v>
      </c>
      <c r="AN384" s="16">
        <v>9</v>
      </c>
      <c r="AO384" s="16">
        <v>7</v>
      </c>
      <c r="AP384" s="16">
        <v>10</v>
      </c>
      <c r="AQ384" s="16">
        <v>4</v>
      </c>
      <c r="AR384" s="16">
        <v>3</v>
      </c>
      <c r="AS384" s="16">
        <v>2</v>
      </c>
      <c r="AT384" s="16">
        <v>1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</row>
    <row r="385" spans="1:52" x14ac:dyDescent="0.35">
      <c r="A385">
        <v>10932</v>
      </c>
      <c r="B385" t="s">
        <v>69</v>
      </c>
      <c r="C385" t="s">
        <v>74</v>
      </c>
      <c r="D385" t="s">
        <v>68</v>
      </c>
      <c r="E385" t="s">
        <v>79</v>
      </c>
      <c r="F385" t="s">
        <v>208</v>
      </c>
      <c r="G385" t="s">
        <v>94</v>
      </c>
      <c r="H385" t="s">
        <v>99</v>
      </c>
      <c r="I385" t="s">
        <v>199</v>
      </c>
      <c r="J385" t="s">
        <v>111</v>
      </c>
      <c r="K385" t="s">
        <v>202</v>
      </c>
      <c r="L385">
        <v>10</v>
      </c>
      <c r="X385" s="16"/>
      <c r="Y385" t="s">
        <v>68</v>
      </c>
      <c r="Z385">
        <v>9</v>
      </c>
      <c r="AA385">
        <v>5</v>
      </c>
      <c r="AB385">
        <v>5</v>
      </c>
      <c r="AC385">
        <v>10</v>
      </c>
      <c r="AD385" t="s">
        <v>129</v>
      </c>
      <c r="AE385" s="16">
        <v>5</v>
      </c>
      <c r="AF385" s="16">
        <v>5</v>
      </c>
      <c r="AG385" s="16">
        <v>5</v>
      </c>
      <c r="AH385" s="16">
        <v>4</v>
      </c>
      <c r="AI385" s="16"/>
      <c r="AJ385" s="16">
        <v>4</v>
      </c>
      <c r="AK385">
        <v>8</v>
      </c>
      <c r="AL385" s="16">
        <v>7</v>
      </c>
      <c r="AM385" s="16">
        <v>8</v>
      </c>
      <c r="AN385" s="16">
        <v>8</v>
      </c>
      <c r="AO385" s="16">
        <v>7</v>
      </c>
      <c r="AP385" s="16">
        <v>7</v>
      </c>
      <c r="AQ385" s="16">
        <v>4</v>
      </c>
      <c r="AR385" s="16">
        <v>1</v>
      </c>
      <c r="AS385" s="16">
        <v>3</v>
      </c>
      <c r="AT385" s="16">
        <v>2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0</v>
      </c>
    </row>
    <row r="386" spans="1:52" x14ac:dyDescent="0.35">
      <c r="A386">
        <v>10933</v>
      </c>
      <c r="B386" t="s">
        <v>69</v>
      </c>
      <c r="C386" t="s">
        <v>74</v>
      </c>
      <c r="D386" t="s">
        <v>68</v>
      </c>
      <c r="E386" t="s">
        <v>78</v>
      </c>
      <c r="F386" t="s">
        <v>200</v>
      </c>
      <c r="G386" t="s">
        <v>96</v>
      </c>
      <c r="H386" t="s">
        <v>98</v>
      </c>
      <c r="I386" t="s">
        <v>203</v>
      </c>
      <c r="J386" t="s">
        <v>111</v>
      </c>
      <c r="K386" t="s">
        <v>116</v>
      </c>
      <c r="L386">
        <v>9</v>
      </c>
      <c r="X386" s="16"/>
      <c r="Y386" t="s">
        <v>69</v>
      </c>
      <c r="AB386">
        <v>4</v>
      </c>
      <c r="AE386" s="16"/>
      <c r="AF386" s="16"/>
      <c r="AG386" s="16"/>
      <c r="AH386" s="16"/>
      <c r="AI386" s="16"/>
      <c r="AJ386" s="16"/>
      <c r="AK386">
        <v>10</v>
      </c>
      <c r="AL386" s="16">
        <v>10</v>
      </c>
      <c r="AM386" s="16">
        <v>9</v>
      </c>
      <c r="AN386" s="16">
        <v>10</v>
      </c>
      <c r="AO386" s="16">
        <v>7</v>
      </c>
      <c r="AP386" s="16">
        <v>10</v>
      </c>
      <c r="AQ386" s="16">
        <v>4</v>
      </c>
      <c r="AR386" s="16">
        <v>3</v>
      </c>
      <c r="AS386" s="16">
        <v>2</v>
      </c>
      <c r="AT386" s="1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</row>
    <row r="387" spans="1:52" x14ac:dyDescent="0.35">
      <c r="A387">
        <v>10936</v>
      </c>
      <c r="B387" t="s">
        <v>69</v>
      </c>
      <c r="C387" t="s">
        <v>74</v>
      </c>
      <c r="D387" t="s">
        <v>68</v>
      </c>
      <c r="E387" t="s">
        <v>75</v>
      </c>
      <c r="F387" t="s">
        <v>198</v>
      </c>
      <c r="G387" t="s">
        <v>96</v>
      </c>
      <c r="H387" t="s">
        <v>98</v>
      </c>
      <c r="I387" t="s">
        <v>199</v>
      </c>
      <c r="J387" t="s">
        <v>111</v>
      </c>
      <c r="K387" t="s">
        <v>116</v>
      </c>
      <c r="L387">
        <v>3</v>
      </c>
      <c r="X387" s="16"/>
      <c r="Y387" t="s">
        <v>69</v>
      </c>
      <c r="AB387">
        <v>3</v>
      </c>
      <c r="AE387" s="16"/>
      <c r="AF387" s="16"/>
      <c r="AG387" s="16"/>
      <c r="AH387" s="16"/>
      <c r="AI387" s="16"/>
      <c r="AJ387" s="16"/>
      <c r="AK387">
        <v>4</v>
      </c>
      <c r="AL387" s="16">
        <v>3</v>
      </c>
      <c r="AM387" s="16">
        <v>7</v>
      </c>
      <c r="AN387" s="16">
        <v>7</v>
      </c>
      <c r="AO387" s="16">
        <v>5</v>
      </c>
      <c r="AP387" s="16">
        <v>5</v>
      </c>
      <c r="AQ387" s="16">
        <v>2</v>
      </c>
      <c r="AR387" s="16">
        <v>1</v>
      </c>
      <c r="AS387" s="16">
        <v>4</v>
      </c>
      <c r="AT387" s="16">
        <v>3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</row>
    <row r="388" spans="1:52" x14ac:dyDescent="0.35">
      <c r="A388">
        <v>10938</v>
      </c>
      <c r="B388" t="s">
        <v>69</v>
      </c>
      <c r="C388" t="s">
        <v>74</v>
      </c>
      <c r="D388" t="s">
        <v>68</v>
      </c>
      <c r="E388" t="s">
        <v>76</v>
      </c>
      <c r="F388" t="s">
        <v>196</v>
      </c>
      <c r="G388" t="s">
        <v>96</v>
      </c>
      <c r="H388" t="s">
        <v>98</v>
      </c>
      <c r="I388" t="s">
        <v>207</v>
      </c>
      <c r="J388" t="s">
        <v>110</v>
      </c>
      <c r="K388" t="s">
        <v>116</v>
      </c>
      <c r="L388">
        <v>7</v>
      </c>
      <c r="P388">
        <v>8</v>
      </c>
      <c r="Q388">
        <v>9</v>
      </c>
      <c r="R388">
        <v>7</v>
      </c>
      <c r="S388">
        <v>10</v>
      </c>
      <c r="T388">
        <v>10</v>
      </c>
      <c r="U388">
        <v>9</v>
      </c>
      <c r="V388" t="s">
        <v>122</v>
      </c>
      <c r="X388">
        <v>2</v>
      </c>
      <c r="Y388" t="s">
        <v>69</v>
      </c>
      <c r="AB388">
        <v>4</v>
      </c>
      <c r="AE388" s="16"/>
      <c r="AF388" s="16"/>
      <c r="AG388" s="16"/>
      <c r="AH388" s="16"/>
      <c r="AI388" s="16"/>
      <c r="AJ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</row>
    <row r="389" spans="1:52" x14ac:dyDescent="0.35">
      <c r="A389">
        <v>10942</v>
      </c>
      <c r="B389" t="s">
        <v>69</v>
      </c>
      <c r="C389" t="s">
        <v>74</v>
      </c>
      <c r="D389" t="s">
        <v>68</v>
      </c>
      <c r="E389" t="s">
        <v>77</v>
      </c>
      <c r="F389" t="s">
        <v>196</v>
      </c>
      <c r="G389" t="s">
        <v>94</v>
      </c>
      <c r="H389" t="s">
        <v>98</v>
      </c>
      <c r="I389" t="s">
        <v>201</v>
      </c>
      <c r="J389" t="s">
        <v>111</v>
      </c>
      <c r="K389" t="s">
        <v>116</v>
      </c>
      <c r="L389">
        <v>9</v>
      </c>
      <c r="X389" s="16"/>
      <c r="Y389" t="s">
        <v>69</v>
      </c>
      <c r="AB389">
        <v>4</v>
      </c>
      <c r="AE389" s="16"/>
      <c r="AF389" s="16"/>
      <c r="AG389" s="16"/>
      <c r="AH389" s="16"/>
      <c r="AI389" s="16"/>
      <c r="AJ389" s="16"/>
      <c r="AK389">
        <v>10</v>
      </c>
      <c r="AL389" s="16">
        <v>9</v>
      </c>
      <c r="AM389" s="16">
        <v>10</v>
      </c>
      <c r="AN389" s="16">
        <v>9</v>
      </c>
      <c r="AO389" s="16">
        <v>7</v>
      </c>
      <c r="AP389" s="16">
        <v>9</v>
      </c>
      <c r="AQ389" s="16">
        <v>2</v>
      </c>
      <c r="AR389" s="16">
        <v>3</v>
      </c>
      <c r="AS389" s="16">
        <v>1</v>
      </c>
      <c r="AT389" s="16">
        <v>4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</row>
    <row r="390" spans="1:52" x14ac:dyDescent="0.35">
      <c r="A390">
        <v>10944</v>
      </c>
      <c r="B390" t="s">
        <v>69</v>
      </c>
      <c r="C390" t="s">
        <v>74</v>
      </c>
      <c r="D390" t="s">
        <v>68</v>
      </c>
      <c r="E390" t="s">
        <v>80</v>
      </c>
      <c r="F390" t="s">
        <v>198</v>
      </c>
      <c r="G390" t="s">
        <v>95</v>
      </c>
      <c r="H390" t="s">
        <v>98</v>
      </c>
      <c r="I390" t="s">
        <v>199</v>
      </c>
      <c r="J390" t="s">
        <v>111</v>
      </c>
      <c r="K390" t="s">
        <v>204</v>
      </c>
      <c r="L390">
        <v>8</v>
      </c>
      <c r="X390" s="16"/>
      <c r="Y390" t="s">
        <v>69</v>
      </c>
      <c r="AB390">
        <v>5</v>
      </c>
      <c r="AE390" s="16"/>
      <c r="AF390" s="16"/>
      <c r="AG390" s="16"/>
      <c r="AH390" s="16"/>
      <c r="AI390" s="16"/>
      <c r="AJ390" s="16"/>
      <c r="AK390">
        <v>9</v>
      </c>
      <c r="AL390" s="16">
        <v>10</v>
      </c>
      <c r="AM390" s="16">
        <v>8</v>
      </c>
      <c r="AN390" s="16">
        <v>9</v>
      </c>
      <c r="AO390" s="16">
        <v>7</v>
      </c>
      <c r="AP390" s="16">
        <v>9</v>
      </c>
      <c r="AQ390" s="16">
        <v>1</v>
      </c>
      <c r="AR390" s="16">
        <v>4</v>
      </c>
      <c r="AS390" s="16">
        <v>2</v>
      </c>
      <c r="AT390" s="16">
        <v>3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</row>
    <row r="391" spans="1:52" x14ac:dyDescent="0.35">
      <c r="A391">
        <v>10946</v>
      </c>
      <c r="B391" t="s">
        <v>69</v>
      </c>
      <c r="C391" t="s">
        <v>74</v>
      </c>
      <c r="D391" t="s">
        <v>68</v>
      </c>
      <c r="E391" t="s">
        <v>77</v>
      </c>
      <c r="F391" t="s">
        <v>208</v>
      </c>
      <c r="G391" t="s">
        <v>94</v>
      </c>
      <c r="H391" t="s">
        <v>98</v>
      </c>
      <c r="I391" t="s">
        <v>203</v>
      </c>
      <c r="J391" t="s">
        <v>111</v>
      </c>
      <c r="K391" t="s">
        <v>202</v>
      </c>
      <c r="L391">
        <v>9</v>
      </c>
      <c r="X391" s="16"/>
      <c r="Y391" t="s">
        <v>69</v>
      </c>
      <c r="AB391">
        <v>4</v>
      </c>
      <c r="AE391" s="16"/>
      <c r="AF391" s="16"/>
      <c r="AG391" s="16"/>
      <c r="AH391" s="16"/>
      <c r="AI391" s="16"/>
      <c r="AJ391" s="16"/>
      <c r="AK391">
        <v>10</v>
      </c>
      <c r="AL391" s="16">
        <v>10</v>
      </c>
      <c r="AM391" s="16">
        <v>7</v>
      </c>
      <c r="AN391" s="16">
        <v>9</v>
      </c>
      <c r="AO391" s="16">
        <v>8</v>
      </c>
      <c r="AP391" s="16">
        <v>9</v>
      </c>
      <c r="AQ391" s="16">
        <v>4</v>
      </c>
      <c r="AR391" s="16">
        <v>3</v>
      </c>
      <c r="AS391" s="16">
        <v>2</v>
      </c>
      <c r="AT391" s="16">
        <v>1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</row>
    <row r="392" spans="1:52" x14ac:dyDescent="0.35">
      <c r="A392">
        <v>10947</v>
      </c>
      <c r="B392" t="s">
        <v>69</v>
      </c>
      <c r="C392" t="s">
        <v>74</v>
      </c>
      <c r="D392" t="s">
        <v>68</v>
      </c>
      <c r="E392" t="s">
        <v>84</v>
      </c>
      <c r="F392" t="s">
        <v>198</v>
      </c>
      <c r="G392" t="s">
        <v>95</v>
      </c>
      <c r="H392" t="s">
        <v>98</v>
      </c>
      <c r="I392" t="s">
        <v>203</v>
      </c>
      <c r="J392" t="s">
        <v>111</v>
      </c>
      <c r="K392" t="s">
        <v>117</v>
      </c>
      <c r="L392">
        <v>9</v>
      </c>
      <c r="X392" s="16"/>
      <c r="Y392" t="s">
        <v>69</v>
      </c>
      <c r="AB392">
        <v>4</v>
      </c>
      <c r="AE392" s="16"/>
      <c r="AF392" s="16"/>
      <c r="AG392" s="16"/>
      <c r="AH392" s="16"/>
      <c r="AI392" s="16"/>
      <c r="AJ392" s="16"/>
      <c r="AK392">
        <v>10</v>
      </c>
      <c r="AL392" s="16">
        <v>9</v>
      </c>
      <c r="AM392" s="16">
        <v>10</v>
      </c>
      <c r="AN392" s="16">
        <v>9</v>
      </c>
      <c r="AO392" s="16">
        <v>8</v>
      </c>
      <c r="AP392" s="16">
        <v>9</v>
      </c>
      <c r="AQ392" s="16">
        <v>1</v>
      </c>
      <c r="AR392" s="16">
        <v>3</v>
      </c>
      <c r="AS392" s="16">
        <v>2</v>
      </c>
      <c r="AT392" s="16">
        <v>4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</row>
    <row r="393" spans="1:52" x14ac:dyDescent="0.35">
      <c r="A393">
        <v>10949</v>
      </c>
      <c r="B393" t="s">
        <v>69</v>
      </c>
      <c r="C393" t="s">
        <v>74</v>
      </c>
      <c r="D393" t="s">
        <v>68</v>
      </c>
      <c r="E393" t="s">
        <v>75</v>
      </c>
      <c r="F393" t="s">
        <v>208</v>
      </c>
      <c r="G393" t="s">
        <v>96</v>
      </c>
      <c r="H393" t="s">
        <v>100</v>
      </c>
      <c r="I393" t="s">
        <v>209</v>
      </c>
      <c r="J393" t="s">
        <v>110</v>
      </c>
      <c r="K393" t="s">
        <v>116</v>
      </c>
      <c r="L393">
        <v>9</v>
      </c>
      <c r="P393">
        <v>8</v>
      </c>
      <c r="Q393">
        <v>4</v>
      </c>
      <c r="R393">
        <v>8</v>
      </c>
      <c r="S393">
        <v>9</v>
      </c>
      <c r="T393">
        <v>9</v>
      </c>
      <c r="U393">
        <v>4</v>
      </c>
      <c r="V393" t="s">
        <v>123</v>
      </c>
      <c r="X393">
        <v>5</v>
      </c>
      <c r="Y393" t="s">
        <v>69</v>
      </c>
      <c r="AB393">
        <v>4</v>
      </c>
      <c r="AE393" s="16"/>
      <c r="AF393" s="16"/>
      <c r="AG393" s="16"/>
      <c r="AH393" s="16"/>
      <c r="AI393" s="16"/>
      <c r="AJ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>
        <v>1</v>
      </c>
      <c r="AV393">
        <v>0</v>
      </c>
      <c r="AW393">
        <v>0</v>
      </c>
      <c r="AX393">
        <v>0</v>
      </c>
      <c r="AY393">
        <v>1</v>
      </c>
      <c r="AZ393">
        <v>0</v>
      </c>
    </row>
    <row r="394" spans="1:52" x14ac:dyDescent="0.35">
      <c r="A394">
        <v>10951</v>
      </c>
      <c r="B394" t="s">
        <v>69</v>
      </c>
      <c r="C394" t="s">
        <v>74</v>
      </c>
      <c r="D394" t="s">
        <v>68</v>
      </c>
      <c r="E394" t="s">
        <v>75</v>
      </c>
      <c r="F394" t="s">
        <v>198</v>
      </c>
      <c r="G394" t="s">
        <v>96</v>
      </c>
      <c r="H394" t="s">
        <v>98</v>
      </c>
      <c r="I394" t="s">
        <v>197</v>
      </c>
      <c r="J394" t="s">
        <v>111</v>
      </c>
      <c r="K394" t="s">
        <v>117</v>
      </c>
      <c r="L394">
        <v>5</v>
      </c>
      <c r="X394" s="16"/>
      <c r="Y394" t="s">
        <v>68</v>
      </c>
      <c r="Z394">
        <v>5</v>
      </c>
      <c r="AA394">
        <v>3</v>
      </c>
      <c r="AB394">
        <v>4</v>
      </c>
      <c r="AC394">
        <v>7</v>
      </c>
      <c r="AD394" t="s">
        <v>128</v>
      </c>
      <c r="AE394" s="16">
        <v>5</v>
      </c>
      <c r="AF394" s="16">
        <v>4</v>
      </c>
      <c r="AG394" s="16">
        <v>5</v>
      </c>
      <c r="AH394" s="16">
        <v>4</v>
      </c>
      <c r="AI394" s="16">
        <v>1</v>
      </c>
      <c r="AJ394" s="16"/>
      <c r="AK394">
        <v>6</v>
      </c>
      <c r="AL394" s="16">
        <v>7</v>
      </c>
      <c r="AM394" s="16">
        <v>4</v>
      </c>
      <c r="AN394" s="16">
        <v>5</v>
      </c>
      <c r="AO394" s="16">
        <v>8</v>
      </c>
      <c r="AP394" s="16">
        <v>7</v>
      </c>
      <c r="AQ394" s="16">
        <v>4</v>
      </c>
      <c r="AR394" s="16">
        <v>1</v>
      </c>
      <c r="AS394" s="16">
        <v>2</v>
      </c>
      <c r="AT394" s="16">
        <v>3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</row>
    <row r="395" spans="1:52" x14ac:dyDescent="0.35">
      <c r="A395">
        <v>10952</v>
      </c>
      <c r="B395" t="s">
        <v>69</v>
      </c>
      <c r="C395" t="s">
        <v>74</v>
      </c>
      <c r="D395" t="s">
        <v>68</v>
      </c>
      <c r="E395" t="s">
        <v>85</v>
      </c>
      <c r="F395" t="s">
        <v>196</v>
      </c>
      <c r="G395" t="s">
        <v>95</v>
      </c>
      <c r="H395" t="s">
        <v>98</v>
      </c>
      <c r="I395" t="s">
        <v>199</v>
      </c>
      <c r="J395" t="s">
        <v>112</v>
      </c>
      <c r="K395" t="s">
        <v>204</v>
      </c>
      <c r="L395">
        <v>4</v>
      </c>
      <c r="X395" s="16"/>
      <c r="Y395" t="s">
        <v>69</v>
      </c>
      <c r="AB395">
        <v>5</v>
      </c>
      <c r="AE395" s="16"/>
      <c r="AF395" s="16"/>
      <c r="AG395" s="16"/>
      <c r="AH395" s="16"/>
      <c r="AI395" s="16"/>
      <c r="AJ395" s="16"/>
      <c r="AK395">
        <v>6</v>
      </c>
      <c r="AL395" s="16">
        <v>8</v>
      </c>
      <c r="AM395" s="16">
        <v>6</v>
      </c>
      <c r="AN395" s="16">
        <v>7</v>
      </c>
      <c r="AO395" s="16">
        <v>8</v>
      </c>
      <c r="AP395" s="16">
        <v>8</v>
      </c>
      <c r="AQ395" s="16">
        <v>2</v>
      </c>
      <c r="AR395" s="16">
        <v>4</v>
      </c>
      <c r="AS395" s="16">
        <v>1</v>
      </c>
      <c r="AT395" s="16">
        <v>3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</row>
    <row r="396" spans="1:52" x14ac:dyDescent="0.35">
      <c r="A396">
        <v>10956</v>
      </c>
      <c r="B396" t="s">
        <v>69</v>
      </c>
      <c r="C396" t="s">
        <v>74</v>
      </c>
      <c r="D396" t="s">
        <v>68</v>
      </c>
      <c r="E396" t="s">
        <v>84</v>
      </c>
      <c r="F396" t="s">
        <v>198</v>
      </c>
      <c r="G396" t="s">
        <v>95</v>
      </c>
      <c r="H396" t="s">
        <v>97</v>
      </c>
      <c r="I396" t="s">
        <v>199</v>
      </c>
      <c r="J396" t="s">
        <v>111</v>
      </c>
      <c r="K396" t="s">
        <v>116</v>
      </c>
      <c r="L396">
        <v>3</v>
      </c>
      <c r="X396" s="16"/>
      <c r="Y396" t="s">
        <v>69</v>
      </c>
      <c r="AB396">
        <v>4</v>
      </c>
      <c r="AE396" s="16"/>
      <c r="AF396" s="16"/>
      <c r="AG396" s="16"/>
      <c r="AH396" s="16"/>
      <c r="AI396" s="16"/>
      <c r="AJ396" s="16"/>
      <c r="AK396">
        <v>4</v>
      </c>
      <c r="AL396" s="16">
        <v>6</v>
      </c>
      <c r="AM396" s="16">
        <v>7</v>
      </c>
      <c r="AN396" s="16">
        <v>5</v>
      </c>
      <c r="AO396" s="16">
        <v>5</v>
      </c>
      <c r="AP396" s="16">
        <v>6</v>
      </c>
      <c r="AQ396" s="16">
        <v>1</v>
      </c>
      <c r="AR396" s="16">
        <v>3</v>
      </c>
      <c r="AS396" s="16">
        <v>4</v>
      </c>
      <c r="AT396" s="16">
        <v>2</v>
      </c>
      <c r="AU396">
        <v>1</v>
      </c>
      <c r="AV396">
        <v>1</v>
      </c>
      <c r="AW396">
        <v>0</v>
      </c>
      <c r="AX396">
        <v>0</v>
      </c>
      <c r="AY396">
        <v>0</v>
      </c>
      <c r="AZ396">
        <v>0</v>
      </c>
    </row>
    <row r="397" spans="1:52" x14ac:dyDescent="0.35">
      <c r="A397">
        <v>10960</v>
      </c>
      <c r="B397" t="s">
        <v>69</v>
      </c>
      <c r="C397" t="s">
        <v>74</v>
      </c>
      <c r="D397" t="s">
        <v>68</v>
      </c>
      <c r="E397" t="s">
        <v>75</v>
      </c>
      <c r="F397" t="s">
        <v>198</v>
      </c>
      <c r="G397" t="s">
        <v>96</v>
      </c>
      <c r="H397" t="s">
        <v>97</v>
      </c>
      <c r="I397" t="s">
        <v>203</v>
      </c>
      <c r="J397" t="s">
        <v>111</v>
      </c>
      <c r="K397" t="s">
        <v>116</v>
      </c>
      <c r="L397">
        <v>9</v>
      </c>
      <c r="X397" s="16"/>
      <c r="Y397" t="s">
        <v>69</v>
      </c>
      <c r="AB397">
        <v>4</v>
      </c>
      <c r="AE397" s="16"/>
      <c r="AF397" s="16"/>
      <c r="AG397" s="16"/>
      <c r="AH397" s="16"/>
      <c r="AI397" s="16"/>
      <c r="AJ397" s="16"/>
      <c r="AK397">
        <v>10</v>
      </c>
      <c r="AL397" s="16">
        <v>10</v>
      </c>
      <c r="AM397" s="16">
        <v>7</v>
      </c>
      <c r="AN397" s="16">
        <v>9</v>
      </c>
      <c r="AO397" s="16">
        <v>8</v>
      </c>
      <c r="AP397" s="16">
        <v>9</v>
      </c>
      <c r="AQ397" s="16">
        <v>1</v>
      </c>
      <c r="AR397" s="16">
        <v>4</v>
      </c>
      <c r="AS397" s="16">
        <v>3</v>
      </c>
      <c r="AT397" s="16">
        <v>2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0</v>
      </c>
    </row>
    <row r="398" spans="1:52" x14ac:dyDescent="0.35">
      <c r="A398">
        <v>10961</v>
      </c>
      <c r="B398" t="s">
        <v>69</v>
      </c>
      <c r="C398" t="s">
        <v>74</v>
      </c>
      <c r="D398" t="s">
        <v>68</v>
      </c>
      <c r="E398" t="s">
        <v>82</v>
      </c>
      <c r="F398" t="s">
        <v>198</v>
      </c>
      <c r="G398" t="s">
        <v>95</v>
      </c>
      <c r="H398" t="s">
        <v>97</v>
      </c>
      <c r="I398" t="s">
        <v>203</v>
      </c>
      <c r="J398" t="s">
        <v>111</v>
      </c>
      <c r="K398" t="s">
        <v>204</v>
      </c>
      <c r="L398">
        <v>10</v>
      </c>
      <c r="X398" s="16"/>
      <c r="Y398" t="s">
        <v>69</v>
      </c>
      <c r="AB398">
        <v>5</v>
      </c>
      <c r="AE398" s="16"/>
      <c r="AF398" s="16"/>
      <c r="AG398" s="16"/>
      <c r="AH398" s="16"/>
      <c r="AI398" s="16"/>
      <c r="AJ398" s="16"/>
      <c r="AK398">
        <v>9</v>
      </c>
      <c r="AL398" s="16">
        <v>9</v>
      </c>
      <c r="AM398" s="16">
        <v>7</v>
      </c>
      <c r="AN398" s="16">
        <v>10</v>
      </c>
      <c r="AO398" s="16">
        <v>7</v>
      </c>
      <c r="AP398" s="16">
        <v>9</v>
      </c>
      <c r="AQ398" s="16">
        <v>1</v>
      </c>
      <c r="AR398" s="16">
        <v>2</v>
      </c>
      <c r="AS398" s="16">
        <v>3</v>
      </c>
      <c r="AT398" s="16">
        <v>4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</row>
    <row r="399" spans="1:52" x14ac:dyDescent="0.35">
      <c r="A399">
        <v>10965</v>
      </c>
      <c r="B399" t="s">
        <v>69</v>
      </c>
      <c r="C399" t="s">
        <v>74</v>
      </c>
      <c r="D399" t="s">
        <v>68</v>
      </c>
      <c r="E399" t="s">
        <v>76</v>
      </c>
      <c r="F399" t="s">
        <v>198</v>
      </c>
      <c r="G399" t="s">
        <v>96</v>
      </c>
      <c r="H399" t="s">
        <v>98</v>
      </c>
      <c r="I399" t="s">
        <v>203</v>
      </c>
      <c r="J399" t="s">
        <v>111</v>
      </c>
      <c r="K399" t="s">
        <v>117</v>
      </c>
      <c r="L399">
        <v>9</v>
      </c>
      <c r="X399" s="16"/>
      <c r="Y399" t="s">
        <v>68</v>
      </c>
      <c r="Z399">
        <v>8</v>
      </c>
      <c r="AA399">
        <v>5</v>
      </c>
      <c r="AB399">
        <v>5</v>
      </c>
      <c r="AC399">
        <v>10</v>
      </c>
      <c r="AD399" t="s">
        <v>129</v>
      </c>
      <c r="AE399" s="16">
        <v>4</v>
      </c>
      <c r="AF399" s="16">
        <v>4</v>
      </c>
      <c r="AG399" s="16">
        <v>4</v>
      </c>
      <c r="AH399" s="16">
        <v>5</v>
      </c>
      <c r="AI399" s="16"/>
      <c r="AJ399" s="16">
        <v>3</v>
      </c>
      <c r="AK399">
        <v>10</v>
      </c>
      <c r="AL399" s="16">
        <v>9</v>
      </c>
      <c r="AM399" s="16">
        <v>7</v>
      </c>
      <c r="AN399" s="16">
        <v>9</v>
      </c>
      <c r="AO399" s="16">
        <v>8</v>
      </c>
      <c r="AP399" s="16">
        <v>10</v>
      </c>
      <c r="AQ399" s="16">
        <v>1</v>
      </c>
      <c r="AR399" s="16">
        <v>2</v>
      </c>
      <c r="AS399" s="16">
        <v>4</v>
      </c>
      <c r="AT399" s="16">
        <v>3</v>
      </c>
      <c r="AU399">
        <v>1</v>
      </c>
      <c r="AV399">
        <v>1</v>
      </c>
      <c r="AW399">
        <v>0</v>
      </c>
      <c r="AX399">
        <v>0</v>
      </c>
      <c r="AY399">
        <v>0</v>
      </c>
      <c r="AZ399">
        <v>0</v>
      </c>
    </row>
    <row r="400" spans="1:52" x14ac:dyDescent="0.35">
      <c r="A400">
        <v>10972</v>
      </c>
      <c r="B400" t="s">
        <v>69</v>
      </c>
      <c r="C400" t="s">
        <v>74</v>
      </c>
      <c r="D400" t="s">
        <v>68</v>
      </c>
      <c r="E400" t="s">
        <v>76</v>
      </c>
      <c r="F400" t="s">
        <v>208</v>
      </c>
      <c r="G400" t="s">
        <v>94</v>
      </c>
      <c r="H400" t="s">
        <v>100</v>
      </c>
      <c r="I400" t="s">
        <v>201</v>
      </c>
      <c r="J400" t="s">
        <v>111</v>
      </c>
      <c r="K400" t="s">
        <v>116</v>
      </c>
      <c r="L400">
        <v>5</v>
      </c>
      <c r="X400" s="16"/>
      <c r="Y400" t="s">
        <v>69</v>
      </c>
      <c r="AB400">
        <v>3</v>
      </c>
      <c r="AE400" s="16"/>
      <c r="AF400" s="16"/>
      <c r="AG400" s="16"/>
      <c r="AH400" s="16"/>
      <c r="AI400" s="16"/>
      <c r="AJ400" s="16"/>
      <c r="AK400">
        <v>6</v>
      </c>
      <c r="AL400" s="16">
        <v>6</v>
      </c>
      <c r="AM400" s="16">
        <v>8</v>
      </c>
      <c r="AN400" s="16">
        <v>3</v>
      </c>
      <c r="AO400" s="16">
        <v>8</v>
      </c>
      <c r="AP400" s="16">
        <v>4</v>
      </c>
      <c r="AQ400" s="16">
        <v>1</v>
      </c>
      <c r="AR400" s="16">
        <v>3</v>
      </c>
      <c r="AS400" s="16">
        <v>4</v>
      </c>
      <c r="AT400" s="16">
        <v>2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</row>
    <row r="401" spans="1:52" x14ac:dyDescent="0.35">
      <c r="A401">
        <v>10982</v>
      </c>
      <c r="B401" t="s">
        <v>69</v>
      </c>
      <c r="C401" t="s">
        <v>74</v>
      </c>
      <c r="D401" t="s">
        <v>68</v>
      </c>
      <c r="E401" t="s">
        <v>79</v>
      </c>
      <c r="F401" t="s">
        <v>198</v>
      </c>
      <c r="G401" t="s">
        <v>95</v>
      </c>
      <c r="H401" t="s">
        <v>98</v>
      </c>
      <c r="I401" t="s">
        <v>205</v>
      </c>
      <c r="J401" t="s">
        <v>111</v>
      </c>
      <c r="K401" t="s">
        <v>202</v>
      </c>
      <c r="L401">
        <v>10</v>
      </c>
      <c r="X401" s="16"/>
      <c r="Y401" t="s">
        <v>69</v>
      </c>
      <c r="AB401">
        <v>5</v>
      </c>
      <c r="AE401" s="16"/>
      <c r="AF401" s="16"/>
      <c r="AG401" s="16"/>
      <c r="AH401" s="16"/>
      <c r="AI401" s="16"/>
      <c r="AJ401" s="16"/>
      <c r="AK401">
        <v>9</v>
      </c>
      <c r="AL401" s="16">
        <v>9</v>
      </c>
      <c r="AM401" s="16">
        <v>9</v>
      </c>
      <c r="AN401" s="16">
        <v>10</v>
      </c>
      <c r="AO401" s="16">
        <v>8</v>
      </c>
      <c r="AP401" s="16">
        <v>10</v>
      </c>
      <c r="AQ401" s="16">
        <v>2</v>
      </c>
      <c r="AR401" s="16">
        <v>1</v>
      </c>
      <c r="AS401" s="16">
        <v>3</v>
      </c>
      <c r="AT401" s="16">
        <v>4</v>
      </c>
      <c r="AU401">
        <v>0</v>
      </c>
      <c r="AV401">
        <v>1</v>
      </c>
      <c r="AW401">
        <v>1</v>
      </c>
      <c r="AX401">
        <v>0</v>
      </c>
      <c r="AY401">
        <v>0</v>
      </c>
      <c r="AZ401">
        <v>0</v>
      </c>
    </row>
    <row r="402" spans="1:52" x14ac:dyDescent="0.35">
      <c r="A402">
        <v>10985</v>
      </c>
      <c r="B402" t="s">
        <v>69</v>
      </c>
      <c r="C402" t="s">
        <v>74</v>
      </c>
      <c r="D402" t="s">
        <v>68</v>
      </c>
      <c r="E402" t="s">
        <v>79</v>
      </c>
      <c r="F402" t="s">
        <v>200</v>
      </c>
      <c r="G402" t="s">
        <v>96</v>
      </c>
      <c r="H402" t="s">
        <v>97</v>
      </c>
      <c r="I402" t="s">
        <v>203</v>
      </c>
      <c r="J402" t="s">
        <v>111</v>
      </c>
      <c r="K402" t="s">
        <v>204</v>
      </c>
      <c r="L402">
        <v>9</v>
      </c>
      <c r="X402" s="16"/>
      <c r="Y402" t="s">
        <v>68</v>
      </c>
      <c r="Z402">
        <v>9</v>
      </c>
      <c r="AA402">
        <v>4</v>
      </c>
      <c r="AB402">
        <v>5</v>
      </c>
      <c r="AC402">
        <v>9</v>
      </c>
      <c r="AD402" t="s">
        <v>128</v>
      </c>
      <c r="AE402" s="16">
        <v>5</v>
      </c>
      <c r="AF402" s="16">
        <v>4</v>
      </c>
      <c r="AG402" s="16">
        <v>4</v>
      </c>
      <c r="AH402" s="16">
        <v>5</v>
      </c>
      <c r="AI402" s="16">
        <v>1</v>
      </c>
      <c r="AJ402" s="16"/>
      <c r="AK402">
        <v>10</v>
      </c>
      <c r="AL402" s="16">
        <v>10</v>
      </c>
      <c r="AM402" s="16">
        <v>8</v>
      </c>
      <c r="AN402" s="16">
        <v>9</v>
      </c>
      <c r="AO402" s="16">
        <v>8</v>
      </c>
      <c r="AP402" s="16">
        <v>10</v>
      </c>
      <c r="AQ402" s="16">
        <v>4</v>
      </c>
      <c r="AR402" s="16">
        <v>2</v>
      </c>
      <c r="AS402" s="16">
        <v>3</v>
      </c>
      <c r="AT402" s="16">
        <v>1</v>
      </c>
      <c r="AU402">
        <v>1</v>
      </c>
      <c r="AV402">
        <v>1</v>
      </c>
      <c r="AW402">
        <v>0</v>
      </c>
      <c r="AX402">
        <v>0</v>
      </c>
      <c r="AY402">
        <v>0</v>
      </c>
      <c r="AZ402">
        <v>0</v>
      </c>
    </row>
    <row r="403" spans="1:52" x14ac:dyDescent="0.35">
      <c r="A403">
        <v>10990</v>
      </c>
      <c r="B403" t="s">
        <v>69</v>
      </c>
      <c r="C403" t="s">
        <v>74</v>
      </c>
      <c r="D403" t="s">
        <v>68</v>
      </c>
      <c r="E403" t="s">
        <v>85</v>
      </c>
      <c r="F403" t="s">
        <v>198</v>
      </c>
      <c r="G403" t="s">
        <v>96</v>
      </c>
      <c r="H403" t="s">
        <v>97</v>
      </c>
      <c r="I403" t="s">
        <v>206</v>
      </c>
      <c r="J403" t="s">
        <v>110</v>
      </c>
      <c r="K403" t="s">
        <v>204</v>
      </c>
      <c r="L403">
        <v>8</v>
      </c>
      <c r="P403">
        <v>9</v>
      </c>
      <c r="Q403">
        <v>10</v>
      </c>
      <c r="R403">
        <v>9</v>
      </c>
      <c r="S403">
        <v>9</v>
      </c>
      <c r="T403">
        <v>9</v>
      </c>
      <c r="U403">
        <v>10</v>
      </c>
      <c r="V403" t="s">
        <v>123</v>
      </c>
      <c r="X403">
        <v>3</v>
      </c>
      <c r="Y403" t="s">
        <v>69</v>
      </c>
      <c r="AB403">
        <v>3</v>
      </c>
      <c r="AE403" s="16"/>
      <c r="AF403" s="16"/>
      <c r="AG403" s="16"/>
      <c r="AH403" s="16"/>
      <c r="AI403" s="16"/>
      <c r="AJ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</row>
    <row r="404" spans="1:52" x14ac:dyDescent="0.35">
      <c r="A404">
        <v>10991</v>
      </c>
      <c r="B404" t="s">
        <v>69</v>
      </c>
      <c r="C404" t="s">
        <v>74</v>
      </c>
      <c r="D404" t="s">
        <v>68</v>
      </c>
      <c r="E404" t="s">
        <v>77</v>
      </c>
      <c r="F404" t="s">
        <v>208</v>
      </c>
      <c r="G404" t="s">
        <v>93</v>
      </c>
      <c r="H404" t="s">
        <v>100</v>
      </c>
      <c r="I404" t="s">
        <v>199</v>
      </c>
      <c r="J404" t="s">
        <v>111</v>
      </c>
      <c r="K404" t="s">
        <v>116</v>
      </c>
      <c r="L404">
        <v>7</v>
      </c>
      <c r="X404" s="16"/>
      <c r="Y404" t="s">
        <v>69</v>
      </c>
      <c r="AB404">
        <v>5</v>
      </c>
      <c r="AE404" s="16"/>
      <c r="AF404" s="16"/>
      <c r="AG404" s="16"/>
      <c r="AH404" s="16"/>
      <c r="AI404" s="16"/>
      <c r="AJ404" s="16"/>
      <c r="AK404">
        <v>9</v>
      </c>
      <c r="AL404" s="16">
        <v>9</v>
      </c>
      <c r="AM404" s="16">
        <v>8</v>
      </c>
      <c r="AN404" s="16">
        <v>9</v>
      </c>
      <c r="AO404" s="16">
        <v>7</v>
      </c>
      <c r="AP404" s="16">
        <v>9</v>
      </c>
      <c r="AQ404" s="16">
        <v>1</v>
      </c>
      <c r="AR404" s="16">
        <v>2</v>
      </c>
      <c r="AS404" s="16">
        <v>4</v>
      </c>
      <c r="AT404" s="16">
        <v>3</v>
      </c>
      <c r="AU404">
        <v>1</v>
      </c>
      <c r="AV404">
        <v>0</v>
      </c>
      <c r="AW404">
        <v>0</v>
      </c>
      <c r="AX404">
        <v>0</v>
      </c>
      <c r="AY404">
        <v>1</v>
      </c>
      <c r="AZ404">
        <v>0</v>
      </c>
    </row>
    <row r="405" spans="1:52" x14ac:dyDescent="0.35">
      <c r="A405">
        <v>10993</v>
      </c>
      <c r="B405" t="s">
        <v>69</v>
      </c>
      <c r="C405" t="s">
        <v>74</v>
      </c>
      <c r="D405" t="s">
        <v>68</v>
      </c>
      <c r="E405" t="s">
        <v>78</v>
      </c>
      <c r="F405" t="s">
        <v>200</v>
      </c>
      <c r="G405" t="s">
        <v>96</v>
      </c>
      <c r="H405" t="s">
        <v>98</v>
      </c>
      <c r="I405" t="s">
        <v>209</v>
      </c>
      <c r="J405" t="s">
        <v>111</v>
      </c>
      <c r="K405" t="s">
        <v>116</v>
      </c>
      <c r="L405">
        <v>9</v>
      </c>
      <c r="X405" s="16"/>
      <c r="Y405" t="s">
        <v>68</v>
      </c>
      <c r="Z405">
        <v>8</v>
      </c>
      <c r="AA405">
        <v>4</v>
      </c>
      <c r="AB405">
        <v>4</v>
      </c>
      <c r="AC405">
        <v>9</v>
      </c>
      <c r="AD405" t="s">
        <v>129</v>
      </c>
      <c r="AE405" s="16">
        <v>3</v>
      </c>
      <c r="AF405" s="16">
        <v>3</v>
      </c>
      <c r="AG405" s="16">
        <v>3</v>
      </c>
      <c r="AH405" s="16">
        <v>2</v>
      </c>
      <c r="AI405" s="16"/>
      <c r="AJ405" s="16">
        <v>2</v>
      </c>
      <c r="AK405">
        <v>10</v>
      </c>
      <c r="AL405" s="16">
        <v>9</v>
      </c>
      <c r="AM405" s="16">
        <v>9</v>
      </c>
      <c r="AN405" s="16">
        <v>9</v>
      </c>
      <c r="AO405" s="16">
        <v>10</v>
      </c>
      <c r="AP405" s="16">
        <v>10</v>
      </c>
      <c r="AQ405" s="16">
        <v>2</v>
      </c>
      <c r="AR405" s="16">
        <v>1</v>
      </c>
      <c r="AS405" s="16">
        <v>4</v>
      </c>
      <c r="AT405" s="16">
        <v>3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0</v>
      </c>
    </row>
    <row r="406" spans="1:52" x14ac:dyDescent="0.35">
      <c r="A406">
        <v>10994</v>
      </c>
      <c r="B406" t="s">
        <v>69</v>
      </c>
      <c r="C406" t="s">
        <v>74</v>
      </c>
      <c r="D406" t="s">
        <v>68</v>
      </c>
      <c r="E406" t="s">
        <v>75</v>
      </c>
      <c r="F406" t="s">
        <v>198</v>
      </c>
      <c r="G406" t="s">
        <v>95</v>
      </c>
      <c r="H406" t="s">
        <v>98</v>
      </c>
      <c r="I406" t="s">
        <v>203</v>
      </c>
      <c r="J406" t="s">
        <v>111</v>
      </c>
      <c r="K406" t="s">
        <v>204</v>
      </c>
      <c r="L406">
        <v>9</v>
      </c>
      <c r="X406" s="16"/>
      <c r="Y406" t="s">
        <v>68</v>
      </c>
      <c r="Z406">
        <v>9</v>
      </c>
      <c r="AA406">
        <v>4</v>
      </c>
      <c r="AB406">
        <v>5</v>
      </c>
      <c r="AC406">
        <v>10</v>
      </c>
      <c r="AD406" t="s">
        <v>129</v>
      </c>
      <c r="AE406" s="16">
        <v>5</v>
      </c>
      <c r="AF406" s="16">
        <v>4</v>
      </c>
      <c r="AG406" s="16">
        <v>4</v>
      </c>
      <c r="AH406" s="16">
        <v>4</v>
      </c>
      <c r="AI406" s="16"/>
      <c r="AJ406" s="16">
        <v>2</v>
      </c>
      <c r="AK406">
        <v>10</v>
      </c>
      <c r="AL406" s="16">
        <v>9</v>
      </c>
      <c r="AM406" s="16">
        <v>7</v>
      </c>
      <c r="AN406" s="16">
        <v>9</v>
      </c>
      <c r="AO406" s="16">
        <v>10</v>
      </c>
      <c r="AP406" s="16">
        <v>9</v>
      </c>
      <c r="AQ406" s="16">
        <v>1</v>
      </c>
      <c r="AR406" s="16">
        <v>4</v>
      </c>
      <c r="AS406" s="16">
        <v>2</v>
      </c>
      <c r="AT406" s="16">
        <v>3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</row>
    <row r="407" spans="1:52" x14ac:dyDescent="0.35">
      <c r="A407">
        <v>10998</v>
      </c>
      <c r="B407" t="s">
        <v>69</v>
      </c>
      <c r="C407" t="s">
        <v>74</v>
      </c>
      <c r="D407" t="s">
        <v>68</v>
      </c>
      <c r="E407" t="s">
        <v>84</v>
      </c>
      <c r="F407" t="s">
        <v>198</v>
      </c>
      <c r="G407" t="s">
        <v>95</v>
      </c>
      <c r="H407" t="s">
        <v>98</v>
      </c>
      <c r="I407" t="s">
        <v>197</v>
      </c>
      <c r="J407" t="s">
        <v>111</v>
      </c>
      <c r="K407" t="s">
        <v>116</v>
      </c>
      <c r="L407">
        <v>9</v>
      </c>
      <c r="X407" s="16"/>
      <c r="Y407" t="s">
        <v>69</v>
      </c>
      <c r="AB407">
        <v>4</v>
      </c>
      <c r="AE407" s="16"/>
      <c r="AF407" s="16"/>
      <c r="AG407" s="16"/>
      <c r="AH407" s="16"/>
      <c r="AI407" s="16"/>
      <c r="AJ407" s="16"/>
      <c r="AK407">
        <v>10</v>
      </c>
      <c r="AL407" s="16">
        <v>9</v>
      </c>
      <c r="AM407" s="16">
        <v>10</v>
      </c>
      <c r="AN407" s="16">
        <v>9</v>
      </c>
      <c r="AO407" s="16">
        <v>8</v>
      </c>
      <c r="AP407" s="16">
        <v>10</v>
      </c>
      <c r="AQ407" s="16">
        <v>2</v>
      </c>
      <c r="AR407" s="16">
        <v>1</v>
      </c>
      <c r="AS407" s="16">
        <v>4</v>
      </c>
      <c r="AT407" s="16">
        <v>3</v>
      </c>
      <c r="AU407">
        <v>0</v>
      </c>
      <c r="AV407">
        <v>1</v>
      </c>
      <c r="AW407">
        <v>1</v>
      </c>
      <c r="AX407">
        <v>0</v>
      </c>
      <c r="AY407">
        <v>0</v>
      </c>
      <c r="AZ407">
        <v>0</v>
      </c>
    </row>
    <row r="408" spans="1:52" x14ac:dyDescent="0.35">
      <c r="A408">
        <v>11003</v>
      </c>
      <c r="B408" t="s">
        <v>69</v>
      </c>
      <c r="C408" t="s">
        <v>74</v>
      </c>
      <c r="D408" t="s">
        <v>68</v>
      </c>
      <c r="E408" t="s">
        <v>84</v>
      </c>
      <c r="F408" t="s">
        <v>198</v>
      </c>
      <c r="G408" t="s">
        <v>96</v>
      </c>
      <c r="H408" t="s">
        <v>97</v>
      </c>
      <c r="I408" t="s">
        <v>206</v>
      </c>
      <c r="J408" t="s">
        <v>111</v>
      </c>
      <c r="K408" t="s">
        <v>116</v>
      </c>
      <c r="L408">
        <v>8</v>
      </c>
      <c r="X408" s="16"/>
      <c r="Y408" t="s">
        <v>69</v>
      </c>
      <c r="AB408">
        <v>3</v>
      </c>
      <c r="AE408" s="16"/>
      <c r="AF408" s="16"/>
      <c r="AG408" s="16"/>
      <c r="AH408" s="16"/>
      <c r="AI408" s="16"/>
      <c r="AJ408" s="16"/>
      <c r="AK408">
        <v>9</v>
      </c>
      <c r="AL408" s="16">
        <v>9</v>
      </c>
      <c r="AM408" s="16">
        <v>8</v>
      </c>
      <c r="AN408" s="16">
        <v>9</v>
      </c>
      <c r="AO408" s="16">
        <v>7</v>
      </c>
      <c r="AP408" s="16">
        <v>10</v>
      </c>
      <c r="AQ408" s="16">
        <v>1</v>
      </c>
      <c r="AR408" s="16">
        <v>4</v>
      </c>
      <c r="AS408" s="16">
        <v>3</v>
      </c>
      <c r="AT408" s="16">
        <v>2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0</v>
      </c>
    </row>
    <row r="409" spans="1:52" x14ac:dyDescent="0.35">
      <c r="A409">
        <v>11006</v>
      </c>
      <c r="B409" t="s">
        <v>69</v>
      </c>
      <c r="C409" t="s">
        <v>74</v>
      </c>
      <c r="D409" t="s">
        <v>68</v>
      </c>
      <c r="E409" t="s">
        <v>82</v>
      </c>
      <c r="F409" t="s">
        <v>196</v>
      </c>
      <c r="G409" t="s">
        <v>96</v>
      </c>
      <c r="H409" t="s">
        <v>97</v>
      </c>
      <c r="I409" t="s">
        <v>206</v>
      </c>
      <c r="J409" t="s">
        <v>111</v>
      </c>
      <c r="K409" t="s">
        <v>204</v>
      </c>
      <c r="L409">
        <v>10</v>
      </c>
      <c r="X409" s="16"/>
      <c r="Y409" t="s">
        <v>69</v>
      </c>
      <c r="AB409">
        <v>5</v>
      </c>
      <c r="AE409" s="16"/>
      <c r="AF409" s="16"/>
      <c r="AG409" s="16"/>
      <c r="AH409" s="16"/>
      <c r="AI409" s="16"/>
      <c r="AJ409" s="16"/>
      <c r="AK409">
        <v>9</v>
      </c>
      <c r="AL409" s="16">
        <v>9</v>
      </c>
      <c r="AM409" s="16">
        <v>10</v>
      </c>
      <c r="AN409" s="16">
        <v>9</v>
      </c>
      <c r="AO409" s="16">
        <v>8</v>
      </c>
      <c r="AP409" s="16">
        <v>9</v>
      </c>
      <c r="AQ409" s="16">
        <v>1</v>
      </c>
      <c r="AR409" s="16">
        <v>2</v>
      </c>
      <c r="AS409" s="16">
        <v>4</v>
      </c>
      <c r="AT409" s="16">
        <v>3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</row>
    <row r="410" spans="1:52" x14ac:dyDescent="0.35">
      <c r="A410">
        <v>11009</v>
      </c>
      <c r="B410" t="s">
        <v>69</v>
      </c>
      <c r="C410" t="s">
        <v>74</v>
      </c>
      <c r="D410" t="s">
        <v>68</v>
      </c>
      <c r="E410" t="s">
        <v>79</v>
      </c>
      <c r="F410" t="s">
        <v>198</v>
      </c>
      <c r="G410" t="s">
        <v>96</v>
      </c>
      <c r="H410" t="s">
        <v>97</v>
      </c>
      <c r="I410" t="s">
        <v>209</v>
      </c>
      <c r="J410" t="s">
        <v>111</v>
      </c>
      <c r="K410" t="s">
        <v>116</v>
      </c>
      <c r="L410">
        <v>9</v>
      </c>
      <c r="X410" s="16"/>
      <c r="Y410" t="s">
        <v>68</v>
      </c>
      <c r="Z410">
        <v>10</v>
      </c>
      <c r="AA410">
        <v>4</v>
      </c>
      <c r="AB410">
        <v>4</v>
      </c>
      <c r="AC410">
        <v>8</v>
      </c>
      <c r="AD410" t="s">
        <v>128</v>
      </c>
      <c r="AE410" s="16">
        <v>5</v>
      </c>
      <c r="AF410" s="16">
        <v>4</v>
      </c>
      <c r="AG410" s="16">
        <v>5</v>
      </c>
      <c r="AH410" s="16">
        <v>4</v>
      </c>
      <c r="AI410" s="16">
        <v>2</v>
      </c>
      <c r="AJ410" s="16"/>
      <c r="AK410">
        <v>10</v>
      </c>
      <c r="AL410" s="16">
        <v>9</v>
      </c>
      <c r="AM410" s="16">
        <v>10</v>
      </c>
      <c r="AN410" s="16">
        <v>9</v>
      </c>
      <c r="AO410" s="16">
        <v>10</v>
      </c>
      <c r="AP410" s="16">
        <v>9</v>
      </c>
      <c r="AQ410" s="16">
        <v>1</v>
      </c>
      <c r="AR410" s="16">
        <v>4</v>
      </c>
      <c r="AS410" s="16">
        <v>2</v>
      </c>
      <c r="AT410" s="16">
        <v>3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</row>
    <row r="411" spans="1:52" x14ac:dyDescent="0.35">
      <c r="A411">
        <v>11010</v>
      </c>
      <c r="B411" t="s">
        <v>69</v>
      </c>
      <c r="C411" t="s">
        <v>74</v>
      </c>
      <c r="D411" t="s">
        <v>68</v>
      </c>
      <c r="E411" t="s">
        <v>81</v>
      </c>
      <c r="F411" t="s">
        <v>196</v>
      </c>
      <c r="G411" t="s">
        <v>96</v>
      </c>
      <c r="H411" t="s">
        <v>98</v>
      </c>
      <c r="I411" t="s">
        <v>207</v>
      </c>
      <c r="J411" t="s">
        <v>111</v>
      </c>
      <c r="K411" t="s">
        <v>204</v>
      </c>
      <c r="L411">
        <v>6</v>
      </c>
      <c r="X411" s="16"/>
      <c r="Y411" t="s">
        <v>68</v>
      </c>
      <c r="Z411">
        <v>6</v>
      </c>
      <c r="AA411">
        <v>1</v>
      </c>
      <c r="AB411">
        <v>5</v>
      </c>
      <c r="AC411">
        <v>7</v>
      </c>
      <c r="AD411" t="s">
        <v>129</v>
      </c>
      <c r="AE411" s="16">
        <v>4</v>
      </c>
      <c r="AF411" s="16">
        <v>5</v>
      </c>
      <c r="AG411" s="16">
        <v>5</v>
      </c>
      <c r="AH411" s="16">
        <v>4</v>
      </c>
      <c r="AI411" s="16"/>
      <c r="AJ411" s="16">
        <v>1</v>
      </c>
      <c r="AK411">
        <v>7</v>
      </c>
      <c r="AL411" s="16">
        <v>8</v>
      </c>
      <c r="AM411" s="16">
        <v>10</v>
      </c>
      <c r="AN411" s="16">
        <v>7</v>
      </c>
      <c r="AO411" s="16">
        <v>9</v>
      </c>
      <c r="AP411" s="16">
        <v>5</v>
      </c>
      <c r="AQ411" s="16">
        <v>4</v>
      </c>
      <c r="AR411" s="16">
        <v>1</v>
      </c>
      <c r="AS411" s="16">
        <v>2</v>
      </c>
      <c r="AT411" s="16">
        <v>3</v>
      </c>
      <c r="AU411">
        <v>1</v>
      </c>
      <c r="AV411">
        <v>1</v>
      </c>
      <c r="AW411">
        <v>1</v>
      </c>
      <c r="AX411">
        <v>0</v>
      </c>
      <c r="AY411">
        <v>0</v>
      </c>
      <c r="AZ411">
        <v>0</v>
      </c>
    </row>
    <row r="412" spans="1:52" x14ac:dyDescent="0.35">
      <c r="A412">
        <v>11011</v>
      </c>
      <c r="B412" t="s">
        <v>69</v>
      </c>
      <c r="C412" t="s">
        <v>74</v>
      </c>
      <c r="D412" t="s">
        <v>68</v>
      </c>
      <c r="E412" t="s">
        <v>75</v>
      </c>
      <c r="F412" t="s">
        <v>198</v>
      </c>
      <c r="G412" t="s">
        <v>96</v>
      </c>
      <c r="H412" t="s">
        <v>97</v>
      </c>
      <c r="I412" t="s">
        <v>207</v>
      </c>
      <c r="J412" t="s">
        <v>110</v>
      </c>
      <c r="K412" t="s">
        <v>116</v>
      </c>
      <c r="L412">
        <v>2</v>
      </c>
      <c r="P412">
        <v>7</v>
      </c>
      <c r="Q412">
        <v>6</v>
      </c>
      <c r="R412">
        <v>5</v>
      </c>
      <c r="S412">
        <v>7</v>
      </c>
      <c r="T412">
        <v>9</v>
      </c>
      <c r="U412">
        <v>6</v>
      </c>
      <c r="V412" t="s">
        <v>123</v>
      </c>
      <c r="X412">
        <v>4</v>
      </c>
      <c r="Y412" t="s">
        <v>68</v>
      </c>
      <c r="Z412">
        <v>2</v>
      </c>
      <c r="AA412">
        <v>3</v>
      </c>
      <c r="AB412">
        <v>2</v>
      </c>
      <c r="AC412">
        <v>6</v>
      </c>
      <c r="AD412" t="s">
        <v>128</v>
      </c>
      <c r="AE412" s="16">
        <v>4</v>
      </c>
      <c r="AF412" s="16">
        <v>4</v>
      </c>
      <c r="AG412" s="16">
        <v>5</v>
      </c>
      <c r="AH412" s="16">
        <v>4</v>
      </c>
      <c r="AI412" s="16">
        <v>1</v>
      </c>
      <c r="AJ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</row>
    <row r="413" spans="1:52" x14ac:dyDescent="0.35">
      <c r="A413">
        <v>11014</v>
      </c>
      <c r="B413" t="s">
        <v>69</v>
      </c>
      <c r="C413" t="s">
        <v>74</v>
      </c>
      <c r="D413" t="s">
        <v>68</v>
      </c>
      <c r="E413" t="s">
        <v>76</v>
      </c>
      <c r="F413" t="s">
        <v>92</v>
      </c>
      <c r="G413" t="s">
        <v>93</v>
      </c>
      <c r="H413" t="s">
        <v>100</v>
      </c>
      <c r="I413" t="s">
        <v>201</v>
      </c>
      <c r="J413" t="s">
        <v>111</v>
      </c>
      <c r="K413" t="s">
        <v>116</v>
      </c>
      <c r="L413">
        <v>5</v>
      </c>
      <c r="X413" s="16"/>
      <c r="Y413" t="s">
        <v>68</v>
      </c>
      <c r="Z413">
        <v>6</v>
      </c>
      <c r="AA413">
        <v>4</v>
      </c>
      <c r="AB413">
        <v>2</v>
      </c>
      <c r="AC413">
        <v>5</v>
      </c>
      <c r="AD413" t="s">
        <v>128</v>
      </c>
      <c r="AE413" s="16">
        <v>5</v>
      </c>
      <c r="AF413" s="16">
        <v>5</v>
      </c>
      <c r="AG413" s="16">
        <v>4</v>
      </c>
      <c r="AH413" s="16">
        <v>3</v>
      </c>
      <c r="AI413" s="16">
        <v>2</v>
      </c>
      <c r="AJ413" s="16"/>
      <c r="AK413">
        <v>4</v>
      </c>
      <c r="AL413" s="16">
        <v>5</v>
      </c>
      <c r="AM413" s="16">
        <v>4</v>
      </c>
      <c r="AN413" s="16">
        <v>4</v>
      </c>
      <c r="AO413" s="16">
        <v>4</v>
      </c>
      <c r="AP413" s="16">
        <v>3</v>
      </c>
      <c r="AQ413" s="16">
        <v>2</v>
      </c>
      <c r="AR413" s="16">
        <v>4</v>
      </c>
      <c r="AS413" s="16">
        <v>1</v>
      </c>
      <c r="AT413" s="16">
        <v>3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</row>
    <row r="414" spans="1:52" x14ac:dyDescent="0.35">
      <c r="A414">
        <v>11016</v>
      </c>
      <c r="B414" t="s">
        <v>69</v>
      </c>
      <c r="C414" t="s">
        <v>74</v>
      </c>
      <c r="D414" t="s">
        <v>68</v>
      </c>
      <c r="E414" t="s">
        <v>80</v>
      </c>
      <c r="F414" t="s">
        <v>198</v>
      </c>
      <c r="G414" t="s">
        <v>95</v>
      </c>
      <c r="H414" t="s">
        <v>97</v>
      </c>
      <c r="I414" t="s">
        <v>201</v>
      </c>
      <c r="J414" t="s">
        <v>110</v>
      </c>
      <c r="K414" t="s">
        <v>116</v>
      </c>
      <c r="L414">
        <v>4</v>
      </c>
      <c r="P414">
        <v>4</v>
      </c>
      <c r="Q414">
        <v>8</v>
      </c>
      <c r="R414">
        <v>8</v>
      </c>
      <c r="S414">
        <v>2</v>
      </c>
      <c r="T414">
        <v>7</v>
      </c>
      <c r="U414">
        <v>6</v>
      </c>
      <c r="V414" t="s">
        <v>126</v>
      </c>
      <c r="X414">
        <v>4</v>
      </c>
      <c r="Y414" t="s">
        <v>69</v>
      </c>
      <c r="AB414">
        <v>3</v>
      </c>
      <c r="AE414" s="16"/>
      <c r="AF414" s="16"/>
      <c r="AG414" s="16"/>
      <c r="AH414" s="16"/>
      <c r="AI414" s="16"/>
      <c r="AJ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</row>
    <row r="415" spans="1:52" x14ac:dyDescent="0.35">
      <c r="A415">
        <v>11017</v>
      </c>
      <c r="B415" t="s">
        <v>69</v>
      </c>
      <c r="C415" t="s">
        <v>74</v>
      </c>
      <c r="D415" t="s">
        <v>68</v>
      </c>
      <c r="E415" t="s">
        <v>82</v>
      </c>
      <c r="F415" t="s">
        <v>198</v>
      </c>
      <c r="G415" t="s">
        <v>95</v>
      </c>
      <c r="H415" t="s">
        <v>97</v>
      </c>
      <c r="I415" t="s">
        <v>205</v>
      </c>
      <c r="J415" t="s">
        <v>111</v>
      </c>
      <c r="K415" t="s">
        <v>116</v>
      </c>
      <c r="L415">
        <v>10</v>
      </c>
      <c r="X415" s="16"/>
      <c r="Y415" t="s">
        <v>69</v>
      </c>
      <c r="AB415">
        <v>5</v>
      </c>
      <c r="AE415" s="16"/>
      <c r="AF415" s="16"/>
      <c r="AG415" s="16"/>
      <c r="AH415" s="16"/>
      <c r="AI415" s="16"/>
      <c r="AJ415" s="16"/>
      <c r="AK415">
        <v>7</v>
      </c>
      <c r="AL415" s="16">
        <v>9</v>
      </c>
      <c r="AM415" s="16">
        <v>10</v>
      </c>
      <c r="AN415" s="16">
        <v>4</v>
      </c>
      <c r="AO415" s="16">
        <v>8</v>
      </c>
      <c r="AP415" s="16">
        <v>7</v>
      </c>
      <c r="AQ415" s="16">
        <v>2</v>
      </c>
      <c r="AR415" s="16">
        <v>4</v>
      </c>
      <c r="AS415" s="16">
        <v>1</v>
      </c>
      <c r="AT415" s="16">
        <v>3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</row>
    <row r="416" spans="1:52" x14ac:dyDescent="0.35">
      <c r="A416">
        <v>11021</v>
      </c>
      <c r="B416" t="s">
        <v>69</v>
      </c>
      <c r="C416" t="s">
        <v>74</v>
      </c>
      <c r="D416" t="s">
        <v>68</v>
      </c>
      <c r="E416" t="s">
        <v>85</v>
      </c>
      <c r="F416" t="s">
        <v>196</v>
      </c>
      <c r="G416" t="s">
        <v>94</v>
      </c>
      <c r="H416" t="s">
        <v>98</v>
      </c>
      <c r="I416" t="s">
        <v>201</v>
      </c>
      <c r="J416" t="s">
        <v>111</v>
      </c>
      <c r="K416" t="s">
        <v>204</v>
      </c>
      <c r="L416">
        <v>4</v>
      </c>
      <c r="X416" s="16"/>
      <c r="Y416" t="s">
        <v>69</v>
      </c>
      <c r="AB416">
        <v>3</v>
      </c>
      <c r="AE416" s="16"/>
      <c r="AF416" s="16"/>
      <c r="AG416" s="16"/>
      <c r="AH416" s="16"/>
      <c r="AI416" s="16"/>
      <c r="AJ416" s="16"/>
      <c r="AK416">
        <v>5</v>
      </c>
      <c r="AL416" s="16">
        <v>7</v>
      </c>
      <c r="AM416" s="16">
        <v>4</v>
      </c>
      <c r="AN416" s="16">
        <v>7</v>
      </c>
      <c r="AO416" s="16">
        <v>5</v>
      </c>
      <c r="AP416" s="16">
        <v>4</v>
      </c>
      <c r="AQ416" s="16">
        <v>4</v>
      </c>
      <c r="AR416" s="16">
        <v>3</v>
      </c>
      <c r="AS416" s="16">
        <v>2</v>
      </c>
      <c r="AT416" s="16">
        <v>1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</row>
    <row r="417" spans="1:52" x14ac:dyDescent="0.35">
      <c r="A417">
        <v>11025</v>
      </c>
      <c r="B417" t="s">
        <v>69</v>
      </c>
      <c r="C417" t="s">
        <v>74</v>
      </c>
      <c r="D417" t="s">
        <v>68</v>
      </c>
      <c r="E417" t="s">
        <v>86</v>
      </c>
      <c r="F417" t="s">
        <v>198</v>
      </c>
      <c r="G417" t="s">
        <v>96</v>
      </c>
      <c r="H417" t="s">
        <v>98</v>
      </c>
      <c r="I417" t="s">
        <v>206</v>
      </c>
      <c r="J417" t="s">
        <v>111</v>
      </c>
      <c r="K417" t="s">
        <v>116</v>
      </c>
      <c r="L417">
        <v>9</v>
      </c>
      <c r="X417" s="16"/>
      <c r="Y417" t="s">
        <v>69</v>
      </c>
      <c r="AB417">
        <v>5</v>
      </c>
      <c r="AE417" s="16"/>
      <c r="AF417" s="16"/>
      <c r="AG417" s="16"/>
      <c r="AH417" s="16"/>
      <c r="AI417" s="16"/>
      <c r="AJ417" s="16"/>
      <c r="AK417">
        <v>8</v>
      </c>
      <c r="AL417" s="16">
        <v>9</v>
      </c>
      <c r="AM417" s="16">
        <v>8</v>
      </c>
      <c r="AN417" s="16">
        <v>8</v>
      </c>
      <c r="AO417" s="16">
        <v>8</v>
      </c>
      <c r="AP417" s="16">
        <v>10</v>
      </c>
      <c r="AQ417" s="16">
        <v>1</v>
      </c>
      <c r="AR417" s="16">
        <v>3</v>
      </c>
      <c r="AS417" s="16">
        <v>4</v>
      </c>
      <c r="AT417" s="16">
        <v>2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</row>
    <row r="418" spans="1:52" x14ac:dyDescent="0.35">
      <c r="A418">
        <v>11026</v>
      </c>
      <c r="B418" t="s">
        <v>69</v>
      </c>
      <c r="C418" t="s">
        <v>74</v>
      </c>
      <c r="D418" t="s">
        <v>68</v>
      </c>
      <c r="E418" t="s">
        <v>81</v>
      </c>
      <c r="F418" t="s">
        <v>198</v>
      </c>
      <c r="G418" t="s">
        <v>95</v>
      </c>
      <c r="H418" t="s">
        <v>97</v>
      </c>
      <c r="I418" t="s">
        <v>199</v>
      </c>
      <c r="J418" t="s">
        <v>111</v>
      </c>
      <c r="K418" t="s">
        <v>204</v>
      </c>
      <c r="L418">
        <v>4</v>
      </c>
      <c r="X418" s="16"/>
      <c r="Y418" t="s">
        <v>69</v>
      </c>
      <c r="AB418">
        <v>2</v>
      </c>
      <c r="AE418" s="16"/>
      <c r="AF418" s="16"/>
      <c r="AG418" s="16"/>
      <c r="AH418" s="16"/>
      <c r="AI418" s="16"/>
      <c r="AJ418" s="16"/>
      <c r="AK418">
        <v>2</v>
      </c>
      <c r="AL418" s="16">
        <v>4</v>
      </c>
      <c r="AM418" s="16">
        <v>2</v>
      </c>
      <c r="AN418" s="16">
        <v>4</v>
      </c>
      <c r="AO418" s="16">
        <v>4</v>
      </c>
      <c r="AP418" s="16">
        <v>3</v>
      </c>
      <c r="AQ418" s="16">
        <v>2</v>
      </c>
      <c r="AR418" s="16">
        <v>1</v>
      </c>
      <c r="AS418" s="16">
        <v>4</v>
      </c>
      <c r="AT418" s="16">
        <v>3</v>
      </c>
      <c r="AU418">
        <v>1</v>
      </c>
      <c r="AV418">
        <v>0</v>
      </c>
      <c r="AW418">
        <v>1</v>
      </c>
      <c r="AX418">
        <v>0</v>
      </c>
      <c r="AY418">
        <v>0</v>
      </c>
      <c r="AZ418">
        <v>0</v>
      </c>
    </row>
    <row r="419" spans="1:52" x14ac:dyDescent="0.35">
      <c r="A419">
        <v>11028</v>
      </c>
      <c r="B419" t="s">
        <v>69</v>
      </c>
      <c r="C419" t="s">
        <v>74</v>
      </c>
      <c r="D419" t="s">
        <v>68</v>
      </c>
      <c r="E419" t="s">
        <v>84</v>
      </c>
      <c r="F419" t="s">
        <v>198</v>
      </c>
      <c r="G419" t="s">
        <v>95</v>
      </c>
      <c r="H419" t="s">
        <v>97</v>
      </c>
      <c r="I419" t="s">
        <v>209</v>
      </c>
      <c r="J419" t="s">
        <v>111</v>
      </c>
      <c r="K419" t="s">
        <v>116</v>
      </c>
      <c r="L419">
        <v>9</v>
      </c>
      <c r="X419" s="16"/>
      <c r="Y419" t="s">
        <v>69</v>
      </c>
      <c r="AB419">
        <v>5</v>
      </c>
      <c r="AE419" s="16"/>
      <c r="AF419" s="16"/>
      <c r="AG419" s="16"/>
      <c r="AH419" s="16"/>
      <c r="AI419" s="16"/>
      <c r="AJ419" s="16"/>
      <c r="AK419">
        <v>10</v>
      </c>
      <c r="AL419" s="16">
        <v>10</v>
      </c>
      <c r="AM419" s="16">
        <v>8</v>
      </c>
      <c r="AN419" s="16">
        <v>9</v>
      </c>
      <c r="AO419" s="16">
        <v>7</v>
      </c>
      <c r="AP419" s="16">
        <v>9</v>
      </c>
      <c r="AQ419" s="16">
        <v>1</v>
      </c>
      <c r="AR419" s="16">
        <v>3</v>
      </c>
      <c r="AS419" s="16">
        <v>4</v>
      </c>
      <c r="AT419" s="16">
        <v>2</v>
      </c>
      <c r="AU419">
        <v>1</v>
      </c>
      <c r="AV419">
        <v>1</v>
      </c>
      <c r="AW419">
        <v>0</v>
      </c>
      <c r="AX419">
        <v>0</v>
      </c>
      <c r="AY419">
        <v>0</v>
      </c>
      <c r="AZ419">
        <v>0</v>
      </c>
    </row>
    <row r="420" spans="1:52" x14ac:dyDescent="0.35">
      <c r="A420">
        <v>11029</v>
      </c>
      <c r="B420" t="s">
        <v>69</v>
      </c>
      <c r="C420" t="s">
        <v>74</v>
      </c>
      <c r="D420" t="s">
        <v>68</v>
      </c>
      <c r="E420" t="s">
        <v>77</v>
      </c>
      <c r="F420" t="s">
        <v>196</v>
      </c>
      <c r="G420" t="s">
        <v>96</v>
      </c>
      <c r="H420" t="s">
        <v>98</v>
      </c>
      <c r="I420" t="s">
        <v>201</v>
      </c>
      <c r="J420" t="s">
        <v>111</v>
      </c>
      <c r="K420" t="s">
        <v>204</v>
      </c>
      <c r="L420">
        <v>5</v>
      </c>
      <c r="X420" s="16"/>
      <c r="Y420" t="s">
        <v>68</v>
      </c>
      <c r="Z420">
        <v>6</v>
      </c>
      <c r="AA420">
        <v>4</v>
      </c>
      <c r="AB420">
        <v>4</v>
      </c>
      <c r="AC420">
        <v>4</v>
      </c>
      <c r="AD420" t="s">
        <v>128</v>
      </c>
      <c r="AE420" s="16">
        <v>5</v>
      </c>
      <c r="AF420" s="16">
        <v>4</v>
      </c>
      <c r="AG420" s="16">
        <v>5</v>
      </c>
      <c r="AH420" s="16">
        <v>4</v>
      </c>
      <c r="AI420" s="16">
        <v>1</v>
      </c>
      <c r="AJ420" s="16"/>
      <c r="AK420">
        <v>4</v>
      </c>
      <c r="AL420" s="16">
        <v>4</v>
      </c>
      <c r="AM420" s="16">
        <v>8</v>
      </c>
      <c r="AN420" s="16">
        <v>7</v>
      </c>
      <c r="AO420" s="16">
        <v>5</v>
      </c>
      <c r="AP420" s="16">
        <v>6</v>
      </c>
      <c r="AQ420" s="16">
        <v>2</v>
      </c>
      <c r="AR420" s="16">
        <v>4</v>
      </c>
      <c r="AS420" s="16">
        <v>3</v>
      </c>
      <c r="AT420" s="16">
        <v>1</v>
      </c>
      <c r="AU420">
        <v>1</v>
      </c>
      <c r="AV420">
        <v>0</v>
      </c>
      <c r="AW420">
        <v>1</v>
      </c>
      <c r="AX420">
        <v>0</v>
      </c>
      <c r="AY420">
        <v>0</v>
      </c>
      <c r="AZ420">
        <v>0</v>
      </c>
    </row>
    <row r="421" spans="1:52" x14ac:dyDescent="0.35">
      <c r="A421">
        <v>11032</v>
      </c>
      <c r="B421" t="s">
        <v>69</v>
      </c>
      <c r="C421" t="s">
        <v>74</v>
      </c>
      <c r="D421" t="s">
        <v>68</v>
      </c>
      <c r="E421" t="s">
        <v>83</v>
      </c>
      <c r="F421" t="s">
        <v>198</v>
      </c>
      <c r="G421" t="s">
        <v>95</v>
      </c>
      <c r="H421" t="s">
        <v>98</v>
      </c>
      <c r="I421" t="s">
        <v>205</v>
      </c>
      <c r="J421" t="s">
        <v>111</v>
      </c>
      <c r="K421" t="s">
        <v>204</v>
      </c>
      <c r="L421">
        <v>8</v>
      </c>
      <c r="X421" s="16"/>
      <c r="Y421" t="s">
        <v>69</v>
      </c>
      <c r="AB421">
        <v>5</v>
      </c>
      <c r="AE421" s="16"/>
      <c r="AF421" s="16"/>
      <c r="AG421" s="16"/>
      <c r="AH421" s="16"/>
      <c r="AI421" s="16"/>
      <c r="AJ421" s="16"/>
      <c r="AK421">
        <v>7</v>
      </c>
      <c r="AL421" s="16">
        <v>8</v>
      </c>
      <c r="AM421" s="16">
        <v>9</v>
      </c>
      <c r="AN421" s="16">
        <v>9</v>
      </c>
      <c r="AO421" s="16">
        <v>9</v>
      </c>
      <c r="AP421" s="16">
        <v>9</v>
      </c>
      <c r="AQ421" s="16">
        <v>1</v>
      </c>
      <c r="AR421" s="16">
        <v>3</v>
      </c>
      <c r="AS421" s="16">
        <v>4</v>
      </c>
      <c r="AT421" s="16">
        <v>2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0</v>
      </c>
    </row>
    <row r="422" spans="1:52" x14ac:dyDescent="0.35">
      <c r="A422">
        <v>11037</v>
      </c>
      <c r="B422" t="s">
        <v>69</v>
      </c>
      <c r="C422" t="s">
        <v>74</v>
      </c>
      <c r="D422" t="s">
        <v>68</v>
      </c>
      <c r="E422" t="s">
        <v>77</v>
      </c>
      <c r="F422" t="s">
        <v>196</v>
      </c>
      <c r="G422" t="s">
        <v>95</v>
      </c>
      <c r="H422" t="s">
        <v>97</v>
      </c>
      <c r="I422" t="s">
        <v>207</v>
      </c>
      <c r="J422" t="s">
        <v>111</v>
      </c>
      <c r="K422" t="s">
        <v>204</v>
      </c>
      <c r="L422">
        <v>8</v>
      </c>
      <c r="X422" s="16"/>
      <c r="Y422" t="s">
        <v>68</v>
      </c>
      <c r="Z422">
        <v>6</v>
      </c>
      <c r="AA422">
        <v>5</v>
      </c>
      <c r="AB422">
        <v>4</v>
      </c>
      <c r="AC422">
        <v>10</v>
      </c>
      <c r="AD422" t="s">
        <v>129</v>
      </c>
      <c r="AE422" s="16">
        <v>3</v>
      </c>
      <c r="AF422" s="16">
        <v>3</v>
      </c>
      <c r="AG422" s="16">
        <v>5</v>
      </c>
      <c r="AH422" s="16">
        <v>4</v>
      </c>
      <c r="AI422" s="16"/>
      <c r="AJ422" s="16">
        <v>2</v>
      </c>
      <c r="AK422">
        <v>7</v>
      </c>
      <c r="AL422" s="16">
        <v>7</v>
      </c>
      <c r="AM422" s="16">
        <v>6</v>
      </c>
      <c r="AN422" s="16">
        <v>6</v>
      </c>
      <c r="AO422" s="16">
        <v>7</v>
      </c>
      <c r="AP422" s="16">
        <v>7</v>
      </c>
      <c r="AQ422" s="16">
        <v>2</v>
      </c>
      <c r="AR422" s="16">
        <v>1</v>
      </c>
      <c r="AS422" s="16">
        <v>3</v>
      </c>
      <c r="AT422" s="16">
        <v>4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0</v>
      </c>
    </row>
    <row r="423" spans="1:52" x14ac:dyDescent="0.35">
      <c r="A423">
        <v>11040</v>
      </c>
      <c r="B423" t="s">
        <v>69</v>
      </c>
      <c r="C423" t="s">
        <v>74</v>
      </c>
      <c r="D423" t="s">
        <v>68</v>
      </c>
      <c r="E423" t="s">
        <v>79</v>
      </c>
      <c r="F423" t="s">
        <v>200</v>
      </c>
      <c r="G423" t="s">
        <v>96</v>
      </c>
      <c r="H423" t="s">
        <v>97</v>
      </c>
      <c r="I423" t="s">
        <v>203</v>
      </c>
      <c r="J423" t="s">
        <v>111</v>
      </c>
      <c r="K423" t="s">
        <v>204</v>
      </c>
      <c r="L423">
        <v>9</v>
      </c>
      <c r="X423" s="16"/>
      <c r="Y423" t="s">
        <v>69</v>
      </c>
      <c r="AB423">
        <v>4</v>
      </c>
      <c r="AE423" s="16"/>
      <c r="AF423" s="16"/>
      <c r="AG423" s="16"/>
      <c r="AH423" s="16"/>
      <c r="AI423" s="16"/>
      <c r="AJ423" s="16"/>
      <c r="AK423">
        <v>10</v>
      </c>
      <c r="AL423" s="16">
        <v>9</v>
      </c>
      <c r="AM423" s="16">
        <v>9</v>
      </c>
      <c r="AN423" s="16">
        <v>10</v>
      </c>
      <c r="AO423" s="16">
        <v>7</v>
      </c>
      <c r="AP423" s="16">
        <v>9</v>
      </c>
      <c r="AQ423" s="16">
        <v>4</v>
      </c>
      <c r="AR423" s="16">
        <v>2</v>
      </c>
      <c r="AS423" s="16">
        <v>3</v>
      </c>
      <c r="AT423" s="16">
        <v>1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0</v>
      </c>
    </row>
    <row r="424" spans="1:52" x14ac:dyDescent="0.35">
      <c r="A424">
        <v>11042</v>
      </c>
      <c r="B424" t="s">
        <v>69</v>
      </c>
      <c r="C424" t="s">
        <v>74</v>
      </c>
      <c r="D424" t="s">
        <v>68</v>
      </c>
      <c r="E424" t="s">
        <v>81</v>
      </c>
      <c r="F424" t="s">
        <v>196</v>
      </c>
      <c r="G424" t="s">
        <v>96</v>
      </c>
      <c r="H424" t="s">
        <v>97</v>
      </c>
      <c r="I424" t="s">
        <v>197</v>
      </c>
      <c r="J424" t="s">
        <v>111</v>
      </c>
      <c r="K424" t="s">
        <v>116</v>
      </c>
      <c r="L424">
        <v>9</v>
      </c>
      <c r="X424" s="16"/>
      <c r="Y424" t="s">
        <v>68</v>
      </c>
      <c r="Z424">
        <v>8</v>
      </c>
      <c r="AA424">
        <v>4</v>
      </c>
      <c r="AB424">
        <v>4</v>
      </c>
      <c r="AC424">
        <v>8</v>
      </c>
      <c r="AD424" t="s">
        <v>129</v>
      </c>
      <c r="AE424" s="16">
        <v>4</v>
      </c>
      <c r="AF424" s="16">
        <v>2</v>
      </c>
      <c r="AG424" s="16">
        <v>3</v>
      </c>
      <c r="AH424" s="16">
        <v>4</v>
      </c>
      <c r="AI424" s="16"/>
      <c r="AJ424" s="16">
        <v>2</v>
      </c>
      <c r="AK424">
        <v>10</v>
      </c>
      <c r="AL424" s="16">
        <v>9</v>
      </c>
      <c r="AM424" s="16">
        <v>9</v>
      </c>
      <c r="AN424" s="16">
        <v>9</v>
      </c>
      <c r="AO424" s="16">
        <v>7</v>
      </c>
      <c r="AP424" s="16">
        <v>9</v>
      </c>
      <c r="AQ424" s="16">
        <v>2</v>
      </c>
      <c r="AR424" s="16">
        <v>1</v>
      </c>
      <c r="AS424" s="16">
        <v>4</v>
      </c>
      <c r="AT424" s="16">
        <v>3</v>
      </c>
      <c r="AU424">
        <v>1</v>
      </c>
      <c r="AV424">
        <v>1</v>
      </c>
      <c r="AW424">
        <v>0</v>
      </c>
      <c r="AX424">
        <v>0</v>
      </c>
      <c r="AY424">
        <v>0</v>
      </c>
      <c r="AZ424">
        <v>0</v>
      </c>
    </row>
    <row r="425" spans="1:52" x14ac:dyDescent="0.35">
      <c r="A425">
        <v>11043</v>
      </c>
      <c r="B425" t="s">
        <v>69</v>
      </c>
      <c r="C425" t="s">
        <v>74</v>
      </c>
      <c r="D425" t="s">
        <v>68</v>
      </c>
      <c r="E425" t="s">
        <v>82</v>
      </c>
      <c r="F425" t="s">
        <v>198</v>
      </c>
      <c r="G425" t="s">
        <v>95</v>
      </c>
      <c r="H425" t="s">
        <v>97</v>
      </c>
      <c r="I425" t="s">
        <v>206</v>
      </c>
      <c r="J425" t="s">
        <v>111</v>
      </c>
      <c r="K425" t="s">
        <v>204</v>
      </c>
      <c r="L425">
        <v>8</v>
      </c>
      <c r="X425" s="16"/>
      <c r="Y425" t="s">
        <v>68</v>
      </c>
      <c r="Z425">
        <v>8</v>
      </c>
      <c r="AA425">
        <v>4</v>
      </c>
      <c r="AB425">
        <v>5</v>
      </c>
      <c r="AC425">
        <v>9</v>
      </c>
      <c r="AD425" t="s">
        <v>129</v>
      </c>
      <c r="AE425" s="16">
        <v>4</v>
      </c>
      <c r="AF425" s="16">
        <v>4</v>
      </c>
      <c r="AG425" s="16">
        <v>3</v>
      </c>
      <c r="AH425" s="16">
        <v>4</v>
      </c>
      <c r="AI425" s="16"/>
      <c r="AJ425" s="16">
        <v>2</v>
      </c>
      <c r="AK425">
        <v>9</v>
      </c>
      <c r="AL425" s="16">
        <v>10</v>
      </c>
      <c r="AM425" s="16">
        <v>9</v>
      </c>
      <c r="AN425" s="16">
        <v>9</v>
      </c>
      <c r="AO425" s="16">
        <v>7</v>
      </c>
      <c r="AP425" s="16">
        <v>10</v>
      </c>
      <c r="AQ425" s="16">
        <v>1</v>
      </c>
      <c r="AR425" s="16">
        <v>2</v>
      </c>
      <c r="AS425" s="16">
        <v>4</v>
      </c>
      <c r="AT425" s="16">
        <v>3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</row>
    <row r="426" spans="1:52" x14ac:dyDescent="0.35">
      <c r="A426">
        <v>11044</v>
      </c>
      <c r="B426" t="s">
        <v>69</v>
      </c>
      <c r="C426" t="s">
        <v>74</v>
      </c>
      <c r="D426" t="s">
        <v>68</v>
      </c>
      <c r="E426" t="s">
        <v>78</v>
      </c>
      <c r="F426" t="s">
        <v>196</v>
      </c>
      <c r="G426" t="s">
        <v>96</v>
      </c>
      <c r="H426" t="s">
        <v>97</v>
      </c>
      <c r="I426" t="s">
        <v>205</v>
      </c>
      <c r="J426" t="s">
        <v>111</v>
      </c>
      <c r="K426" t="s">
        <v>204</v>
      </c>
      <c r="L426">
        <v>9</v>
      </c>
      <c r="X426" s="16"/>
      <c r="Y426" t="s">
        <v>68</v>
      </c>
      <c r="Z426">
        <v>9</v>
      </c>
      <c r="AA426">
        <v>5</v>
      </c>
      <c r="AB426">
        <v>5</v>
      </c>
      <c r="AC426">
        <v>9</v>
      </c>
      <c r="AD426" t="s">
        <v>128</v>
      </c>
      <c r="AE426" s="16">
        <v>5</v>
      </c>
      <c r="AF426" s="16">
        <v>4</v>
      </c>
      <c r="AG426" s="16">
        <v>5</v>
      </c>
      <c r="AH426" s="16">
        <v>5</v>
      </c>
      <c r="AI426" s="16">
        <v>1</v>
      </c>
      <c r="AJ426" s="16"/>
      <c r="AK426">
        <v>7</v>
      </c>
      <c r="AL426" s="16">
        <v>6</v>
      </c>
      <c r="AM426" s="16">
        <v>6</v>
      </c>
      <c r="AN426" s="16">
        <v>8</v>
      </c>
      <c r="AO426" s="16">
        <v>7</v>
      </c>
      <c r="AP426" s="16">
        <v>7</v>
      </c>
      <c r="AQ426" s="16">
        <v>2</v>
      </c>
      <c r="AR426" s="16">
        <v>3</v>
      </c>
      <c r="AS426" s="16">
        <v>1</v>
      </c>
      <c r="AT426" s="16">
        <v>4</v>
      </c>
      <c r="AU426">
        <v>1</v>
      </c>
      <c r="AV426">
        <v>0</v>
      </c>
      <c r="AW426">
        <v>1</v>
      </c>
      <c r="AX426">
        <v>0</v>
      </c>
      <c r="AY426">
        <v>0</v>
      </c>
      <c r="AZ426">
        <v>0</v>
      </c>
    </row>
    <row r="427" spans="1:52" x14ac:dyDescent="0.35">
      <c r="A427">
        <v>11049</v>
      </c>
      <c r="B427" t="s">
        <v>69</v>
      </c>
      <c r="C427" t="s">
        <v>74</v>
      </c>
      <c r="D427" t="s">
        <v>68</v>
      </c>
      <c r="E427" t="s">
        <v>76</v>
      </c>
      <c r="F427" t="s">
        <v>196</v>
      </c>
      <c r="G427" t="s">
        <v>96</v>
      </c>
      <c r="H427" t="s">
        <v>98</v>
      </c>
      <c r="I427" t="s">
        <v>199</v>
      </c>
      <c r="J427" t="s">
        <v>111</v>
      </c>
      <c r="K427" t="s">
        <v>204</v>
      </c>
      <c r="L427">
        <v>9</v>
      </c>
      <c r="X427" s="16"/>
      <c r="Y427" t="s">
        <v>68</v>
      </c>
      <c r="Z427">
        <v>8</v>
      </c>
      <c r="AA427">
        <v>4</v>
      </c>
      <c r="AB427">
        <v>5</v>
      </c>
      <c r="AC427">
        <v>8</v>
      </c>
      <c r="AD427" t="s">
        <v>128</v>
      </c>
      <c r="AE427" s="16">
        <v>5</v>
      </c>
      <c r="AF427" s="16">
        <v>2</v>
      </c>
      <c r="AG427" s="16">
        <v>5</v>
      </c>
      <c r="AH427" s="16">
        <v>4</v>
      </c>
      <c r="AI427" s="16">
        <v>2</v>
      </c>
      <c r="AJ427" s="16"/>
      <c r="AK427">
        <v>10</v>
      </c>
      <c r="AL427" s="16">
        <v>9</v>
      </c>
      <c r="AM427" s="16">
        <v>10</v>
      </c>
      <c r="AN427" s="16">
        <v>9</v>
      </c>
      <c r="AO427" s="16">
        <v>7</v>
      </c>
      <c r="AP427" s="16">
        <v>10</v>
      </c>
      <c r="AQ427" s="16">
        <v>2</v>
      </c>
      <c r="AR427" s="16">
        <v>4</v>
      </c>
      <c r="AS427" s="16">
        <v>3</v>
      </c>
      <c r="AT427" s="16">
        <v>1</v>
      </c>
      <c r="AU427">
        <v>1</v>
      </c>
      <c r="AV427">
        <v>1</v>
      </c>
      <c r="AW427">
        <v>0</v>
      </c>
      <c r="AX427">
        <v>0</v>
      </c>
      <c r="AY427">
        <v>0</v>
      </c>
      <c r="AZ427">
        <v>0</v>
      </c>
    </row>
    <row r="428" spans="1:52" x14ac:dyDescent="0.35">
      <c r="A428">
        <v>11051</v>
      </c>
      <c r="B428" t="s">
        <v>69</v>
      </c>
      <c r="C428" t="s">
        <v>74</v>
      </c>
      <c r="D428" t="s">
        <v>68</v>
      </c>
      <c r="E428" t="s">
        <v>83</v>
      </c>
      <c r="F428" t="s">
        <v>200</v>
      </c>
      <c r="G428" t="s">
        <v>96</v>
      </c>
      <c r="H428" t="s">
        <v>98</v>
      </c>
      <c r="I428" t="s">
        <v>207</v>
      </c>
      <c r="J428" t="s">
        <v>111</v>
      </c>
      <c r="K428" t="s">
        <v>116</v>
      </c>
      <c r="L428">
        <v>10</v>
      </c>
      <c r="X428" s="16"/>
      <c r="Y428" t="s">
        <v>69</v>
      </c>
      <c r="AB428">
        <v>5</v>
      </c>
      <c r="AE428" s="16"/>
      <c r="AF428" s="16"/>
      <c r="AG428" s="16"/>
      <c r="AH428" s="16"/>
      <c r="AI428" s="16"/>
      <c r="AJ428" s="16"/>
      <c r="AK428">
        <v>9</v>
      </c>
      <c r="AL428" s="16">
        <v>9</v>
      </c>
      <c r="AM428" s="16">
        <v>8</v>
      </c>
      <c r="AN428" s="16">
        <v>9</v>
      </c>
      <c r="AO428" s="16">
        <v>7</v>
      </c>
      <c r="AP428" s="16">
        <v>10</v>
      </c>
      <c r="AQ428" s="16">
        <v>1</v>
      </c>
      <c r="AR428" s="16">
        <v>4</v>
      </c>
      <c r="AS428" s="16">
        <v>2</v>
      </c>
      <c r="AT428" s="16">
        <v>3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</row>
    <row r="429" spans="1:52" x14ac:dyDescent="0.35">
      <c r="A429">
        <v>11053</v>
      </c>
      <c r="B429" t="s">
        <v>69</v>
      </c>
      <c r="C429" t="s">
        <v>74</v>
      </c>
      <c r="D429" t="s">
        <v>68</v>
      </c>
      <c r="E429" t="s">
        <v>82</v>
      </c>
      <c r="F429" t="s">
        <v>198</v>
      </c>
      <c r="G429" t="s">
        <v>95</v>
      </c>
      <c r="H429" t="s">
        <v>97</v>
      </c>
      <c r="I429" t="s">
        <v>209</v>
      </c>
      <c r="J429" t="s">
        <v>112</v>
      </c>
      <c r="K429" t="s">
        <v>204</v>
      </c>
      <c r="L429">
        <v>9</v>
      </c>
      <c r="X429" s="16"/>
      <c r="Y429" t="s">
        <v>69</v>
      </c>
      <c r="AB429">
        <v>5</v>
      </c>
      <c r="AE429" s="16"/>
      <c r="AF429" s="16"/>
      <c r="AG429" s="16"/>
      <c r="AH429" s="16"/>
      <c r="AI429" s="16"/>
      <c r="AJ429" s="16"/>
      <c r="AK429">
        <v>10</v>
      </c>
      <c r="AL429" s="16">
        <v>9</v>
      </c>
      <c r="AM429" s="16">
        <v>7</v>
      </c>
      <c r="AN429" s="16">
        <v>10</v>
      </c>
      <c r="AO429" s="16">
        <v>9</v>
      </c>
      <c r="AP429" s="16">
        <v>9</v>
      </c>
      <c r="AQ429" s="16">
        <v>2</v>
      </c>
      <c r="AR429" s="16">
        <v>4</v>
      </c>
      <c r="AS429" s="16">
        <v>3</v>
      </c>
      <c r="AT429" s="16">
        <v>1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</row>
    <row r="430" spans="1:52" x14ac:dyDescent="0.35">
      <c r="A430">
        <v>11055</v>
      </c>
      <c r="B430" t="s">
        <v>69</v>
      </c>
      <c r="C430" t="s">
        <v>74</v>
      </c>
      <c r="D430" t="s">
        <v>68</v>
      </c>
      <c r="E430" t="s">
        <v>79</v>
      </c>
      <c r="F430" t="s">
        <v>200</v>
      </c>
      <c r="G430" t="s">
        <v>96</v>
      </c>
      <c r="H430" t="s">
        <v>97</v>
      </c>
      <c r="I430" t="s">
        <v>209</v>
      </c>
      <c r="J430" t="s">
        <v>111</v>
      </c>
      <c r="K430" t="s">
        <v>204</v>
      </c>
      <c r="L430">
        <v>9</v>
      </c>
      <c r="X430" s="16"/>
      <c r="Y430" t="s">
        <v>69</v>
      </c>
      <c r="AB430">
        <v>4</v>
      </c>
      <c r="AE430" s="16"/>
      <c r="AF430" s="16"/>
      <c r="AG430" s="16"/>
      <c r="AH430" s="16"/>
      <c r="AI430" s="16"/>
      <c r="AJ430" s="16"/>
      <c r="AK430">
        <v>10</v>
      </c>
      <c r="AL430" s="16">
        <v>9</v>
      </c>
      <c r="AM430" s="16">
        <v>10</v>
      </c>
      <c r="AN430" s="16">
        <v>10</v>
      </c>
      <c r="AO430" s="16">
        <v>8</v>
      </c>
      <c r="AP430" s="16">
        <v>10</v>
      </c>
      <c r="AQ430" s="16">
        <v>1</v>
      </c>
      <c r="AR430" s="16">
        <v>2</v>
      </c>
      <c r="AS430" s="16">
        <v>4</v>
      </c>
      <c r="AT430" s="16">
        <v>3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</row>
    <row r="431" spans="1:52" x14ac:dyDescent="0.35">
      <c r="A431">
        <v>11058</v>
      </c>
      <c r="B431" t="s">
        <v>69</v>
      </c>
      <c r="C431" t="s">
        <v>74</v>
      </c>
      <c r="D431" t="s">
        <v>68</v>
      </c>
      <c r="E431" t="s">
        <v>75</v>
      </c>
      <c r="F431" t="s">
        <v>198</v>
      </c>
      <c r="G431" t="s">
        <v>96</v>
      </c>
      <c r="H431" t="s">
        <v>97</v>
      </c>
      <c r="I431" t="s">
        <v>209</v>
      </c>
      <c r="J431" t="s">
        <v>110</v>
      </c>
      <c r="K431" t="s">
        <v>116</v>
      </c>
      <c r="L431">
        <v>10</v>
      </c>
      <c r="P431">
        <v>8</v>
      </c>
      <c r="Q431">
        <v>9</v>
      </c>
      <c r="R431">
        <v>8</v>
      </c>
      <c r="S431">
        <v>8</v>
      </c>
      <c r="T431">
        <v>9</v>
      </c>
      <c r="U431">
        <v>9</v>
      </c>
      <c r="V431" t="s">
        <v>123</v>
      </c>
      <c r="X431">
        <v>5</v>
      </c>
      <c r="Y431" t="s">
        <v>68</v>
      </c>
      <c r="Z431">
        <v>8</v>
      </c>
      <c r="AA431">
        <v>4</v>
      </c>
      <c r="AB431">
        <v>4</v>
      </c>
      <c r="AC431">
        <v>10</v>
      </c>
      <c r="AD431" t="s">
        <v>128</v>
      </c>
      <c r="AE431" s="16">
        <v>4</v>
      </c>
      <c r="AF431" s="16">
        <v>5</v>
      </c>
      <c r="AG431" s="16">
        <v>4</v>
      </c>
      <c r="AH431" s="16">
        <v>4</v>
      </c>
      <c r="AI431" s="16">
        <v>1</v>
      </c>
      <c r="AJ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</row>
    <row r="432" spans="1:52" x14ac:dyDescent="0.35">
      <c r="A432">
        <v>11062</v>
      </c>
      <c r="B432" t="s">
        <v>69</v>
      </c>
      <c r="C432" t="s">
        <v>74</v>
      </c>
      <c r="D432" t="s">
        <v>68</v>
      </c>
      <c r="E432" t="s">
        <v>85</v>
      </c>
      <c r="F432" t="s">
        <v>198</v>
      </c>
      <c r="G432" t="s">
        <v>96</v>
      </c>
      <c r="H432" t="s">
        <v>98</v>
      </c>
      <c r="I432" t="s">
        <v>209</v>
      </c>
      <c r="J432" t="s">
        <v>111</v>
      </c>
      <c r="K432" t="s">
        <v>204</v>
      </c>
      <c r="L432">
        <v>7</v>
      </c>
      <c r="X432" s="16"/>
      <c r="Y432" t="s">
        <v>68</v>
      </c>
      <c r="Z432">
        <v>8</v>
      </c>
      <c r="AA432">
        <v>4</v>
      </c>
      <c r="AB432">
        <v>5</v>
      </c>
      <c r="AC432">
        <v>9</v>
      </c>
      <c r="AD432" t="s">
        <v>129</v>
      </c>
      <c r="AE432" s="16">
        <v>5</v>
      </c>
      <c r="AF432" s="16">
        <v>4</v>
      </c>
      <c r="AG432" s="16">
        <v>4</v>
      </c>
      <c r="AH432" s="16">
        <v>5</v>
      </c>
      <c r="AI432" s="16"/>
      <c r="AJ432" s="16">
        <v>2</v>
      </c>
      <c r="AK432">
        <v>8</v>
      </c>
      <c r="AL432" s="16">
        <v>9</v>
      </c>
      <c r="AM432" s="16">
        <v>7</v>
      </c>
      <c r="AN432" s="16">
        <v>7</v>
      </c>
      <c r="AO432" s="16">
        <v>7</v>
      </c>
      <c r="AP432" s="16">
        <v>6</v>
      </c>
      <c r="AQ432" s="16">
        <v>1</v>
      </c>
      <c r="AR432" s="16">
        <v>4</v>
      </c>
      <c r="AS432" s="16">
        <v>2</v>
      </c>
      <c r="AT432" s="16">
        <v>3</v>
      </c>
      <c r="AU432">
        <v>1</v>
      </c>
      <c r="AV432">
        <v>1</v>
      </c>
      <c r="AW432">
        <v>0</v>
      </c>
      <c r="AX432">
        <v>0</v>
      </c>
      <c r="AY432">
        <v>0</v>
      </c>
      <c r="AZ432">
        <v>0</v>
      </c>
    </row>
    <row r="433" spans="1:52" x14ac:dyDescent="0.35">
      <c r="A433">
        <v>11063</v>
      </c>
      <c r="B433" t="s">
        <v>69</v>
      </c>
      <c r="C433" t="s">
        <v>74</v>
      </c>
      <c r="D433" t="s">
        <v>68</v>
      </c>
      <c r="E433" t="s">
        <v>85</v>
      </c>
      <c r="F433" t="s">
        <v>92</v>
      </c>
      <c r="G433" t="s">
        <v>94</v>
      </c>
      <c r="H433" t="s">
        <v>99</v>
      </c>
      <c r="I433" t="s">
        <v>207</v>
      </c>
      <c r="J433" t="s">
        <v>111</v>
      </c>
      <c r="K433" t="s">
        <v>116</v>
      </c>
      <c r="L433">
        <v>8</v>
      </c>
      <c r="X433" s="16"/>
      <c r="Y433" t="s">
        <v>68</v>
      </c>
      <c r="Z433">
        <v>7</v>
      </c>
      <c r="AA433">
        <v>3</v>
      </c>
      <c r="AB433">
        <v>4</v>
      </c>
      <c r="AC433">
        <v>10</v>
      </c>
      <c r="AD433" t="s">
        <v>128</v>
      </c>
      <c r="AE433" s="16">
        <v>5</v>
      </c>
      <c r="AF433" s="16">
        <v>4</v>
      </c>
      <c r="AG433" s="16">
        <v>4</v>
      </c>
      <c r="AH433" s="16">
        <v>5</v>
      </c>
      <c r="AI433" s="16">
        <v>1</v>
      </c>
      <c r="AJ433" s="16"/>
      <c r="AK433">
        <v>7</v>
      </c>
      <c r="AL433" s="16">
        <v>9</v>
      </c>
      <c r="AM433" s="16">
        <v>8</v>
      </c>
      <c r="AN433" s="16">
        <v>6</v>
      </c>
      <c r="AO433" s="16">
        <v>10</v>
      </c>
      <c r="AP433" s="16">
        <v>9</v>
      </c>
      <c r="AQ433" s="16">
        <v>1</v>
      </c>
      <c r="AR433" s="16">
        <v>3</v>
      </c>
      <c r="AS433" s="16">
        <v>4</v>
      </c>
      <c r="AT433" s="16">
        <v>2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</row>
    <row r="434" spans="1:52" x14ac:dyDescent="0.35">
      <c r="A434">
        <v>11066</v>
      </c>
      <c r="B434" t="s">
        <v>69</v>
      </c>
      <c r="C434" t="s">
        <v>74</v>
      </c>
      <c r="D434" t="s">
        <v>68</v>
      </c>
      <c r="E434" t="s">
        <v>76</v>
      </c>
      <c r="F434" t="s">
        <v>198</v>
      </c>
      <c r="G434" t="s">
        <v>96</v>
      </c>
      <c r="H434" t="s">
        <v>98</v>
      </c>
      <c r="I434" t="s">
        <v>203</v>
      </c>
      <c r="J434" t="s">
        <v>111</v>
      </c>
      <c r="K434" t="s">
        <v>116</v>
      </c>
      <c r="L434">
        <v>9</v>
      </c>
      <c r="X434" s="16"/>
      <c r="Y434" t="s">
        <v>68</v>
      </c>
      <c r="Z434">
        <v>10</v>
      </c>
      <c r="AA434">
        <v>4</v>
      </c>
      <c r="AB434">
        <v>5</v>
      </c>
      <c r="AC434">
        <v>10</v>
      </c>
      <c r="AD434" t="s">
        <v>128</v>
      </c>
      <c r="AE434" s="16">
        <v>5</v>
      </c>
      <c r="AF434" s="16">
        <v>4</v>
      </c>
      <c r="AG434" s="16">
        <v>5</v>
      </c>
      <c r="AH434" s="16">
        <v>4</v>
      </c>
      <c r="AI434" s="16">
        <v>1</v>
      </c>
      <c r="AJ434" s="16"/>
      <c r="AK434">
        <v>10</v>
      </c>
      <c r="AL434" s="16">
        <v>10</v>
      </c>
      <c r="AM434" s="16">
        <v>9</v>
      </c>
      <c r="AN434" s="16">
        <v>10</v>
      </c>
      <c r="AO434" s="16">
        <v>9</v>
      </c>
      <c r="AP434" s="16">
        <v>9</v>
      </c>
      <c r="AQ434" s="16">
        <v>1</v>
      </c>
      <c r="AR434" s="16">
        <v>4</v>
      </c>
      <c r="AS434" s="16">
        <v>3</v>
      </c>
      <c r="AT434" s="16">
        <v>2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0</v>
      </c>
    </row>
    <row r="435" spans="1:52" x14ac:dyDescent="0.35">
      <c r="A435">
        <v>11067</v>
      </c>
      <c r="B435" t="s">
        <v>69</v>
      </c>
      <c r="C435" t="s">
        <v>74</v>
      </c>
      <c r="D435" t="s">
        <v>68</v>
      </c>
      <c r="E435" t="s">
        <v>86</v>
      </c>
      <c r="F435" t="s">
        <v>196</v>
      </c>
      <c r="G435" t="s">
        <v>96</v>
      </c>
      <c r="H435" t="s">
        <v>97</v>
      </c>
      <c r="I435" t="s">
        <v>201</v>
      </c>
      <c r="J435" t="s">
        <v>111</v>
      </c>
      <c r="K435" t="s">
        <v>204</v>
      </c>
      <c r="L435">
        <v>10</v>
      </c>
      <c r="X435" s="16"/>
      <c r="Y435" t="s">
        <v>69</v>
      </c>
      <c r="AB435">
        <v>4</v>
      </c>
      <c r="AE435" s="16"/>
      <c r="AF435" s="16"/>
      <c r="AG435" s="16"/>
      <c r="AH435" s="16"/>
      <c r="AI435" s="16"/>
      <c r="AJ435" s="16"/>
      <c r="AK435">
        <v>9</v>
      </c>
      <c r="AL435" s="16">
        <v>8</v>
      </c>
      <c r="AM435" s="16">
        <v>8</v>
      </c>
      <c r="AN435" s="16">
        <v>9</v>
      </c>
      <c r="AO435" s="16">
        <v>10</v>
      </c>
      <c r="AP435" s="16">
        <v>10</v>
      </c>
      <c r="AQ435" s="16">
        <v>1</v>
      </c>
      <c r="AR435" s="16">
        <v>2</v>
      </c>
      <c r="AS435" s="16">
        <v>4</v>
      </c>
      <c r="AT435" s="16">
        <v>3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</row>
    <row r="436" spans="1:52" x14ac:dyDescent="0.35">
      <c r="A436">
        <v>11069</v>
      </c>
      <c r="B436" t="s">
        <v>69</v>
      </c>
      <c r="C436" t="s">
        <v>74</v>
      </c>
      <c r="D436" t="s">
        <v>68</v>
      </c>
      <c r="E436" t="s">
        <v>86</v>
      </c>
      <c r="F436" t="s">
        <v>200</v>
      </c>
      <c r="G436" t="s">
        <v>96</v>
      </c>
      <c r="H436" t="s">
        <v>97</v>
      </c>
      <c r="I436" t="s">
        <v>199</v>
      </c>
      <c r="J436" t="s">
        <v>111</v>
      </c>
      <c r="K436" t="s">
        <v>204</v>
      </c>
      <c r="L436">
        <v>9</v>
      </c>
      <c r="X436" s="16"/>
      <c r="Y436" t="s">
        <v>68</v>
      </c>
      <c r="Z436">
        <v>7</v>
      </c>
      <c r="AA436">
        <v>2</v>
      </c>
      <c r="AB436">
        <v>5</v>
      </c>
      <c r="AC436">
        <v>8</v>
      </c>
      <c r="AD436" t="s">
        <v>128</v>
      </c>
      <c r="AE436" s="16">
        <v>5</v>
      </c>
      <c r="AF436" s="16">
        <v>4</v>
      </c>
      <c r="AG436" s="16">
        <v>3</v>
      </c>
      <c r="AH436" s="16">
        <v>4</v>
      </c>
      <c r="AI436" s="16">
        <v>1</v>
      </c>
      <c r="AJ436" s="16"/>
      <c r="AK436">
        <v>10</v>
      </c>
      <c r="AL436" s="16">
        <v>9</v>
      </c>
      <c r="AM436" s="16">
        <v>7</v>
      </c>
      <c r="AN436" s="16">
        <v>9</v>
      </c>
      <c r="AO436" s="16">
        <v>8</v>
      </c>
      <c r="AP436" s="16">
        <v>10</v>
      </c>
      <c r="AQ436" s="16">
        <v>1</v>
      </c>
      <c r="AR436" s="16">
        <v>2</v>
      </c>
      <c r="AS436" s="16">
        <v>4</v>
      </c>
      <c r="AT436" s="16">
        <v>3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</row>
    <row r="437" spans="1:52" x14ac:dyDescent="0.35">
      <c r="A437">
        <v>11074</v>
      </c>
      <c r="B437" t="s">
        <v>69</v>
      </c>
      <c r="C437" t="s">
        <v>74</v>
      </c>
      <c r="D437" t="s">
        <v>68</v>
      </c>
      <c r="E437" t="s">
        <v>82</v>
      </c>
      <c r="F437" t="s">
        <v>208</v>
      </c>
      <c r="G437" t="s">
        <v>96</v>
      </c>
      <c r="H437" t="s">
        <v>98</v>
      </c>
      <c r="I437" t="s">
        <v>197</v>
      </c>
      <c r="J437" t="s">
        <v>111</v>
      </c>
      <c r="K437" t="s">
        <v>117</v>
      </c>
      <c r="L437">
        <v>9</v>
      </c>
      <c r="X437" s="16"/>
      <c r="Y437" t="s">
        <v>69</v>
      </c>
      <c r="AB437">
        <v>4</v>
      </c>
      <c r="AE437" s="16"/>
      <c r="AF437" s="16"/>
      <c r="AG437" s="16"/>
      <c r="AH437" s="16"/>
      <c r="AI437" s="16"/>
      <c r="AJ437" s="16"/>
      <c r="AK437">
        <v>10</v>
      </c>
      <c r="AL437" s="16">
        <v>10</v>
      </c>
      <c r="AM437" s="16">
        <v>8</v>
      </c>
      <c r="AN437" s="16">
        <v>9</v>
      </c>
      <c r="AO437" s="16">
        <v>9</v>
      </c>
      <c r="AP437" s="16">
        <v>9</v>
      </c>
      <c r="AQ437" s="16">
        <v>1</v>
      </c>
      <c r="AR437" s="16">
        <v>3</v>
      </c>
      <c r="AS437" s="16">
        <v>2</v>
      </c>
      <c r="AT437" s="16">
        <v>4</v>
      </c>
      <c r="AU437">
        <v>1</v>
      </c>
      <c r="AV437">
        <v>1</v>
      </c>
      <c r="AW437">
        <v>0</v>
      </c>
      <c r="AX437">
        <v>0</v>
      </c>
      <c r="AY437">
        <v>0</v>
      </c>
      <c r="AZ437">
        <v>0</v>
      </c>
    </row>
    <row r="438" spans="1:52" x14ac:dyDescent="0.35">
      <c r="A438">
        <v>11075</v>
      </c>
      <c r="B438" t="s">
        <v>69</v>
      </c>
      <c r="C438" t="s">
        <v>74</v>
      </c>
      <c r="D438" t="s">
        <v>68</v>
      </c>
      <c r="E438" t="s">
        <v>83</v>
      </c>
      <c r="F438" t="s">
        <v>196</v>
      </c>
      <c r="G438" t="s">
        <v>96</v>
      </c>
      <c r="H438" t="s">
        <v>97</v>
      </c>
      <c r="I438" t="s">
        <v>201</v>
      </c>
      <c r="J438" t="s">
        <v>111</v>
      </c>
      <c r="K438" t="s">
        <v>116</v>
      </c>
      <c r="L438">
        <v>7</v>
      </c>
      <c r="X438" s="16"/>
      <c r="Y438" t="s">
        <v>68</v>
      </c>
      <c r="Z438">
        <v>7</v>
      </c>
      <c r="AA438">
        <v>3</v>
      </c>
      <c r="AB438">
        <v>4</v>
      </c>
      <c r="AC438">
        <v>8</v>
      </c>
      <c r="AD438" t="s">
        <v>129</v>
      </c>
      <c r="AE438" s="16">
        <v>4</v>
      </c>
      <c r="AF438" s="16">
        <v>4</v>
      </c>
      <c r="AG438" s="16">
        <v>4</v>
      </c>
      <c r="AH438" s="16">
        <v>4</v>
      </c>
      <c r="AI438" s="16"/>
      <c r="AJ438" s="16">
        <v>1</v>
      </c>
      <c r="AK438">
        <v>9</v>
      </c>
      <c r="AL438" s="16">
        <v>8</v>
      </c>
      <c r="AM438" s="16">
        <v>10</v>
      </c>
      <c r="AN438" s="16">
        <v>10</v>
      </c>
      <c r="AO438" s="16">
        <v>10</v>
      </c>
      <c r="AP438" s="16">
        <v>10</v>
      </c>
      <c r="AQ438" s="16">
        <v>2</v>
      </c>
      <c r="AR438" s="16">
        <v>1</v>
      </c>
      <c r="AS438" s="16">
        <v>3</v>
      </c>
      <c r="AT438" s="16">
        <v>4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1:52" x14ac:dyDescent="0.35">
      <c r="A439">
        <v>11079</v>
      </c>
      <c r="B439" t="s">
        <v>69</v>
      </c>
      <c r="C439" t="s">
        <v>74</v>
      </c>
      <c r="D439" t="s">
        <v>68</v>
      </c>
      <c r="E439" t="s">
        <v>75</v>
      </c>
      <c r="F439" t="s">
        <v>208</v>
      </c>
      <c r="G439" t="s">
        <v>93</v>
      </c>
      <c r="H439" t="s">
        <v>98</v>
      </c>
      <c r="I439" t="s">
        <v>207</v>
      </c>
      <c r="J439" t="s">
        <v>111</v>
      </c>
      <c r="K439" t="s">
        <v>204</v>
      </c>
      <c r="L439">
        <v>8</v>
      </c>
      <c r="X439" s="16"/>
      <c r="Y439" t="s">
        <v>69</v>
      </c>
      <c r="AB439">
        <v>5</v>
      </c>
      <c r="AE439" s="16"/>
      <c r="AF439" s="16"/>
      <c r="AG439" s="16"/>
      <c r="AH439" s="16"/>
      <c r="AI439" s="16"/>
      <c r="AJ439" s="16"/>
      <c r="AK439">
        <v>7</v>
      </c>
      <c r="AL439" s="16">
        <v>9</v>
      </c>
      <c r="AM439" s="16">
        <v>7</v>
      </c>
      <c r="AN439" s="16">
        <v>7</v>
      </c>
      <c r="AO439" s="16">
        <v>10</v>
      </c>
      <c r="AP439" s="16">
        <v>6</v>
      </c>
      <c r="AQ439" s="16">
        <v>3</v>
      </c>
      <c r="AR439" s="16">
        <v>2</v>
      </c>
      <c r="AS439" s="16">
        <v>1</v>
      </c>
      <c r="AT439" s="16">
        <v>4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</row>
    <row r="440" spans="1:52" x14ac:dyDescent="0.35">
      <c r="A440">
        <v>11080</v>
      </c>
      <c r="B440" t="s">
        <v>69</v>
      </c>
      <c r="C440" t="s">
        <v>74</v>
      </c>
      <c r="D440" t="s">
        <v>68</v>
      </c>
      <c r="E440" t="s">
        <v>85</v>
      </c>
      <c r="F440" t="s">
        <v>196</v>
      </c>
      <c r="G440" t="s">
        <v>96</v>
      </c>
      <c r="H440" t="s">
        <v>97</v>
      </c>
      <c r="I440" t="s">
        <v>203</v>
      </c>
      <c r="J440" t="s">
        <v>112</v>
      </c>
      <c r="K440" t="s">
        <v>204</v>
      </c>
      <c r="L440">
        <v>7</v>
      </c>
      <c r="X440" s="16"/>
      <c r="Y440" t="s">
        <v>69</v>
      </c>
      <c r="AB440">
        <v>4</v>
      </c>
      <c r="AE440" s="16"/>
      <c r="AF440" s="16"/>
      <c r="AG440" s="16"/>
      <c r="AH440" s="16"/>
      <c r="AI440" s="16"/>
      <c r="AJ440" s="16"/>
      <c r="AK440">
        <v>5</v>
      </c>
      <c r="AL440" s="16">
        <v>7</v>
      </c>
      <c r="AM440" s="16">
        <v>7</v>
      </c>
      <c r="AN440" s="16">
        <v>7</v>
      </c>
      <c r="AO440" s="16">
        <v>4</v>
      </c>
      <c r="AP440" s="16">
        <v>7</v>
      </c>
      <c r="AQ440" s="16">
        <v>2</v>
      </c>
      <c r="AR440" s="16">
        <v>1</v>
      </c>
      <c r="AS440" s="16">
        <v>4</v>
      </c>
      <c r="AT440" s="16">
        <v>3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</row>
    <row r="441" spans="1:52" x14ac:dyDescent="0.35">
      <c r="A441">
        <v>11082</v>
      </c>
      <c r="B441" t="s">
        <v>69</v>
      </c>
      <c r="C441" t="s">
        <v>74</v>
      </c>
      <c r="D441" t="s">
        <v>68</v>
      </c>
      <c r="E441" t="s">
        <v>83</v>
      </c>
      <c r="F441" t="s">
        <v>198</v>
      </c>
      <c r="G441" t="s">
        <v>96</v>
      </c>
      <c r="H441" t="s">
        <v>98</v>
      </c>
      <c r="I441" t="s">
        <v>209</v>
      </c>
      <c r="J441" t="s">
        <v>111</v>
      </c>
      <c r="K441" t="s">
        <v>204</v>
      </c>
      <c r="L441">
        <v>7</v>
      </c>
      <c r="X441" s="16"/>
      <c r="Y441" t="s">
        <v>69</v>
      </c>
      <c r="AB441">
        <v>4</v>
      </c>
      <c r="AE441" s="16"/>
      <c r="AF441" s="16"/>
      <c r="AG441" s="16"/>
      <c r="AH441" s="16"/>
      <c r="AI441" s="16"/>
      <c r="AJ441" s="16"/>
      <c r="AK441">
        <v>6</v>
      </c>
      <c r="AL441" s="16">
        <v>7</v>
      </c>
      <c r="AM441" s="16">
        <v>3</v>
      </c>
      <c r="AN441" s="16">
        <v>3</v>
      </c>
      <c r="AO441" s="16">
        <v>9</v>
      </c>
      <c r="AP441" s="16">
        <v>4</v>
      </c>
      <c r="AQ441" s="16">
        <v>1</v>
      </c>
      <c r="AR441" s="16">
        <v>4</v>
      </c>
      <c r="AS441" s="16">
        <v>2</v>
      </c>
      <c r="AT441" s="16">
        <v>3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</row>
    <row r="442" spans="1:52" x14ac:dyDescent="0.35">
      <c r="A442">
        <v>11085</v>
      </c>
      <c r="B442" t="s">
        <v>69</v>
      </c>
      <c r="C442" t="s">
        <v>74</v>
      </c>
      <c r="D442" t="s">
        <v>68</v>
      </c>
      <c r="E442" t="s">
        <v>84</v>
      </c>
      <c r="F442" t="s">
        <v>198</v>
      </c>
      <c r="G442" t="s">
        <v>95</v>
      </c>
      <c r="H442" t="s">
        <v>98</v>
      </c>
      <c r="I442" t="s">
        <v>209</v>
      </c>
      <c r="J442" t="s">
        <v>111</v>
      </c>
      <c r="K442" t="s">
        <v>204</v>
      </c>
      <c r="L442">
        <v>7</v>
      </c>
      <c r="X442" s="16"/>
      <c r="Y442" t="s">
        <v>68</v>
      </c>
      <c r="Z442">
        <v>6</v>
      </c>
      <c r="AA442">
        <v>3</v>
      </c>
      <c r="AB442">
        <v>3</v>
      </c>
      <c r="AC442">
        <v>6</v>
      </c>
      <c r="AD442" t="s">
        <v>129</v>
      </c>
      <c r="AE442" s="16">
        <v>5</v>
      </c>
      <c r="AF442" s="16">
        <v>4</v>
      </c>
      <c r="AG442" s="16">
        <v>5</v>
      </c>
      <c r="AH442" s="16">
        <v>3</v>
      </c>
      <c r="AI442" s="16"/>
      <c r="AJ442" s="16">
        <v>2</v>
      </c>
      <c r="AK442">
        <v>8</v>
      </c>
      <c r="AL442" s="16">
        <v>7</v>
      </c>
      <c r="AM442" s="16">
        <v>10</v>
      </c>
      <c r="AN442" s="16">
        <v>9</v>
      </c>
      <c r="AO442" s="16">
        <v>10</v>
      </c>
      <c r="AP442" s="16">
        <v>9</v>
      </c>
      <c r="AQ442" s="16">
        <v>4</v>
      </c>
      <c r="AR442" s="16">
        <v>2</v>
      </c>
      <c r="AS442" s="16">
        <v>3</v>
      </c>
      <c r="AT442" s="16">
        <v>1</v>
      </c>
      <c r="AU442">
        <v>1</v>
      </c>
      <c r="AV442">
        <v>1</v>
      </c>
      <c r="AW442">
        <v>0</v>
      </c>
      <c r="AX442">
        <v>0</v>
      </c>
      <c r="AY442">
        <v>0</v>
      </c>
      <c r="AZ442">
        <v>0</v>
      </c>
    </row>
    <row r="443" spans="1:52" x14ac:dyDescent="0.35">
      <c r="A443">
        <v>11086</v>
      </c>
      <c r="B443" t="s">
        <v>69</v>
      </c>
      <c r="C443" t="s">
        <v>74</v>
      </c>
      <c r="D443" t="s">
        <v>68</v>
      </c>
      <c r="E443" t="s">
        <v>81</v>
      </c>
      <c r="F443" t="s">
        <v>198</v>
      </c>
      <c r="G443" t="s">
        <v>96</v>
      </c>
      <c r="H443" t="s">
        <v>97</v>
      </c>
      <c r="I443" t="s">
        <v>197</v>
      </c>
      <c r="J443" t="s">
        <v>110</v>
      </c>
      <c r="K443" t="s">
        <v>204</v>
      </c>
      <c r="L443">
        <v>9</v>
      </c>
      <c r="P443">
        <v>7</v>
      </c>
      <c r="Q443">
        <v>9</v>
      </c>
      <c r="R443">
        <v>5</v>
      </c>
      <c r="S443">
        <v>9</v>
      </c>
      <c r="T443">
        <v>7</v>
      </c>
      <c r="U443">
        <v>9</v>
      </c>
      <c r="V443" t="s">
        <v>126</v>
      </c>
      <c r="X443">
        <v>4</v>
      </c>
      <c r="Y443" t="s">
        <v>68</v>
      </c>
      <c r="Z443">
        <v>7</v>
      </c>
      <c r="AA443">
        <v>2</v>
      </c>
      <c r="AB443">
        <v>5</v>
      </c>
      <c r="AC443">
        <v>10</v>
      </c>
      <c r="AD443" t="s">
        <v>128</v>
      </c>
      <c r="AE443" s="16">
        <v>5</v>
      </c>
      <c r="AF443" s="16">
        <v>5</v>
      </c>
      <c r="AG443" s="16">
        <v>4</v>
      </c>
      <c r="AH443" s="16">
        <v>5</v>
      </c>
      <c r="AI443" s="16">
        <v>1</v>
      </c>
      <c r="AJ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</row>
    <row r="444" spans="1:52" x14ac:dyDescent="0.35">
      <c r="A444">
        <v>11087</v>
      </c>
      <c r="B444" t="s">
        <v>69</v>
      </c>
      <c r="C444" t="s">
        <v>74</v>
      </c>
      <c r="D444" t="s">
        <v>68</v>
      </c>
      <c r="E444" t="s">
        <v>77</v>
      </c>
      <c r="F444" t="s">
        <v>208</v>
      </c>
      <c r="G444" t="s">
        <v>93</v>
      </c>
      <c r="H444" t="s">
        <v>98</v>
      </c>
      <c r="I444" t="s">
        <v>203</v>
      </c>
      <c r="J444" t="s">
        <v>111</v>
      </c>
      <c r="K444" t="s">
        <v>204</v>
      </c>
      <c r="L444">
        <v>4</v>
      </c>
      <c r="X444" s="16"/>
      <c r="Y444" t="s">
        <v>69</v>
      </c>
      <c r="AB444">
        <v>5</v>
      </c>
      <c r="AE444" s="16"/>
      <c r="AF444" s="16"/>
      <c r="AG444" s="16"/>
      <c r="AH444" s="16"/>
      <c r="AI444" s="16"/>
      <c r="AJ444" s="16"/>
      <c r="AK444">
        <v>2</v>
      </c>
      <c r="AL444" s="16">
        <v>4</v>
      </c>
      <c r="AM444" s="16">
        <v>5</v>
      </c>
      <c r="AN444" s="16">
        <v>3</v>
      </c>
      <c r="AO444" s="16">
        <v>3</v>
      </c>
      <c r="AP444" s="16">
        <v>4</v>
      </c>
      <c r="AQ444" s="16">
        <v>2</v>
      </c>
      <c r="AR444" s="16">
        <v>4</v>
      </c>
      <c r="AS444" s="16">
        <v>3</v>
      </c>
      <c r="AT444" s="16">
        <v>1</v>
      </c>
      <c r="AU444">
        <v>1</v>
      </c>
      <c r="AV444">
        <v>1</v>
      </c>
      <c r="AW444">
        <v>0</v>
      </c>
      <c r="AX444">
        <v>0</v>
      </c>
      <c r="AY444">
        <v>0</v>
      </c>
      <c r="AZ444">
        <v>0</v>
      </c>
    </row>
    <row r="445" spans="1:52" x14ac:dyDescent="0.35">
      <c r="A445">
        <v>11089</v>
      </c>
      <c r="B445" t="s">
        <v>69</v>
      </c>
      <c r="C445" t="s">
        <v>74</v>
      </c>
      <c r="D445" t="s">
        <v>68</v>
      </c>
      <c r="E445" t="s">
        <v>77</v>
      </c>
      <c r="F445" t="s">
        <v>198</v>
      </c>
      <c r="G445" t="s">
        <v>96</v>
      </c>
      <c r="H445" t="s">
        <v>97</v>
      </c>
      <c r="I445" t="s">
        <v>199</v>
      </c>
      <c r="J445" t="s">
        <v>111</v>
      </c>
      <c r="K445" t="s">
        <v>116</v>
      </c>
      <c r="L445">
        <v>7</v>
      </c>
      <c r="X445" s="16"/>
      <c r="Y445" t="s">
        <v>69</v>
      </c>
      <c r="AB445">
        <v>3</v>
      </c>
      <c r="AE445" s="16"/>
      <c r="AF445" s="16"/>
      <c r="AG445" s="16"/>
      <c r="AH445" s="16"/>
      <c r="AI445" s="16"/>
      <c r="AJ445" s="16"/>
      <c r="AK445">
        <v>8</v>
      </c>
      <c r="AL445" s="16">
        <v>9</v>
      </c>
      <c r="AM445" s="16">
        <v>10</v>
      </c>
      <c r="AN445" s="16">
        <v>9</v>
      </c>
      <c r="AO445" s="16">
        <v>7</v>
      </c>
      <c r="AP445" s="16">
        <v>10</v>
      </c>
      <c r="AQ445" s="16">
        <v>3</v>
      </c>
      <c r="AR445" s="16">
        <v>1</v>
      </c>
      <c r="AS445" s="16">
        <v>4</v>
      </c>
      <c r="AT445" s="16">
        <v>2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</row>
    <row r="446" spans="1:52" x14ac:dyDescent="0.35">
      <c r="A446">
        <v>11096</v>
      </c>
      <c r="B446" t="s">
        <v>69</v>
      </c>
      <c r="C446" t="s">
        <v>74</v>
      </c>
      <c r="D446" t="s">
        <v>68</v>
      </c>
      <c r="E446" t="s">
        <v>83</v>
      </c>
      <c r="F446" t="s">
        <v>196</v>
      </c>
      <c r="G446" t="s">
        <v>96</v>
      </c>
      <c r="H446" t="s">
        <v>98</v>
      </c>
      <c r="I446" t="s">
        <v>197</v>
      </c>
      <c r="J446" t="s">
        <v>111</v>
      </c>
      <c r="K446" t="s">
        <v>204</v>
      </c>
      <c r="L446">
        <v>9</v>
      </c>
      <c r="X446" s="16"/>
      <c r="Y446" t="s">
        <v>69</v>
      </c>
      <c r="AB446">
        <v>4</v>
      </c>
      <c r="AE446" s="16"/>
      <c r="AF446" s="16"/>
      <c r="AG446" s="16"/>
      <c r="AH446" s="16"/>
      <c r="AI446" s="16"/>
      <c r="AJ446" s="16"/>
      <c r="AK446">
        <v>10</v>
      </c>
      <c r="AL446" s="16">
        <v>8</v>
      </c>
      <c r="AM446" s="16">
        <v>10</v>
      </c>
      <c r="AN446" s="16">
        <v>9</v>
      </c>
      <c r="AO446" s="16">
        <v>10</v>
      </c>
      <c r="AP446" s="16">
        <v>9</v>
      </c>
      <c r="AQ446" s="16">
        <v>1</v>
      </c>
      <c r="AR446" s="16">
        <v>3</v>
      </c>
      <c r="AS446" s="16">
        <v>2</v>
      </c>
      <c r="AT446" s="16">
        <v>4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</row>
    <row r="447" spans="1:52" x14ac:dyDescent="0.35">
      <c r="A447">
        <v>11098</v>
      </c>
      <c r="B447" t="s">
        <v>69</v>
      </c>
      <c r="C447" t="s">
        <v>74</v>
      </c>
      <c r="D447" t="s">
        <v>68</v>
      </c>
      <c r="E447" t="s">
        <v>79</v>
      </c>
      <c r="F447" t="s">
        <v>196</v>
      </c>
      <c r="G447" t="s">
        <v>96</v>
      </c>
      <c r="H447" t="s">
        <v>97</v>
      </c>
      <c r="I447" t="s">
        <v>206</v>
      </c>
      <c r="J447" t="s">
        <v>111</v>
      </c>
      <c r="K447" t="s">
        <v>204</v>
      </c>
      <c r="L447">
        <v>9</v>
      </c>
      <c r="X447" s="16"/>
      <c r="Y447" t="s">
        <v>68</v>
      </c>
      <c r="Z447">
        <v>10</v>
      </c>
      <c r="AA447">
        <v>4</v>
      </c>
      <c r="AB447">
        <v>5</v>
      </c>
      <c r="AC447">
        <v>8</v>
      </c>
      <c r="AD447" t="s">
        <v>129</v>
      </c>
      <c r="AE447" s="16">
        <v>3</v>
      </c>
      <c r="AF447" s="16">
        <v>2</v>
      </c>
      <c r="AG447" s="16">
        <v>4</v>
      </c>
      <c r="AH447" s="16">
        <v>4</v>
      </c>
      <c r="AI447" s="16"/>
      <c r="AJ447" s="16">
        <v>2</v>
      </c>
      <c r="AK447">
        <v>10</v>
      </c>
      <c r="AL447" s="16">
        <v>9</v>
      </c>
      <c r="AM447" s="16">
        <v>7</v>
      </c>
      <c r="AN447" s="16">
        <v>10</v>
      </c>
      <c r="AO447" s="16">
        <v>10</v>
      </c>
      <c r="AP447" s="16">
        <v>9</v>
      </c>
      <c r="AQ447" s="16">
        <v>1</v>
      </c>
      <c r="AR447" s="16">
        <v>4</v>
      </c>
      <c r="AS447" s="16">
        <v>2</v>
      </c>
      <c r="AT447" s="16">
        <v>3</v>
      </c>
      <c r="AU447">
        <v>1</v>
      </c>
      <c r="AV447">
        <v>0</v>
      </c>
      <c r="AW447">
        <v>0</v>
      </c>
      <c r="AX447">
        <v>0</v>
      </c>
      <c r="AY447">
        <v>1</v>
      </c>
      <c r="AZ447">
        <v>0</v>
      </c>
    </row>
    <row r="448" spans="1:52" x14ac:dyDescent="0.35">
      <c r="A448">
        <v>11099</v>
      </c>
      <c r="B448" t="s">
        <v>69</v>
      </c>
      <c r="C448" t="s">
        <v>74</v>
      </c>
      <c r="D448" t="s">
        <v>68</v>
      </c>
      <c r="E448" t="s">
        <v>86</v>
      </c>
      <c r="F448" t="s">
        <v>198</v>
      </c>
      <c r="G448" t="s">
        <v>95</v>
      </c>
      <c r="H448" t="s">
        <v>97</v>
      </c>
      <c r="I448" t="s">
        <v>203</v>
      </c>
      <c r="J448" t="s">
        <v>111</v>
      </c>
      <c r="K448" t="s">
        <v>116</v>
      </c>
      <c r="L448">
        <v>2</v>
      </c>
      <c r="X448" s="16"/>
      <c r="Y448" t="s">
        <v>69</v>
      </c>
      <c r="AB448">
        <v>3</v>
      </c>
      <c r="AE448" s="16"/>
      <c r="AF448" s="16"/>
      <c r="AG448" s="16"/>
      <c r="AH448" s="16"/>
      <c r="AI448" s="16"/>
      <c r="AJ448" s="16"/>
      <c r="AK448">
        <v>3</v>
      </c>
      <c r="AL448" s="16">
        <v>4</v>
      </c>
      <c r="AM448" s="16">
        <v>5</v>
      </c>
      <c r="AN448" s="16">
        <v>5</v>
      </c>
      <c r="AO448" s="16">
        <v>5</v>
      </c>
      <c r="AP448" s="16">
        <v>6</v>
      </c>
      <c r="AQ448" s="16">
        <v>1</v>
      </c>
      <c r="AR448" s="16">
        <v>3</v>
      </c>
      <c r="AS448" s="16">
        <v>4</v>
      </c>
      <c r="AT448" s="16">
        <v>2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</row>
    <row r="449" spans="1:52" x14ac:dyDescent="0.35">
      <c r="A449">
        <v>11102</v>
      </c>
      <c r="B449" t="s">
        <v>69</v>
      </c>
      <c r="C449" t="s">
        <v>74</v>
      </c>
      <c r="D449" t="s">
        <v>68</v>
      </c>
      <c r="E449" t="s">
        <v>78</v>
      </c>
      <c r="F449" t="s">
        <v>196</v>
      </c>
      <c r="G449" t="s">
        <v>94</v>
      </c>
      <c r="H449" t="s">
        <v>98</v>
      </c>
      <c r="I449" t="s">
        <v>207</v>
      </c>
      <c r="J449" t="s">
        <v>111</v>
      </c>
      <c r="K449" t="s">
        <v>204</v>
      </c>
      <c r="L449">
        <v>9</v>
      </c>
      <c r="X449" s="16"/>
      <c r="Y449" t="s">
        <v>68</v>
      </c>
      <c r="Z449">
        <v>10</v>
      </c>
      <c r="AA449">
        <v>5</v>
      </c>
      <c r="AB449">
        <v>5</v>
      </c>
      <c r="AC449">
        <v>8</v>
      </c>
      <c r="AD449" t="s">
        <v>128</v>
      </c>
      <c r="AE449" s="16">
        <v>3</v>
      </c>
      <c r="AF449" s="16">
        <v>2</v>
      </c>
      <c r="AG449" s="16">
        <v>3</v>
      </c>
      <c r="AH449" s="16">
        <v>3</v>
      </c>
      <c r="AI449" s="16">
        <v>3</v>
      </c>
      <c r="AJ449" s="16"/>
      <c r="AK449">
        <v>10</v>
      </c>
      <c r="AL449" s="16">
        <v>10</v>
      </c>
      <c r="AM449" s="16">
        <v>9</v>
      </c>
      <c r="AN449" s="16">
        <v>9</v>
      </c>
      <c r="AO449" s="16">
        <v>8</v>
      </c>
      <c r="AP449" s="16">
        <v>9</v>
      </c>
      <c r="AQ449" s="16">
        <v>2</v>
      </c>
      <c r="AR449" s="16">
        <v>4</v>
      </c>
      <c r="AS449" s="16">
        <v>1</v>
      </c>
      <c r="AT449" s="16">
        <v>3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</row>
    <row r="450" spans="1:52" x14ac:dyDescent="0.35">
      <c r="A450">
        <v>11103</v>
      </c>
      <c r="B450" t="s">
        <v>69</v>
      </c>
      <c r="C450" t="s">
        <v>74</v>
      </c>
      <c r="D450" t="s">
        <v>68</v>
      </c>
      <c r="E450" t="s">
        <v>82</v>
      </c>
      <c r="F450" t="s">
        <v>200</v>
      </c>
      <c r="G450" t="s">
        <v>94</v>
      </c>
      <c r="H450" t="s">
        <v>98</v>
      </c>
      <c r="I450" t="s">
        <v>203</v>
      </c>
      <c r="J450" t="s">
        <v>111</v>
      </c>
      <c r="K450" t="s">
        <v>116</v>
      </c>
      <c r="L450">
        <v>10</v>
      </c>
      <c r="X450" s="16"/>
      <c r="Y450" t="s">
        <v>69</v>
      </c>
      <c r="AB450">
        <v>5</v>
      </c>
      <c r="AE450" s="16"/>
      <c r="AF450" s="16"/>
      <c r="AG450" s="16"/>
      <c r="AH450" s="16"/>
      <c r="AI450" s="16"/>
      <c r="AJ450" s="16"/>
      <c r="AK450">
        <v>9</v>
      </c>
      <c r="AL450" s="16">
        <v>8</v>
      </c>
      <c r="AM450" s="16">
        <v>9</v>
      </c>
      <c r="AN450" s="16">
        <v>9</v>
      </c>
      <c r="AO450" s="16">
        <v>9</v>
      </c>
      <c r="AP450" s="16">
        <v>9</v>
      </c>
      <c r="AQ450" s="16">
        <v>4</v>
      </c>
      <c r="AR450" s="16">
        <v>2</v>
      </c>
      <c r="AS450" s="16">
        <v>3</v>
      </c>
      <c r="AT450" s="16">
        <v>1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</row>
    <row r="451" spans="1:52" x14ac:dyDescent="0.35">
      <c r="A451">
        <v>11104</v>
      </c>
      <c r="B451" t="s">
        <v>69</v>
      </c>
      <c r="C451" t="s">
        <v>74</v>
      </c>
      <c r="D451" t="s">
        <v>68</v>
      </c>
      <c r="E451" t="s">
        <v>75</v>
      </c>
      <c r="F451" t="s">
        <v>208</v>
      </c>
      <c r="G451" t="s">
        <v>94</v>
      </c>
      <c r="H451" t="s">
        <v>98</v>
      </c>
      <c r="I451" t="s">
        <v>197</v>
      </c>
      <c r="J451" t="s">
        <v>111</v>
      </c>
      <c r="K451" t="s">
        <v>204</v>
      </c>
      <c r="L451">
        <v>9</v>
      </c>
      <c r="X451" s="16"/>
      <c r="Y451" t="s">
        <v>68</v>
      </c>
      <c r="Z451">
        <v>7</v>
      </c>
      <c r="AA451">
        <v>2</v>
      </c>
      <c r="AB451">
        <v>4</v>
      </c>
      <c r="AC451">
        <v>10</v>
      </c>
      <c r="AD451" t="s">
        <v>128</v>
      </c>
      <c r="AE451" s="16">
        <v>4</v>
      </c>
      <c r="AF451" s="16">
        <v>4</v>
      </c>
      <c r="AG451" s="16">
        <v>5</v>
      </c>
      <c r="AH451" s="16">
        <v>5</v>
      </c>
      <c r="AI451" s="16">
        <v>4</v>
      </c>
      <c r="AJ451" s="16"/>
      <c r="AK451">
        <v>10</v>
      </c>
      <c r="AL451" s="16">
        <v>10</v>
      </c>
      <c r="AM451" s="16">
        <v>9</v>
      </c>
      <c r="AN451" s="16">
        <v>10</v>
      </c>
      <c r="AO451" s="16">
        <v>8</v>
      </c>
      <c r="AP451" s="16">
        <v>9</v>
      </c>
      <c r="AQ451" s="16">
        <v>1</v>
      </c>
      <c r="AR451" s="16">
        <v>2</v>
      </c>
      <c r="AS451" s="16">
        <v>3</v>
      </c>
      <c r="AT451" s="16">
        <v>4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</row>
    <row r="452" spans="1:52" x14ac:dyDescent="0.35">
      <c r="A452">
        <v>11111</v>
      </c>
      <c r="B452" t="s">
        <v>69</v>
      </c>
      <c r="C452" t="s">
        <v>74</v>
      </c>
      <c r="D452" t="s">
        <v>68</v>
      </c>
      <c r="E452" t="s">
        <v>77</v>
      </c>
      <c r="F452" t="s">
        <v>200</v>
      </c>
      <c r="G452" t="s">
        <v>94</v>
      </c>
      <c r="H452" t="s">
        <v>98</v>
      </c>
      <c r="I452" t="s">
        <v>207</v>
      </c>
      <c r="J452" t="s">
        <v>111</v>
      </c>
      <c r="K452" t="s">
        <v>117</v>
      </c>
      <c r="L452">
        <v>9</v>
      </c>
      <c r="X452" s="16"/>
      <c r="Y452" t="s">
        <v>69</v>
      </c>
      <c r="AB452">
        <v>4</v>
      </c>
      <c r="AE452" s="16"/>
      <c r="AF452" s="16"/>
      <c r="AG452" s="16"/>
      <c r="AH452" s="16"/>
      <c r="AI452" s="16"/>
      <c r="AJ452" s="16"/>
      <c r="AK452">
        <v>10</v>
      </c>
      <c r="AL452" s="16">
        <v>10</v>
      </c>
      <c r="AM452" s="16">
        <v>10</v>
      </c>
      <c r="AN452" s="16">
        <v>10</v>
      </c>
      <c r="AO452" s="16">
        <v>9</v>
      </c>
      <c r="AP452" s="16">
        <v>10</v>
      </c>
      <c r="AQ452" s="16">
        <v>1</v>
      </c>
      <c r="AR452" s="16">
        <v>4</v>
      </c>
      <c r="AS452" s="16">
        <v>2</v>
      </c>
      <c r="AT452" s="16">
        <v>3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</row>
    <row r="453" spans="1:52" x14ac:dyDescent="0.35">
      <c r="A453">
        <v>11112</v>
      </c>
      <c r="B453" t="s">
        <v>69</v>
      </c>
      <c r="C453" t="s">
        <v>74</v>
      </c>
      <c r="D453" t="s">
        <v>68</v>
      </c>
      <c r="E453" t="s">
        <v>81</v>
      </c>
      <c r="F453" t="s">
        <v>198</v>
      </c>
      <c r="G453" t="s">
        <v>95</v>
      </c>
      <c r="H453" t="s">
        <v>97</v>
      </c>
      <c r="I453" t="s">
        <v>199</v>
      </c>
      <c r="J453" t="s">
        <v>111</v>
      </c>
      <c r="K453" t="s">
        <v>116</v>
      </c>
      <c r="L453">
        <v>9</v>
      </c>
      <c r="X453" s="16"/>
      <c r="Y453" t="s">
        <v>68</v>
      </c>
      <c r="Z453">
        <v>7</v>
      </c>
      <c r="AA453">
        <v>4</v>
      </c>
      <c r="AB453">
        <v>5</v>
      </c>
      <c r="AC453">
        <v>8</v>
      </c>
      <c r="AD453" t="s">
        <v>129</v>
      </c>
      <c r="AE453" s="16">
        <v>5</v>
      </c>
      <c r="AF453" s="16">
        <v>4</v>
      </c>
      <c r="AG453" s="16">
        <v>4</v>
      </c>
      <c r="AH453" s="16">
        <v>4</v>
      </c>
      <c r="AI453" s="16"/>
      <c r="AJ453" s="16">
        <v>2</v>
      </c>
      <c r="AK453">
        <v>10</v>
      </c>
      <c r="AL453" s="16">
        <v>9</v>
      </c>
      <c r="AM453" s="16">
        <v>10</v>
      </c>
      <c r="AN453" s="16">
        <v>9</v>
      </c>
      <c r="AO453" s="16">
        <v>9</v>
      </c>
      <c r="AP453" s="16">
        <v>9</v>
      </c>
      <c r="AQ453" s="16">
        <v>1</v>
      </c>
      <c r="AR453" s="16">
        <v>4</v>
      </c>
      <c r="AS453" s="16">
        <v>2</v>
      </c>
      <c r="AT453" s="16">
        <v>3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</row>
    <row r="454" spans="1:52" x14ac:dyDescent="0.35">
      <c r="A454">
        <v>11118</v>
      </c>
      <c r="B454" t="s">
        <v>69</v>
      </c>
      <c r="C454" t="s">
        <v>74</v>
      </c>
      <c r="D454" t="s">
        <v>68</v>
      </c>
      <c r="E454" t="s">
        <v>80</v>
      </c>
      <c r="F454" t="s">
        <v>200</v>
      </c>
      <c r="G454" t="s">
        <v>93</v>
      </c>
      <c r="H454" t="s">
        <v>98</v>
      </c>
      <c r="I454" t="s">
        <v>205</v>
      </c>
      <c r="J454" t="s">
        <v>110</v>
      </c>
      <c r="K454" t="s">
        <v>116</v>
      </c>
      <c r="L454">
        <v>6</v>
      </c>
      <c r="P454">
        <v>6</v>
      </c>
      <c r="Q454">
        <v>8</v>
      </c>
      <c r="R454">
        <v>5</v>
      </c>
      <c r="S454">
        <v>8</v>
      </c>
      <c r="T454">
        <v>7</v>
      </c>
      <c r="U454">
        <v>6</v>
      </c>
      <c r="V454" t="s">
        <v>122</v>
      </c>
      <c r="X454">
        <v>4</v>
      </c>
      <c r="Y454" t="s">
        <v>68</v>
      </c>
      <c r="Z454">
        <v>4</v>
      </c>
      <c r="AA454">
        <v>1</v>
      </c>
      <c r="AB454">
        <v>3</v>
      </c>
      <c r="AC454">
        <v>5</v>
      </c>
      <c r="AD454" t="s">
        <v>129</v>
      </c>
      <c r="AE454" s="16">
        <v>5</v>
      </c>
      <c r="AF454" s="16">
        <v>5</v>
      </c>
      <c r="AG454" s="16">
        <v>4</v>
      </c>
      <c r="AH454" s="16">
        <v>4</v>
      </c>
      <c r="AI454" s="16"/>
      <c r="AJ454" s="16">
        <v>2</v>
      </c>
      <c r="AL454" s="16"/>
      <c r="AM454" s="16"/>
      <c r="AN454" s="16"/>
      <c r="AO454" s="16"/>
      <c r="AP454" s="16"/>
      <c r="AQ454" s="16"/>
      <c r="AR454" s="16"/>
      <c r="AS454" s="16"/>
      <c r="AT454" s="16"/>
      <c r="AU454">
        <v>1</v>
      </c>
      <c r="AV454">
        <v>0</v>
      </c>
      <c r="AW454">
        <v>1</v>
      </c>
      <c r="AX454">
        <v>0</v>
      </c>
      <c r="AY454">
        <v>0</v>
      </c>
      <c r="AZ454">
        <v>0</v>
      </c>
    </row>
    <row r="455" spans="1:52" x14ac:dyDescent="0.35">
      <c r="A455">
        <v>11120</v>
      </c>
      <c r="B455" t="s">
        <v>69</v>
      </c>
      <c r="C455" t="s">
        <v>74</v>
      </c>
      <c r="D455" t="s">
        <v>68</v>
      </c>
      <c r="E455" t="s">
        <v>81</v>
      </c>
      <c r="F455" t="s">
        <v>198</v>
      </c>
      <c r="G455" t="s">
        <v>95</v>
      </c>
      <c r="H455" t="s">
        <v>97</v>
      </c>
      <c r="I455" t="s">
        <v>201</v>
      </c>
      <c r="J455" t="s">
        <v>111</v>
      </c>
      <c r="K455" t="s">
        <v>116</v>
      </c>
      <c r="L455">
        <v>4</v>
      </c>
      <c r="X455" s="16"/>
      <c r="Y455" t="s">
        <v>69</v>
      </c>
      <c r="AB455">
        <v>4</v>
      </c>
      <c r="AE455" s="16"/>
      <c r="AF455" s="16"/>
      <c r="AG455" s="16"/>
      <c r="AH455" s="16"/>
      <c r="AI455" s="16"/>
      <c r="AJ455" s="16"/>
      <c r="AK455">
        <v>3</v>
      </c>
      <c r="AL455" s="16">
        <v>5</v>
      </c>
      <c r="AM455" s="16">
        <v>5</v>
      </c>
      <c r="AN455" s="16">
        <v>4</v>
      </c>
      <c r="AO455" s="16">
        <v>6</v>
      </c>
      <c r="AP455" s="16">
        <v>5</v>
      </c>
      <c r="AQ455" s="16">
        <v>2</v>
      </c>
      <c r="AR455" s="16">
        <v>4</v>
      </c>
      <c r="AS455" s="16">
        <v>3</v>
      </c>
      <c r="AT455" s="16">
        <v>1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</row>
    <row r="456" spans="1:52" x14ac:dyDescent="0.35">
      <c r="A456">
        <v>11127</v>
      </c>
      <c r="B456" t="s">
        <v>69</v>
      </c>
      <c r="C456" t="s">
        <v>74</v>
      </c>
      <c r="D456" t="s">
        <v>68</v>
      </c>
      <c r="E456" t="s">
        <v>76</v>
      </c>
      <c r="F456" t="s">
        <v>198</v>
      </c>
      <c r="G456" t="s">
        <v>95</v>
      </c>
      <c r="H456" t="s">
        <v>98</v>
      </c>
      <c r="I456" t="s">
        <v>197</v>
      </c>
      <c r="J456" t="s">
        <v>111</v>
      </c>
      <c r="K456" t="s">
        <v>204</v>
      </c>
      <c r="L456">
        <v>5</v>
      </c>
      <c r="X456" s="16"/>
      <c r="Y456" t="s">
        <v>68</v>
      </c>
      <c r="Z456">
        <v>5</v>
      </c>
      <c r="AA456">
        <v>2</v>
      </c>
      <c r="AB456">
        <v>5</v>
      </c>
      <c r="AC456">
        <v>7</v>
      </c>
      <c r="AD456" t="s">
        <v>128</v>
      </c>
      <c r="AE456" s="16">
        <v>5</v>
      </c>
      <c r="AF456" s="16">
        <v>5</v>
      </c>
      <c r="AG456" s="16">
        <v>4</v>
      </c>
      <c r="AH456" s="16">
        <v>4</v>
      </c>
      <c r="AI456" s="16">
        <v>2</v>
      </c>
      <c r="AJ456" s="16"/>
      <c r="AK456">
        <v>6</v>
      </c>
      <c r="AL456" s="16">
        <v>7</v>
      </c>
      <c r="AM456" s="16">
        <v>6</v>
      </c>
      <c r="AN456" s="16">
        <v>4</v>
      </c>
      <c r="AO456" s="16">
        <v>6</v>
      </c>
      <c r="AP456" s="16">
        <v>4</v>
      </c>
      <c r="AQ456" s="16">
        <v>1</v>
      </c>
      <c r="AR456" s="16">
        <v>3</v>
      </c>
      <c r="AS456" s="16">
        <v>2</v>
      </c>
      <c r="AT456" s="16">
        <v>4</v>
      </c>
      <c r="AU456">
        <v>1</v>
      </c>
      <c r="AV456">
        <v>1</v>
      </c>
      <c r="AW456">
        <v>1</v>
      </c>
      <c r="AX456">
        <v>0</v>
      </c>
      <c r="AY456">
        <v>0</v>
      </c>
      <c r="AZ456">
        <v>0</v>
      </c>
    </row>
    <row r="457" spans="1:52" x14ac:dyDescent="0.35">
      <c r="A457">
        <v>11129</v>
      </c>
      <c r="B457" t="s">
        <v>69</v>
      </c>
      <c r="C457" t="s">
        <v>74</v>
      </c>
      <c r="D457" t="s">
        <v>68</v>
      </c>
      <c r="E457" t="s">
        <v>84</v>
      </c>
      <c r="F457" t="s">
        <v>200</v>
      </c>
      <c r="G457" t="s">
        <v>93</v>
      </c>
      <c r="H457" t="s">
        <v>99</v>
      </c>
      <c r="I457" t="s">
        <v>206</v>
      </c>
      <c r="J457" t="s">
        <v>111</v>
      </c>
      <c r="K457" t="s">
        <v>116</v>
      </c>
      <c r="L457">
        <v>3</v>
      </c>
      <c r="X457" s="16"/>
      <c r="Y457" t="s">
        <v>69</v>
      </c>
      <c r="AB457">
        <v>4</v>
      </c>
      <c r="AE457" s="16"/>
      <c r="AF457" s="16"/>
      <c r="AG457" s="16"/>
      <c r="AH457" s="16"/>
      <c r="AI457" s="16"/>
      <c r="AJ457" s="16"/>
      <c r="AK457">
        <v>2</v>
      </c>
      <c r="AL457" s="16">
        <v>4</v>
      </c>
      <c r="AM457" s="16">
        <v>3</v>
      </c>
      <c r="AN457" s="16">
        <v>3</v>
      </c>
      <c r="AO457" s="16">
        <v>4</v>
      </c>
      <c r="AP457" s="16">
        <v>4</v>
      </c>
      <c r="AQ457" s="16">
        <v>3</v>
      </c>
      <c r="AR457" s="16">
        <v>2</v>
      </c>
      <c r="AS457" s="16">
        <v>1</v>
      </c>
      <c r="AT457" s="16">
        <v>4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0</v>
      </c>
    </row>
    <row r="458" spans="1:52" x14ac:dyDescent="0.35">
      <c r="A458">
        <v>11133</v>
      </c>
      <c r="B458" t="s">
        <v>69</v>
      </c>
      <c r="C458" t="s">
        <v>74</v>
      </c>
      <c r="D458" t="s">
        <v>68</v>
      </c>
      <c r="E458" t="s">
        <v>78</v>
      </c>
      <c r="F458" t="s">
        <v>200</v>
      </c>
      <c r="G458" t="s">
        <v>96</v>
      </c>
      <c r="H458" t="s">
        <v>99</v>
      </c>
      <c r="I458" t="s">
        <v>203</v>
      </c>
      <c r="J458" t="s">
        <v>111</v>
      </c>
      <c r="K458" t="s">
        <v>204</v>
      </c>
      <c r="L458">
        <v>9</v>
      </c>
      <c r="X458" s="16"/>
      <c r="Y458" t="s">
        <v>69</v>
      </c>
      <c r="AB458">
        <v>4</v>
      </c>
      <c r="AE458" s="16"/>
      <c r="AF458" s="16"/>
      <c r="AG458" s="16"/>
      <c r="AH458" s="16"/>
      <c r="AI458" s="16"/>
      <c r="AJ458" s="16"/>
      <c r="AK458">
        <v>10</v>
      </c>
      <c r="AL458" s="16">
        <v>9</v>
      </c>
      <c r="AM458" s="16">
        <v>9</v>
      </c>
      <c r="AN458" s="16">
        <v>9</v>
      </c>
      <c r="AO458" s="16">
        <v>7</v>
      </c>
      <c r="AP458" s="16">
        <v>9</v>
      </c>
      <c r="AQ458" s="16">
        <v>3</v>
      </c>
      <c r="AR458" s="16">
        <v>4</v>
      </c>
      <c r="AS458" s="16">
        <v>1</v>
      </c>
      <c r="AT458" s="16">
        <v>2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0</v>
      </c>
    </row>
    <row r="459" spans="1:52" x14ac:dyDescent="0.35">
      <c r="A459">
        <v>11136</v>
      </c>
      <c r="B459" t="s">
        <v>69</v>
      </c>
      <c r="C459" t="s">
        <v>74</v>
      </c>
      <c r="D459" t="s">
        <v>68</v>
      </c>
      <c r="E459" t="s">
        <v>86</v>
      </c>
      <c r="F459" t="s">
        <v>198</v>
      </c>
      <c r="G459" t="s">
        <v>96</v>
      </c>
      <c r="H459" t="s">
        <v>97</v>
      </c>
      <c r="I459" t="s">
        <v>197</v>
      </c>
      <c r="J459" t="s">
        <v>111</v>
      </c>
      <c r="K459" t="s">
        <v>204</v>
      </c>
      <c r="L459">
        <v>9</v>
      </c>
      <c r="X459" s="16"/>
      <c r="Y459" t="s">
        <v>69</v>
      </c>
      <c r="AB459">
        <v>5</v>
      </c>
      <c r="AE459" s="16"/>
      <c r="AF459" s="16"/>
      <c r="AG459" s="16"/>
      <c r="AH459" s="16"/>
      <c r="AI459" s="16"/>
      <c r="AJ459" s="16"/>
      <c r="AK459">
        <v>10</v>
      </c>
      <c r="AL459" s="16">
        <v>9</v>
      </c>
      <c r="AM459" s="16">
        <v>9</v>
      </c>
      <c r="AN459" s="16">
        <v>9</v>
      </c>
      <c r="AO459" s="16">
        <v>10</v>
      </c>
      <c r="AP459" s="16">
        <v>9</v>
      </c>
      <c r="AQ459" s="16">
        <v>2</v>
      </c>
      <c r="AR459" s="16">
        <v>1</v>
      </c>
      <c r="AS459" s="16">
        <v>3</v>
      </c>
      <c r="AT459" s="16">
        <v>4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</row>
    <row r="460" spans="1:52" x14ac:dyDescent="0.35">
      <c r="A460">
        <v>11138</v>
      </c>
      <c r="B460" t="s">
        <v>69</v>
      </c>
      <c r="C460" t="s">
        <v>74</v>
      </c>
      <c r="D460" t="s">
        <v>68</v>
      </c>
      <c r="E460" t="s">
        <v>78</v>
      </c>
      <c r="F460" t="s">
        <v>200</v>
      </c>
      <c r="G460" t="s">
        <v>93</v>
      </c>
      <c r="H460" t="s">
        <v>98</v>
      </c>
      <c r="I460" t="s">
        <v>205</v>
      </c>
      <c r="J460" t="s">
        <v>111</v>
      </c>
      <c r="K460" t="s">
        <v>117</v>
      </c>
      <c r="L460">
        <v>10</v>
      </c>
      <c r="X460" s="16"/>
      <c r="Y460" t="s">
        <v>68</v>
      </c>
      <c r="Z460">
        <v>9</v>
      </c>
      <c r="AA460">
        <v>4</v>
      </c>
      <c r="AB460">
        <v>5</v>
      </c>
      <c r="AC460">
        <v>8</v>
      </c>
      <c r="AD460" t="s">
        <v>129</v>
      </c>
      <c r="AE460" s="16">
        <v>3</v>
      </c>
      <c r="AF460" s="16">
        <v>2</v>
      </c>
      <c r="AG460" s="16">
        <v>3</v>
      </c>
      <c r="AH460" s="16">
        <v>2</v>
      </c>
      <c r="AI460" s="16"/>
      <c r="AJ460" s="16">
        <v>2</v>
      </c>
      <c r="AK460">
        <v>9</v>
      </c>
      <c r="AL460" s="16">
        <v>9</v>
      </c>
      <c r="AM460" s="16">
        <v>8</v>
      </c>
      <c r="AN460" s="16">
        <v>10</v>
      </c>
      <c r="AO460" s="16">
        <v>8</v>
      </c>
      <c r="AP460" s="16">
        <v>9</v>
      </c>
      <c r="AQ460" s="16">
        <v>1</v>
      </c>
      <c r="AR460" s="16">
        <v>4</v>
      </c>
      <c r="AS460" s="16">
        <v>2</v>
      </c>
      <c r="AT460" s="16">
        <v>3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0</v>
      </c>
    </row>
    <row r="461" spans="1:52" x14ac:dyDescent="0.35">
      <c r="A461">
        <v>11139</v>
      </c>
      <c r="B461" t="s">
        <v>69</v>
      </c>
      <c r="C461" t="s">
        <v>74</v>
      </c>
      <c r="D461" t="s">
        <v>68</v>
      </c>
      <c r="E461" t="s">
        <v>82</v>
      </c>
      <c r="F461" t="s">
        <v>208</v>
      </c>
      <c r="G461" t="s">
        <v>96</v>
      </c>
      <c r="H461" t="s">
        <v>100</v>
      </c>
      <c r="I461" t="s">
        <v>209</v>
      </c>
      <c r="J461" t="s">
        <v>111</v>
      </c>
      <c r="K461" t="s">
        <v>204</v>
      </c>
      <c r="L461">
        <v>9</v>
      </c>
      <c r="X461" s="16"/>
      <c r="Y461" t="s">
        <v>69</v>
      </c>
      <c r="AB461">
        <v>5</v>
      </c>
      <c r="AE461" s="16"/>
      <c r="AF461" s="16"/>
      <c r="AG461" s="16"/>
      <c r="AH461" s="16"/>
      <c r="AI461" s="16"/>
      <c r="AJ461" s="16"/>
      <c r="AK461">
        <v>10</v>
      </c>
      <c r="AL461" s="16">
        <v>10</v>
      </c>
      <c r="AM461" s="16">
        <v>10</v>
      </c>
      <c r="AN461" s="16">
        <v>9</v>
      </c>
      <c r="AO461" s="16">
        <v>7</v>
      </c>
      <c r="AP461" s="16">
        <v>9</v>
      </c>
      <c r="AQ461" s="16">
        <v>1</v>
      </c>
      <c r="AR461" s="16">
        <v>2</v>
      </c>
      <c r="AS461" s="16">
        <v>3</v>
      </c>
      <c r="AT461" s="16">
        <v>4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</row>
    <row r="462" spans="1:52" x14ac:dyDescent="0.35">
      <c r="A462">
        <v>11144</v>
      </c>
      <c r="B462" t="s">
        <v>69</v>
      </c>
      <c r="C462" t="s">
        <v>74</v>
      </c>
      <c r="D462" t="s">
        <v>68</v>
      </c>
      <c r="E462" t="s">
        <v>84</v>
      </c>
      <c r="F462" t="s">
        <v>198</v>
      </c>
      <c r="G462" t="s">
        <v>96</v>
      </c>
      <c r="H462" t="s">
        <v>97</v>
      </c>
      <c r="I462" t="s">
        <v>206</v>
      </c>
      <c r="J462" t="s">
        <v>111</v>
      </c>
      <c r="K462" t="s">
        <v>204</v>
      </c>
      <c r="L462">
        <v>6</v>
      </c>
      <c r="X462" s="16"/>
      <c r="Y462" t="s">
        <v>69</v>
      </c>
      <c r="AB462">
        <v>3</v>
      </c>
      <c r="AE462" s="16"/>
      <c r="AF462" s="16"/>
      <c r="AG462" s="16"/>
      <c r="AH462" s="16"/>
      <c r="AI462" s="16"/>
      <c r="AJ462" s="16"/>
      <c r="AK462">
        <v>3</v>
      </c>
      <c r="AL462" s="16">
        <v>4</v>
      </c>
      <c r="AM462" s="16">
        <v>5</v>
      </c>
      <c r="AN462" s="16">
        <v>3</v>
      </c>
      <c r="AO462" s="16">
        <v>5</v>
      </c>
      <c r="AP462" s="16">
        <v>2</v>
      </c>
      <c r="AQ462" s="16">
        <v>4</v>
      </c>
      <c r="AR462" s="16">
        <v>1</v>
      </c>
      <c r="AS462" s="16">
        <v>3</v>
      </c>
      <c r="AT462" s="16">
        <v>2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</row>
    <row r="463" spans="1:52" x14ac:dyDescent="0.35">
      <c r="A463">
        <v>11148</v>
      </c>
      <c r="B463" t="s">
        <v>69</v>
      </c>
      <c r="C463" t="s">
        <v>74</v>
      </c>
      <c r="D463" t="s">
        <v>68</v>
      </c>
      <c r="E463" t="s">
        <v>85</v>
      </c>
      <c r="F463" t="s">
        <v>196</v>
      </c>
      <c r="G463" t="s">
        <v>96</v>
      </c>
      <c r="H463" t="s">
        <v>97</v>
      </c>
      <c r="I463" t="s">
        <v>205</v>
      </c>
      <c r="J463" t="s">
        <v>111</v>
      </c>
      <c r="K463" t="s">
        <v>204</v>
      </c>
      <c r="L463">
        <v>8</v>
      </c>
      <c r="X463" s="16"/>
      <c r="Y463" t="s">
        <v>69</v>
      </c>
      <c r="AB463">
        <v>5</v>
      </c>
      <c r="AE463" s="16"/>
      <c r="AF463" s="16"/>
      <c r="AG463" s="16"/>
      <c r="AH463" s="16"/>
      <c r="AI463" s="16"/>
      <c r="AJ463" s="16"/>
      <c r="AK463">
        <v>7</v>
      </c>
      <c r="AL463" s="16">
        <v>9</v>
      </c>
      <c r="AM463" s="16">
        <v>9</v>
      </c>
      <c r="AN463" s="16">
        <v>9</v>
      </c>
      <c r="AO463" s="16">
        <v>7</v>
      </c>
      <c r="AP463" s="16">
        <v>7</v>
      </c>
      <c r="AQ463" s="16">
        <v>1</v>
      </c>
      <c r="AR463" s="16">
        <v>4</v>
      </c>
      <c r="AS463" s="16">
        <v>2</v>
      </c>
      <c r="AT463" s="16">
        <v>3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</row>
    <row r="464" spans="1:52" x14ac:dyDescent="0.35">
      <c r="A464">
        <v>11149</v>
      </c>
      <c r="B464" t="s">
        <v>69</v>
      </c>
      <c r="C464" t="s">
        <v>74</v>
      </c>
      <c r="D464" t="s">
        <v>68</v>
      </c>
      <c r="E464" t="s">
        <v>75</v>
      </c>
      <c r="F464" t="s">
        <v>208</v>
      </c>
      <c r="G464" t="s">
        <v>96</v>
      </c>
      <c r="H464" t="s">
        <v>98</v>
      </c>
      <c r="I464" t="s">
        <v>199</v>
      </c>
      <c r="J464" t="s">
        <v>111</v>
      </c>
      <c r="K464" t="s">
        <v>116</v>
      </c>
      <c r="L464">
        <v>9</v>
      </c>
      <c r="X464" s="16"/>
      <c r="Y464" t="s">
        <v>68</v>
      </c>
      <c r="Z464">
        <v>10</v>
      </c>
      <c r="AA464">
        <v>4</v>
      </c>
      <c r="AB464">
        <v>4</v>
      </c>
      <c r="AC464">
        <v>9</v>
      </c>
      <c r="AD464" t="s">
        <v>128</v>
      </c>
      <c r="AE464" s="16">
        <v>5</v>
      </c>
      <c r="AF464" s="16">
        <v>2</v>
      </c>
      <c r="AG464" s="16">
        <v>5</v>
      </c>
      <c r="AH464" s="16">
        <v>5</v>
      </c>
      <c r="AI464" s="16">
        <v>1</v>
      </c>
      <c r="AJ464" s="16"/>
      <c r="AK464">
        <v>8</v>
      </c>
      <c r="AL464" s="16">
        <v>7</v>
      </c>
      <c r="AM464" s="16">
        <v>8</v>
      </c>
      <c r="AN464" s="16">
        <v>6</v>
      </c>
      <c r="AO464" s="16">
        <v>7</v>
      </c>
      <c r="AP464" s="16">
        <v>6</v>
      </c>
      <c r="AQ464" s="16">
        <v>4</v>
      </c>
      <c r="AR464" s="16">
        <v>2</v>
      </c>
      <c r="AS464" s="16">
        <v>3</v>
      </c>
      <c r="AT464" s="16">
        <v>1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</row>
    <row r="465" spans="1:52" x14ac:dyDescent="0.35">
      <c r="A465">
        <v>11151</v>
      </c>
      <c r="B465" t="s">
        <v>69</v>
      </c>
      <c r="C465" t="s">
        <v>74</v>
      </c>
      <c r="D465" t="s">
        <v>68</v>
      </c>
      <c r="E465" t="s">
        <v>83</v>
      </c>
      <c r="F465" t="s">
        <v>200</v>
      </c>
      <c r="G465" t="s">
        <v>96</v>
      </c>
      <c r="H465" t="s">
        <v>97</v>
      </c>
      <c r="I465" t="s">
        <v>209</v>
      </c>
      <c r="J465" t="s">
        <v>110</v>
      </c>
      <c r="K465" t="s">
        <v>117</v>
      </c>
      <c r="L465">
        <v>9</v>
      </c>
      <c r="P465">
        <v>9</v>
      </c>
      <c r="Q465">
        <v>9</v>
      </c>
      <c r="R465">
        <v>10</v>
      </c>
      <c r="S465">
        <v>9</v>
      </c>
      <c r="T465">
        <v>10</v>
      </c>
      <c r="U465">
        <v>9</v>
      </c>
      <c r="V465" t="s">
        <v>123</v>
      </c>
      <c r="X465">
        <v>4</v>
      </c>
      <c r="Y465" t="s">
        <v>68</v>
      </c>
      <c r="Z465">
        <v>8</v>
      </c>
      <c r="AA465">
        <v>5</v>
      </c>
      <c r="AB465">
        <v>4</v>
      </c>
      <c r="AC465">
        <v>8</v>
      </c>
      <c r="AD465" t="s">
        <v>128</v>
      </c>
      <c r="AE465" s="16">
        <v>4</v>
      </c>
      <c r="AF465" s="16">
        <v>3</v>
      </c>
      <c r="AG465" s="16">
        <v>4</v>
      </c>
      <c r="AH465" s="16">
        <v>4</v>
      </c>
      <c r="AI465" s="16">
        <v>1</v>
      </c>
      <c r="AJ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</row>
    <row r="466" spans="1:52" x14ac:dyDescent="0.35">
      <c r="A466">
        <v>11152</v>
      </c>
      <c r="B466" t="s">
        <v>69</v>
      </c>
      <c r="C466" t="s">
        <v>74</v>
      </c>
      <c r="D466" t="s">
        <v>68</v>
      </c>
      <c r="E466" t="s">
        <v>80</v>
      </c>
      <c r="F466" t="s">
        <v>208</v>
      </c>
      <c r="G466" t="s">
        <v>93</v>
      </c>
      <c r="H466" t="s">
        <v>100</v>
      </c>
      <c r="I466" t="s">
        <v>205</v>
      </c>
      <c r="J466" t="s">
        <v>111</v>
      </c>
      <c r="K466" t="s">
        <v>204</v>
      </c>
      <c r="L466">
        <v>8</v>
      </c>
      <c r="X466" s="16"/>
      <c r="Y466" t="s">
        <v>69</v>
      </c>
      <c r="AB466">
        <v>5</v>
      </c>
      <c r="AE466" s="16"/>
      <c r="AF466" s="16"/>
      <c r="AG466" s="16"/>
      <c r="AH466" s="16"/>
      <c r="AI466" s="16"/>
      <c r="AJ466" s="16"/>
      <c r="AK466">
        <v>6</v>
      </c>
      <c r="AL466" s="16">
        <v>8</v>
      </c>
      <c r="AM466" s="16">
        <v>7</v>
      </c>
      <c r="AN466" s="16">
        <v>4</v>
      </c>
      <c r="AO466" s="16">
        <v>7</v>
      </c>
      <c r="AP466" s="16">
        <v>7</v>
      </c>
      <c r="AQ466" s="16">
        <v>2</v>
      </c>
      <c r="AR466" s="16">
        <v>4</v>
      </c>
      <c r="AS466" s="16">
        <v>1</v>
      </c>
      <c r="AT466" s="16">
        <v>3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</row>
    <row r="467" spans="1:52" x14ac:dyDescent="0.35">
      <c r="A467">
        <v>11153</v>
      </c>
      <c r="B467" t="s">
        <v>69</v>
      </c>
      <c r="C467" t="s">
        <v>74</v>
      </c>
      <c r="D467" t="s">
        <v>68</v>
      </c>
      <c r="E467" t="s">
        <v>83</v>
      </c>
      <c r="F467" t="s">
        <v>198</v>
      </c>
      <c r="G467" t="s">
        <v>95</v>
      </c>
      <c r="H467" t="s">
        <v>98</v>
      </c>
      <c r="I467" t="s">
        <v>207</v>
      </c>
      <c r="J467" t="s">
        <v>111</v>
      </c>
      <c r="K467" t="s">
        <v>204</v>
      </c>
      <c r="L467">
        <v>9</v>
      </c>
      <c r="X467" s="16"/>
      <c r="Y467" t="s">
        <v>68</v>
      </c>
      <c r="Z467">
        <v>10</v>
      </c>
      <c r="AA467">
        <v>4</v>
      </c>
      <c r="AB467">
        <v>4</v>
      </c>
      <c r="AC467">
        <v>9</v>
      </c>
      <c r="AD467" t="s">
        <v>129</v>
      </c>
      <c r="AE467" s="16">
        <v>5</v>
      </c>
      <c r="AF467" s="16">
        <v>3</v>
      </c>
      <c r="AG467" s="16">
        <v>5</v>
      </c>
      <c r="AH467" s="16">
        <v>5</v>
      </c>
      <c r="AI467" s="16"/>
      <c r="AJ467" s="16">
        <v>2</v>
      </c>
      <c r="AK467">
        <v>10</v>
      </c>
      <c r="AL467" s="16">
        <v>9</v>
      </c>
      <c r="AM467" s="16">
        <v>9</v>
      </c>
      <c r="AN467" s="16">
        <v>9</v>
      </c>
      <c r="AO467" s="16">
        <v>9</v>
      </c>
      <c r="AP467" s="16">
        <v>9</v>
      </c>
      <c r="AQ467" s="16">
        <v>1</v>
      </c>
      <c r="AR467" s="16">
        <v>3</v>
      </c>
      <c r="AS467" s="16">
        <v>4</v>
      </c>
      <c r="AT467" s="16">
        <v>2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</row>
    <row r="468" spans="1:52" x14ac:dyDescent="0.35">
      <c r="A468">
        <v>11154</v>
      </c>
      <c r="B468" t="s">
        <v>69</v>
      </c>
      <c r="C468" t="s">
        <v>74</v>
      </c>
      <c r="D468" t="s">
        <v>68</v>
      </c>
      <c r="E468" t="s">
        <v>82</v>
      </c>
      <c r="F468" t="s">
        <v>198</v>
      </c>
      <c r="G468" t="s">
        <v>96</v>
      </c>
      <c r="H468" t="s">
        <v>97</v>
      </c>
      <c r="I468" t="s">
        <v>206</v>
      </c>
      <c r="J468" t="s">
        <v>111</v>
      </c>
      <c r="K468" t="s">
        <v>116</v>
      </c>
      <c r="L468">
        <v>5</v>
      </c>
      <c r="X468" s="16"/>
      <c r="Y468" t="s">
        <v>69</v>
      </c>
      <c r="AB468">
        <v>4</v>
      </c>
      <c r="AE468" s="16"/>
      <c r="AF468" s="16"/>
      <c r="AG468" s="16"/>
      <c r="AH468" s="16"/>
      <c r="AI468" s="16"/>
      <c r="AJ468" s="16"/>
      <c r="AK468">
        <v>6</v>
      </c>
      <c r="AL468" s="16">
        <v>7</v>
      </c>
      <c r="AM468" s="16">
        <v>3</v>
      </c>
      <c r="AN468" s="16">
        <v>7</v>
      </c>
      <c r="AO468" s="16">
        <v>7</v>
      </c>
      <c r="AP468" s="16">
        <v>4</v>
      </c>
      <c r="AQ468" s="16">
        <v>1</v>
      </c>
      <c r="AR468" s="16">
        <v>4</v>
      </c>
      <c r="AS468" s="16">
        <v>3</v>
      </c>
      <c r="AT468" s="16">
        <v>2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0</v>
      </c>
    </row>
    <row r="469" spans="1:52" x14ac:dyDescent="0.35">
      <c r="A469">
        <v>11156</v>
      </c>
      <c r="B469" t="s">
        <v>69</v>
      </c>
      <c r="C469" t="s">
        <v>74</v>
      </c>
      <c r="D469" t="s">
        <v>68</v>
      </c>
      <c r="E469" t="s">
        <v>86</v>
      </c>
      <c r="F469" t="s">
        <v>198</v>
      </c>
      <c r="G469" t="s">
        <v>96</v>
      </c>
      <c r="H469" t="s">
        <v>97</v>
      </c>
      <c r="I469" t="s">
        <v>207</v>
      </c>
      <c r="J469" t="s">
        <v>111</v>
      </c>
      <c r="K469" t="s">
        <v>204</v>
      </c>
      <c r="L469">
        <v>10</v>
      </c>
      <c r="X469" s="16"/>
      <c r="Y469" t="s">
        <v>69</v>
      </c>
      <c r="AB469">
        <v>5</v>
      </c>
      <c r="AE469" s="16"/>
      <c r="AF469" s="16"/>
      <c r="AG469" s="16"/>
      <c r="AH469" s="16"/>
      <c r="AI469" s="16"/>
      <c r="AJ469" s="16"/>
      <c r="AK469">
        <v>9</v>
      </c>
      <c r="AL469" s="16">
        <v>7</v>
      </c>
      <c r="AM469" s="16">
        <v>9</v>
      </c>
      <c r="AN469" s="16">
        <v>9</v>
      </c>
      <c r="AO469" s="16">
        <v>7</v>
      </c>
      <c r="AP469" s="16">
        <v>9</v>
      </c>
      <c r="AQ469" s="16">
        <v>1</v>
      </c>
      <c r="AR469" s="16">
        <v>3</v>
      </c>
      <c r="AS469" s="16">
        <v>2</v>
      </c>
      <c r="AT469" s="16">
        <v>4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0</v>
      </c>
    </row>
    <row r="470" spans="1:52" x14ac:dyDescent="0.35">
      <c r="A470">
        <v>11162</v>
      </c>
      <c r="B470" t="s">
        <v>69</v>
      </c>
      <c r="C470" t="s">
        <v>74</v>
      </c>
      <c r="D470" t="s">
        <v>68</v>
      </c>
      <c r="E470" t="s">
        <v>84</v>
      </c>
      <c r="F470" t="s">
        <v>196</v>
      </c>
      <c r="G470" t="s">
        <v>94</v>
      </c>
      <c r="H470" t="s">
        <v>98</v>
      </c>
      <c r="I470" t="s">
        <v>203</v>
      </c>
      <c r="J470" t="s">
        <v>112</v>
      </c>
      <c r="K470" t="s">
        <v>204</v>
      </c>
      <c r="L470">
        <v>9</v>
      </c>
      <c r="X470" s="16"/>
      <c r="Y470" t="s">
        <v>69</v>
      </c>
      <c r="AB470">
        <v>5</v>
      </c>
      <c r="AE470" s="16"/>
      <c r="AF470" s="16"/>
      <c r="AG470" s="16"/>
      <c r="AH470" s="16"/>
      <c r="AI470" s="16"/>
      <c r="AJ470" s="16"/>
      <c r="AK470">
        <v>10</v>
      </c>
      <c r="AL470" s="16">
        <v>10</v>
      </c>
      <c r="AM470" s="16">
        <v>7</v>
      </c>
      <c r="AN470" s="16">
        <v>9</v>
      </c>
      <c r="AO470" s="16">
        <v>7</v>
      </c>
      <c r="AP470" s="16">
        <v>9</v>
      </c>
      <c r="AQ470" s="16">
        <v>1</v>
      </c>
      <c r="AR470" s="16">
        <v>4</v>
      </c>
      <c r="AS470" s="16">
        <v>3</v>
      </c>
      <c r="AT470" s="16">
        <v>2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</row>
    <row r="471" spans="1:52" x14ac:dyDescent="0.35">
      <c r="A471">
        <v>11164</v>
      </c>
      <c r="B471" t="s">
        <v>69</v>
      </c>
      <c r="C471" t="s">
        <v>74</v>
      </c>
      <c r="D471" t="s">
        <v>68</v>
      </c>
      <c r="E471" t="s">
        <v>76</v>
      </c>
      <c r="F471" t="s">
        <v>196</v>
      </c>
      <c r="G471" t="s">
        <v>96</v>
      </c>
      <c r="H471" t="s">
        <v>97</v>
      </c>
      <c r="I471" t="s">
        <v>203</v>
      </c>
      <c r="J471" t="s">
        <v>110</v>
      </c>
      <c r="K471" t="s">
        <v>116</v>
      </c>
      <c r="L471">
        <v>9</v>
      </c>
      <c r="P471">
        <v>8</v>
      </c>
      <c r="Q471">
        <v>10</v>
      </c>
      <c r="R471">
        <v>8</v>
      </c>
      <c r="S471">
        <v>9</v>
      </c>
      <c r="T471">
        <v>9</v>
      </c>
      <c r="U471">
        <v>10</v>
      </c>
      <c r="V471" t="s">
        <v>122</v>
      </c>
      <c r="X471">
        <v>4</v>
      </c>
      <c r="Y471" t="s">
        <v>69</v>
      </c>
      <c r="AB471">
        <v>4</v>
      </c>
      <c r="AE471" s="16"/>
      <c r="AF471" s="16"/>
      <c r="AG471" s="16"/>
      <c r="AH471" s="16"/>
      <c r="AI471" s="16"/>
      <c r="AJ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>
        <v>1</v>
      </c>
      <c r="AV471">
        <v>1</v>
      </c>
      <c r="AW471">
        <v>0</v>
      </c>
      <c r="AX471">
        <v>0</v>
      </c>
      <c r="AY471">
        <v>0</v>
      </c>
      <c r="AZ471">
        <v>0</v>
      </c>
    </row>
    <row r="472" spans="1:52" x14ac:dyDescent="0.35">
      <c r="A472">
        <v>11165</v>
      </c>
      <c r="B472" t="s">
        <v>69</v>
      </c>
      <c r="C472" t="s">
        <v>74</v>
      </c>
      <c r="D472" t="s">
        <v>68</v>
      </c>
      <c r="E472" t="s">
        <v>86</v>
      </c>
      <c r="F472" t="s">
        <v>198</v>
      </c>
      <c r="G472" t="s">
        <v>95</v>
      </c>
      <c r="H472" t="s">
        <v>98</v>
      </c>
      <c r="I472" t="s">
        <v>207</v>
      </c>
      <c r="J472" t="s">
        <v>111</v>
      </c>
      <c r="K472" t="s">
        <v>204</v>
      </c>
      <c r="L472">
        <v>8</v>
      </c>
      <c r="X472" s="16"/>
      <c r="Y472" t="s">
        <v>68</v>
      </c>
      <c r="Z472">
        <v>10</v>
      </c>
      <c r="AA472">
        <v>4</v>
      </c>
      <c r="AB472">
        <v>5</v>
      </c>
      <c r="AC472">
        <v>8</v>
      </c>
      <c r="AD472" t="s">
        <v>129</v>
      </c>
      <c r="AE472" s="16">
        <v>4</v>
      </c>
      <c r="AF472" s="16">
        <v>4</v>
      </c>
      <c r="AG472" s="16">
        <v>4</v>
      </c>
      <c r="AH472" s="16">
        <v>4</v>
      </c>
      <c r="AI472" s="16"/>
      <c r="AJ472" s="16">
        <v>3</v>
      </c>
      <c r="AK472">
        <v>7</v>
      </c>
      <c r="AL472" s="16">
        <v>7</v>
      </c>
      <c r="AM472" s="16">
        <v>10</v>
      </c>
      <c r="AN472" s="16">
        <v>5</v>
      </c>
      <c r="AO472" s="16">
        <v>7</v>
      </c>
      <c r="AP472" s="16">
        <v>8</v>
      </c>
      <c r="AQ472" s="16">
        <v>3</v>
      </c>
      <c r="AR472" s="16">
        <v>4</v>
      </c>
      <c r="AS472" s="16">
        <v>1</v>
      </c>
      <c r="AT472" s="16">
        <v>2</v>
      </c>
      <c r="AU472">
        <v>1</v>
      </c>
      <c r="AV472">
        <v>1</v>
      </c>
      <c r="AW472">
        <v>0</v>
      </c>
      <c r="AX472">
        <v>0</v>
      </c>
      <c r="AY472">
        <v>0</v>
      </c>
      <c r="AZ472">
        <v>0</v>
      </c>
    </row>
    <row r="473" spans="1:52" x14ac:dyDescent="0.35">
      <c r="A473">
        <v>11168</v>
      </c>
      <c r="B473" t="s">
        <v>69</v>
      </c>
      <c r="C473" t="s">
        <v>74</v>
      </c>
      <c r="D473" t="s">
        <v>68</v>
      </c>
      <c r="E473" t="s">
        <v>82</v>
      </c>
      <c r="F473" t="s">
        <v>208</v>
      </c>
      <c r="G473" t="s">
        <v>94</v>
      </c>
      <c r="H473" t="s">
        <v>98</v>
      </c>
      <c r="I473" t="s">
        <v>205</v>
      </c>
      <c r="J473" t="s">
        <v>111</v>
      </c>
      <c r="K473" t="s">
        <v>204</v>
      </c>
      <c r="L473">
        <v>8</v>
      </c>
      <c r="X473" s="16"/>
      <c r="Y473" t="s">
        <v>69</v>
      </c>
      <c r="AB473">
        <v>4</v>
      </c>
      <c r="AE473" s="16"/>
      <c r="AF473" s="16"/>
      <c r="AG473" s="16"/>
      <c r="AH473" s="16"/>
      <c r="AI473" s="16"/>
      <c r="AJ473" s="16"/>
      <c r="AK473">
        <v>9</v>
      </c>
      <c r="AL473" s="16">
        <v>8</v>
      </c>
      <c r="AM473" s="16">
        <v>7</v>
      </c>
      <c r="AN473" s="16">
        <v>9</v>
      </c>
      <c r="AO473" s="16">
        <v>10</v>
      </c>
      <c r="AP473" s="16">
        <v>9</v>
      </c>
      <c r="AQ473" s="16">
        <v>1</v>
      </c>
      <c r="AR473" s="16">
        <v>4</v>
      </c>
      <c r="AS473" s="16">
        <v>2</v>
      </c>
      <c r="AT473" s="16">
        <v>3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0</v>
      </c>
    </row>
    <row r="474" spans="1:52" x14ac:dyDescent="0.35">
      <c r="A474">
        <v>11170</v>
      </c>
      <c r="B474" t="s">
        <v>69</v>
      </c>
      <c r="C474" t="s">
        <v>74</v>
      </c>
      <c r="D474" t="s">
        <v>68</v>
      </c>
      <c r="E474" t="s">
        <v>76</v>
      </c>
      <c r="F474" t="s">
        <v>208</v>
      </c>
      <c r="G474" t="s">
        <v>94</v>
      </c>
      <c r="H474" t="s">
        <v>100</v>
      </c>
      <c r="I474" t="s">
        <v>197</v>
      </c>
      <c r="J474" t="s">
        <v>111</v>
      </c>
      <c r="K474" t="s">
        <v>116</v>
      </c>
      <c r="L474">
        <v>9</v>
      </c>
      <c r="X474" s="16"/>
      <c r="Y474" t="s">
        <v>68</v>
      </c>
      <c r="Z474">
        <v>10</v>
      </c>
      <c r="AA474">
        <v>5</v>
      </c>
      <c r="AB474">
        <v>5</v>
      </c>
      <c r="AC474">
        <v>10</v>
      </c>
      <c r="AD474" t="s">
        <v>129</v>
      </c>
      <c r="AE474" s="16">
        <v>5</v>
      </c>
      <c r="AF474" s="16">
        <v>5</v>
      </c>
      <c r="AG474" s="16">
        <v>5</v>
      </c>
      <c r="AH474" s="16">
        <v>4</v>
      </c>
      <c r="AI474" s="16"/>
      <c r="AJ474" s="16">
        <v>2</v>
      </c>
      <c r="AK474">
        <v>9</v>
      </c>
      <c r="AL474" s="16">
        <v>9</v>
      </c>
      <c r="AM474" s="16">
        <v>10</v>
      </c>
      <c r="AN474" s="16">
        <v>9</v>
      </c>
      <c r="AO474" s="16">
        <v>9</v>
      </c>
      <c r="AP474" s="16">
        <v>10</v>
      </c>
      <c r="AQ474" s="16">
        <v>2</v>
      </c>
      <c r="AR474" s="16">
        <v>1</v>
      </c>
      <c r="AS474" s="16">
        <v>3</v>
      </c>
      <c r="AT474" s="16">
        <v>4</v>
      </c>
      <c r="AU474">
        <v>1</v>
      </c>
      <c r="AV474">
        <v>1</v>
      </c>
      <c r="AW474">
        <v>0</v>
      </c>
      <c r="AX474">
        <v>0</v>
      </c>
      <c r="AY474">
        <v>0</v>
      </c>
      <c r="AZ474">
        <v>0</v>
      </c>
    </row>
    <row r="475" spans="1:52" x14ac:dyDescent="0.35">
      <c r="A475">
        <v>11171</v>
      </c>
      <c r="B475" t="s">
        <v>69</v>
      </c>
      <c r="C475" t="s">
        <v>74</v>
      </c>
      <c r="D475" t="s">
        <v>68</v>
      </c>
      <c r="E475" t="s">
        <v>79</v>
      </c>
      <c r="F475" t="s">
        <v>198</v>
      </c>
      <c r="G475" t="s">
        <v>95</v>
      </c>
      <c r="H475" t="s">
        <v>97</v>
      </c>
      <c r="I475" t="s">
        <v>203</v>
      </c>
      <c r="J475" t="s">
        <v>111</v>
      </c>
      <c r="K475" t="s">
        <v>116</v>
      </c>
      <c r="L475">
        <v>8</v>
      </c>
      <c r="X475" s="16"/>
      <c r="Y475" t="s">
        <v>68</v>
      </c>
      <c r="Z475">
        <v>7</v>
      </c>
      <c r="AA475">
        <v>5</v>
      </c>
      <c r="AB475">
        <v>5</v>
      </c>
      <c r="AC475">
        <v>10</v>
      </c>
      <c r="AD475" t="s">
        <v>128</v>
      </c>
      <c r="AE475" s="16">
        <v>5</v>
      </c>
      <c r="AF475" s="16">
        <v>5</v>
      </c>
      <c r="AG475" s="16">
        <v>4</v>
      </c>
      <c r="AH475" s="16">
        <v>4</v>
      </c>
      <c r="AI475" s="16">
        <v>3</v>
      </c>
      <c r="AJ475" s="16"/>
      <c r="AK475">
        <v>10</v>
      </c>
      <c r="AL475" s="16">
        <v>10</v>
      </c>
      <c r="AM475" s="16">
        <v>7</v>
      </c>
      <c r="AN475" s="16">
        <v>9</v>
      </c>
      <c r="AO475" s="16">
        <v>7</v>
      </c>
      <c r="AP475" s="16">
        <v>10</v>
      </c>
      <c r="AQ475" s="16">
        <v>2</v>
      </c>
      <c r="AR475" s="16">
        <v>1</v>
      </c>
      <c r="AS475" s="16">
        <v>3</v>
      </c>
      <c r="AT475" s="16">
        <v>4</v>
      </c>
      <c r="AU475">
        <v>0</v>
      </c>
      <c r="AV475">
        <v>1</v>
      </c>
      <c r="AW475">
        <v>1</v>
      </c>
      <c r="AX475">
        <v>0</v>
      </c>
      <c r="AY475">
        <v>0</v>
      </c>
      <c r="AZ475">
        <v>0</v>
      </c>
    </row>
    <row r="476" spans="1:52" x14ac:dyDescent="0.35">
      <c r="A476">
        <v>11173</v>
      </c>
      <c r="B476" t="s">
        <v>69</v>
      </c>
      <c r="C476" t="s">
        <v>74</v>
      </c>
      <c r="D476" t="s">
        <v>68</v>
      </c>
      <c r="E476" t="s">
        <v>77</v>
      </c>
      <c r="F476" t="s">
        <v>200</v>
      </c>
      <c r="G476" t="s">
        <v>93</v>
      </c>
      <c r="H476" t="s">
        <v>98</v>
      </c>
      <c r="I476" t="s">
        <v>206</v>
      </c>
      <c r="J476" t="s">
        <v>111</v>
      </c>
      <c r="K476" t="s">
        <v>204</v>
      </c>
      <c r="L476">
        <v>7</v>
      </c>
      <c r="X476" s="16"/>
      <c r="Y476" t="s">
        <v>68</v>
      </c>
      <c r="Z476">
        <v>5</v>
      </c>
      <c r="AA476">
        <v>2</v>
      </c>
      <c r="AB476">
        <v>4</v>
      </c>
      <c r="AC476">
        <v>9</v>
      </c>
      <c r="AD476" t="s">
        <v>128</v>
      </c>
      <c r="AE476" s="16">
        <v>4</v>
      </c>
      <c r="AF476" s="16">
        <v>2</v>
      </c>
      <c r="AG476" s="16">
        <v>4</v>
      </c>
      <c r="AH476" s="16">
        <v>4</v>
      </c>
      <c r="AI476" s="16">
        <v>3</v>
      </c>
      <c r="AJ476" s="16"/>
      <c r="AK476">
        <v>5</v>
      </c>
      <c r="AL476" s="16">
        <v>7</v>
      </c>
      <c r="AM476" s="16">
        <v>2</v>
      </c>
      <c r="AN476" s="16">
        <v>6</v>
      </c>
      <c r="AO476" s="16">
        <v>6</v>
      </c>
      <c r="AP476" s="16">
        <v>5</v>
      </c>
      <c r="AQ476" s="16">
        <v>2</v>
      </c>
      <c r="AR476" s="16">
        <v>4</v>
      </c>
      <c r="AS476" s="16">
        <v>3</v>
      </c>
      <c r="AT476" s="16">
        <v>1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0</v>
      </c>
    </row>
    <row r="477" spans="1:52" x14ac:dyDescent="0.35">
      <c r="A477">
        <v>11174</v>
      </c>
      <c r="B477" t="s">
        <v>69</v>
      </c>
      <c r="C477" t="s">
        <v>74</v>
      </c>
      <c r="D477" t="s">
        <v>68</v>
      </c>
      <c r="E477" t="s">
        <v>80</v>
      </c>
      <c r="F477" t="s">
        <v>200</v>
      </c>
      <c r="G477" t="s">
        <v>96</v>
      </c>
      <c r="H477" t="s">
        <v>98</v>
      </c>
      <c r="I477" t="s">
        <v>206</v>
      </c>
      <c r="J477" t="s">
        <v>111</v>
      </c>
      <c r="K477" t="s">
        <v>204</v>
      </c>
      <c r="L477">
        <v>6</v>
      </c>
      <c r="X477" s="16"/>
      <c r="Y477" t="s">
        <v>68</v>
      </c>
      <c r="Z477">
        <v>7</v>
      </c>
      <c r="AA477">
        <v>2</v>
      </c>
      <c r="AB477">
        <v>4</v>
      </c>
      <c r="AC477">
        <v>5</v>
      </c>
      <c r="AD477" t="s">
        <v>128</v>
      </c>
      <c r="AE477" s="16">
        <v>3</v>
      </c>
      <c r="AF477" s="16">
        <v>3</v>
      </c>
      <c r="AG477" s="16">
        <v>3</v>
      </c>
      <c r="AH477" s="16">
        <v>4</v>
      </c>
      <c r="AI477" s="16">
        <v>1</v>
      </c>
      <c r="AJ477" s="16"/>
      <c r="AK477">
        <v>4</v>
      </c>
      <c r="AL477" s="16">
        <v>7</v>
      </c>
      <c r="AM477" s="16">
        <v>5</v>
      </c>
      <c r="AN477" s="16">
        <v>7</v>
      </c>
      <c r="AO477" s="16">
        <v>7</v>
      </c>
      <c r="AP477" s="16">
        <v>3</v>
      </c>
      <c r="AQ477" s="16">
        <v>1</v>
      </c>
      <c r="AR477" s="16">
        <v>3</v>
      </c>
      <c r="AS477" s="16">
        <v>2</v>
      </c>
      <c r="AT477" s="16">
        <v>4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</row>
    <row r="478" spans="1:52" x14ac:dyDescent="0.35">
      <c r="A478">
        <v>11176</v>
      </c>
      <c r="B478" t="s">
        <v>69</v>
      </c>
      <c r="C478" t="s">
        <v>74</v>
      </c>
      <c r="D478" t="s">
        <v>68</v>
      </c>
      <c r="E478" t="s">
        <v>76</v>
      </c>
      <c r="F478" t="s">
        <v>198</v>
      </c>
      <c r="G478" t="s">
        <v>96</v>
      </c>
      <c r="H478" t="s">
        <v>98</v>
      </c>
      <c r="I478" t="s">
        <v>209</v>
      </c>
      <c r="J478" t="s">
        <v>111</v>
      </c>
      <c r="K478" t="s">
        <v>116</v>
      </c>
      <c r="L478">
        <v>7</v>
      </c>
      <c r="X478" s="16"/>
      <c r="Y478" t="s">
        <v>69</v>
      </c>
      <c r="AB478">
        <v>3</v>
      </c>
      <c r="AE478" s="16"/>
      <c r="AF478" s="16"/>
      <c r="AG478" s="16"/>
      <c r="AH478" s="16"/>
      <c r="AI478" s="16"/>
      <c r="AJ478" s="16"/>
      <c r="AK478">
        <v>7</v>
      </c>
      <c r="AL478" s="16">
        <v>7</v>
      </c>
      <c r="AM478" s="16">
        <v>8</v>
      </c>
      <c r="AN478" s="16">
        <v>7</v>
      </c>
      <c r="AO478" s="16">
        <v>9</v>
      </c>
      <c r="AP478" s="16">
        <v>9</v>
      </c>
      <c r="AQ478" s="16">
        <v>1</v>
      </c>
      <c r="AR478" s="16">
        <v>2</v>
      </c>
      <c r="AS478" s="16">
        <v>3</v>
      </c>
      <c r="AT478" s="16">
        <v>4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0</v>
      </c>
    </row>
    <row r="479" spans="1:52" x14ac:dyDescent="0.35">
      <c r="A479">
        <v>11178</v>
      </c>
      <c r="B479" t="s">
        <v>69</v>
      </c>
      <c r="C479" t="s">
        <v>74</v>
      </c>
      <c r="D479" t="s">
        <v>68</v>
      </c>
      <c r="E479" t="s">
        <v>76</v>
      </c>
      <c r="F479" t="s">
        <v>198</v>
      </c>
      <c r="G479" t="s">
        <v>96</v>
      </c>
      <c r="H479" t="s">
        <v>98</v>
      </c>
      <c r="I479" t="s">
        <v>209</v>
      </c>
      <c r="J479" t="s">
        <v>111</v>
      </c>
      <c r="K479" t="s">
        <v>204</v>
      </c>
      <c r="L479">
        <v>10</v>
      </c>
      <c r="X479" s="16"/>
      <c r="Y479" t="s">
        <v>68</v>
      </c>
      <c r="Z479">
        <v>9</v>
      </c>
      <c r="AA479">
        <v>5</v>
      </c>
      <c r="AB479">
        <v>4</v>
      </c>
      <c r="AC479">
        <v>8</v>
      </c>
      <c r="AD479" t="s">
        <v>128</v>
      </c>
      <c r="AE479" s="16">
        <v>4</v>
      </c>
      <c r="AF479" s="16">
        <v>3</v>
      </c>
      <c r="AG479" s="16">
        <v>4</v>
      </c>
      <c r="AH479" s="16">
        <v>4</v>
      </c>
      <c r="AI479" s="16">
        <v>1</v>
      </c>
      <c r="AJ479" s="16"/>
      <c r="AK479">
        <v>8</v>
      </c>
      <c r="AL479" s="16">
        <v>9</v>
      </c>
      <c r="AM479" s="16">
        <v>8</v>
      </c>
      <c r="AN479" s="16">
        <v>10</v>
      </c>
      <c r="AO479" s="16">
        <v>9</v>
      </c>
      <c r="AP479" s="16">
        <v>7</v>
      </c>
      <c r="AQ479" s="16">
        <v>2</v>
      </c>
      <c r="AR479" s="16">
        <v>1</v>
      </c>
      <c r="AS479" s="16">
        <v>4</v>
      </c>
      <c r="AT479" s="16">
        <v>3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</row>
    <row r="480" spans="1:52" x14ac:dyDescent="0.35">
      <c r="A480">
        <v>11181</v>
      </c>
      <c r="B480" t="s">
        <v>69</v>
      </c>
      <c r="C480" t="s">
        <v>74</v>
      </c>
      <c r="D480" t="s">
        <v>68</v>
      </c>
      <c r="E480" t="s">
        <v>75</v>
      </c>
      <c r="F480" t="s">
        <v>198</v>
      </c>
      <c r="G480" t="s">
        <v>95</v>
      </c>
      <c r="H480" t="s">
        <v>97</v>
      </c>
      <c r="I480" t="s">
        <v>201</v>
      </c>
      <c r="J480" t="s">
        <v>110</v>
      </c>
      <c r="K480" t="s">
        <v>204</v>
      </c>
      <c r="L480">
        <v>9</v>
      </c>
      <c r="P480">
        <v>8</v>
      </c>
      <c r="Q480">
        <v>6</v>
      </c>
      <c r="R480">
        <v>10</v>
      </c>
      <c r="S480">
        <v>8</v>
      </c>
      <c r="T480">
        <v>10</v>
      </c>
      <c r="U480">
        <v>6</v>
      </c>
      <c r="V480" t="s">
        <v>122</v>
      </c>
      <c r="X480">
        <v>5</v>
      </c>
      <c r="Y480" t="s">
        <v>69</v>
      </c>
      <c r="AB480">
        <v>5</v>
      </c>
      <c r="AE480" s="16"/>
      <c r="AF480" s="16"/>
      <c r="AG480" s="16"/>
      <c r="AH480" s="16"/>
      <c r="AI480" s="16"/>
      <c r="AJ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</row>
    <row r="481" spans="1:52" x14ac:dyDescent="0.35">
      <c r="A481">
        <v>11184</v>
      </c>
      <c r="B481" t="s">
        <v>69</v>
      </c>
      <c r="C481" t="s">
        <v>74</v>
      </c>
      <c r="D481" t="s">
        <v>68</v>
      </c>
      <c r="E481" t="s">
        <v>80</v>
      </c>
      <c r="F481" t="s">
        <v>200</v>
      </c>
      <c r="G481" t="s">
        <v>94</v>
      </c>
      <c r="H481" t="s">
        <v>98</v>
      </c>
      <c r="I481" t="s">
        <v>209</v>
      </c>
      <c r="J481" t="s">
        <v>111</v>
      </c>
      <c r="K481" t="s">
        <v>204</v>
      </c>
      <c r="L481">
        <v>6</v>
      </c>
      <c r="X481" s="16"/>
      <c r="Y481" t="s">
        <v>69</v>
      </c>
      <c r="AB481">
        <v>5</v>
      </c>
      <c r="AE481" s="16"/>
      <c r="AF481" s="16"/>
      <c r="AG481" s="16"/>
      <c r="AH481" s="16"/>
      <c r="AI481" s="16"/>
      <c r="AJ481" s="16"/>
      <c r="AK481">
        <v>8</v>
      </c>
      <c r="AL481" s="16">
        <v>10</v>
      </c>
      <c r="AM481" s="16">
        <v>7</v>
      </c>
      <c r="AN481" s="16">
        <v>10</v>
      </c>
      <c r="AO481" s="16">
        <v>10</v>
      </c>
      <c r="AP481" s="16">
        <v>8</v>
      </c>
      <c r="AQ481" s="16">
        <v>1</v>
      </c>
      <c r="AR481" s="16">
        <v>4</v>
      </c>
      <c r="AS481" s="16">
        <v>2</v>
      </c>
      <c r="AT481" s="16">
        <v>3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</row>
    <row r="482" spans="1:52" x14ac:dyDescent="0.35">
      <c r="A482">
        <v>11185</v>
      </c>
      <c r="B482" t="s">
        <v>69</v>
      </c>
      <c r="C482" t="s">
        <v>74</v>
      </c>
      <c r="D482" t="s">
        <v>68</v>
      </c>
      <c r="E482" t="s">
        <v>76</v>
      </c>
      <c r="F482" t="s">
        <v>198</v>
      </c>
      <c r="G482" t="s">
        <v>96</v>
      </c>
      <c r="H482" t="s">
        <v>98</v>
      </c>
      <c r="I482" t="s">
        <v>199</v>
      </c>
      <c r="J482" t="s">
        <v>110</v>
      </c>
      <c r="K482" t="s">
        <v>116</v>
      </c>
      <c r="L482">
        <v>8</v>
      </c>
      <c r="P482">
        <v>8</v>
      </c>
      <c r="Q482">
        <v>6</v>
      </c>
      <c r="R482">
        <v>9</v>
      </c>
      <c r="S482">
        <v>8</v>
      </c>
      <c r="T482">
        <v>9</v>
      </c>
      <c r="U482">
        <v>6</v>
      </c>
      <c r="V482" t="s">
        <v>123</v>
      </c>
      <c r="X482">
        <v>4</v>
      </c>
      <c r="Y482" t="s">
        <v>68</v>
      </c>
      <c r="Z482">
        <v>8</v>
      </c>
      <c r="AA482">
        <v>5</v>
      </c>
      <c r="AB482">
        <v>5</v>
      </c>
      <c r="AC482">
        <v>9</v>
      </c>
      <c r="AD482" t="s">
        <v>129</v>
      </c>
      <c r="AE482" s="16">
        <v>4</v>
      </c>
      <c r="AF482" s="16">
        <v>4</v>
      </c>
      <c r="AG482" s="16">
        <v>4</v>
      </c>
      <c r="AH482" s="16">
        <v>4</v>
      </c>
      <c r="AI482" s="16"/>
      <c r="AJ482" s="16">
        <v>2</v>
      </c>
      <c r="AL482" s="16"/>
      <c r="AM482" s="16"/>
      <c r="AN482" s="16"/>
      <c r="AO482" s="16"/>
      <c r="AP482" s="16"/>
      <c r="AQ482" s="16"/>
      <c r="AR482" s="16"/>
      <c r="AS482" s="16"/>
      <c r="AT482" s="16"/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</row>
    <row r="483" spans="1:52" x14ac:dyDescent="0.35">
      <c r="A483">
        <v>11190</v>
      </c>
      <c r="B483" t="s">
        <v>69</v>
      </c>
      <c r="C483" t="s">
        <v>74</v>
      </c>
      <c r="D483" t="s">
        <v>68</v>
      </c>
      <c r="E483" t="s">
        <v>80</v>
      </c>
      <c r="F483" t="s">
        <v>198</v>
      </c>
      <c r="G483" t="s">
        <v>95</v>
      </c>
      <c r="H483" t="s">
        <v>97</v>
      </c>
      <c r="I483" t="s">
        <v>207</v>
      </c>
      <c r="J483" t="s">
        <v>111</v>
      </c>
      <c r="K483" t="s">
        <v>204</v>
      </c>
      <c r="L483">
        <v>9</v>
      </c>
      <c r="X483" s="16"/>
      <c r="Y483" t="s">
        <v>69</v>
      </c>
      <c r="AB483">
        <v>5</v>
      </c>
      <c r="AE483" s="16"/>
      <c r="AF483" s="16"/>
      <c r="AG483" s="16"/>
      <c r="AH483" s="16"/>
      <c r="AI483" s="16"/>
      <c r="AJ483" s="16"/>
      <c r="AK483">
        <v>9</v>
      </c>
      <c r="AL483" s="16">
        <v>7</v>
      </c>
      <c r="AM483" s="16">
        <v>8</v>
      </c>
      <c r="AN483" s="16">
        <v>9</v>
      </c>
      <c r="AO483" s="16">
        <v>10</v>
      </c>
      <c r="AP483" s="16">
        <v>10</v>
      </c>
      <c r="AQ483" s="16">
        <v>1</v>
      </c>
      <c r="AR483" s="16">
        <v>3</v>
      </c>
      <c r="AS483" s="16">
        <v>2</v>
      </c>
      <c r="AT483" s="16">
        <v>4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0</v>
      </c>
    </row>
    <row r="484" spans="1:52" x14ac:dyDescent="0.35">
      <c r="A484">
        <v>11192</v>
      </c>
      <c r="B484" t="s">
        <v>69</v>
      </c>
      <c r="C484" t="s">
        <v>74</v>
      </c>
      <c r="D484" t="s">
        <v>68</v>
      </c>
      <c r="E484" t="s">
        <v>76</v>
      </c>
      <c r="F484" t="s">
        <v>196</v>
      </c>
      <c r="G484" t="s">
        <v>96</v>
      </c>
      <c r="H484" t="s">
        <v>97</v>
      </c>
      <c r="I484" t="s">
        <v>197</v>
      </c>
      <c r="J484" t="s">
        <v>110</v>
      </c>
      <c r="K484" t="s">
        <v>204</v>
      </c>
      <c r="L484">
        <v>9</v>
      </c>
      <c r="P484">
        <v>9</v>
      </c>
      <c r="Q484">
        <v>9</v>
      </c>
      <c r="R484">
        <v>9</v>
      </c>
      <c r="S484">
        <v>10</v>
      </c>
      <c r="T484">
        <v>8</v>
      </c>
      <c r="U484">
        <v>9</v>
      </c>
      <c r="V484" t="s">
        <v>122</v>
      </c>
      <c r="X484">
        <v>5</v>
      </c>
      <c r="Y484" t="s">
        <v>68</v>
      </c>
      <c r="Z484">
        <v>10</v>
      </c>
      <c r="AA484">
        <v>4</v>
      </c>
      <c r="AB484">
        <v>5</v>
      </c>
      <c r="AC484">
        <v>10</v>
      </c>
      <c r="AD484" t="s">
        <v>128</v>
      </c>
      <c r="AE484" s="16">
        <v>5</v>
      </c>
      <c r="AF484" s="16">
        <v>4</v>
      </c>
      <c r="AG484" s="16">
        <v>4</v>
      </c>
      <c r="AH484" s="16">
        <v>4</v>
      </c>
      <c r="AI484" s="16">
        <v>1</v>
      </c>
      <c r="AJ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</row>
    <row r="485" spans="1:52" x14ac:dyDescent="0.35">
      <c r="A485">
        <v>11193</v>
      </c>
      <c r="B485" t="s">
        <v>69</v>
      </c>
      <c r="C485" t="s">
        <v>74</v>
      </c>
      <c r="D485" t="s">
        <v>68</v>
      </c>
      <c r="E485" t="s">
        <v>82</v>
      </c>
      <c r="F485" t="s">
        <v>198</v>
      </c>
      <c r="G485" t="s">
        <v>95</v>
      </c>
      <c r="H485" t="s">
        <v>97</v>
      </c>
      <c r="I485" t="s">
        <v>205</v>
      </c>
      <c r="J485" t="s">
        <v>111</v>
      </c>
      <c r="K485" t="s">
        <v>204</v>
      </c>
      <c r="L485">
        <v>6</v>
      </c>
      <c r="X485" s="16"/>
      <c r="Y485" t="s">
        <v>68</v>
      </c>
      <c r="Z485">
        <v>6</v>
      </c>
      <c r="AA485">
        <v>4</v>
      </c>
      <c r="AB485">
        <v>4</v>
      </c>
      <c r="AC485">
        <v>4</v>
      </c>
      <c r="AD485" t="s">
        <v>128</v>
      </c>
      <c r="AE485" s="16">
        <v>4</v>
      </c>
      <c r="AF485" s="16">
        <v>4</v>
      </c>
      <c r="AG485" s="16">
        <v>5</v>
      </c>
      <c r="AH485" s="16">
        <v>3</v>
      </c>
      <c r="AI485" s="16">
        <v>1</v>
      </c>
      <c r="AJ485" s="16"/>
      <c r="AK485">
        <v>7</v>
      </c>
      <c r="AL485" s="16">
        <v>7</v>
      </c>
      <c r="AM485" s="16">
        <v>8</v>
      </c>
      <c r="AN485" s="16">
        <v>8</v>
      </c>
      <c r="AO485" s="16">
        <v>9</v>
      </c>
      <c r="AP485" s="16">
        <v>10</v>
      </c>
      <c r="AQ485" s="16">
        <v>1</v>
      </c>
      <c r="AR485" s="16">
        <v>2</v>
      </c>
      <c r="AS485" s="16">
        <v>4</v>
      </c>
      <c r="AT485" s="16">
        <v>3</v>
      </c>
      <c r="AU485">
        <v>1</v>
      </c>
      <c r="AV485">
        <v>0</v>
      </c>
      <c r="AW485">
        <v>1</v>
      </c>
      <c r="AX485">
        <v>0</v>
      </c>
      <c r="AY485">
        <v>0</v>
      </c>
      <c r="AZ485">
        <v>0</v>
      </c>
    </row>
    <row r="486" spans="1:52" x14ac:dyDescent="0.35">
      <c r="A486">
        <v>11197</v>
      </c>
      <c r="B486" t="s">
        <v>69</v>
      </c>
      <c r="C486" t="s">
        <v>74</v>
      </c>
      <c r="D486" t="s">
        <v>68</v>
      </c>
      <c r="E486" t="s">
        <v>79</v>
      </c>
      <c r="F486" t="s">
        <v>196</v>
      </c>
      <c r="G486" t="s">
        <v>96</v>
      </c>
      <c r="H486" t="s">
        <v>98</v>
      </c>
      <c r="I486" t="s">
        <v>199</v>
      </c>
      <c r="J486" t="s">
        <v>111</v>
      </c>
      <c r="K486" t="s">
        <v>117</v>
      </c>
      <c r="L486">
        <v>9</v>
      </c>
      <c r="X486" s="16"/>
      <c r="Y486" t="s">
        <v>69</v>
      </c>
      <c r="AB486">
        <v>5</v>
      </c>
      <c r="AE486" s="16"/>
      <c r="AF486" s="16"/>
      <c r="AG486" s="16"/>
      <c r="AH486" s="16"/>
      <c r="AI486" s="16"/>
      <c r="AJ486" s="16"/>
      <c r="AK486">
        <v>10</v>
      </c>
      <c r="AL486" s="16">
        <v>9</v>
      </c>
      <c r="AM486" s="16">
        <v>7</v>
      </c>
      <c r="AN486" s="16">
        <v>9</v>
      </c>
      <c r="AO486" s="16">
        <v>7</v>
      </c>
      <c r="AP486" s="16">
        <v>10</v>
      </c>
      <c r="AQ486" s="16">
        <v>2</v>
      </c>
      <c r="AR486" s="16">
        <v>3</v>
      </c>
      <c r="AS486" s="16">
        <v>1</v>
      </c>
      <c r="AT486" s="16">
        <v>4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</row>
    <row r="487" spans="1:52" x14ac:dyDescent="0.35">
      <c r="A487">
        <v>11201</v>
      </c>
      <c r="B487" t="s">
        <v>69</v>
      </c>
      <c r="C487" t="s">
        <v>74</v>
      </c>
      <c r="D487" t="s">
        <v>68</v>
      </c>
      <c r="E487" t="s">
        <v>84</v>
      </c>
      <c r="F487" t="s">
        <v>196</v>
      </c>
      <c r="G487" t="s">
        <v>96</v>
      </c>
      <c r="H487" t="s">
        <v>97</v>
      </c>
      <c r="I487" t="s">
        <v>206</v>
      </c>
      <c r="J487" t="s">
        <v>111</v>
      </c>
      <c r="K487" t="s">
        <v>204</v>
      </c>
      <c r="L487">
        <v>4</v>
      </c>
      <c r="X487" s="16"/>
      <c r="Y487" t="s">
        <v>69</v>
      </c>
      <c r="AB487">
        <v>2</v>
      </c>
      <c r="AE487" s="16"/>
      <c r="AF487" s="16"/>
      <c r="AG487" s="16"/>
      <c r="AH487" s="16"/>
      <c r="AI487" s="16"/>
      <c r="AJ487" s="16"/>
      <c r="AK487">
        <v>5</v>
      </c>
      <c r="AL487" s="16">
        <v>6</v>
      </c>
      <c r="AM487" s="16">
        <v>6</v>
      </c>
      <c r="AN487" s="16">
        <v>7</v>
      </c>
      <c r="AO487" s="16">
        <v>2</v>
      </c>
      <c r="AP487" s="16">
        <v>7</v>
      </c>
      <c r="AQ487" s="16">
        <v>2</v>
      </c>
      <c r="AR487" s="16">
        <v>4</v>
      </c>
      <c r="AS487" s="16">
        <v>1</v>
      </c>
      <c r="AT487" s="16">
        <v>3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</row>
    <row r="488" spans="1:52" x14ac:dyDescent="0.35">
      <c r="A488">
        <v>11202</v>
      </c>
      <c r="B488" t="s">
        <v>69</v>
      </c>
      <c r="C488" t="s">
        <v>74</v>
      </c>
      <c r="D488" t="s">
        <v>68</v>
      </c>
      <c r="E488" t="s">
        <v>75</v>
      </c>
      <c r="F488" t="s">
        <v>198</v>
      </c>
      <c r="G488" t="s">
        <v>95</v>
      </c>
      <c r="H488" t="s">
        <v>97</v>
      </c>
      <c r="I488" t="s">
        <v>197</v>
      </c>
      <c r="J488" t="s">
        <v>111</v>
      </c>
      <c r="K488" t="s">
        <v>116</v>
      </c>
      <c r="L488">
        <v>10</v>
      </c>
      <c r="X488" s="16"/>
      <c r="Y488" t="s">
        <v>69</v>
      </c>
      <c r="AB488">
        <v>4</v>
      </c>
      <c r="AE488" s="16"/>
      <c r="AF488" s="16"/>
      <c r="AG488" s="16"/>
      <c r="AH488" s="16"/>
      <c r="AI488" s="16"/>
      <c r="AJ488" s="16"/>
      <c r="AK488">
        <v>9</v>
      </c>
      <c r="AL488" s="16">
        <v>10</v>
      </c>
      <c r="AM488" s="16">
        <v>9</v>
      </c>
      <c r="AN488" s="16">
        <v>9</v>
      </c>
      <c r="AO488" s="16">
        <v>7</v>
      </c>
      <c r="AP488" s="16">
        <v>9</v>
      </c>
      <c r="AQ488" s="16">
        <v>2</v>
      </c>
      <c r="AR488" s="16">
        <v>1</v>
      </c>
      <c r="AS488" s="16">
        <v>4</v>
      </c>
      <c r="AT488" s="16">
        <v>3</v>
      </c>
      <c r="AU488">
        <v>1</v>
      </c>
      <c r="AV488">
        <v>1</v>
      </c>
      <c r="AW488">
        <v>0</v>
      </c>
      <c r="AX488">
        <v>0</v>
      </c>
      <c r="AY488">
        <v>0</v>
      </c>
      <c r="AZ488">
        <v>0</v>
      </c>
    </row>
    <row r="489" spans="1:52" x14ac:dyDescent="0.35">
      <c r="A489">
        <v>11204</v>
      </c>
      <c r="B489" t="s">
        <v>69</v>
      </c>
      <c r="C489" t="s">
        <v>74</v>
      </c>
      <c r="D489" t="s">
        <v>68</v>
      </c>
      <c r="E489" t="s">
        <v>81</v>
      </c>
      <c r="F489" t="s">
        <v>196</v>
      </c>
      <c r="G489" t="s">
        <v>96</v>
      </c>
      <c r="H489" t="s">
        <v>97</v>
      </c>
      <c r="I489" t="s">
        <v>197</v>
      </c>
      <c r="J489" t="s">
        <v>111</v>
      </c>
      <c r="K489" t="s">
        <v>116</v>
      </c>
      <c r="L489">
        <v>9</v>
      </c>
      <c r="X489" s="16"/>
      <c r="Y489" t="s">
        <v>68</v>
      </c>
      <c r="Z489">
        <v>10</v>
      </c>
      <c r="AA489">
        <v>4</v>
      </c>
      <c r="AB489">
        <v>4</v>
      </c>
      <c r="AC489">
        <v>8</v>
      </c>
      <c r="AD489" t="s">
        <v>129</v>
      </c>
      <c r="AE489" s="16">
        <v>5</v>
      </c>
      <c r="AF489" s="16">
        <v>4</v>
      </c>
      <c r="AG489" s="16">
        <v>5</v>
      </c>
      <c r="AH489" s="16">
        <v>4</v>
      </c>
      <c r="AI489" s="16"/>
      <c r="AJ489" s="16">
        <v>2</v>
      </c>
      <c r="AK489">
        <v>10</v>
      </c>
      <c r="AL489" s="16">
        <v>9</v>
      </c>
      <c r="AM489" s="16">
        <v>7</v>
      </c>
      <c r="AN489" s="16">
        <v>10</v>
      </c>
      <c r="AO489" s="16">
        <v>8</v>
      </c>
      <c r="AP489" s="16">
        <v>9</v>
      </c>
      <c r="AQ489" s="16">
        <v>2</v>
      </c>
      <c r="AR489" s="16">
        <v>4</v>
      </c>
      <c r="AS489" s="16">
        <v>1</v>
      </c>
      <c r="AT489" s="16">
        <v>3</v>
      </c>
      <c r="AU489">
        <v>0</v>
      </c>
      <c r="AV489">
        <v>1</v>
      </c>
      <c r="AW489">
        <v>1</v>
      </c>
      <c r="AX489">
        <v>0</v>
      </c>
      <c r="AY489">
        <v>0</v>
      </c>
      <c r="AZ489">
        <v>0</v>
      </c>
    </row>
    <row r="490" spans="1:52" x14ac:dyDescent="0.35">
      <c r="A490">
        <v>11210</v>
      </c>
      <c r="B490" t="s">
        <v>69</v>
      </c>
      <c r="C490" t="s">
        <v>74</v>
      </c>
      <c r="D490" t="s">
        <v>68</v>
      </c>
      <c r="E490" t="s">
        <v>75</v>
      </c>
      <c r="F490" t="s">
        <v>196</v>
      </c>
      <c r="G490" t="s">
        <v>94</v>
      </c>
      <c r="H490" t="s">
        <v>98</v>
      </c>
      <c r="I490" t="s">
        <v>205</v>
      </c>
      <c r="J490" t="s">
        <v>110</v>
      </c>
      <c r="K490" t="s">
        <v>116</v>
      </c>
      <c r="L490">
        <v>10</v>
      </c>
      <c r="P490">
        <v>10</v>
      </c>
      <c r="Q490">
        <v>10</v>
      </c>
      <c r="R490">
        <v>8</v>
      </c>
      <c r="S490">
        <v>9</v>
      </c>
      <c r="T490">
        <v>9</v>
      </c>
      <c r="U490">
        <v>10</v>
      </c>
      <c r="V490" t="s">
        <v>123</v>
      </c>
      <c r="X490">
        <v>3</v>
      </c>
      <c r="Y490" t="s">
        <v>69</v>
      </c>
      <c r="AB490">
        <v>5</v>
      </c>
      <c r="AE490" s="16"/>
      <c r="AF490" s="16"/>
      <c r="AG490" s="16"/>
      <c r="AH490" s="16"/>
      <c r="AI490" s="16"/>
      <c r="AJ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</row>
    <row r="491" spans="1:52" x14ac:dyDescent="0.35">
      <c r="A491">
        <v>11211</v>
      </c>
      <c r="B491" t="s">
        <v>69</v>
      </c>
      <c r="C491" t="s">
        <v>74</v>
      </c>
      <c r="D491" t="s">
        <v>68</v>
      </c>
      <c r="E491" t="s">
        <v>78</v>
      </c>
      <c r="F491" t="s">
        <v>196</v>
      </c>
      <c r="G491" t="s">
        <v>94</v>
      </c>
      <c r="H491" t="s">
        <v>98</v>
      </c>
      <c r="I491" t="s">
        <v>205</v>
      </c>
      <c r="J491" t="s">
        <v>110</v>
      </c>
      <c r="K491" t="s">
        <v>204</v>
      </c>
      <c r="L491">
        <v>9</v>
      </c>
      <c r="P491">
        <v>9</v>
      </c>
      <c r="Q491">
        <v>10</v>
      </c>
      <c r="R491">
        <v>10</v>
      </c>
      <c r="S491">
        <v>9</v>
      </c>
      <c r="T491">
        <v>9</v>
      </c>
      <c r="U491">
        <v>10</v>
      </c>
      <c r="V491" t="s">
        <v>123</v>
      </c>
      <c r="X491">
        <v>5</v>
      </c>
      <c r="Y491" t="s">
        <v>68</v>
      </c>
      <c r="Z491">
        <v>10</v>
      </c>
      <c r="AA491">
        <v>5</v>
      </c>
      <c r="AB491">
        <v>5</v>
      </c>
      <c r="AC491">
        <v>9</v>
      </c>
      <c r="AD491" t="s">
        <v>129</v>
      </c>
      <c r="AE491" s="16">
        <v>4</v>
      </c>
      <c r="AF491" s="16">
        <v>5</v>
      </c>
      <c r="AG491" s="16">
        <v>4</v>
      </c>
      <c r="AH491" s="16">
        <v>4</v>
      </c>
      <c r="AI491" s="16"/>
      <c r="AJ491" s="16">
        <v>3</v>
      </c>
      <c r="AL491" s="16"/>
      <c r="AM491" s="16"/>
      <c r="AN491" s="16"/>
      <c r="AO491" s="16"/>
      <c r="AP491" s="16"/>
      <c r="AQ491" s="16"/>
      <c r="AR491" s="16"/>
      <c r="AS491" s="16"/>
      <c r="AT491" s="16"/>
      <c r="AU491">
        <v>1</v>
      </c>
      <c r="AV491">
        <v>1</v>
      </c>
      <c r="AW491">
        <v>1</v>
      </c>
      <c r="AX491">
        <v>0</v>
      </c>
      <c r="AY491">
        <v>0</v>
      </c>
      <c r="AZ491">
        <v>0</v>
      </c>
    </row>
    <row r="492" spans="1:52" x14ac:dyDescent="0.35">
      <c r="A492">
        <v>11212</v>
      </c>
      <c r="B492" t="s">
        <v>69</v>
      </c>
      <c r="C492" t="s">
        <v>74</v>
      </c>
      <c r="D492" t="s">
        <v>68</v>
      </c>
      <c r="E492" t="s">
        <v>78</v>
      </c>
      <c r="F492" t="s">
        <v>200</v>
      </c>
      <c r="G492" t="s">
        <v>94</v>
      </c>
      <c r="H492" t="s">
        <v>98</v>
      </c>
      <c r="I492" t="s">
        <v>201</v>
      </c>
      <c r="J492" t="s">
        <v>111</v>
      </c>
      <c r="K492" t="s">
        <v>204</v>
      </c>
      <c r="L492">
        <v>4</v>
      </c>
      <c r="X492" s="16"/>
      <c r="Y492" t="s">
        <v>68</v>
      </c>
      <c r="Z492">
        <v>5</v>
      </c>
      <c r="AA492">
        <v>5</v>
      </c>
      <c r="AB492">
        <v>5</v>
      </c>
      <c r="AC492">
        <v>4</v>
      </c>
      <c r="AD492" t="s">
        <v>129</v>
      </c>
      <c r="AE492" s="16">
        <v>5</v>
      </c>
      <c r="AF492" s="16">
        <v>3</v>
      </c>
      <c r="AG492" s="16">
        <v>4</v>
      </c>
      <c r="AH492" s="16">
        <v>2</v>
      </c>
      <c r="AI492" s="16"/>
      <c r="AJ492" s="16">
        <v>2</v>
      </c>
      <c r="AK492">
        <v>5</v>
      </c>
      <c r="AL492" s="16">
        <v>5</v>
      </c>
      <c r="AM492" s="16">
        <v>2</v>
      </c>
      <c r="AN492" s="16">
        <v>7</v>
      </c>
      <c r="AO492" s="16">
        <v>3</v>
      </c>
      <c r="AP492" s="16">
        <v>7</v>
      </c>
      <c r="AQ492" s="16">
        <v>1</v>
      </c>
      <c r="AR492" s="16">
        <v>3</v>
      </c>
      <c r="AS492" s="16">
        <v>2</v>
      </c>
      <c r="AT492" s="16">
        <v>4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</row>
    <row r="493" spans="1:52" x14ac:dyDescent="0.35">
      <c r="A493">
        <v>11213</v>
      </c>
      <c r="B493" t="s">
        <v>69</v>
      </c>
      <c r="C493" t="s">
        <v>74</v>
      </c>
      <c r="D493" t="s">
        <v>68</v>
      </c>
      <c r="E493" t="s">
        <v>79</v>
      </c>
      <c r="F493" t="s">
        <v>196</v>
      </c>
      <c r="G493" t="s">
        <v>95</v>
      </c>
      <c r="H493" t="s">
        <v>97</v>
      </c>
      <c r="I493" t="s">
        <v>207</v>
      </c>
      <c r="J493" t="s">
        <v>111</v>
      </c>
      <c r="K493" t="s">
        <v>204</v>
      </c>
      <c r="L493">
        <v>10</v>
      </c>
      <c r="X493" s="16"/>
      <c r="Y493" t="s">
        <v>69</v>
      </c>
      <c r="AB493">
        <v>5</v>
      </c>
      <c r="AE493" s="16"/>
      <c r="AF493" s="16"/>
      <c r="AG493" s="16"/>
      <c r="AH493" s="16"/>
      <c r="AI493" s="16"/>
      <c r="AJ493" s="16"/>
      <c r="AK493">
        <v>9</v>
      </c>
      <c r="AL493" s="16">
        <v>7</v>
      </c>
      <c r="AM493" s="16">
        <v>10</v>
      </c>
      <c r="AN493" s="16">
        <v>9</v>
      </c>
      <c r="AO493" s="16">
        <v>8</v>
      </c>
      <c r="AP493" s="16">
        <v>9</v>
      </c>
      <c r="AQ493" s="16">
        <v>4</v>
      </c>
      <c r="AR493" s="16">
        <v>3</v>
      </c>
      <c r="AS493" s="16">
        <v>2</v>
      </c>
      <c r="AT493" s="16">
        <v>1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0</v>
      </c>
    </row>
    <row r="494" spans="1:52" x14ac:dyDescent="0.35">
      <c r="A494">
        <v>11218</v>
      </c>
      <c r="B494" t="s">
        <v>69</v>
      </c>
      <c r="C494" t="s">
        <v>74</v>
      </c>
      <c r="D494" t="s">
        <v>68</v>
      </c>
      <c r="E494" t="s">
        <v>77</v>
      </c>
      <c r="F494" t="s">
        <v>208</v>
      </c>
      <c r="G494" t="s">
        <v>93</v>
      </c>
      <c r="H494" t="s">
        <v>100</v>
      </c>
      <c r="I494" t="s">
        <v>203</v>
      </c>
      <c r="J494" t="s">
        <v>111</v>
      </c>
      <c r="K494" t="s">
        <v>204</v>
      </c>
      <c r="L494">
        <v>9</v>
      </c>
      <c r="X494" s="16"/>
      <c r="Y494" t="s">
        <v>69</v>
      </c>
      <c r="AB494">
        <v>5</v>
      </c>
      <c r="AE494" s="16"/>
      <c r="AF494" s="16"/>
      <c r="AG494" s="16"/>
      <c r="AH494" s="16"/>
      <c r="AI494" s="16"/>
      <c r="AJ494" s="16"/>
      <c r="AK494">
        <v>10</v>
      </c>
      <c r="AL494" s="16">
        <v>9</v>
      </c>
      <c r="AM494" s="16">
        <v>7</v>
      </c>
      <c r="AN494" s="16">
        <v>9</v>
      </c>
      <c r="AO494" s="16">
        <v>7</v>
      </c>
      <c r="AP494" s="16">
        <v>9</v>
      </c>
      <c r="AQ494" s="16">
        <v>1</v>
      </c>
      <c r="AR494" s="16">
        <v>4</v>
      </c>
      <c r="AS494" s="16">
        <v>3</v>
      </c>
      <c r="AT494" s="16">
        <v>2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0</v>
      </c>
    </row>
    <row r="495" spans="1:52" x14ac:dyDescent="0.35">
      <c r="A495">
        <v>11219</v>
      </c>
      <c r="B495" t="s">
        <v>69</v>
      </c>
      <c r="C495" t="s">
        <v>74</v>
      </c>
      <c r="D495" t="s">
        <v>68</v>
      </c>
      <c r="E495" t="s">
        <v>80</v>
      </c>
      <c r="F495" t="s">
        <v>196</v>
      </c>
      <c r="G495" t="s">
        <v>94</v>
      </c>
      <c r="H495" t="s">
        <v>98</v>
      </c>
      <c r="I495" t="s">
        <v>199</v>
      </c>
      <c r="J495" t="s">
        <v>111</v>
      </c>
      <c r="K495" t="s">
        <v>204</v>
      </c>
      <c r="L495">
        <v>7</v>
      </c>
      <c r="X495" s="16"/>
      <c r="Y495" t="s">
        <v>68</v>
      </c>
      <c r="Z495">
        <v>7</v>
      </c>
      <c r="AA495">
        <v>2</v>
      </c>
      <c r="AB495">
        <v>5</v>
      </c>
      <c r="AC495">
        <v>8</v>
      </c>
      <c r="AD495" t="s">
        <v>128</v>
      </c>
      <c r="AE495" s="16">
        <v>5</v>
      </c>
      <c r="AF495" s="16">
        <v>2</v>
      </c>
      <c r="AG495" s="16">
        <v>5</v>
      </c>
      <c r="AH495" s="16">
        <v>5</v>
      </c>
      <c r="AI495" s="16">
        <v>1</v>
      </c>
      <c r="AJ495" s="16"/>
      <c r="AK495">
        <v>9</v>
      </c>
      <c r="AL495" s="16">
        <v>8</v>
      </c>
      <c r="AM495" s="16">
        <v>8</v>
      </c>
      <c r="AN495" s="16">
        <v>9</v>
      </c>
      <c r="AO495" s="16">
        <v>7</v>
      </c>
      <c r="AP495" s="16">
        <v>9</v>
      </c>
      <c r="AQ495" s="16">
        <v>3</v>
      </c>
      <c r="AR495" s="16">
        <v>2</v>
      </c>
      <c r="AS495" s="16">
        <v>4</v>
      </c>
      <c r="AT495" s="16">
        <v>1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0</v>
      </c>
    </row>
    <row r="496" spans="1:52" x14ac:dyDescent="0.35">
      <c r="A496">
        <v>11224</v>
      </c>
      <c r="B496" t="s">
        <v>69</v>
      </c>
      <c r="C496" t="s">
        <v>74</v>
      </c>
      <c r="D496" t="s">
        <v>68</v>
      </c>
      <c r="E496" t="s">
        <v>86</v>
      </c>
      <c r="F496" t="s">
        <v>208</v>
      </c>
      <c r="G496" t="s">
        <v>93</v>
      </c>
      <c r="H496" t="s">
        <v>98</v>
      </c>
      <c r="I496" t="s">
        <v>207</v>
      </c>
      <c r="J496" t="s">
        <v>112</v>
      </c>
      <c r="K496" t="s">
        <v>204</v>
      </c>
      <c r="L496">
        <v>7</v>
      </c>
      <c r="X496" s="16"/>
      <c r="Y496" t="s">
        <v>69</v>
      </c>
      <c r="AB496">
        <v>5</v>
      </c>
      <c r="AE496" s="16"/>
      <c r="AF496" s="16"/>
      <c r="AG496" s="16"/>
      <c r="AH496" s="16"/>
      <c r="AI496" s="16"/>
      <c r="AJ496" s="16"/>
      <c r="AK496">
        <v>8</v>
      </c>
      <c r="AL496" s="16">
        <v>9</v>
      </c>
      <c r="AM496" s="16">
        <v>7</v>
      </c>
      <c r="AN496" s="16">
        <v>10</v>
      </c>
      <c r="AO496" s="16">
        <v>9</v>
      </c>
      <c r="AP496" s="16">
        <v>8</v>
      </c>
      <c r="AQ496" s="16">
        <v>1</v>
      </c>
      <c r="AR496" s="16">
        <v>4</v>
      </c>
      <c r="AS496" s="16">
        <v>3</v>
      </c>
      <c r="AT496" s="16">
        <v>2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</row>
    <row r="497" spans="1:52" x14ac:dyDescent="0.35">
      <c r="A497">
        <v>11225</v>
      </c>
      <c r="B497" t="s">
        <v>69</v>
      </c>
      <c r="C497" t="s">
        <v>74</v>
      </c>
      <c r="D497" t="s">
        <v>68</v>
      </c>
      <c r="E497" t="s">
        <v>86</v>
      </c>
      <c r="F497" t="s">
        <v>196</v>
      </c>
      <c r="G497" t="s">
        <v>95</v>
      </c>
      <c r="H497" t="s">
        <v>97</v>
      </c>
      <c r="I497" t="s">
        <v>207</v>
      </c>
      <c r="J497" t="s">
        <v>111</v>
      </c>
      <c r="K497" t="s">
        <v>116</v>
      </c>
      <c r="L497">
        <v>10</v>
      </c>
      <c r="X497" s="16"/>
      <c r="Y497" t="s">
        <v>69</v>
      </c>
      <c r="AB497">
        <v>4</v>
      </c>
      <c r="AE497" s="16"/>
      <c r="AF497" s="16"/>
      <c r="AG497" s="16"/>
      <c r="AH497" s="16"/>
      <c r="AI497" s="16"/>
      <c r="AJ497" s="16"/>
      <c r="AK497">
        <v>8</v>
      </c>
      <c r="AL497" s="16">
        <v>9</v>
      </c>
      <c r="AM497" s="16">
        <v>8</v>
      </c>
      <c r="AN497" s="16">
        <v>9</v>
      </c>
      <c r="AO497" s="16">
        <v>7</v>
      </c>
      <c r="AP497" s="16">
        <v>8</v>
      </c>
      <c r="AQ497" s="16">
        <v>1</v>
      </c>
      <c r="AR497" s="16">
        <v>4</v>
      </c>
      <c r="AS497" s="16">
        <v>2</v>
      </c>
      <c r="AT497" s="16">
        <v>3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</row>
    <row r="498" spans="1:52" x14ac:dyDescent="0.35">
      <c r="A498">
        <v>11229</v>
      </c>
      <c r="B498" t="s">
        <v>69</v>
      </c>
      <c r="C498" t="s">
        <v>74</v>
      </c>
      <c r="D498" t="s">
        <v>68</v>
      </c>
      <c r="E498" t="s">
        <v>75</v>
      </c>
      <c r="F498" t="s">
        <v>196</v>
      </c>
      <c r="G498" t="s">
        <v>95</v>
      </c>
      <c r="H498" t="s">
        <v>98</v>
      </c>
      <c r="I498" t="s">
        <v>197</v>
      </c>
      <c r="J498" t="s">
        <v>111</v>
      </c>
      <c r="K498" t="s">
        <v>204</v>
      </c>
      <c r="L498">
        <v>9</v>
      </c>
      <c r="X498" s="16"/>
      <c r="Y498" t="s">
        <v>68</v>
      </c>
      <c r="Z498">
        <v>10</v>
      </c>
      <c r="AA498">
        <v>4</v>
      </c>
      <c r="AB498">
        <v>4</v>
      </c>
      <c r="AC498">
        <v>10</v>
      </c>
      <c r="AD498" t="s">
        <v>128</v>
      </c>
      <c r="AE498" s="16">
        <v>4</v>
      </c>
      <c r="AF498" s="16">
        <v>5</v>
      </c>
      <c r="AG498" s="16">
        <v>4</v>
      </c>
      <c r="AH498" s="16">
        <v>5</v>
      </c>
      <c r="AI498" s="16">
        <v>4</v>
      </c>
      <c r="AJ498" s="16"/>
      <c r="AK498">
        <v>10</v>
      </c>
      <c r="AL498" s="16">
        <v>10</v>
      </c>
      <c r="AM498" s="16">
        <v>7</v>
      </c>
      <c r="AN498" s="16">
        <v>9</v>
      </c>
      <c r="AO498" s="16">
        <v>7</v>
      </c>
      <c r="AP498" s="16">
        <v>10</v>
      </c>
      <c r="AQ498" s="16">
        <v>1</v>
      </c>
      <c r="AR498" s="16">
        <v>2</v>
      </c>
      <c r="AS498" s="16">
        <v>4</v>
      </c>
      <c r="AT498" s="16">
        <v>3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</row>
    <row r="499" spans="1:52" x14ac:dyDescent="0.35">
      <c r="A499">
        <v>11230</v>
      </c>
      <c r="B499" t="s">
        <v>69</v>
      </c>
      <c r="C499" t="s">
        <v>74</v>
      </c>
      <c r="D499" t="s">
        <v>68</v>
      </c>
      <c r="E499" t="s">
        <v>82</v>
      </c>
      <c r="F499" t="s">
        <v>196</v>
      </c>
      <c r="G499" t="s">
        <v>95</v>
      </c>
      <c r="H499" t="s">
        <v>98</v>
      </c>
      <c r="I499" t="s">
        <v>209</v>
      </c>
      <c r="J499" t="s">
        <v>111</v>
      </c>
      <c r="K499" t="s">
        <v>204</v>
      </c>
      <c r="L499">
        <v>9</v>
      </c>
      <c r="X499" s="16"/>
      <c r="Y499" t="s">
        <v>69</v>
      </c>
      <c r="AB499">
        <v>5</v>
      </c>
      <c r="AE499" s="16"/>
      <c r="AF499" s="16"/>
      <c r="AG499" s="16"/>
      <c r="AH499" s="16"/>
      <c r="AI499" s="16"/>
      <c r="AJ499" s="16"/>
      <c r="AK499">
        <v>10</v>
      </c>
      <c r="AL499" s="16">
        <v>10</v>
      </c>
      <c r="AM499" s="16">
        <v>10</v>
      </c>
      <c r="AN499" s="16">
        <v>9</v>
      </c>
      <c r="AO499" s="16">
        <v>7</v>
      </c>
      <c r="AP499" s="16">
        <v>9</v>
      </c>
      <c r="AQ499" s="16">
        <v>1</v>
      </c>
      <c r="AR499" s="16">
        <v>3</v>
      </c>
      <c r="AS499" s="16">
        <v>2</v>
      </c>
      <c r="AT499" s="16">
        <v>4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</row>
    <row r="500" spans="1:52" x14ac:dyDescent="0.35">
      <c r="A500">
        <v>11231</v>
      </c>
      <c r="B500" t="s">
        <v>69</v>
      </c>
      <c r="C500" t="s">
        <v>74</v>
      </c>
      <c r="D500" t="s">
        <v>68</v>
      </c>
      <c r="E500" t="s">
        <v>86</v>
      </c>
      <c r="F500" t="s">
        <v>198</v>
      </c>
      <c r="G500" t="s">
        <v>96</v>
      </c>
      <c r="H500" t="s">
        <v>98</v>
      </c>
      <c r="I500" t="s">
        <v>201</v>
      </c>
      <c r="J500" t="s">
        <v>111</v>
      </c>
      <c r="K500" t="s">
        <v>204</v>
      </c>
      <c r="L500">
        <v>5</v>
      </c>
      <c r="X500" s="16"/>
      <c r="Y500" t="s">
        <v>69</v>
      </c>
      <c r="AB500">
        <v>5</v>
      </c>
      <c r="AE500" s="16"/>
      <c r="AF500" s="16"/>
      <c r="AG500" s="16"/>
      <c r="AH500" s="16"/>
      <c r="AI500" s="16"/>
      <c r="AJ500" s="16"/>
      <c r="AK500">
        <v>6</v>
      </c>
      <c r="AL500" s="16">
        <v>7</v>
      </c>
      <c r="AM500" s="16">
        <v>8</v>
      </c>
      <c r="AN500" s="16">
        <v>8</v>
      </c>
      <c r="AO500" s="16">
        <v>9</v>
      </c>
      <c r="AP500" s="16">
        <v>6</v>
      </c>
      <c r="AQ500" s="16">
        <v>3</v>
      </c>
      <c r="AR500" s="16">
        <v>4</v>
      </c>
      <c r="AS500" s="16">
        <v>1</v>
      </c>
      <c r="AT500" s="16">
        <v>2</v>
      </c>
      <c r="AU500">
        <v>1</v>
      </c>
      <c r="AV500">
        <v>1</v>
      </c>
      <c r="AW500">
        <v>0</v>
      </c>
      <c r="AX500">
        <v>0</v>
      </c>
      <c r="AY500">
        <v>0</v>
      </c>
      <c r="AZ500">
        <v>0</v>
      </c>
    </row>
    <row r="501" spans="1:52" x14ac:dyDescent="0.35">
      <c r="A501">
        <v>11232</v>
      </c>
      <c r="B501" t="s">
        <v>69</v>
      </c>
      <c r="C501" t="s">
        <v>74</v>
      </c>
      <c r="D501" t="s">
        <v>68</v>
      </c>
      <c r="E501" t="s">
        <v>79</v>
      </c>
      <c r="F501" t="s">
        <v>208</v>
      </c>
      <c r="G501" t="s">
        <v>96</v>
      </c>
      <c r="H501" t="s">
        <v>100</v>
      </c>
      <c r="I501" t="s">
        <v>207</v>
      </c>
      <c r="J501" t="s">
        <v>111</v>
      </c>
      <c r="K501" t="s">
        <v>204</v>
      </c>
      <c r="L501">
        <v>10</v>
      </c>
      <c r="X501" s="16"/>
      <c r="Y501" t="s">
        <v>68</v>
      </c>
      <c r="Z501">
        <v>9</v>
      </c>
      <c r="AA501">
        <v>5</v>
      </c>
      <c r="AB501">
        <v>4</v>
      </c>
      <c r="AC501">
        <v>8</v>
      </c>
      <c r="AD501" t="s">
        <v>129</v>
      </c>
      <c r="AE501" s="16">
        <v>5</v>
      </c>
      <c r="AF501" s="16">
        <v>5</v>
      </c>
      <c r="AG501" s="16">
        <v>4</v>
      </c>
      <c r="AH501" s="16">
        <v>5</v>
      </c>
      <c r="AI501" s="16"/>
      <c r="AJ501" s="16">
        <v>3</v>
      </c>
      <c r="AK501">
        <v>9</v>
      </c>
      <c r="AL501" s="16">
        <v>9</v>
      </c>
      <c r="AM501" s="16">
        <v>9</v>
      </c>
      <c r="AN501" s="16">
        <v>9</v>
      </c>
      <c r="AO501" s="16">
        <v>8</v>
      </c>
      <c r="AP501" s="16">
        <v>9</v>
      </c>
      <c r="AQ501" s="16">
        <v>3</v>
      </c>
      <c r="AR501" s="16">
        <v>4</v>
      </c>
      <c r="AS501" s="16">
        <v>2</v>
      </c>
      <c r="AT501" s="16">
        <v>1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</row>
    <row r="502" spans="1:52" x14ac:dyDescent="0.35">
      <c r="A502">
        <v>11233</v>
      </c>
      <c r="B502" t="s">
        <v>69</v>
      </c>
      <c r="C502" t="s">
        <v>74</v>
      </c>
      <c r="D502" t="s">
        <v>68</v>
      </c>
      <c r="E502" t="s">
        <v>82</v>
      </c>
      <c r="F502" t="s">
        <v>208</v>
      </c>
      <c r="G502" t="s">
        <v>93</v>
      </c>
      <c r="H502" t="s">
        <v>100</v>
      </c>
      <c r="I502" t="s">
        <v>203</v>
      </c>
      <c r="J502" t="s">
        <v>111</v>
      </c>
      <c r="K502" t="s">
        <v>204</v>
      </c>
      <c r="L502">
        <v>9</v>
      </c>
      <c r="X502" s="16"/>
      <c r="Y502" t="s">
        <v>68</v>
      </c>
      <c r="Z502">
        <v>10</v>
      </c>
      <c r="AA502">
        <v>4</v>
      </c>
      <c r="AB502">
        <v>4</v>
      </c>
      <c r="AC502">
        <v>9</v>
      </c>
      <c r="AD502" t="s">
        <v>128</v>
      </c>
      <c r="AE502" s="16">
        <v>5</v>
      </c>
      <c r="AF502" s="16">
        <v>2</v>
      </c>
      <c r="AG502" s="16">
        <v>5</v>
      </c>
      <c r="AH502" s="16">
        <v>5</v>
      </c>
      <c r="AI502" s="16">
        <v>1</v>
      </c>
      <c r="AJ502" s="16"/>
      <c r="AK502">
        <v>10</v>
      </c>
      <c r="AL502" s="16">
        <v>9</v>
      </c>
      <c r="AM502" s="16">
        <v>8</v>
      </c>
      <c r="AN502" s="16">
        <v>9</v>
      </c>
      <c r="AO502" s="16">
        <v>8</v>
      </c>
      <c r="AP502" s="16">
        <v>9</v>
      </c>
      <c r="AQ502" s="16">
        <v>4</v>
      </c>
      <c r="AR502" s="16">
        <v>2</v>
      </c>
      <c r="AS502" s="16">
        <v>3</v>
      </c>
      <c r="AT502" s="16">
        <v>1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</row>
    <row r="503" spans="1:52" x14ac:dyDescent="0.35">
      <c r="A503">
        <v>11235</v>
      </c>
      <c r="B503" t="s">
        <v>69</v>
      </c>
      <c r="C503" t="s">
        <v>74</v>
      </c>
      <c r="D503" t="s">
        <v>68</v>
      </c>
      <c r="E503" t="s">
        <v>80</v>
      </c>
      <c r="F503" t="s">
        <v>198</v>
      </c>
      <c r="G503" t="s">
        <v>95</v>
      </c>
      <c r="H503" t="s">
        <v>98</v>
      </c>
      <c r="I503" t="s">
        <v>199</v>
      </c>
      <c r="J503" t="s">
        <v>112</v>
      </c>
      <c r="K503" t="s">
        <v>204</v>
      </c>
      <c r="L503">
        <v>6</v>
      </c>
      <c r="X503" s="16"/>
      <c r="Y503" t="s">
        <v>69</v>
      </c>
      <c r="AB503">
        <v>4</v>
      </c>
      <c r="AE503" s="16"/>
      <c r="AF503" s="16"/>
      <c r="AG503" s="16"/>
      <c r="AH503" s="16"/>
      <c r="AI503" s="16"/>
      <c r="AJ503" s="16"/>
      <c r="AK503">
        <v>7</v>
      </c>
      <c r="AL503" s="16">
        <v>9</v>
      </c>
      <c r="AM503" s="16">
        <v>9</v>
      </c>
      <c r="AN503" s="16">
        <v>5</v>
      </c>
      <c r="AO503" s="16">
        <v>8</v>
      </c>
      <c r="AP503" s="16">
        <v>8</v>
      </c>
      <c r="AQ503" s="16">
        <v>3</v>
      </c>
      <c r="AR503" s="16">
        <v>2</v>
      </c>
      <c r="AS503" s="16">
        <v>4</v>
      </c>
      <c r="AT503" s="16">
        <v>1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0</v>
      </c>
    </row>
    <row r="504" spans="1:52" x14ac:dyDescent="0.35">
      <c r="A504">
        <v>11236</v>
      </c>
      <c r="B504" t="s">
        <v>69</v>
      </c>
      <c r="C504" t="s">
        <v>74</v>
      </c>
      <c r="D504" t="s">
        <v>68</v>
      </c>
      <c r="E504" t="s">
        <v>75</v>
      </c>
      <c r="F504" t="s">
        <v>200</v>
      </c>
      <c r="G504" t="s">
        <v>93</v>
      </c>
      <c r="H504" t="s">
        <v>98</v>
      </c>
      <c r="I504" t="s">
        <v>207</v>
      </c>
      <c r="J504" t="s">
        <v>111</v>
      </c>
      <c r="K504" t="s">
        <v>204</v>
      </c>
      <c r="L504">
        <v>9</v>
      </c>
      <c r="X504" s="16"/>
      <c r="Y504" t="s">
        <v>68</v>
      </c>
      <c r="Z504">
        <v>10</v>
      </c>
      <c r="AA504">
        <v>5</v>
      </c>
      <c r="AB504">
        <v>5</v>
      </c>
      <c r="AC504">
        <v>8</v>
      </c>
      <c r="AD504" t="s">
        <v>129</v>
      </c>
      <c r="AE504" s="16">
        <v>4</v>
      </c>
      <c r="AF504" s="16">
        <v>3</v>
      </c>
      <c r="AG504" s="16">
        <v>5</v>
      </c>
      <c r="AH504" s="16">
        <v>5</v>
      </c>
      <c r="AI504" s="16"/>
      <c r="AJ504" s="16">
        <v>2</v>
      </c>
      <c r="AK504">
        <v>9</v>
      </c>
      <c r="AL504" s="16">
        <v>7</v>
      </c>
      <c r="AM504" s="16">
        <v>8</v>
      </c>
      <c r="AN504" s="16">
        <v>9</v>
      </c>
      <c r="AO504" s="16">
        <v>8</v>
      </c>
      <c r="AP504" s="16">
        <v>10</v>
      </c>
      <c r="AQ504" s="16">
        <v>1</v>
      </c>
      <c r="AR504" s="16">
        <v>4</v>
      </c>
      <c r="AS504" s="16">
        <v>3</v>
      </c>
      <c r="AT504" s="16">
        <v>2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</row>
    <row r="505" spans="1:52" x14ac:dyDescent="0.35">
      <c r="A505">
        <v>11238</v>
      </c>
      <c r="B505" t="s">
        <v>69</v>
      </c>
      <c r="C505" t="s">
        <v>74</v>
      </c>
      <c r="D505" t="s">
        <v>68</v>
      </c>
      <c r="E505" t="s">
        <v>82</v>
      </c>
      <c r="F505" t="s">
        <v>198</v>
      </c>
      <c r="G505" t="s">
        <v>96</v>
      </c>
      <c r="H505" t="s">
        <v>97</v>
      </c>
      <c r="I505" t="s">
        <v>205</v>
      </c>
      <c r="J505" t="s">
        <v>111</v>
      </c>
      <c r="K505" t="s">
        <v>116</v>
      </c>
      <c r="L505">
        <v>10</v>
      </c>
      <c r="X505" s="16"/>
      <c r="Y505" t="s">
        <v>68</v>
      </c>
      <c r="Z505">
        <v>10</v>
      </c>
      <c r="AA505">
        <v>4</v>
      </c>
      <c r="AB505">
        <v>5</v>
      </c>
      <c r="AC505">
        <v>10</v>
      </c>
      <c r="AD505" t="s">
        <v>128</v>
      </c>
      <c r="AE505" s="16">
        <v>5</v>
      </c>
      <c r="AF505" s="16">
        <v>5</v>
      </c>
      <c r="AG505" s="16">
        <v>4</v>
      </c>
      <c r="AH505" s="16">
        <v>5</v>
      </c>
      <c r="AI505" s="16">
        <v>3</v>
      </c>
      <c r="AJ505" s="16"/>
      <c r="AK505">
        <v>9</v>
      </c>
      <c r="AL505" s="16">
        <v>9</v>
      </c>
      <c r="AM505" s="16">
        <v>9</v>
      </c>
      <c r="AN505" s="16">
        <v>9</v>
      </c>
      <c r="AO505" s="16">
        <v>9</v>
      </c>
      <c r="AP505" s="16">
        <v>10</v>
      </c>
      <c r="AQ505" s="16">
        <v>2</v>
      </c>
      <c r="AR505" s="16">
        <v>4</v>
      </c>
      <c r="AS505" s="16">
        <v>1</v>
      </c>
      <c r="AT505" s="16">
        <v>3</v>
      </c>
      <c r="AU505">
        <v>1</v>
      </c>
      <c r="AV505">
        <v>1</v>
      </c>
      <c r="AW505">
        <v>0</v>
      </c>
      <c r="AX505">
        <v>0</v>
      </c>
      <c r="AY505">
        <v>0</v>
      </c>
      <c r="AZ505">
        <v>0</v>
      </c>
    </row>
    <row r="506" spans="1:52" x14ac:dyDescent="0.35">
      <c r="A506">
        <v>11241</v>
      </c>
      <c r="B506" t="s">
        <v>69</v>
      </c>
      <c r="C506" t="s">
        <v>74</v>
      </c>
      <c r="D506" t="s">
        <v>68</v>
      </c>
      <c r="E506" t="s">
        <v>86</v>
      </c>
      <c r="F506" t="s">
        <v>198</v>
      </c>
      <c r="G506" t="s">
        <v>95</v>
      </c>
      <c r="H506" t="s">
        <v>97</v>
      </c>
      <c r="I506" t="s">
        <v>207</v>
      </c>
      <c r="J506" t="s">
        <v>111</v>
      </c>
      <c r="K506" t="s">
        <v>204</v>
      </c>
      <c r="L506">
        <v>4</v>
      </c>
      <c r="X506" s="16"/>
      <c r="Y506" t="s">
        <v>69</v>
      </c>
      <c r="AB506">
        <v>2</v>
      </c>
      <c r="AE506" s="16"/>
      <c r="AF506" s="16"/>
      <c r="AG506" s="16"/>
      <c r="AH506" s="16"/>
      <c r="AI506" s="16"/>
      <c r="AJ506" s="16"/>
      <c r="AK506">
        <v>3</v>
      </c>
      <c r="AL506" s="16">
        <v>3</v>
      </c>
      <c r="AM506" s="16">
        <v>6</v>
      </c>
      <c r="AN506" s="16">
        <v>3</v>
      </c>
      <c r="AO506" s="16">
        <v>5</v>
      </c>
      <c r="AP506" s="16">
        <v>4</v>
      </c>
      <c r="AQ506" s="16">
        <v>1</v>
      </c>
      <c r="AR506" s="16">
        <v>3</v>
      </c>
      <c r="AS506" s="16">
        <v>2</v>
      </c>
      <c r="AT506" s="16">
        <v>4</v>
      </c>
      <c r="AU506">
        <v>1</v>
      </c>
      <c r="AV506">
        <v>1</v>
      </c>
      <c r="AW506">
        <v>0</v>
      </c>
      <c r="AX506">
        <v>0</v>
      </c>
      <c r="AY506">
        <v>0</v>
      </c>
      <c r="AZ506">
        <v>0</v>
      </c>
    </row>
    <row r="507" spans="1:52" x14ac:dyDescent="0.35">
      <c r="A507">
        <v>11242</v>
      </c>
      <c r="B507" t="s">
        <v>69</v>
      </c>
      <c r="C507" t="s">
        <v>74</v>
      </c>
      <c r="D507" t="s">
        <v>68</v>
      </c>
      <c r="E507" t="s">
        <v>85</v>
      </c>
      <c r="F507" t="s">
        <v>198</v>
      </c>
      <c r="G507" t="s">
        <v>96</v>
      </c>
      <c r="H507" t="s">
        <v>98</v>
      </c>
      <c r="I507" t="s">
        <v>205</v>
      </c>
      <c r="J507" t="s">
        <v>111</v>
      </c>
      <c r="K507" t="s">
        <v>116</v>
      </c>
      <c r="L507">
        <v>8</v>
      </c>
      <c r="X507" s="16"/>
      <c r="Y507" t="s">
        <v>69</v>
      </c>
      <c r="AB507">
        <v>3</v>
      </c>
      <c r="AE507" s="16"/>
      <c r="AF507" s="16"/>
      <c r="AG507" s="16"/>
      <c r="AH507" s="16"/>
      <c r="AI507" s="16"/>
      <c r="AJ507" s="16"/>
      <c r="AK507">
        <v>9</v>
      </c>
      <c r="AL507" s="16">
        <v>10</v>
      </c>
      <c r="AM507" s="16">
        <v>10</v>
      </c>
      <c r="AN507" s="16">
        <v>9</v>
      </c>
      <c r="AO507" s="16">
        <v>9</v>
      </c>
      <c r="AP507" s="16">
        <v>10</v>
      </c>
      <c r="AQ507" s="16">
        <v>2</v>
      </c>
      <c r="AR507" s="16">
        <v>1</v>
      </c>
      <c r="AS507" s="16">
        <v>3</v>
      </c>
      <c r="AT507" s="16">
        <v>4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0</v>
      </c>
    </row>
    <row r="508" spans="1:52" x14ac:dyDescent="0.35">
      <c r="A508">
        <v>11243</v>
      </c>
      <c r="B508" t="s">
        <v>69</v>
      </c>
      <c r="C508" t="s">
        <v>74</v>
      </c>
      <c r="D508" t="s">
        <v>68</v>
      </c>
      <c r="E508" t="s">
        <v>78</v>
      </c>
      <c r="F508" t="s">
        <v>208</v>
      </c>
      <c r="G508" t="s">
        <v>93</v>
      </c>
      <c r="H508" t="s">
        <v>100</v>
      </c>
      <c r="I508" t="s">
        <v>206</v>
      </c>
      <c r="J508" t="s">
        <v>111</v>
      </c>
      <c r="K508" t="s">
        <v>117</v>
      </c>
      <c r="L508">
        <v>10</v>
      </c>
      <c r="X508" s="16"/>
      <c r="Y508" t="s">
        <v>68</v>
      </c>
      <c r="Z508">
        <v>9</v>
      </c>
      <c r="AA508">
        <v>4</v>
      </c>
      <c r="AB508">
        <v>4</v>
      </c>
      <c r="AC508">
        <v>8</v>
      </c>
      <c r="AD508" t="s">
        <v>128</v>
      </c>
      <c r="AE508" s="16">
        <v>3</v>
      </c>
      <c r="AF508" s="16">
        <v>4</v>
      </c>
      <c r="AG508" s="16">
        <v>5</v>
      </c>
      <c r="AH508" s="16">
        <v>4</v>
      </c>
      <c r="AI508" s="16">
        <v>2</v>
      </c>
      <c r="AJ508" s="16"/>
      <c r="AK508">
        <v>9</v>
      </c>
      <c r="AL508" s="16">
        <v>8</v>
      </c>
      <c r="AM508" s="16">
        <v>7</v>
      </c>
      <c r="AN508" s="16">
        <v>9</v>
      </c>
      <c r="AO508" s="16">
        <v>8</v>
      </c>
      <c r="AP508" s="16">
        <v>10</v>
      </c>
      <c r="AQ508" s="16">
        <v>3</v>
      </c>
      <c r="AR508" s="16">
        <v>2</v>
      </c>
      <c r="AS508" s="16">
        <v>4</v>
      </c>
      <c r="AT508" s="16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</row>
    <row r="509" spans="1:52" x14ac:dyDescent="0.35">
      <c r="A509">
        <v>11244</v>
      </c>
      <c r="B509" t="s">
        <v>69</v>
      </c>
      <c r="C509" t="s">
        <v>74</v>
      </c>
      <c r="D509" t="s">
        <v>68</v>
      </c>
      <c r="E509" t="s">
        <v>79</v>
      </c>
      <c r="F509" t="s">
        <v>198</v>
      </c>
      <c r="G509" t="s">
        <v>95</v>
      </c>
      <c r="H509" t="s">
        <v>98</v>
      </c>
      <c r="I509" t="s">
        <v>203</v>
      </c>
      <c r="J509" t="s">
        <v>111</v>
      </c>
      <c r="K509" t="s">
        <v>204</v>
      </c>
      <c r="L509">
        <v>7</v>
      </c>
      <c r="X509" s="16"/>
      <c r="Y509" t="s">
        <v>69</v>
      </c>
      <c r="AB509">
        <v>5</v>
      </c>
      <c r="AE509" s="16"/>
      <c r="AF509" s="16"/>
      <c r="AG509" s="16"/>
      <c r="AH509" s="16"/>
      <c r="AI509" s="16"/>
      <c r="AJ509" s="16"/>
      <c r="AK509">
        <v>8</v>
      </c>
      <c r="AL509" s="16">
        <v>10</v>
      </c>
      <c r="AM509" s="16">
        <v>10</v>
      </c>
      <c r="AN509" s="16">
        <v>9</v>
      </c>
      <c r="AO509" s="16">
        <v>7</v>
      </c>
      <c r="AP509" s="16">
        <v>9</v>
      </c>
      <c r="AQ509" s="16">
        <v>3</v>
      </c>
      <c r="AR509" s="16">
        <v>2</v>
      </c>
      <c r="AS509" s="16">
        <v>4</v>
      </c>
      <c r="AT509" s="16">
        <v>1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</row>
    <row r="510" spans="1:52" x14ac:dyDescent="0.35">
      <c r="A510">
        <v>11246</v>
      </c>
      <c r="B510" t="s">
        <v>69</v>
      </c>
      <c r="C510" t="s">
        <v>74</v>
      </c>
      <c r="D510" t="s">
        <v>68</v>
      </c>
      <c r="E510" t="s">
        <v>76</v>
      </c>
      <c r="F510" t="s">
        <v>200</v>
      </c>
      <c r="G510" t="s">
        <v>96</v>
      </c>
      <c r="H510" t="s">
        <v>97</v>
      </c>
      <c r="I510" t="s">
        <v>209</v>
      </c>
      <c r="J510" t="s">
        <v>112</v>
      </c>
      <c r="K510" t="s">
        <v>204</v>
      </c>
      <c r="L510">
        <v>9</v>
      </c>
      <c r="X510" s="16"/>
      <c r="Y510" t="s">
        <v>68</v>
      </c>
      <c r="Z510">
        <v>10</v>
      </c>
      <c r="AA510">
        <v>5</v>
      </c>
      <c r="AB510">
        <v>5</v>
      </c>
      <c r="AC510">
        <v>9</v>
      </c>
      <c r="AD510" t="s">
        <v>128</v>
      </c>
      <c r="AE510" s="16">
        <v>5</v>
      </c>
      <c r="AF510" s="16">
        <v>4</v>
      </c>
      <c r="AG510" s="16">
        <v>5</v>
      </c>
      <c r="AH510" s="16">
        <v>5</v>
      </c>
      <c r="AI510" s="16">
        <v>1</v>
      </c>
      <c r="AJ510" s="16"/>
      <c r="AK510">
        <v>9</v>
      </c>
      <c r="AL510" s="16">
        <v>7</v>
      </c>
      <c r="AM510" s="16">
        <v>8</v>
      </c>
      <c r="AN510" s="16">
        <v>9</v>
      </c>
      <c r="AO510" s="16">
        <v>10</v>
      </c>
      <c r="AP510" s="16">
        <v>9</v>
      </c>
      <c r="AQ510" s="16">
        <v>2</v>
      </c>
      <c r="AR510" s="16">
        <v>1</v>
      </c>
      <c r="AS510" s="16">
        <v>4</v>
      </c>
      <c r="AT510" s="16">
        <v>3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</row>
    <row r="511" spans="1:52" x14ac:dyDescent="0.35">
      <c r="A511">
        <v>11249</v>
      </c>
      <c r="B511" t="s">
        <v>69</v>
      </c>
      <c r="C511" t="s">
        <v>74</v>
      </c>
      <c r="D511" t="s">
        <v>68</v>
      </c>
      <c r="E511" t="s">
        <v>78</v>
      </c>
      <c r="F511" t="s">
        <v>200</v>
      </c>
      <c r="G511" t="s">
        <v>93</v>
      </c>
      <c r="H511" t="s">
        <v>98</v>
      </c>
      <c r="I511" t="s">
        <v>206</v>
      </c>
      <c r="J511" t="s">
        <v>111</v>
      </c>
      <c r="K511" t="s">
        <v>204</v>
      </c>
      <c r="L511">
        <v>10</v>
      </c>
      <c r="X511" s="16"/>
      <c r="Y511" t="s">
        <v>69</v>
      </c>
      <c r="AB511">
        <v>5</v>
      </c>
      <c r="AE511" s="16"/>
      <c r="AF511" s="16"/>
      <c r="AG511" s="16"/>
      <c r="AH511" s="16"/>
      <c r="AI511" s="16"/>
      <c r="AJ511" s="16"/>
      <c r="AK511">
        <v>9</v>
      </c>
      <c r="AL511" s="16">
        <v>10</v>
      </c>
      <c r="AM511" s="16">
        <v>8</v>
      </c>
      <c r="AN511" s="16">
        <v>10</v>
      </c>
      <c r="AO511" s="16">
        <v>8</v>
      </c>
      <c r="AP511" s="16">
        <v>10</v>
      </c>
      <c r="AQ511" s="16">
        <v>1</v>
      </c>
      <c r="AR511" s="16">
        <v>2</v>
      </c>
      <c r="AS511" s="16">
        <v>3</v>
      </c>
      <c r="AT511" s="16">
        <v>4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0</v>
      </c>
    </row>
    <row r="512" spans="1:52" x14ac:dyDescent="0.35">
      <c r="A512">
        <v>11252</v>
      </c>
      <c r="B512" t="s">
        <v>69</v>
      </c>
      <c r="C512" t="s">
        <v>74</v>
      </c>
      <c r="D512" t="s">
        <v>68</v>
      </c>
      <c r="E512" t="s">
        <v>82</v>
      </c>
      <c r="F512" t="s">
        <v>200</v>
      </c>
      <c r="G512" t="s">
        <v>96</v>
      </c>
      <c r="H512" t="s">
        <v>97</v>
      </c>
      <c r="I512" t="s">
        <v>199</v>
      </c>
      <c r="J512" t="s">
        <v>110</v>
      </c>
      <c r="K512" t="s">
        <v>204</v>
      </c>
      <c r="L512">
        <v>8</v>
      </c>
      <c r="P512">
        <v>5</v>
      </c>
      <c r="Q512">
        <v>6</v>
      </c>
      <c r="R512">
        <v>7</v>
      </c>
      <c r="S512">
        <v>7</v>
      </c>
      <c r="T512">
        <v>6</v>
      </c>
      <c r="U512">
        <v>6</v>
      </c>
      <c r="V512" t="s">
        <v>122</v>
      </c>
      <c r="X512">
        <v>4</v>
      </c>
      <c r="Y512" t="s">
        <v>68</v>
      </c>
      <c r="Z512">
        <v>9</v>
      </c>
      <c r="AA512">
        <v>4</v>
      </c>
      <c r="AB512">
        <v>4</v>
      </c>
      <c r="AC512">
        <v>10</v>
      </c>
      <c r="AD512" t="s">
        <v>128</v>
      </c>
      <c r="AE512" s="16">
        <v>5</v>
      </c>
      <c r="AF512" s="16">
        <v>4</v>
      </c>
      <c r="AG512" s="16">
        <v>4</v>
      </c>
      <c r="AH512" s="16">
        <v>5</v>
      </c>
      <c r="AI512" s="16">
        <v>1</v>
      </c>
      <c r="AJ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</row>
    <row r="513" spans="1:52" x14ac:dyDescent="0.35">
      <c r="A513">
        <v>11254</v>
      </c>
      <c r="B513" t="s">
        <v>69</v>
      </c>
      <c r="C513" t="s">
        <v>74</v>
      </c>
      <c r="D513" t="s">
        <v>68</v>
      </c>
      <c r="E513" t="s">
        <v>78</v>
      </c>
      <c r="F513" t="s">
        <v>198</v>
      </c>
      <c r="G513" t="s">
        <v>96</v>
      </c>
      <c r="H513" t="s">
        <v>97</v>
      </c>
      <c r="I513" t="s">
        <v>203</v>
      </c>
      <c r="J513" t="s">
        <v>111</v>
      </c>
      <c r="K513" t="s">
        <v>116</v>
      </c>
      <c r="L513">
        <v>10</v>
      </c>
      <c r="X513" s="16"/>
      <c r="Y513" t="s">
        <v>68</v>
      </c>
      <c r="Z513">
        <v>10</v>
      </c>
      <c r="AA513">
        <v>4</v>
      </c>
      <c r="AB513">
        <v>4</v>
      </c>
      <c r="AC513">
        <v>9</v>
      </c>
      <c r="AD513" t="s">
        <v>128</v>
      </c>
      <c r="AE513" s="16">
        <v>4</v>
      </c>
      <c r="AF513" s="16">
        <v>4</v>
      </c>
      <c r="AG513" s="16">
        <v>4</v>
      </c>
      <c r="AH513" s="16">
        <v>4</v>
      </c>
      <c r="AI513" s="16">
        <v>3</v>
      </c>
      <c r="AJ513" s="16"/>
      <c r="AK513">
        <v>9</v>
      </c>
      <c r="AL513" s="16">
        <v>10</v>
      </c>
      <c r="AM513" s="16">
        <v>10</v>
      </c>
      <c r="AN513" s="16">
        <v>9</v>
      </c>
      <c r="AO513" s="16">
        <v>10</v>
      </c>
      <c r="AP513" s="16">
        <v>9</v>
      </c>
      <c r="AQ513" s="16">
        <v>1</v>
      </c>
      <c r="AR513" s="16">
        <v>2</v>
      </c>
      <c r="AS513" s="16">
        <v>4</v>
      </c>
      <c r="AT513" s="16">
        <v>3</v>
      </c>
      <c r="AU513">
        <v>1</v>
      </c>
      <c r="AV513">
        <v>0</v>
      </c>
      <c r="AW513">
        <v>1</v>
      </c>
      <c r="AX513">
        <v>0</v>
      </c>
      <c r="AY513">
        <v>0</v>
      </c>
      <c r="AZ513">
        <v>0</v>
      </c>
    </row>
    <row r="514" spans="1:52" x14ac:dyDescent="0.35">
      <c r="A514">
        <v>11260</v>
      </c>
      <c r="B514" t="s">
        <v>69</v>
      </c>
      <c r="C514" t="s">
        <v>74</v>
      </c>
      <c r="D514" t="s">
        <v>68</v>
      </c>
      <c r="E514" t="s">
        <v>81</v>
      </c>
      <c r="F514" t="s">
        <v>196</v>
      </c>
      <c r="G514" t="s">
        <v>94</v>
      </c>
      <c r="H514" t="s">
        <v>98</v>
      </c>
      <c r="I514" t="s">
        <v>205</v>
      </c>
      <c r="J514" t="s">
        <v>110</v>
      </c>
      <c r="K514" t="s">
        <v>204</v>
      </c>
      <c r="L514">
        <v>10</v>
      </c>
      <c r="P514">
        <v>9</v>
      </c>
      <c r="Q514">
        <v>10</v>
      </c>
      <c r="R514">
        <v>9</v>
      </c>
      <c r="S514">
        <v>8</v>
      </c>
      <c r="T514">
        <v>9</v>
      </c>
      <c r="U514">
        <v>10</v>
      </c>
      <c r="V514" t="s">
        <v>122</v>
      </c>
      <c r="X514">
        <v>4</v>
      </c>
      <c r="Y514" t="s">
        <v>69</v>
      </c>
      <c r="AB514">
        <v>5</v>
      </c>
      <c r="AE514" s="16"/>
      <c r="AF514" s="16"/>
      <c r="AG514" s="16"/>
      <c r="AH514" s="16"/>
      <c r="AI514" s="16"/>
      <c r="AJ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</row>
    <row r="515" spans="1:52" x14ac:dyDescent="0.35">
      <c r="A515">
        <v>11261</v>
      </c>
      <c r="B515" t="s">
        <v>69</v>
      </c>
      <c r="C515" t="s">
        <v>74</v>
      </c>
      <c r="D515" t="s">
        <v>68</v>
      </c>
      <c r="E515" t="s">
        <v>84</v>
      </c>
      <c r="F515" t="s">
        <v>208</v>
      </c>
      <c r="G515" t="s">
        <v>96</v>
      </c>
      <c r="H515" t="s">
        <v>100</v>
      </c>
      <c r="I515" t="s">
        <v>197</v>
      </c>
      <c r="J515" t="s">
        <v>110</v>
      </c>
      <c r="K515" t="s">
        <v>204</v>
      </c>
      <c r="L515">
        <v>9</v>
      </c>
      <c r="P515">
        <v>8</v>
      </c>
      <c r="Q515">
        <v>6</v>
      </c>
      <c r="R515">
        <v>8</v>
      </c>
      <c r="S515">
        <v>8</v>
      </c>
      <c r="T515">
        <v>8</v>
      </c>
      <c r="U515">
        <v>6</v>
      </c>
      <c r="V515" t="s">
        <v>126</v>
      </c>
      <c r="X515">
        <v>3</v>
      </c>
      <c r="Y515" t="s">
        <v>68</v>
      </c>
      <c r="Z515">
        <v>10</v>
      </c>
      <c r="AA515">
        <v>4</v>
      </c>
      <c r="AB515">
        <v>5</v>
      </c>
      <c r="AC515">
        <v>10</v>
      </c>
      <c r="AD515" t="s">
        <v>128</v>
      </c>
      <c r="AE515" s="16">
        <v>5</v>
      </c>
      <c r="AF515" s="16">
        <v>4</v>
      </c>
      <c r="AG515" s="16">
        <v>4</v>
      </c>
      <c r="AH515" s="16">
        <v>5</v>
      </c>
      <c r="AI515" s="16">
        <v>1</v>
      </c>
      <c r="AJ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>
        <v>0</v>
      </c>
      <c r="AV515">
        <v>1</v>
      </c>
      <c r="AW515">
        <v>1</v>
      </c>
      <c r="AX515">
        <v>0</v>
      </c>
      <c r="AY515">
        <v>0</v>
      </c>
      <c r="AZ515">
        <v>0</v>
      </c>
    </row>
    <row r="516" spans="1:52" x14ac:dyDescent="0.35">
      <c r="A516">
        <v>11264</v>
      </c>
      <c r="B516" t="s">
        <v>69</v>
      </c>
      <c r="C516" t="s">
        <v>74</v>
      </c>
      <c r="D516" t="s">
        <v>68</v>
      </c>
      <c r="E516" t="s">
        <v>76</v>
      </c>
      <c r="F516" t="s">
        <v>196</v>
      </c>
      <c r="G516" t="s">
        <v>94</v>
      </c>
      <c r="H516" t="s">
        <v>97</v>
      </c>
      <c r="I516" t="s">
        <v>207</v>
      </c>
      <c r="J516" t="s">
        <v>111</v>
      </c>
      <c r="K516" t="s">
        <v>116</v>
      </c>
      <c r="L516">
        <v>6</v>
      </c>
      <c r="X516" s="16"/>
      <c r="Y516" t="s">
        <v>68</v>
      </c>
      <c r="Z516">
        <v>5</v>
      </c>
      <c r="AA516">
        <v>3</v>
      </c>
      <c r="AB516">
        <v>5</v>
      </c>
      <c r="AC516">
        <v>4</v>
      </c>
      <c r="AD516" t="s">
        <v>128</v>
      </c>
      <c r="AE516" s="16">
        <v>4</v>
      </c>
      <c r="AF516" s="16">
        <v>5</v>
      </c>
      <c r="AG516" s="16">
        <v>4</v>
      </c>
      <c r="AH516" s="16">
        <v>4</v>
      </c>
      <c r="AI516" s="16">
        <v>1</v>
      </c>
      <c r="AJ516" s="16"/>
      <c r="AK516">
        <v>6</v>
      </c>
      <c r="AL516" s="16">
        <v>8</v>
      </c>
      <c r="AM516" s="16">
        <v>8</v>
      </c>
      <c r="AN516" s="16">
        <v>8</v>
      </c>
      <c r="AO516" s="16">
        <v>8</v>
      </c>
      <c r="AP516" s="16">
        <v>7</v>
      </c>
      <c r="AQ516" s="16">
        <v>1</v>
      </c>
      <c r="AR516" s="16">
        <v>3</v>
      </c>
      <c r="AS516" s="16">
        <v>2</v>
      </c>
      <c r="AT516" s="16">
        <v>4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</row>
    <row r="517" spans="1:52" x14ac:dyDescent="0.35">
      <c r="A517">
        <v>11266</v>
      </c>
      <c r="B517" t="s">
        <v>69</v>
      </c>
      <c r="C517" t="s">
        <v>74</v>
      </c>
      <c r="D517" t="s">
        <v>68</v>
      </c>
      <c r="E517" t="s">
        <v>78</v>
      </c>
      <c r="F517" t="s">
        <v>92</v>
      </c>
      <c r="G517" t="s">
        <v>95</v>
      </c>
      <c r="H517" t="s">
        <v>98</v>
      </c>
      <c r="I517" t="s">
        <v>197</v>
      </c>
      <c r="J517" t="s">
        <v>111</v>
      </c>
      <c r="K517" t="s">
        <v>204</v>
      </c>
      <c r="L517">
        <v>8</v>
      </c>
      <c r="X517" s="16"/>
      <c r="Y517" t="s">
        <v>69</v>
      </c>
      <c r="AB517">
        <v>5</v>
      </c>
      <c r="AE517" s="16"/>
      <c r="AF517" s="16"/>
      <c r="AG517" s="16"/>
      <c r="AH517" s="16"/>
      <c r="AI517" s="16"/>
      <c r="AJ517" s="16"/>
      <c r="AK517">
        <v>9</v>
      </c>
      <c r="AL517" s="16">
        <v>8</v>
      </c>
      <c r="AM517" s="16">
        <v>8</v>
      </c>
      <c r="AN517" s="16">
        <v>10</v>
      </c>
      <c r="AO517" s="16">
        <v>7</v>
      </c>
      <c r="AP517" s="16">
        <v>9</v>
      </c>
      <c r="AQ517" s="16">
        <v>1</v>
      </c>
      <c r="AR517" s="16">
        <v>4</v>
      </c>
      <c r="AS517" s="16">
        <v>2</v>
      </c>
      <c r="AT517" s="16">
        <v>3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0</v>
      </c>
    </row>
    <row r="518" spans="1:52" x14ac:dyDescent="0.35">
      <c r="A518">
        <v>11269</v>
      </c>
      <c r="B518" t="s">
        <v>69</v>
      </c>
      <c r="C518" t="s">
        <v>74</v>
      </c>
      <c r="D518" t="s">
        <v>68</v>
      </c>
      <c r="E518" t="s">
        <v>76</v>
      </c>
      <c r="F518" t="s">
        <v>198</v>
      </c>
      <c r="G518" t="s">
        <v>96</v>
      </c>
      <c r="H518" t="s">
        <v>98</v>
      </c>
      <c r="I518" t="s">
        <v>207</v>
      </c>
      <c r="J518" t="s">
        <v>110</v>
      </c>
      <c r="K518" t="s">
        <v>204</v>
      </c>
      <c r="L518">
        <v>9</v>
      </c>
      <c r="P518">
        <v>8</v>
      </c>
      <c r="Q518">
        <v>9</v>
      </c>
      <c r="R518">
        <v>7</v>
      </c>
      <c r="S518">
        <v>10</v>
      </c>
      <c r="T518">
        <v>9</v>
      </c>
      <c r="U518">
        <v>9</v>
      </c>
      <c r="V518" t="s">
        <v>123</v>
      </c>
      <c r="X518">
        <v>3</v>
      </c>
      <c r="Y518" t="s">
        <v>68</v>
      </c>
      <c r="Z518">
        <v>10</v>
      </c>
      <c r="AA518">
        <v>4</v>
      </c>
      <c r="AB518">
        <v>5</v>
      </c>
      <c r="AC518">
        <v>9</v>
      </c>
      <c r="AD518" t="s">
        <v>129</v>
      </c>
      <c r="AE518" s="16">
        <v>4</v>
      </c>
      <c r="AF518" s="16">
        <v>3</v>
      </c>
      <c r="AG518" s="16">
        <v>4</v>
      </c>
      <c r="AH518" s="16">
        <v>4</v>
      </c>
      <c r="AI518" s="16"/>
      <c r="AJ518" s="16">
        <v>2</v>
      </c>
      <c r="AL518" s="16"/>
      <c r="AM518" s="16"/>
      <c r="AN518" s="16"/>
      <c r="AO518" s="16"/>
      <c r="AP518" s="16"/>
      <c r="AQ518" s="16"/>
      <c r="AR518" s="16"/>
      <c r="AS518" s="16"/>
      <c r="AT518" s="16"/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</row>
    <row r="519" spans="1:52" x14ac:dyDescent="0.35">
      <c r="A519">
        <v>11270</v>
      </c>
      <c r="B519" t="s">
        <v>69</v>
      </c>
      <c r="C519" t="s">
        <v>74</v>
      </c>
      <c r="D519" t="s">
        <v>68</v>
      </c>
      <c r="E519" t="s">
        <v>75</v>
      </c>
      <c r="F519" t="s">
        <v>200</v>
      </c>
      <c r="G519" t="s">
        <v>94</v>
      </c>
      <c r="H519" t="s">
        <v>98</v>
      </c>
      <c r="I519" t="s">
        <v>199</v>
      </c>
      <c r="J519" t="s">
        <v>110</v>
      </c>
      <c r="K519" t="s">
        <v>204</v>
      </c>
      <c r="L519">
        <v>7</v>
      </c>
      <c r="P519">
        <v>9</v>
      </c>
      <c r="Q519">
        <v>8</v>
      </c>
      <c r="R519">
        <v>9</v>
      </c>
      <c r="S519">
        <v>10</v>
      </c>
      <c r="T519">
        <v>8</v>
      </c>
      <c r="U519">
        <v>8</v>
      </c>
      <c r="V519" t="s">
        <v>123</v>
      </c>
      <c r="X519">
        <v>3</v>
      </c>
      <c r="Y519" t="s">
        <v>69</v>
      </c>
      <c r="AB519">
        <v>5</v>
      </c>
      <c r="AE519" s="16"/>
      <c r="AF519" s="16"/>
      <c r="AG519" s="16"/>
      <c r="AH519" s="16"/>
      <c r="AI519" s="16"/>
      <c r="AJ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>
        <v>1</v>
      </c>
      <c r="AV519">
        <v>1</v>
      </c>
      <c r="AW519">
        <v>0</v>
      </c>
      <c r="AX519">
        <v>0</v>
      </c>
      <c r="AY519">
        <v>0</v>
      </c>
      <c r="AZ519">
        <v>0</v>
      </c>
    </row>
    <row r="520" spans="1:52" x14ac:dyDescent="0.35">
      <c r="A520">
        <v>11271</v>
      </c>
      <c r="B520" t="s">
        <v>69</v>
      </c>
      <c r="C520" t="s">
        <v>74</v>
      </c>
      <c r="D520" t="s">
        <v>68</v>
      </c>
      <c r="E520" t="s">
        <v>77</v>
      </c>
      <c r="F520" t="s">
        <v>198</v>
      </c>
      <c r="G520" t="s">
        <v>96</v>
      </c>
      <c r="H520" t="s">
        <v>98</v>
      </c>
      <c r="I520" t="s">
        <v>199</v>
      </c>
      <c r="J520" t="s">
        <v>111</v>
      </c>
      <c r="K520" t="s">
        <v>116</v>
      </c>
      <c r="L520">
        <v>7</v>
      </c>
      <c r="X520" s="16"/>
      <c r="Y520" t="s">
        <v>68</v>
      </c>
      <c r="Z520">
        <v>8</v>
      </c>
      <c r="AA520">
        <v>5</v>
      </c>
      <c r="AB520">
        <v>4</v>
      </c>
      <c r="AC520">
        <v>8</v>
      </c>
      <c r="AD520" t="s">
        <v>129</v>
      </c>
      <c r="AE520" s="16">
        <v>2</v>
      </c>
      <c r="AF520" s="16">
        <v>4</v>
      </c>
      <c r="AG520" s="16">
        <v>2</v>
      </c>
      <c r="AH520" s="16">
        <v>2</v>
      </c>
      <c r="AI520" s="16"/>
      <c r="AJ520" s="16">
        <v>2</v>
      </c>
      <c r="AK520">
        <v>9</v>
      </c>
      <c r="AL520" s="16">
        <v>9</v>
      </c>
      <c r="AM520" s="16">
        <v>9</v>
      </c>
      <c r="AN520" s="16">
        <v>9</v>
      </c>
      <c r="AO520" s="16">
        <v>7</v>
      </c>
      <c r="AP520" s="16">
        <v>10</v>
      </c>
      <c r="AQ520" s="16">
        <v>2</v>
      </c>
      <c r="AR520" s="16">
        <v>1</v>
      </c>
      <c r="AS520" s="16">
        <v>4</v>
      </c>
      <c r="AT520" s="16">
        <v>3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</row>
    <row r="521" spans="1:52" x14ac:dyDescent="0.35">
      <c r="A521">
        <v>11276</v>
      </c>
      <c r="B521" t="s">
        <v>69</v>
      </c>
      <c r="C521" t="s">
        <v>74</v>
      </c>
      <c r="D521" t="s">
        <v>68</v>
      </c>
      <c r="E521" t="s">
        <v>83</v>
      </c>
      <c r="F521" t="s">
        <v>200</v>
      </c>
      <c r="G521" t="s">
        <v>94</v>
      </c>
      <c r="H521" t="s">
        <v>98</v>
      </c>
      <c r="I521" t="s">
        <v>201</v>
      </c>
      <c r="J521" t="s">
        <v>111</v>
      </c>
      <c r="K521" t="s">
        <v>204</v>
      </c>
      <c r="L521">
        <v>7</v>
      </c>
      <c r="X521" s="16"/>
      <c r="Y521" t="s">
        <v>68</v>
      </c>
      <c r="Z521">
        <v>5</v>
      </c>
      <c r="AA521">
        <v>2</v>
      </c>
      <c r="AB521">
        <v>5</v>
      </c>
      <c r="AC521">
        <v>9</v>
      </c>
      <c r="AD521" t="s">
        <v>128</v>
      </c>
      <c r="AE521" s="16">
        <v>5</v>
      </c>
      <c r="AF521" s="16">
        <v>5</v>
      </c>
      <c r="AG521" s="16">
        <v>4</v>
      </c>
      <c r="AH521" s="16">
        <v>5</v>
      </c>
      <c r="AI521" s="16">
        <v>1</v>
      </c>
      <c r="AJ521" s="16"/>
      <c r="AK521">
        <v>8</v>
      </c>
      <c r="AL521" s="16">
        <v>9</v>
      </c>
      <c r="AM521" s="16">
        <v>7</v>
      </c>
      <c r="AN521" s="16">
        <v>7</v>
      </c>
      <c r="AO521" s="16">
        <v>7</v>
      </c>
      <c r="AP521" s="16">
        <v>9</v>
      </c>
      <c r="AQ521" s="16">
        <v>1</v>
      </c>
      <c r="AR521" s="16">
        <v>4</v>
      </c>
      <c r="AS521" s="16">
        <v>2</v>
      </c>
      <c r="AT521" s="16">
        <v>3</v>
      </c>
      <c r="AU521">
        <v>1</v>
      </c>
      <c r="AV521">
        <v>1</v>
      </c>
      <c r="AW521">
        <v>1</v>
      </c>
      <c r="AX521">
        <v>0</v>
      </c>
      <c r="AY521">
        <v>0</v>
      </c>
      <c r="AZ521">
        <v>0</v>
      </c>
    </row>
    <row r="522" spans="1:52" x14ac:dyDescent="0.35">
      <c r="A522">
        <v>11285</v>
      </c>
      <c r="B522" t="s">
        <v>69</v>
      </c>
      <c r="C522" t="s">
        <v>74</v>
      </c>
      <c r="D522" t="s">
        <v>68</v>
      </c>
      <c r="E522" t="s">
        <v>83</v>
      </c>
      <c r="F522" t="s">
        <v>196</v>
      </c>
      <c r="G522" t="s">
        <v>96</v>
      </c>
      <c r="H522" t="s">
        <v>97</v>
      </c>
      <c r="I522" t="s">
        <v>209</v>
      </c>
      <c r="J522" t="s">
        <v>111</v>
      </c>
      <c r="K522" t="s">
        <v>204</v>
      </c>
      <c r="L522">
        <v>7</v>
      </c>
      <c r="X522" s="16"/>
      <c r="Y522" t="s">
        <v>68</v>
      </c>
      <c r="Z522">
        <v>5</v>
      </c>
      <c r="AA522">
        <v>4</v>
      </c>
      <c r="AB522">
        <v>4</v>
      </c>
      <c r="AC522">
        <v>5</v>
      </c>
      <c r="AD522" t="s">
        <v>128</v>
      </c>
      <c r="AE522" s="16">
        <v>4</v>
      </c>
      <c r="AF522" s="16">
        <v>3</v>
      </c>
      <c r="AG522" s="16">
        <v>4</v>
      </c>
      <c r="AH522" s="16">
        <v>4</v>
      </c>
      <c r="AI522" s="16">
        <v>1</v>
      </c>
      <c r="AJ522" s="16"/>
      <c r="AK522">
        <v>9</v>
      </c>
      <c r="AL522" s="16">
        <v>7</v>
      </c>
      <c r="AM522" s="16">
        <v>8</v>
      </c>
      <c r="AN522" s="16">
        <v>10</v>
      </c>
      <c r="AO522" s="16">
        <v>10</v>
      </c>
      <c r="AP522" s="16">
        <v>10</v>
      </c>
      <c r="AQ522" s="16">
        <v>1</v>
      </c>
      <c r="AR522" s="16">
        <v>4</v>
      </c>
      <c r="AS522" s="16">
        <v>3</v>
      </c>
      <c r="AT522" s="16">
        <v>2</v>
      </c>
      <c r="AU522">
        <v>1</v>
      </c>
      <c r="AV522">
        <v>0</v>
      </c>
      <c r="AW522">
        <v>0</v>
      </c>
      <c r="AX522">
        <v>0</v>
      </c>
      <c r="AY522">
        <v>1</v>
      </c>
      <c r="AZ522">
        <v>0</v>
      </c>
    </row>
    <row r="523" spans="1:52" x14ac:dyDescent="0.35">
      <c r="A523">
        <v>11298</v>
      </c>
      <c r="B523" t="s">
        <v>69</v>
      </c>
      <c r="C523" t="s">
        <v>74</v>
      </c>
      <c r="D523" t="s">
        <v>68</v>
      </c>
      <c r="E523" t="s">
        <v>81</v>
      </c>
      <c r="F523" t="s">
        <v>198</v>
      </c>
      <c r="G523" t="s">
        <v>95</v>
      </c>
      <c r="H523" t="s">
        <v>97</v>
      </c>
      <c r="I523" t="s">
        <v>207</v>
      </c>
      <c r="J523" t="s">
        <v>111</v>
      </c>
      <c r="K523" t="s">
        <v>204</v>
      </c>
      <c r="L523">
        <v>9</v>
      </c>
      <c r="X523" s="16"/>
      <c r="Y523" t="s">
        <v>69</v>
      </c>
      <c r="AB523">
        <v>5</v>
      </c>
      <c r="AE523" s="16"/>
      <c r="AF523" s="16"/>
      <c r="AG523" s="16"/>
      <c r="AH523" s="16"/>
      <c r="AI523" s="16"/>
      <c r="AJ523" s="16"/>
      <c r="AK523">
        <v>9</v>
      </c>
      <c r="AL523" s="16">
        <v>8</v>
      </c>
      <c r="AM523" s="16">
        <v>10</v>
      </c>
      <c r="AN523" s="16">
        <v>9</v>
      </c>
      <c r="AO523" s="16">
        <v>8</v>
      </c>
      <c r="AP523" s="16">
        <v>9</v>
      </c>
      <c r="AQ523" s="16">
        <v>4</v>
      </c>
      <c r="AR523" s="16">
        <v>1</v>
      </c>
      <c r="AS523" s="16">
        <v>2</v>
      </c>
      <c r="AT523" s="16">
        <v>3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0</v>
      </c>
    </row>
    <row r="524" spans="1:52" x14ac:dyDescent="0.35">
      <c r="A524">
        <v>11300</v>
      </c>
      <c r="B524" t="s">
        <v>69</v>
      </c>
      <c r="C524" t="s">
        <v>74</v>
      </c>
      <c r="D524" t="s">
        <v>68</v>
      </c>
      <c r="E524" t="s">
        <v>75</v>
      </c>
      <c r="F524" t="s">
        <v>196</v>
      </c>
      <c r="G524" t="s">
        <v>94</v>
      </c>
      <c r="H524" t="s">
        <v>98</v>
      </c>
      <c r="I524" t="s">
        <v>209</v>
      </c>
      <c r="J524" t="s">
        <v>110</v>
      </c>
      <c r="K524" t="s">
        <v>116</v>
      </c>
      <c r="L524">
        <v>10</v>
      </c>
      <c r="P524">
        <v>8</v>
      </c>
      <c r="Q524">
        <v>9</v>
      </c>
      <c r="R524">
        <v>9</v>
      </c>
      <c r="S524">
        <v>8</v>
      </c>
      <c r="T524">
        <v>10</v>
      </c>
      <c r="U524">
        <v>9</v>
      </c>
      <c r="V524" t="s">
        <v>123</v>
      </c>
      <c r="X524">
        <v>4</v>
      </c>
      <c r="Y524" t="s">
        <v>68</v>
      </c>
      <c r="Z524">
        <v>10</v>
      </c>
      <c r="AA524">
        <v>5</v>
      </c>
      <c r="AB524">
        <v>5</v>
      </c>
      <c r="AC524">
        <v>8</v>
      </c>
      <c r="AD524" t="s">
        <v>129</v>
      </c>
      <c r="AE524" s="16">
        <v>4</v>
      </c>
      <c r="AF524" s="16">
        <v>4</v>
      </c>
      <c r="AG524" s="16">
        <v>5</v>
      </c>
      <c r="AH524" s="16">
        <v>4</v>
      </c>
      <c r="AI524" s="16"/>
      <c r="AJ524" s="16">
        <v>2</v>
      </c>
      <c r="AL524" s="16"/>
      <c r="AM524" s="16"/>
      <c r="AN524" s="16"/>
      <c r="AO524" s="16"/>
      <c r="AP524" s="16"/>
      <c r="AQ524" s="16"/>
      <c r="AR524" s="16"/>
      <c r="AS524" s="16"/>
      <c r="AT524" s="16"/>
      <c r="AU524">
        <v>1</v>
      </c>
      <c r="AV524">
        <v>0</v>
      </c>
      <c r="AW524">
        <v>0</v>
      </c>
      <c r="AX524">
        <v>0</v>
      </c>
      <c r="AY524">
        <v>1</v>
      </c>
      <c r="AZ524">
        <v>0</v>
      </c>
    </row>
    <row r="525" spans="1:52" x14ac:dyDescent="0.35">
      <c r="A525">
        <v>11303</v>
      </c>
      <c r="B525" t="s">
        <v>69</v>
      </c>
      <c r="C525" t="s">
        <v>74</v>
      </c>
      <c r="D525" t="s">
        <v>68</v>
      </c>
      <c r="E525" t="s">
        <v>80</v>
      </c>
      <c r="F525" t="s">
        <v>200</v>
      </c>
      <c r="G525" t="s">
        <v>96</v>
      </c>
      <c r="H525" t="s">
        <v>98</v>
      </c>
      <c r="I525" t="s">
        <v>203</v>
      </c>
      <c r="J525" t="s">
        <v>111</v>
      </c>
      <c r="K525" t="s">
        <v>117</v>
      </c>
      <c r="L525">
        <v>7</v>
      </c>
      <c r="X525" s="16"/>
      <c r="Y525" t="s">
        <v>69</v>
      </c>
      <c r="AB525">
        <v>3</v>
      </c>
      <c r="AE525" s="16"/>
      <c r="AF525" s="16"/>
      <c r="AG525" s="16"/>
      <c r="AH525" s="16"/>
      <c r="AI525" s="16"/>
      <c r="AJ525" s="16"/>
      <c r="AK525">
        <v>8</v>
      </c>
      <c r="AL525" s="16">
        <v>10</v>
      </c>
      <c r="AM525" s="16">
        <v>9</v>
      </c>
      <c r="AN525" s="16">
        <v>8</v>
      </c>
      <c r="AO525" s="16">
        <v>7</v>
      </c>
      <c r="AP525" s="16">
        <v>10</v>
      </c>
      <c r="AQ525" s="16">
        <v>1</v>
      </c>
      <c r="AR525" s="16">
        <v>3</v>
      </c>
      <c r="AS525" s="16">
        <v>2</v>
      </c>
      <c r="AT525" s="16">
        <v>4</v>
      </c>
      <c r="AU525">
        <v>0</v>
      </c>
      <c r="AV525">
        <v>1</v>
      </c>
      <c r="AW525">
        <v>1</v>
      </c>
      <c r="AX525">
        <v>0</v>
      </c>
      <c r="AY525">
        <v>0</v>
      </c>
      <c r="AZ525">
        <v>0</v>
      </c>
    </row>
    <row r="526" spans="1:52" x14ac:dyDescent="0.35">
      <c r="A526">
        <v>11304</v>
      </c>
      <c r="B526" t="s">
        <v>69</v>
      </c>
      <c r="C526" t="s">
        <v>74</v>
      </c>
      <c r="D526" t="s">
        <v>68</v>
      </c>
      <c r="E526" t="s">
        <v>77</v>
      </c>
      <c r="F526" t="s">
        <v>196</v>
      </c>
      <c r="G526" t="s">
        <v>94</v>
      </c>
      <c r="H526" t="s">
        <v>98</v>
      </c>
      <c r="I526" t="s">
        <v>205</v>
      </c>
      <c r="J526" t="s">
        <v>111</v>
      </c>
      <c r="K526" t="s">
        <v>204</v>
      </c>
      <c r="L526">
        <v>10</v>
      </c>
      <c r="X526" s="16"/>
      <c r="Y526" t="s">
        <v>69</v>
      </c>
      <c r="AB526">
        <v>4</v>
      </c>
      <c r="AE526" s="16"/>
      <c r="AF526" s="16"/>
      <c r="AG526" s="16"/>
      <c r="AH526" s="16"/>
      <c r="AI526" s="16"/>
      <c r="AJ526" s="16"/>
      <c r="AK526">
        <v>9</v>
      </c>
      <c r="AL526" s="16">
        <v>9</v>
      </c>
      <c r="AM526" s="16">
        <v>8</v>
      </c>
      <c r="AN526" s="16">
        <v>10</v>
      </c>
      <c r="AO526" s="16">
        <v>8</v>
      </c>
      <c r="AP526" s="16">
        <v>10</v>
      </c>
      <c r="AQ526" s="16">
        <v>2</v>
      </c>
      <c r="AR526" s="16">
        <v>1</v>
      </c>
      <c r="AS526" s="16">
        <v>3</v>
      </c>
      <c r="AT526" s="16">
        <v>4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</row>
    <row r="527" spans="1:52" x14ac:dyDescent="0.35">
      <c r="A527">
        <v>11306</v>
      </c>
      <c r="B527" t="s">
        <v>69</v>
      </c>
      <c r="C527" t="s">
        <v>74</v>
      </c>
      <c r="D527" t="s">
        <v>68</v>
      </c>
      <c r="E527" t="s">
        <v>79</v>
      </c>
      <c r="F527" t="s">
        <v>198</v>
      </c>
      <c r="G527" t="s">
        <v>95</v>
      </c>
      <c r="H527" t="s">
        <v>98</v>
      </c>
      <c r="I527" t="s">
        <v>201</v>
      </c>
      <c r="J527" t="s">
        <v>111</v>
      </c>
      <c r="K527" t="s">
        <v>204</v>
      </c>
      <c r="L527">
        <v>9</v>
      </c>
      <c r="X527" s="16"/>
      <c r="Y527" t="s">
        <v>68</v>
      </c>
      <c r="Z527">
        <v>8</v>
      </c>
      <c r="AA527">
        <v>4</v>
      </c>
      <c r="AB527">
        <v>5</v>
      </c>
      <c r="AC527">
        <v>9</v>
      </c>
      <c r="AD527" t="s">
        <v>129</v>
      </c>
      <c r="AE527" s="16">
        <v>2</v>
      </c>
      <c r="AF527" s="16">
        <v>5</v>
      </c>
      <c r="AG527" s="16">
        <v>3</v>
      </c>
      <c r="AH527" s="16">
        <v>3</v>
      </c>
      <c r="AI527" s="16"/>
      <c r="AJ527" s="16">
        <v>1</v>
      </c>
      <c r="AK527">
        <v>10</v>
      </c>
      <c r="AL527" s="16">
        <v>9</v>
      </c>
      <c r="AM527" s="16">
        <v>9</v>
      </c>
      <c r="AN527" s="16">
        <v>9</v>
      </c>
      <c r="AO527" s="16">
        <v>9</v>
      </c>
      <c r="AP527" s="16">
        <v>9</v>
      </c>
      <c r="AQ527" s="16">
        <v>1</v>
      </c>
      <c r="AR527" s="16">
        <v>4</v>
      </c>
      <c r="AS527" s="16">
        <v>2</v>
      </c>
      <c r="AT527" s="16">
        <v>3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</row>
    <row r="528" spans="1:52" x14ac:dyDescent="0.35">
      <c r="A528">
        <v>11307</v>
      </c>
      <c r="B528" t="s">
        <v>69</v>
      </c>
      <c r="C528" t="s">
        <v>74</v>
      </c>
      <c r="D528" t="s">
        <v>68</v>
      </c>
      <c r="E528" t="s">
        <v>81</v>
      </c>
      <c r="F528" t="s">
        <v>196</v>
      </c>
      <c r="G528" t="s">
        <v>95</v>
      </c>
      <c r="H528" t="s">
        <v>98</v>
      </c>
      <c r="I528" t="s">
        <v>205</v>
      </c>
      <c r="J528" t="s">
        <v>111</v>
      </c>
      <c r="K528" t="s">
        <v>204</v>
      </c>
      <c r="L528">
        <v>8</v>
      </c>
      <c r="X528" s="16"/>
      <c r="Y528" t="s">
        <v>69</v>
      </c>
      <c r="AB528">
        <v>5</v>
      </c>
      <c r="AE528" s="16"/>
      <c r="AF528" s="16"/>
      <c r="AG528" s="16"/>
      <c r="AH528" s="16"/>
      <c r="AI528" s="16"/>
      <c r="AJ528" s="16"/>
      <c r="AK528">
        <v>10</v>
      </c>
      <c r="AL528" s="16">
        <v>10</v>
      </c>
      <c r="AM528" s="16">
        <v>10</v>
      </c>
      <c r="AN528" s="16">
        <v>9</v>
      </c>
      <c r="AO528" s="16">
        <v>7</v>
      </c>
      <c r="AP528" s="16">
        <v>9</v>
      </c>
      <c r="AQ528" s="16">
        <v>3</v>
      </c>
      <c r="AR528" s="16">
        <v>2</v>
      </c>
      <c r="AS528" s="16">
        <v>4</v>
      </c>
      <c r="AT528" s="16">
        <v>1</v>
      </c>
      <c r="AU528">
        <v>1</v>
      </c>
      <c r="AV528">
        <v>1</v>
      </c>
      <c r="AW528">
        <v>1</v>
      </c>
      <c r="AX528">
        <v>0</v>
      </c>
      <c r="AY528">
        <v>0</v>
      </c>
      <c r="AZ528">
        <v>0</v>
      </c>
    </row>
    <row r="529" spans="1:52" x14ac:dyDescent="0.35">
      <c r="A529">
        <v>11311</v>
      </c>
      <c r="B529" t="s">
        <v>69</v>
      </c>
      <c r="C529" t="s">
        <v>74</v>
      </c>
      <c r="D529" t="s">
        <v>68</v>
      </c>
      <c r="E529" t="s">
        <v>83</v>
      </c>
      <c r="F529" t="s">
        <v>198</v>
      </c>
      <c r="G529" t="s">
        <v>96</v>
      </c>
      <c r="H529" t="s">
        <v>97</v>
      </c>
      <c r="I529" t="s">
        <v>206</v>
      </c>
      <c r="J529" t="s">
        <v>111</v>
      </c>
      <c r="K529" t="s">
        <v>116</v>
      </c>
      <c r="L529">
        <v>9</v>
      </c>
      <c r="X529" s="16"/>
      <c r="Y529" t="s">
        <v>69</v>
      </c>
      <c r="AB529">
        <v>5</v>
      </c>
      <c r="AE529" s="16"/>
      <c r="AF529" s="16"/>
      <c r="AG529" s="16"/>
      <c r="AH529" s="16"/>
      <c r="AI529" s="16"/>
      <c r="AJ529" s="16"/>
      <c r="AK529">
        <v>9</v>
      </c>
      <c r="AL529" s="16">
        <v>8</v>
      </c>
      <c r="AM529" s="16">
        <v>10</v>
      </c>
      <c r="AN529" s="16">
        <v>9</v>
      </c>
      <c r="AO529" s="16">
        <v>8</v>
      </c>
      <c r="AP529" s="16">
        <v>9</v>
      </c>
      <c r="AQ529" s="16">
        <v>4</v>
      </c>
      <c r="AR529" s="16">
        <v>2</v>
      </c>
      <c r="AS529" s="16">
        <v>3</v>
      </c>
      <c r="AT529" s="16">
        <v>1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0</v>
      </c>
    </row>
    <row r="530" spans="1:52" x14ac:dyDescent="0.35">
      <c r="A530">
        <v>11320</v>
      </c>
      <c r="B530" t="s">
        <v>69</v>
      </c>
      <c r="C530" t="s">
        <v>74</v>
      </c>
      <c r="D530" t="s">
        <v>68</v>
      </c>
      <c r="E530" t="s">
        <v>80</v>
      </c>
      <c r="F530" t="s">
        <v>200</v>
      </c>
      <c r="G530" t="s">
        <v>93</v>
      </c>
      <c r="H530" t="s">
        <v>100</v>
      </c>
      <c r="I530" t="s">
        <v>199</v>
      </c>
      <c r="J530" t="s">
        <v>111</v>
      </c>
      <c r="K530" t="s">
        <v>117</v>
      </c>
      <c r="L530">
        <v>8</v>
      </c>
      <c r="X530" s="16"/>
      <c r="Y530" t="s">
        <v>68</v>
      </c>
      <c r="Z530">
        <v>9</v>
      </c>
      <c r="AA530">
        <v>4</v>
      </c>
      <c r="AB530">
        <v>5</v>
      </c>
      <c r="AC530">
        <v>9</v>
      </c>
      <c r="AD530" t="s">
        <v>129</v>
      </c>
      <c r="AE530" s="16">
        <v>4</v>
      </c>
      <c r="AF530" s="16">
        <v>3</v>
      </c>
      <c r="AG530" s="16">
        <v>4</v>
      </c>
      <c r="AH530" s="16">
        <v>4</v>
      </c>
      <c r="AI530" s="16"/>
      <c r="AJ530" s="16">
        <v>2</v>
      </c>
      <c r="AK530">
        <v>9</v>
      </c>
      <c r="AL530" s="16">
        <v>10</v>
      </c>
      <c r="AM530" s="16">
        <v>9</v>
      </c>
      <c r="AN530" s="16">
        <v>9</v>
      </c>
      <c r="AO530" s="16">
        <v>8</v>
      </c>
      <c r="AP530" s="16">
        <v>10</v>
      </c>
      <c r="AQ530" s="16">
        <v>1</v>
      </c>
      <c r="AR530" s="16">
        <v>4</v>
      </c>
      <c r="AS530" s="16">
        <v>2</v>
      </c>
      <c r="AT530" s="16">
        <v>3</v>
      </c>
      <c r="AU530">
        <v>1</v>
      </c>
      <c r="AV530">
        <v>0</v>
      </c>
      <c r="AW530">
        <v>1</v>
      </c>
      <c r="AX530">
        <v>0</v>
      </c>
      <c r="AY530">
        <v>0</v>
      </c>
      <c r="AZ530">
        <v>0</v>
      </c>
    </row>
    <row r="531" spans="1:52" x14ac:dyDescent="0.35">
      <c r="A531">
        <v>11325</v>
      </c>
      <c r="B531" t="s">
        <v>69</v>
      </c>
      <c r="C531" t="s">
        <v>74</v>
      </c>
      <c r="D531" t="s">
        <v>68</v>
      </c>
      <c r="E531" t="s">
        <v>84</v>
      </c>
      <c r="F531" t="s">
        <v>208</v>
      </c>
      <c r="G531" t="s">
        <v>96</v>
      </c>
      <c r="H531" t="s">
        <v>100</v>
      </c>
      <c r="I531" t="s">
        <v>206</v>
      </c>
      <c r="J531" t="s">
        <v>110</v>
      </c>
      <c r="K531" t="s">
        <v>204</v>
      </c>
      <c r="L531">
        <v>8</v>
      </c>
      <c r="P531">
        <v>9</v>
      </c>
      <c r="Q531">
        <v>9</v>
      </c>
      <c r="R531">
        <v>10</v>
      </c>
      <c r="S531">
        <v>8</v>
      </c>
      <c r="T531">
        <v>10</v>
      </c>
      <c r="U531">
        <v>9</v>
      </c>
      <c r="V531" t="s">
        <v>123</v>
      </c>
      <c r="X531">
        <v>4</v>
      </c>
      <c r="Y531" t="s">
        <v>69</v>
      </c>
      <c r="AB531">
        <v>3</v>
      </c>
      <c r="AE531" s="16"/>
      <c r="AF531" s="16"/>
      <c r="AG531" s="16"/>
      <c r="AH531" s="16"/>
      <c r="AI531" s="16"/>
      <c r="AJ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>
        <v>1</v>
      </c>
      <c r="AV531">
        <v>0</v>
      </c>
      <c r="AW531">
        <v>1</v>
      </c>
      <c r="AX531">
        <v>0</v>
      </c>
      <c r="AY531">
        <v>0</v>
      </c>
      <c r="AZ531">
        <v>0</v>
      </c>
    </row>
    <row r="532" spans="1:52" x14ac:dyDescent="0.35">
      <c r="A532">
        <v>11326</v>
      </c>
      <c r="B532" t="s">
        <v>69</v>
      </c>
      <c r="C532" t="s">
        <v>74</v>
      </c>
      <c r="D532" t="s">
        <v>68</v>
      </c>
      <c r="E532" t="s">
        <v>83</v>
      </c>
      <c r="F532" t="s">
        <v>198</v>
      </c>
      <c r="G532" t="s">
        <v>95</v>
      </c>
      <c r="H532" t="s">
        <v>97</v>
      </c>
      <c r="I532" t="s">
        <v>209</v>
      </c>
      <c r="J532" t="s">
        <v>111</v>
      </c>
      <c r="K532" t="s">
        <v>204</v>
      </c>
      <c r="L532">
        <v>7</v>
      </c>
      <c r="X532" s="16"/>
      <c r="Y532" t="s">
        <v>69</v>
      </c>
      <c r="AB532">
        <v>5</v>
      </c>
      <c r="AE532" s="16"/>
      <c r="AF532" s="16"/>
      <c r="AG532" s="16"/>
      <c r="AH532" s="16"/>
      <c r="AI532" s="16"/>
      <c r="AJ532" s="16"/>
      <c r="AK532">
        <v>8</v>
      </c>
      <c r="AL532" s="16">
        <v>8</v>
      </c>
      <c r="AM532" s="16">
        <v>8</v>
      </c>
      <c r="AN532" s="16">
        <v>10</v>
      </c>
      <c r="AO532" s="16">
        <v>9</v>
      </c>
      <c r="AP532" s="16">
        <v>7</v>
      </c>
      <c r="AQ532" s="16">
        <v>1</v>
      </c>
      <c r="AR532" s="16">
        <v>3</v>
      </c>
      <c r="AS532" s="16">
        <v>2</v>
      </c>
      <c r="AT532" s="16">
        <v>4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</row>
    <row r="533" spans="1:52" x14ac:dyDescent="0.35">
      <c r="A533">
        <v>11327</v>
      </c>
      <c r="B533" t="s">
        <v>69</v>
      </c>
      <c r="C533" t="s">
        <v>74</v>
      </c>
      <c r="D533" t="s">
        <v>68</v>
      </c>
      <c r="E533" t="s">
        <v>80</v>
      </c>
      <c r="F533" t="s">
        <v>198</v>
      </c>
      <c r="G533" t="s">
        <v>95</v>
      </c>
      <c r="H533" t="s">
        <v>98</v>
      </c>
      <c r="I533" t="s">
        <v>205</v>
      </c>
      <c r="J533" t="s">
        <v>111</v>
      </c>
      <c r="K533" t="s">
        <v>204</v>
      </c>
      <c r="L533">
        <v>7</v>
      </c>
      <c r="X533" s="16"/>
      <c r="Y533" t="s">
        <v>68</v>
      </c>
      <c r="Z533">
        <v>6</v>
      </c>
      <c r="AA533">
        <v>3</v>
      </c>
      <c r="AB533">
        <v>4</v>
      </c>
      <c r="AC533">
        <v>8</v>
      </c>
      <c r="AD533" t="s">
        <v>128</v>
      </c>
      <c r="AE533" s="16">
        <v>4</v>
      </c>
      <c r="AF533" s="16">
        <v>3</v>
      </c>
      <c r="AG533" s="16">
        <v>4</v>
      </c>
      <c r="AH533" s="16">
        <v>4</v>
      </c>
      <c r="AI533" s="16">
        <v>1</v>
      </c>
      <c r="AJ533" s="16"/>
      <c r="AK533">
        <v>9</v>
      </c>
      <c r="AL533" s="16">
        <v>10</v>
      </c>
      <c r="AM533" s="16">
        <v>9</v>
      </c>
      <c r="AN533" s="16">
        <v>9</v>
      </c>
      <c r="AO533" s="16">
        <v>8</v>
      </c>
      <c r="AP533" s="16">
        <v>9</v>
      </c>
      <c r="AQ533" s="16">
        <v>1</v>
      </c>
      <c r="AR533" s="16">
        <v>4</v>
      </c>
      <c r="AS533" s="16">
        <v>2</v>
      </c>
      <c r="AT533" s="16">
        <v>3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</row>
    <row r="534" spans="1:52" x14ac:dyDescent="0.35">
      <c r="A534">
        <v>11329</v>
      </c>
      <c r="B534" t="s">
        <v>69</v>
      </c>
      <c r="C534" t="s">
        <v>74</v>
      </c>
      <c r="D534" t="s">
        <v>68</v>
      </c>
      <c r="E534" t="s">
        <v>84</v>
      </c>
      <c r="F534" t="s">
        <v>196</v>
      </c>
      <c r="G534" t="s">
        <v>96</v>
      </c>
      <c r="H534" t="s">
        <v>97</v>
      </c>
      <c r="I534" t="s">
        <v>207</v>
      </c>
      <c r="J534" t="s">
        <v>111</v>
      </c>
      <c r="K534" t="s">
        <v>204</v>
      </c>
      <c r="L534">
        <v>6</v>
      </c>
      <c r="X534" s="16"/>
      <c r="Y534" t="s">
        <v>69</v>
      </c>
      <c r="AB534">
        <v>3</v>
      </c>
      <c r="AE534" s="16"/>
      <c r="AF534" s="16"/>
      <c r="AG534" s="16"/>
      <c r="AH534" s="16"/>
      <c r="AI534" s="16"/>
      <c r="AJ534" s="16"/>
      <c r="AK534">
        <v>8</v>
      </c>
      <c r="AL534" s="16">
        <v>8</v>
      </c>
      <c r="AM534" s="16">
        <v>10</v>
      </c>
      <c r="AN534" s="16">
        <v>8</v>
      </c>
      <c r="AO534" s="16">
        <v>7</v>
      </c>
      <c r="AP534" s="16">
        <v>7</v>
      </c>
      <c r="AQ534" s="16">
        <v>2</v>
      </c>
      <c r="AR534" s="16">
        <v>1</v>
      </c>
      <c r="AS534" s="16">
        <v>3</v>
      </c>
      <c r="AT534" s="16">
        <v>4</v>
      </c>
      <c r="AU534">
        <v>1</v>
      </c>
      <c r="AV534">
        <v>0</v>
      </c>
      <c r="AW534">
        <v>0</v>
      </c>
      <c r="AX534">
        <v>0</v>
      </c>
      <c r="AY534">
        <v>1</v>
      </c>
      <c r="AZ534">
        <v>0</v>
      </c>
    </row>
    <row r="535" spans="1:52" x14ac:dyDescent="0.35">
      <c r="A535">
        <v>11332</v>
      </c>
      <c r="B535" t="s">
        <v>69</v>
      </c>
      <c r="C535" t="s">
        <v>74</v>
      </c>
      <c r="D535" t="s">
        <v>68</v>
      </c>
      <c r="E535" t="s">
        <v>86</v>
      </c>
      <c r="F535" t="s">
        <v>198</v>
      </c>
      <c r="G535" t="s">
        <v>96</v>
      </c>
      <c r="H535" t="s">
        <v>98</v>
      </c>
      <c r="I535" t="s">
        <v>207</v>
      </c>
      <c r="J535" t="s">
        <v>110</v>
      </c>
      <c r="K535" t="s">
        <v>116</v>
      </c>
      <c r="L535">
        <v>10</v>
      </c>
      <c r="P535">
        <v>8</v>
      </c>
      <c r="Q535">
        <v>8</v>
      </c>
      <c r="R535">
        <v>9</v>
      </c>
      <c r="S535">
        <v>10</v>
      </c>
      <c r="T535">
        <v>10</v>
      </c>
      <c r="U535">
        <v>9</v>
      </c>
      <c r="V535" t="s">
        <v>123</v>
      </c>
      <c r="X535">
        <v>3</v>
      </c>
      <c r="Y535" t="s">
        <v>69</v>
      </c>
      <c r="AB535">
        <v>5</v>
      </c>
      <c r="AE535" s="16"/>
      <c r="AF535" s="16"/>
      <c r="AG535" s="16"/>
      <c r="AH535" s="16"/>
      <c r="AI535" s="16"/>
      <c r="AJ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</row>
    <row r="536" spans="1:52" x14ac:dyDescent="0.35">
      <c r="A536">
        <v>11333</v>
      </c>
      <c r="B536" t="s">
        <v>69</v>
      </c>
      <c r="C536" t="s">
        <v>74</v>
      </c>
      <c r="D536" t="s">
        <v>68</v>
      </c>
      <c r="E536" t="s">
        <v>80</v>
      </c>
      <c r="F536" t="s">
        <v>200</v>
      </c>
      <c r="G536" t="s">
        <v>93</v>
      </c>
      <c r="H536" t="s">
        <v>98</v>
      </c>
      <c r="I536" t="s">
        <v>205</v>
      </c>
      <c r="J536" t="s">
        <v>111</v>
      </c>
      <c r="K536" t="s">
        <v>204</v>
      </c>
      <c r="L536">
        <v>8</v>
      </c>
      <c r="X536" s="16"/>
      <c r="Y536" t="s">
        <v>69</v>
      </c>
      <c r="AB536">
        <v>5</v>
      </c>
      <c r="AE536" s="16"/>
      <c r="AF536" s="16"/>
      <c r="AG536" s="16"/>
      <c r="AH536" s="16"/>
      <c r="AI536" s="16"/>
      <c r="AJ536" s="16"/>
      <c r="AK536">
        <v>7</v>
      </c>
      <c r="AL536" s="16">
        <v>10</v>
      </c>
      <c r="AM536" s="16">
        <v>8</v>
      </c>
      <c r="AN536" s="16">
        <v>10</v>
      </c>
      <c r="AO536" s="16">
        <v>6</v>
      </c>
      <c r="AP536" s="16">
        <v>4</v>
      </c>
      <c r="AQ536" s="16">
        <v>1</v>
      </c>
      <c r="AR536" s="16">
        <v>3</v>
      </c>
      <c r="AS536" s="16">
        <v>4</v>
      </c>
      <c r="AT536" s="16">
        <v>2</v>
      </c>
      <c r="AU536">
        <v>1</v>
      </c>
      <c r="AV536">
        <v>0</v>
      </c>
      <c r="AW536">
        <v>0</v>
      </c>
      <c r="AX536">
        <v>0</v>
      </c>
      <c r="AY536">
        <v>1</v>
      </c>
      <c r="AZ536">
        <v>0</v>
      </c>
    </row>
    <row r="537" spans="1:52" x14ac:dyDescent="0.35">
      <c r="A537">
        <v>11334</v>
      </c>
      <c r="B537" t="s">
        <v>69</v>
      </c>
      <c r="C537" t="s">
        <v>74</v>
      </c>
      <c r="D537" t="s">
        <v>68</v>
      </c>
      <c r="E537" t="s">
        <v>83</v>
      </c>
      <c r="F537" t="s">
        <v>198</v>
      </c>
      <c r="G537" t="s">
        <v>95</v>
      </c>
      <c r="H537" t="s">
        <v>98</v>
      </c>
      <c r="I537" t="s">
        <v>206</v>
      </c>
      <c r="J537" t="s">
        <v>111</v>
      </c>
      <c r="K537" t="s">
        <v>204</v>
      </c>
      <c r="L537">
        <v>2</v>
      </c>
      <c r="X537" s="16"/>
      <c r="Y537" t="s">
        <v>69</v>
      </c>
      <c r="AB537">
        <v>4</v>
      </c>
      <c r="AE537" s="16"/>
      <c r="AF537" s="16"/>
      <c r="AG537" s="16"/>
      <c r="AH537" s="16"/>
      <c r="AI537" s="16"/>
      <c r="AJ537" s="16"/>
      <c r="AK537">
        <v>3</v>
      </c>
      <c r="AL537" s="16">
        <v>5</v>
      </c>
      <c r="AM537" s="16">
        <v>3</v>
      </c>
      <c r="AN537" s="16">
        <v>2</v>
      </c>
      <c r="AO537" s="16">
        <v>3</v>
      </c>
      <c r="AP537" s="16">
        <v>5</v>
      </c>
      <c r="AQ537" s="16">
        <v>2</v>
      </c>
      <c r="AR537" s="16">
        <v>4</v>
      </c>
      <c r="AS537" s="16">
        <v>3</v>
      </c>
      <c r="AT537" s="16">
        <v>1</v>
      </c>
      <c r="AU537">
        <v>1</v>
      </c>
      <c r="AV537">
        <v>0</v>
      </c>
      <c r="AW537">
        <v>1</v>
      </c>
      <c r="AX537">
        <v>0</v>
      </c>
      <c r="AY537">
        <v>0</v>
      </c>
      <c r="AZ537">
        <v>0</v>
      </c>
    </row>
    <row r="538" spans="1:52" x14ac:dyDescent="0.35">
      <c r="A538">
        <v>11340</v>
      </c>
      <c r="B538" t="s">
        <v>69</v>
      </c>
      <c r="C538" t="s">
        <v>74</v>
      </c>
      <c r="D538" t="s">
        <v>68</v>
      </c>
      <c r="E538" t="s">
        <v>75</v>
      </c>
      <c r="F538" t="s">
        <v>200</v>
      </c>
      <c r="G538" t="s">
        <v>96</v>
      </c>
      <c r="H538" t="s">
        <v>97</v>
      </c>
      <c r="I538" t="s">
        <v>201</v>
      </c>
      <c r="J538" t="s">
        <v>110</v>
      </c>
      <c r="K538" t="s">
        <v>204</v>
      </c>
      <c r="L538">
        <v>6</v>
      </c>
      <c r="P538">
        <v>6</v>
      </c>
      <c r="Q538">
        <v>5</v>
      </c>
      <c r="R538">
        <v>7</v>
      </c>
      <c r="S538">
        <v>9</v>
      </c>
      <c r="T538">
        <v>7</v>
      </c>
      <c r="U538">
        <v>5</v>
      </c>
      <c r="V538" t="s">
        <v>123</v>
      </c>
      <c r="X538">
        <v>4</v>
      </c>
      <c r="Y538" t="s">
        <v>69</v>
      </c>
      <c r="AB538">
        <v>4</v>
      </c>
      <c r="AE538" s="16"/>
      <c r="AF538" s="16"/>
      <c r="AG538" s="16"/>
      <c r="AH538" s="16"/>
      <c r="AI538" s="16"/>
      <c r="AJ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</row>
    <row r="539" spans="1:52" x14ac:dyDescent="0.35">
      <c r="A539">
        <v>11341</v>
      </c>
      <c r="B539" t="s">
        <v>69</v>
      </c>
      <c r="C539" t="s">
        <v>74</v>
      </c>
      <c r="D539" t="s">
        <v>68</v>
      </c>
      <c r="E539" t="s">
        <v>83</v>
      </c>
      <c r="F539" t="s">
        <v>196</v>
      </c>
      <c r="G539" t="s">
        <v>95</v>
      </c>
      <c r="H539" t="s">
        <v>98</v>
      </c>
      <c r="I539" t="s">
        <v>203</v>
      </c>
      <c r="J539" t="s">
        <v>111</v>
      </c>
      <c r="K539" t="s">
        <v>204</v>
      </c>
      <c r="L539">
        <v>7</v>
      </c>
      <c r="X539" s="16"/>
      <c r="Y539" t="s">
        <v>69</v>
      </c>
      <c r="AB539">
        <v>5</v>
      </c>
      <c r="AE539" s="16"/>
      <c r="AF539" s="16"/>
      <c r="AG539" s="16"/>
      <c r="AH539" s="16"/>
      <c r="AI539" s="16"/>
      <c r="AJ539" s="16"/>
      <c r="AK539">
        <v>8</v>
      </c>
      <c r="AL539" s="16">
        <v>9</v>
      </c>
      <c r="AM539" s="16">
        <v>7</v>
      </c>
      <c r="AN539" s="16">
        <v>7</v>
      </c>
      <c r="AO539" s="16">
        <v>7</v>
      </c>
      <c r="AP539" s="16">
        <v>9</v>
      </c>
      <c r="AQ539" s="16">
        <v>1</v>
      </c>
      <c r="AR539" s="16">
        <v>3</v>
      </c>
      <c r="AS539" s="16">
        <v>2</v>
      </c>
      <c r="AT539" s="16">
        <v>4</v>
      </c>
      <c r="AU539">
        <v>1</v>
      </c>
      <c r="AV539">
        <v>1</v>
      </c>
      <c r="AW539">
        <v>0</v>
      </c>
      <c r="AX539">
        <v>0</v>
      </c>
      <c r="AY539">
        <v>0</v>
      </c>
      <c r="AZ539">
        <v>0</v>
      </c>
    </row>
    <row r="540" spans="1:52" x14ac:dyDescent="0.35">
      <c r="A540">
        <v>11342</v>
      </c>
      <c r="B540" t="s">
        <v>69</v>
      </c>
      <c r="C540" t="s">
        <v>74</v>
      </c>
      <c r="D540" t="s">
        <v>68</v>
      </c>
      <c r="E540" t="s">
        <v>86</v>
      </c>
      <c r="F540" t="s">
        <v>198</v>
      </c>
      <c r="G540" t="s">
        <v>95</v>
      </c>
      <c r="H540" t="s">
        <v>98</v>
      </c>
      <c r="I540" t="s">
        <v>205</v>
      </c>
      <c r="J540" t="s">
        <v>111</v>
      </c>
      <c r="K540" t="s">
        <v>116</v>
      </c>
      <c r="L540">
        <v>9</v>
      </c>
      <c r="X540" s="16"/>
      <c r="Y540" t="s">
        <v>68</v>
      </c>
      <c r="Z540">
        <v>10</v>
      </c>
      <c r="AA540">
        <v>4</v>
      </c>
      <c r="AB540">
        <v>5</v>
      </c>
      <c r="AC540">
        <v>9</v>
      </c>
      <c r="AD540" t="s">
        <v>128</v>
      </c>
      <c r="AE540" s="16">
        <v>4</v>
      </c>
      <c r="AF540" s="16">
        <v>5</v>
      </c>
      <c r="AG540" s="16">
        <v>4</v>
      </c>
      <c r="AH540" s="16">
        <v>4</v>
      </c>
      <c r="AI540" s="16">
        <v>1</v>
      </c>
      <c r="AJ540" s="16"/>
      <c r="AK540">
        <v>10</v>
      </c>
      <c r="AL540" s="16">
        <v>8</v>
      </c>
      <c r="AM540" s="16">
        <v>8</v>
      </c>
      <c r="AN540" s="16">
        <v>9</v>
      </c>
      <c r="AO540" s="16">
        <v>10</v>
      </c>
      <c r="AP540" s="16">
        <v>9</v>
      </c>
      <c r="AQ540" s="16">
        <v>1</v>
      </c>
      <c r="AR540" s="16">
        <v>4</v>
      </c>
      <c r="AS540" s="16">
        <v>3</v>
      </c>
      <c r="AT540" s="16">
        <v>2</v>
      </c>
      <c r="AU540">
        <v>1</v>
      </c>
      <c r="AV540">
        <v>0</v>
      </c>
      <c r="AW540">
        <v>1</v>
      </c>
      <c r="AX540">
        <v>0</v>
      </c>
      <c r="AY540">
        <v>0</v>
      </c>
      <c r="AZ540">
        <v>0</v>
      </c>
    </row>
    <row r="541" spans="1:52" x14ac:dyDescent="0.35">
      <c r="A541">
        <v>11343</v>
      </c>
      <c r="B541" t="s">
        <v>69</v>
      </c>
      <c r="C541" t="s">
        <v>74</v>
      </c>
      <c r="D541" t="s">
        <v>68</v>
      </c>
      <c r="E541" t="s">
        <v>83</v>
      </c>
      <c r="F541" t="s">
        <v>208</v>
      </c>
      <c r="G541" t="s">
        <v>96</v>
      </c>
      <c r="H541" t="s">
        <v>100</v>
      </c>
      <c r="I541" t="s">
        <v>197</v>
      </c>
      <c r="J541" t="s">
        <v>110</v>
      </c>
      <c r="K541" t="s">
        <v>116</v>
      </c>
      <c r="L541">
        <v>9</v>
      </c>
      <c r="P541">
        <v>9</v>
      </c>
      <c r="Q541">
        <v>8</v>
      </c>
      <c r="R541">
        <v>8</v>
      </c>
      <c r="S541">
        <v>9</v>
      </c>
      <c r="T541">
        <v>9</v>
      </c>
      <c r="U541">
        <v>8</v>
      </c>
      <c r="V541" t="s">
        <v>126</v>
      </c>
      <c r="X541">
        <v>5</v>
      </c>
      <c r="Y541" t="s">
        <v>69</v>
      </c>
      <c r="AB541">
        <v>5</v>
      </c>
      <c r="AE541" s="16"/>
      <c r="AF541" s="16"/>
      <c r="AG541" s="16"/>
      <c r="AH541" s="16"/>
      <c r="AI541" s="16"/>
      <c r="AJ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>
        <v>1</v>
      </c>
      <c r="AV541">
        <v>1</v>
      </c>
      <c r="AW541">
        <v>0</v>
      </c>
      <c r="AX541">
        <v>0</v>
      </c>
      <c r="AY541">
        <v>0</v>
      </c>
      <c r="AZ541">
        <v>0</v>
      </c>
    </row>
    <row r="542" spans="1:52" x14ac:dyDescent="0.35">
      <c r="A542">
        <v>11347</v>
      </c>
      <c r="B542" t="s">
        <v>69</v>
      </c>
      <c r="C542" t="s">
        <v>74</v>
      </c>
      <c r="D542" t="s">
        <v>68</v>
      </c>
      <c r="E542" t="s">
        <v>76</v>
      </c>
      <c r="F542" t="s">
        <v>208</v>
      </c>
      <c r="G542" t="s">
        <v>93</v>
      </c>
      <c r="H542" t="s">
        <v>98</v>
      </c>
      <c r="I542" t="s">
        <v>206</v>
      </c>
      <c r="J542" t="s">
        <v>111</v>
      </c>
      <c r="K542" t="s">
        <v>204</v>
      </c>
      <c r="L542">
        <v>4</v>
      </c>
      <c r="X542" s="16"/>
      <c r="Y542" t="s">
        <v>69</v>
      </c>
      <c r="AB542">
        <v>4</v>
      </c>
      <c r="AE542" s="16"/>
      <c r="AF542" s="16"/>
      <c r="AG542" s="16"/>
      <c r="AH542" s="16"/>
      <c r="AI542" s="16"/>
      <c r="AJ542" s="16"/>
      <c r="AK542">
        <v>3</v>
      </c>
      <c r="AL542" s="16">
        <v>3</v>
      </c>
      <c r="AM542" s="16">
        <v>3</v>
      </c>
      <c r="AN542" s="16">
        <v>6</v>
      </c>
      <c r="AO542" s="16">
        <v>5</v>
      </c>
      <c r="AP542" s="16">
        <v>3</v>
      </c>
      <c r="AQ542" s="16">
        <v>1</v>
      </c>
      <c r="AR542" s="16">
        <v>4</v>
      </c>
      <c r="AS542" s="16">
        <v>2</v>
      </c>
      <c r="AT542" s="16">
        <v>3</v>
      </c>
      <c r="AU542">
        <v>1</v>
      </c>
      <c r="AV542">
        <v>0</v>
      </c>
      <c r="AW542">
        <v>1</v>
      </c>
      <c r="AX542">
        <v>0</v>
      </c>
      <c r="AY542">
        <v>0</v>
      </c>
      <c r="AZ542">
        <v>0</v>
      </c>
    </row>
    <row r="543" spans="1:52" x14ac:dyDescent="0.35">
      <c r="A543">
        <v>11349</v>
      </c>
      <c r="B543" t="s">
        <v>69</v>
      </c>
      <c r="C543" t="s">
        <v>74</v>
      </c>
      <c r="D543" t="s">
        <v>68</v>
      </c>
      <c r="E543" t="s">
        <v>83</v>
      </c>
      <c r="F543" t="s">
        <v>196</v>
      </c>
      <c r="G543" t="s">
        <v>95</v>
      </c>
      <c r="H543" t="s">
        <v>97</v>
      </c>
      <c r="I543" t="s">
        <v>201</v>
      </c>
      <c r="J543" t="s">
        <v>111</v>
      </c>
      <c r="K543" t="s">
        <v>116</v>
      </c>
      <c r="L543">
        <v>9</v>
      </c>
      <c r="X543" s="16"/>
      <c r="Y543" t="s">
        <v>69</v>
      </c>
      <c r="AB543">
        <v>5</v>
      </c>
      <c r="AE543" s="16"/>
      <c r="AF543" s="16"/>
      <c r="AG543" s="16"/>
      <c r="AH543" s="16"/>
      <c r="AI543" s="16"/>
      <c r="AJ543" s="16"/>
      <c r="AK543">
        <v>10</v>
      </c>
      <c r="AL543" s="16">
        <v>8</v>
      </c>
      <c r="AM543" s="16">
        <v>7</v>
      </c>
      <c r="AN543" s="16">
        <v>9</v>
      </c>
      <c r="AO543" s="16">
        <v>8</v>
      </c>
      <c r="AP543" s="16">
        <v>9</v>
      </c>
      <c r="AQ543" s="16">
        <v>1</v>
      </c>
      <c r="AR543" s="16">
        <v>3</v>
      </c>
      <c r="AS543" s="16">
        <v>2</v>
      </c>
      <c r="AT543" s="16">
        <v>4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</row>
    <row r="544" spans="1:52" x14ac:dyDescent="0.35">
      <c r="A544">
        <v>11359</v>
      </c>
      <c r="B544" t="s">
        <v>69</v>
      </c>
      <c r="C544" t="s">
        <v>74</v>
      </c>
      <c r="D544" t="s">
        <v>68</v>
      </c>
      <c r="E544" t="s">
        <v>75</v>
      </c>
      <c r="F544" t="s">
        <v>196</v>
      </c>
      <c r="G544" t="s">
        <v>96</v>
      </c>
      <c r="H544" t="s">
        <v>97</v>
      </c>
      <c r="I544" t="s">
        <v>209</v>
      </c>
      <c r="J544" t="s">
        <v>111</v>
      </c>
      <c r="K544" t="s">
        <v>204</v>
      </c>
      <c r="L544">
        <v>4</v>
      </c>
      <c r="X544" s="16"/>
      <c r="Y544" t="s">
        <v>69</v>
      </c>
      <c r="AB544">
        <v>2</v>
      </c>
      <c r="AE544" s="16"/>
      <c r="AF544" s="16"/>
      <c r="AG544" s="16"/>
      <c r="AH544" s="16"/>
      <c r="AI544" s="16"/>
      <c r="AJ544" s="16"/>
      <c r="AK544">
        <v>6</v>
      </c>
      <c r="AL544" s="16">
        <v>8</v>
      </c>
      <c r="AM544" s="16">
        <v>8</v>
      </c>
      <c r="AN544" s="16">
        <v>7</v>
      </c>
      <c r="AO544" s="16">
        <v>8</v>
      </c>
      <c r="AP544" s="16">
        <v>7</v>
      </c>
      <c r="AQ544" s="16">
        <v>2</v>
      </c>
      <c r="AR544" s="16">
        <v>1</v>
      </c>
      <c r="AS544" s="16">
        <v>4</v>
      </c>
      <c r="AT544" s="16">
        <v>3</v>
      </c>
      <c r="AU544">
        <v>1</v>
      </c>
      <c r="AV544">
        <v>1</v>
      </c>
      <c r="AW544">
        <v>0</v>
      </c>
      <c r="AX544">
        <v>0</v>
      </c>
      <c r="AY544">
        <v>0</v>
      </c>
      <c r="AZ544">
        <v>0</v>
      </c>
    </row>
    <row r="545" spans="1:52" x14ac:dyDescent="0.35">
      <c r="A545">
        <v>11361</v>
      </c>
      <c r="B545" t="s">
        <v>69</v>
      </c>
      <c r="C545" t="s">
        <v>74</v>
      </c>
      <c r="D545" t="s">
        <v>68</v>
      </c>
      <c r="E545" t="s">
        <v>83</v>
      </c>
      <c r="F545" t="s">
        <v>196</v>
      </c>
      <c r="G545" t="s">
        <v>96</v>
      </c>
      <c r="H545" t="s">
        <v>97</v>
      </c>
      <c r="I545" t="s">
        <v>203</v>
      </c>
      <c r="J545" t="s">
        <v>111</v>
      </c>
      <c r="K545" t="s">
        <v>204</v>
      </c>
      <c r="L545">
        <v>10</v>
      </c>
      <c r="X545" s="16"/>
      <c r="Y545" t="s">
        <v>69</v>
      </c>
      <c r="AB545">
        <v>4</v>
      </c>
      <c r="AE545" s="16"/>
      <c r="AF545" s="16"/>
      <c r="AG545" s="16"/>
      <c r="AH545" s="16"/>
      <c r="AI545" s="16"/>
      <c r="AJ545" s="16"/>
      <c r="AK545">
        <v>9</v>
      </c>
      <c r="AL545" s="16">
        <v>7</v>
      </c>
      <c r="AM545" s="16">
        <v>9</v>
      </c>
      <c r="AN545" s="16">
        <v>9</v>
      </c>
      <c r="AO545" s="16">
        <v>9</v>
      </c>
      <c r="AP545" s="16">
        <v>9</v>
      </c>
      <c r="AQ545" s="16">
        <v>2</v>
      </c>
      <c r="AR545" s="16">
        <v>1</v>
      </c>
      <c r="AS545" s="16">
        <v>4</v>
      </c>
      <c r="AT545" s="16">
        <v>3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</row>
    <row r="546" spans="1:52" x14ac:dyDescent="0.35">
      <c r="A546">
        <v>11363</v>
      </c>
      <c r="B546" t="s">
        <v>69</v>
      </c>
      <c r="C546" t="s">
        <v>74</v>
      </c>
      <c r="D546" t="s">
        <v>68</v>
      </c>
      <c r="E546" t="s">
        <v>78</v>
      </c>
      <c r="F546" t="s">
        <v>198</v>
      </c>
      <c r="G546" t="s">
        <v>95</v>
      </c>
      <c r="H546" t="s">
        <v>97</v>
      </c>
      <c r="I546" t="s">
        <v>209</v>
      </c>
      <c r="J546" t="s">
        <v>111</v>
      </c>
      <c r="K546" t="s">
        <v>204</v>
      </c>
      <c r="L546">
        <v>9</v>
      </c>
      <c r="X546" s="16"/>
      <c r="Y546" t="s">
        <v>68</v>
      </c>
      <c r="Z546">
        <v>10</v>
      </c>
      <c r="AA546">
        <v>5</v>
      </c>
      <c r="AB546">
        <v>5</v>
      </c>
      <c r="AC546">
        <v>9</v>
      </c>
      <c r="AD546" t="s">
        <v>129</v>
      </c>
      <c r="AE546" s="16">
        <v>5</v>
      </c>
      <c r="AF546" s="16">
        <v>5</v>
      </c>
      <c r="AG546" s="16">
        <v>4</v>
      </c>
      <c r="AH546" s="16">
        <v>5</v>
      </c>
      <c r="AI546" s="16"/>
      <c r="AJ546" s="16">
        <v>2</v>
      </c>
      <c r="AK546">
        <v>9</v>
      </c>
      <c r="AL546" s="16">
        <v>7</v>
      </c>
      <c r="AM546" s="16">
        <v>10</v>
      </c>
      <c r="AN546" s="16">
        <v>10</v>
      </c>
      <c r="AO546" s="16">
        <v>10</v>
      </c>
      <c r="AP546" s="16">
        <v>9</v>
      </c>
      <c r="AQ546" s="16">
        <v>4</v>
      </c>
      <c r="AR546" s="16">
        <v>3</v>
      </c>
      <c r="AS546" s="16">
        <v>2</v>
      </c>
      <c r="AT546" s="16">
        <v>1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</row>
    <row r="547" spans="1:52" x14ac:dyDescent="0.35">
      <c r="A547">
        <v>11368</v>
      </c>
      <c r="B547" t="s">
        <v>69</v>
      </c>
      <c r="C547" t="s">
        <v>74</v>
      </c>
      <c r="D547" t="s">
        <v>68</v>
      </c>
      <c r="E547" t="s">
        <v>85</v>
      </c>
      <c r="F547" t="s">
        <v>196</v>
      </c>
      <c r="G547" t="s">
        <v>95</v>
      </c>
      <c r="H547" t="s">
        <v>97</v>
      </c>
      <c r="I547" t="s">
        <v>206</v>
      </c>
      <c r="J547" t="s">
        <v>111</v>
      </c>
      <c r="K547" t="s">
        <v>204</v>
      </c>
      <c r="L547">
        <v>9</v>
      </c>
      <c r="X547" s="16"/>
      <c r="Y547" t="s">
        <v>69</v>
      </c>
      <c r="AB547">
        <v>5</v>
      </c>
      <c r="AE547" s="16"/>
      <c r="AF547" s="16"/>
      <c r="AG547" s="16"/>
      <c r="AH547" s="16"/>
      <c r="AI547" s="16"/>
      <c r="AJ547" s="16"/>
      <c r="AK547">
        <v>9</v>
      </c>
      <c r="AL547" s="16">
        <v>8</v>
      </c>
      <c r="AM547" s="16">
        <v>7</v>
      </c>
      <c r="AN547" s="16">
        <v>10</v>
      </c>
      <c r="AO547" s="16">
        <v>9</v>
      </c>
      <c r="AP547" s="16">
        <v>9</v>
      </c>
      <c r="AQ547" s="16">
        <v>1</v>
      </c>
      <c r="AR547" s="16">
        <v>4</v>
      </c>
      <c r="AS547" s="16">
        <v>2</v>
      </c>
      <c r="AT547" s="16">
        <v>3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</row>
    <row r="548" spans="1:52" x14ac:dyDescent="0.35">
      <c r="A548">
        <v>11369</v>
      </c>
      <c r="B548" t="s">
        <v>69</v>
      </c>
      <c r="C548" t="s">
        <v>74</v>
      </c>
      <c r="D548" t="s">
        <v>68</v>
      </c>
      <c r="E548" t="s">
        <v>85</v>
      </c>
      <c r="F548" t="s">
        <v>208</v>
      </c>
      <c r="G548" t="s">
        <v>93</v>
      </c>
      <c r="H548" t="s">
        <v>99</v>
      </c>
      <c r="I548" t="s">
        <v>207</v>
      </c>
      <c r="J548" t="s">
        <v>111</v>
      </c>
      <c r="K548" t="s">
        <v>204</v>
      </c>
      <c r="L548">
        <v>9</v>
      </c>
      <c r="X548" s="16"/>
      <c r="Y548" t="s">
        <v>69</v>
      </c>
      <c r="AB548">
        <v>5</v>
      </c>
      <c r="AE548" s="16"/>
      <c r="AF548" s="16"/>
      <c r="AG548" s="16"/>
      <c r="AH548" s="16"/>
      <c r="AI548" s="16"/>
      <c r="AJ548" s="16"/>
      <c r="AK548">
        <v>9</v>
      </c>
      <c r="AL548" s="16">
        <v>7</v>
      </c>
      <c r="AM548" s="16">
        <v>10</v>
      </c>
      <c r="AN548" s="16">
        <v>9</v>
      </c>
      <c r="AO548" s="16">
        <v>10</v>
      </c>
      <c r="AP548" s="16">
        <v>10</v>
      </c>
      <c r="AQ548" s="16">
        <v>1</v>
      </c>
      <c r="AR548" s="16">
        <v>3</v>
      </c>
      <c r="AS548" s="16">
        <v>2</v>
      </c>
      <c r="AT548" s="16">
        <v>4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</row>
    <row r="549" spans="1:52" x14ac:dyDescent="0.35">
      <c r="A549">
        <v>11371</v>
      </c>
      <c r="B549" t="s">
        <v>69</v>
      </c>
      <c r="C549" t="s">
        <v>74</v>
      </c>
      <c r="D549" t="s">
        <v>68</v>
      </c>
      <c r="E549" t="s">
        <v>75</v>
      </c>
      <c r="F549" t="s">
        <v>200</v>
      </c>
      <c r="G549" t="s">
        <v>96</v>
      </c>
      <c r="H549" t="s">
        <v>98</v>
      </c>
      <c r="I549" t="s">
        <v>203</v>
      </c>
      <c r="J549" t="s">
        <v>111</v>
      </c>
      <c r="K549" t="s">
        <v>116</v>
      </c>
      <c r="L549">
        <v>9</v>
      </c>
      <c r="X549" s="16"/>
      <c r="Y549" t="s">
        <v>69</v>
      </c>
      <c r="AB549">
        <v>5</v>
      </c>
      <c r="AE549" s="16"/>
      <c r="AF549" s="16"/>
      <c r="AG549" s="16"/>
      <c r="AH549" s="16"/>
      <c r="AI549" s="16"/>
      <c r="AJ549" s="16"/>
      <c r="AK549">
        <v>8</v>
      </c>
      <c r="AL549" s="16">
        <v>7</v>
      </c>
      <c r="AM549" s="16">
        <v>7</v>
      </c>
      <c r="AN549" s="16">
        <v>8</v>
      </c>
      <c r="AO549" s="16">
        <v>7</v>
      </c>
      <c r="AP549" s="16">
        <v>8</v>
      </c>
      <c r="AQ549" s="16">
        <v>2</v>
      </c>
      <c r="AR549" s="16">
        <v>1</v>
      </c>
      <c r="AS549" s="16">
        <v>3</v>
      </c>
      <c r="AT549" s="16">
        <v>4</v>
      </c>
      <c r="AU549">
        <v>0</v>
      </c>
      <c r="AV549">
        <v>1</v>
      </c>
      <c r="AW549">
        <v>1</v>
      </c>
      <c r="AX549">
        <v>0</v>
      </c>
      <c r="AY549">
        <v>0</v>
      </c>
      <c r="AZ549">
        <v>0</v>
      </c>
    </row>
    <row r="550" spans="1:52" x14ac:dyDescent="0.35">
      <c r="A550">
        <v>11372</v>
      </c>
      <c r="B550" t="s">
        <v>69</v>
      </c>
      <c r="C550" t="s">
        <v>74</v>
      </c>
      <c r="D550" t="s">
        <v>68</v>
      </c>
      <c r="E550" t="s">
        <v>78</v>
      </c>
      <c r="F550" t="s">
        <v>198</v>
      </c>
      <c r="G550" t="s">
        <v>96</v>
      </c>
      <c r="H550" t="s">
        <v>97</v>
      </c>
      <c r="I550" t="s">
        <v>206</v>
      </c>
      <c r="J550" t="s">
        <v>110</v>
      </c>
      <c r="K550" t="s">
        <v>204</v>
      </c>
      <c r="L550">
        <v>10</v>
      </c>
      <c r="P550">
        <v>9</v>
      </c>
      <c r="Q550">
        <v>10</v>
      </c>
      <c r="R550">
        <v>10</v>
      </c>
      <c r="S550">
        <v>8</v>
      </c>
      <c r="T550">
        <v>10</v>
      </c>
      <c r="U550">
        <v>10</v>
      </c>
      <c r="V550" t="s">
        <v>123</v>
      </c>
      <c r="X550">
        <v>4</v>
      </c>
      <c r="Y550" t="s">
        <v>68</v>
      </c>
      <c r="Z550">
        <v>9</v>
      </c>
      <c r="AA550">
        <v>4</v>
      </c>
      <c r="AB550">
        <v>5</v>
      </c>
      <c r="AC550">
        <v>8</v>
      </c>
      <c r="AD550" t="s">
        <v>129</v>
      </c>
      <c r="AE550" s="16">
        <v>3</v>
      </c>
      <c r="AF550" s="16">
        <v>5</v>
      </c>
      <c r="AG550" s="16">
        <v>5</v>
      </c>
      <c r="AH550" s="16">
        <v>4</v>
      </c>
      <c r="AI550" s="16"/>
      <c r="AJ550" s="16">
        <v>2</v>
      </c>
      <c r="AL550" s="16"/>
      <c r="AM550" s="16"/>
      <c r="AN550" s="16"/>
      <c r="AO550" s="16"/>
      <c r="AP550" s="16"/>
      <c r="AQ550" s="16"/>
      <c r="AR550" s="16"/>
      <c r="AS550" s="16"/>
      <c r="AT550" s="16"/>
      <c r="AU550">
        <v>1</v>
      </c>
      <c r="AV550">
        <v>0</v>
      </c>
      <c r="AW550">
        <v>1</v>
      </c>
      <c r="AX550">
        <v>0</v>
      </c>
      <c r="AY550">
        <v>0</v>
      </c>
      <c r="AZ550">
        <v>0</v>
      </c>
    </row>
    <row r="551" spans="1:52" x14ac:dyDescent="0.35">
      <c r="A551">
        <v>11373</v>
      </c>
      <c r="B551" t="s">
        <v>69</v>
      </c>
      <c r="C551" t="s">
        <v>74</v>
      </c>
      <c r="D551" t="s">
        <v>68</v>
      </c>
      <c r="E551" t="s">
        <v>86</v>
      </c>
      <c r="F551" t="s">
        <v>196</v>
      </c>
      <c r="G551" t="s">
        <v>95</v>
      </c>
      <c r="H551" t="s">
        <v>97</v>
      </c>
      <c r="I551" t="s">
        <v>199</v>
      </c>
      <c r="J551" t="s">
        <v>112</v>
      </c>
      <c r="K551" t="s">
        <v>204</v>
      </c>
      <c r="L551">
        <v>8</v>
      </c>
      <c r="X551" s="16"/>
      <c r="Y551" t="s">
        <v>68</v>
      </c>
      <c r="Z551">
        <v>7</v>
      </c>
      <c r="AA551">
        <v>3</v>
      </c>
      <c r="AB551">
        <v>4</v>
      </c>
      <c r="AC551">
        <v>7</v>
      </c>
      <c r="AD551" t="s">
        <v>128</v>
      </c>
      <c r="AE551" s="16">
        <v>5</v>
      </c>
      <c r="AF551" s="16">
        <v>4</v>
      </c>
      <c r="AG551" s="16">
        <v>5</v>
      </c>
      <c r="AH551" s="16">
        <v>5</v>
      </c>
      <c r="AI551" s="16">
        <v>1</v>
      </c>
      <c r="AJ551" s="16"/>
      <c r="AK551">
        <v>9</v>
      </c>
      <c r="AL551" s="16">
        <v>7</v>
      </c>
      <c r="AM551" s="16">
        <v>7</v>
      </c>
      <c r="AN551" s="16">
        <v>9</v>
      </c>
      <c r="AO551" s="16">
        <v>9</v>
      </c>
      <c r="AP551" s="16">
        <v>9</v>
      </c>
      <c r="AQ551" s="16">
        <v>4</v>
      </c>
      <c r="AR551" s="16">
        <v>1</v>
      </c>
      <c r="AS551" s="16">
        <v>3</v>
      </c>
      <c r="AT551" s="16">
        <v>2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</row>
    <row r="552" spans="1:52" x14ac:dyDescent="0.35">
      <c r="A552">
        <v>11379</v>
      </c>
      <c r="B552" t="s">
        <v>69</v>
      </c>
      <c r="C552" t="s">
        <v>74</v>
      </c>
      <c r="D552" t="s">
        <v>68</v>
      </c>
      <c r="E552" t="s">
        <v>86</v>
      </c>
      <c r="F552" t="s">
        <v>208</v>
      </c>
      <c r="G552" t="s">
        <v>96</v>
      </c>
      <c r="H552" t="s">
        <v>98</v>
      </c>
      <c r="I552" t="s">
        <v>203</v>
      </c>
      <c r="J552" t="s">
        <v>111</v>
      </c>
      <c r="K552" t="s">
        <v>204</v>
      </c>
      <c r="L552">
        <v>9</v>
      </c>
      <c r="X552" s="16"/>
      <c r="Y552" t="s">
        <v>69</v>
      </c>
      <c r="AB552">
        <v>4</v>
      </c>
      <c r="AE552" s="16"/>
      <c r="AF552" s="16"/>
      <c r="AG552" s="16"/>
      <c r="AH552" s="16"/>
      <c r="AI552" s="16"/>
      <c r="AJ552" s="16"/>
      <c r="AK552">
        <v>9</v>
      </c>
      <c r="AL552" s="16">
        <v>7</v>
      </c>
      <c r="AM552" s="16">
        <v>7</v>
      </c>
      <c r="AN552" s="16">
        <v>10</v>
      </c>
      <c r="AO552" s="16">
        <v>6</v>
      </c>
      <c r="AP552" s="16">
        <v>9</v>
      </c>
      <c r="AQ552" s="16">
        <v>1</v>
      </c>
      <c r="AR552" s="16">
        <v>3</v>
      </c>
      <c r="AS552" s="16">
        <v>2</v>
      </c>
      <c r="AT552" s="16">
        <v>4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</row>
    <row r="553" spans="1:52" x14ac:dyDescent="0.35">
      <c r="A553">
        <v>11381</v>
      </c>
      <c r="B553" t="s">
        <v>69</v>
      </c>
      <c r="C553" t="s">
        <v>74</v>
      </c>
      <c r="D553" t="s">
        <v>68</v>
      </c>
      <c r="E553" t="s">
        <v>81</v>
      </c>
      <c r="F553" t="s">
        <v>208</v>
      </c>
      <c r="G553" t="s">
        <v>94</v>
      </c>
      <c r="H553" t="s">
        <v>98</v>
      </c>
      <c r="I553" t="s">
        <v>201</v>
      </c>
      <c r="J553" t="s">
        <v>111</v>
      </c>
      <c r="K553" t="s">
        <v>116</v>
      </c>
      <c r="L553">
        <v>7</v>
      </c>
      <c r="X553" s="16"/>
      <c r="Y553" t="s">
        <v>68</v>
      </c>
      <c r="Z553">
        <v>8</v>
      </c>
      <c r="AA553">
        <v>5</v>
      </c>
      <c r="AB553">
        <v>4</v>
      </c>
      <c r="AC553">
        <v>9</v>
      </c>
      <c r="AD553" t="s">
        <v>129</v>
      </c>
      <c r="AE553" s="16">
        <v>4</v>
      </c>
      <c r="AF553" s="16">
        <v>3</v>
      </c>
      <c r="AG553" s="16">
        <v>3</v>
      </c>
      <c r="AH553" s="16">
        <v>3</v>
      </c>
      <c r="AI553" s="16"/>
      <c r="AJ553" s="16">
        <v>2</v>
      </c>
      <c r="AK553">
        <v>8</v>
      </c>
      <c r="AL553" s="16">
        <v>9</v>
      </c>
      <c r="AM553" s="16">
        <v>10</v>
      </c>
      <c r="AN553" s="16">
        <v>7</v>
      </c>
      <c r="AO553" s="16">
        <v>10</v>
      </c>
      <c r="AP553" s="16">
        <v>9</v>
      </c>
      <c r="AQ553" s="16">
        <v>1</v>
      </c>
      <c r="AR553" s="16">
        <v>3</v>
      </c>
      <c r="AS553" s="16">
        <v>4</v>
      </c>
      <c r="AT553" s="16">
        <v>2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</row>
    <row r="554" spans="1:52" x14ac:dyDescent="0.35">
      <c r="A554">
        <v>11382</v>
      </c>
      <c r="B554" t="s">
        <v>69</v>
      </c>
      <c r="C554" t="s">
        <v>74</v>
      </c>
      <c r="D554" t="s">
        <v>68</v>
      </c>
      <c r="E554" t="s">
        <v>76</v>
      </c>
      <c r="F554" t="s">
        <v>198</v>
      </c>
      <c r="G554" t="s">
        <v>95</v>
      </c>
      <c r="H554" t="s">
        <v>97</v>
      </c>
      <c r="I554" t="s">
        <v>197</v>
      </c>
      <c r="J554" t="s">
        <v>110</v>
      </c>
      <c r="K554" t="s">
        <v>204</v>
      </c>
      <c r="L554">
        <v>9</v>
      </c>
      <c r="P554">
        <v>8</v>
      </c>
      <c r="Q554">
        <v>9</v>
      </c>
      <c r="R554">
        <v>10</v>
      </c>
      <c r="S554">
        <v>9</v>
      </c>
      <c r="T554">
        <v>10</v>
      </c>
      <c r="U554">
        <v>9</v>
      </c>
      <c r="V554" t="s">
        <v>122</v>
      </c>
      <c r="X554">
        <v>5</v>
      </c>
      <c r="Y554" t="s">
        <v>69</v>
      </c>
      <c r="AB554">
        <v>5</v>
      </c>
      <c r="AE554" s="16"/>
      <c r="AF554" s="16"/>
      <c r="AG554" s="16"/>
      <c r="AH554" s="16"/>
      <c r="AI554" s="16"/>
      <c r="AJ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>
        <v>1</v>
      </c>
      <c r="AV554">
        <v>1</v>
      </c>
      <c r="AW554">
        <v>1</v>
      </c>
      <c r="AX554">
        <v>0</v>
      </c>
      <c r="AY554">
        <v>0</v>
      </c>
      <c r="AZ554">
        <v>0</v>
      </c>
    </row>
    <row r="555" spans="1:52" x14ac:dyDescent="0.35">
      <c r="A555">
        <v>11383</v>
      </c>
      <c r="B555" t="s">
        <v>69</v>
      </c>
      <c r="C555" t="s">
        <v>74</v>
      </c>
      <c r="D555" t="s">
        <v>68</v>
      </c>
      <c r="E555" t="s">
        <v>82</v>
      </c>
      <c r="F555" t="s">
        <v>196</v>
      </c>
      <c r="G555" t="s">
        <v>94</v>
      </c>
      <c r="H555" t="s">
        <v>98</v>
      </c>
      <c r="I555" t="s">
        <v>209</v>
      </c>
      <c r="J555" t="s">
        <v>111</v>
      </c>
      <c r="K555" t="s">
        <v>117</v>
      </c>
      <c r="L555">
        <v>9</v>
      </c>
      <c r="X555" s="16"/>
      <c r="Y555" t="s">
        <v>69</v>
      </c>
      <c r="AB555">
        <v>5</v>
      </c>
      <c r="AE555" s="16"/>
      <c r="AF555" s="16"/>
      <c r="AG555" s="16"/>
      <c r="AH555" s="16"/>
      <c r="AI555" s="16"/>
      <c r="AJ555" s="16"/>
      <c r="AK555">
        <v>9</v>
      </c>
      <c r="AL555" s="16">
        <v>9</v>
      </c>
      <c r="AM555" s="16">
        <v>8</v>
      </c>
      <c r="AN555" s="16">
        <v>9</v>
      </c>
      <c r="AO555" s="16">
        <v>8</v>
      </c>
      <c r="AP555" s="16">
        <v>10</v>
      </c>
      <c r="AQ555" s="16">
        <v>3</v>
      </c>
      <c r="AR555" s="16">
        <v>4</v>
      </c>
      <c r="AS555" s="16">
        <v>1</v>
      </c>
      <c r="AT555" s="16">
        <v>2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</row>
    <row r="556" spans="1:52" x14ac:dyDescent="0.35">
      <c r="A556">
        <v>11384</v>
      </c>
      <c r="B556" t="s">
        <v>69</v>
      </c>
      <c r="C556" t="s">
        <v>74</v>
      </c>
      <c r="D556" t="s">
        <v>68</v>
      </c>
      <c r="E556" t="s">
        <v>84</v>
      </c>
      <c r="F556" t="s">
        <v>198</v>
      </c>
      <c r="G556" t="s">
        <v>95</v>
      </c>
      <c r="H556" t="s">
        <v>97</v>
      </c>
      <c r="I556" t="s">
        <v>197</v>
      </c>
      <c r="J556" t="s">
        <v>111</v>
      </c>
      <c r="K556" t="s">
        <v>204</v>
      </c>
      <c r="L556">
        <v>9</v>
      </c>
      <c r="X556" s="16"/>
      <c r="Y556" t="s">
        <v>69</v>
      </c>
      <c r="AB556">
        <v>5</v>
      </c>
      <c r="AE556" s="16"/>
      <c r="AF556" s="16"/>
      <c r="AG556" s="16"/>
      <c r="AH556" s="16"/>
      <c r="AI556" s="16"/>
      <c r="AJ556" s="16"/>
      <c r="AK556">
        <v>10</v>
      </c>
      <c r="AL556" s="16">
        <v>9</v>
      </c>
      <c r="AM556" s="16">
        <v>10</v>
      </c>
      <c r="AN556" s="16">
        <v>10</v>
      </c>
      <c r="AO556" s="16">
        <v>9</v>
      </c>
      <c r="AP556" s="16">
        <v>10</v>
      </c>
      <c r="AQ556" s="16">
        <v>4</v>
      </c>
      <c r="AR556" s="16">
        <v>1</v>
      </c>
      <c r="AS556" s="16">
        <v>3</v>
      </c>
      <c r="AT556" s="16">
        <v>2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</row>
    <row r="557" spans="1:52" x14ac:dyDescent="0.35">
      <c r="A557">
        <v>11385</v>
      </c>
      <c r="B557" t="s">
        <v>69</v>
      </c>
      <c r="C557" t="s">
        <v>74</v>
      </c>
      <c r="D557" t="s">
        <v>68</v>
      </c>
      <c r="E557" t="s">
        <v>81</v>
      </c>
      <c r="F557" t="s">
        <v>200</v>
      </c>
      <c r="G557" t="s">
        <v>96</v>
      </c>
      <c r="H557" t="s">
        <v>99</v>
      </c>
      <c r="I557" t="s">
        <v>209</v>
      </c>
      <c r="J557" t="s">
        <v>111</v>
      </c>
      <c r="K557" t="s">
        <v>204</v>
      </c>
      <c r="L557">
        <v>4</v>
      </c>
      <c r="X557" s="16"/>
      <c r="Y557" t="s">
        <v>68</v>
      </c>
      <c r="Z557">
        <v>3</v>
      </c>
      <c r="AA557">
        <v>1</v>
      </c>
      <c r="AB557">
        <v>3</v>
      </c>
      <c r="AC557">
        <v>3</v>
      </c>
      <c r="AD557" t="s">
        <v>129</v>
      </c>
      <c r="AE557" s="16">
        <v>4</v>
      </c>
      <c r="AF557" s="16">
        <v>4</v>
      </c>
      <c r="AG557" s="16">
        <v>4</v>
      </c>
      <c r="AH557" s="16">
        <v>4</v>
      </c>
      <c r="AI557" s="16"/>
      <c r="AJ557" s="16">
        <v>2</v>
      </c>
      <c r="AK557">
        <v>2</v>
      </c>
      <c r="AL557" s="16">
        <v>2</v>
      </c>
      <c r="AM557" s="16">
        <v>5</v>
      </c>
      <c r="AN557" s="16">
        <v>4</v>
      </c>
      <c r="AO557" s="16">
        <v>3</v>
      </c>
      <c r="AP557" s="16">
        <v>5</v>
      </c>
      <c r="AQ557" s="16">
        <v>1</v>
      </c>
      <c r="AR557" s="16">
        <v>2</v>
      </c>
      <c r="AS557" s="16">
        <v>4</v>
      </c>
      <c r="AT557" s="16">
        <v>3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</row>
    <row r="558" spans="1:52" x14ac:dyDescent="0.35">
      <c r="A558">
        <v>11388</v>
      </c>
      <c r="B558" t="s">
        <v>69</v>
      </c>
      <c r="C558" t="s">
        <v>74</v>
      </c>
      <c r="D558" t="s">
        <v>68</v>
      </c>
      <c r="E558" t="s">
        <v>81</v>
      </c>
      <c r="F558" t="s">
        <v>196</v>
      </c>
      <c r="G558" t="s">
        <v>94</v>
      </c>
      <c r="H558" t="s">
        <v>98</v>
      </c>
      <c r="I558" t="s">
        <v>203</v>
      </c>
      <c r="J558" t="s">
        <v>111</v>
      </c>
      <c r="K558" t="s">
        <v>204</v>
      </c>
      <c r="L558">
        <v>9</v>
      </c>
      <c r="X558" s="16"/>
      <c r="Y558" t="s">
        <v>68</v>
      </c>
      <c r="Z558">
        <v>8</v>
      </c>
      <c r="AA558">
        <v>5</v>
      </c>
      <c r="AB558">
        <v>5</v>
      </c>
      <c r="AC558">
        <v>8</v>
      </c>
      <c r="AD558" t="s">
        <v>128</v>
      </c>
      <c r="AE558" s="16">
        <v>5</v>
      </c>
      <c r="AF558" s="16">
        <v>4</v>
      </c>
      <c r="AG558" s="16">
        <v>5</v>
      </c>
      <c r="AH558" s="16">
        <v>5</v>
      </c>
      <c r="AI558" s="16">
        <v>1</v>
      </c>
      <c r="AJ558" s="16"/>
      <c r="AK558">
        <v>9</v>
      </c>
      <c r="AL558" s="16">
        <v>7</v>
      </c>
      <c r="AM558" s="16">
        <v>8</v>
      </c>
      <c r="AN558" s="16">
        <v>9</v>
      </c>
      <c r="AO558" s="16">
        <v>9</v>
      </c>
      <c r="AP558" s="16">
        <v>9</v>
      </c>
      <c r="AQ558" s="16">
        <v>1</v>
      </c>
      <c r="AR558" s="16">
        <v>4</v>
      </c>
      <c r="AS558" s="16">
        <v>2</v>
      </c>
      <c r="AT558" s="16">
        <v>3</v>
      </c>
      <c r="AU558">
        <v>1</v>
      </c>
      <c r="AV558">
        <v>1</v>
      </c>
      <c r="AW558">
        <v>0</v>
      </c>
      <c r="AX558">
        <v>0</v>
      </c>
      <c r="AY558">
        <v>0</v>
      </c>
      <c r="AZ558">
        <v>0</v>
      </c>
    </row>
    <row r="559" spans="1:52" x14ac:dyDescent="0.35">
      <c r="A559">
        <v>11389</v>
      </c>
      <c r="B559" t="s">
        <v>69</v>
      </c>
      <c r="C559" t="s">
        <v>74</v>
      </c>
      <c r="D559" t="s">
        <v>68</v>
      </c>
      <c r="E559" t="s">
        <v>77</v>
      </c>
      <c r="F559" t="s">
        <v>208</v>
      </c>
      <c r="G559" t="s">
        <v>96</v>
      </c>
      <c r="H559" t="s">
        <v>97</v>
      </c>
      <c r="I559" t="s">
        <v>206</v>
      </c>
      <c r="J559" t="s">
        <v>111</v>
      </c>
      <c r="K559" t="s">
        <v>204</v>
      </c>
      <c r="L559">
        <v>7</v>
      </c>
      <c r="X559" s="16"/>
      <c r="Y559" t="s">
        <v>69</v>
      </c>
      <c r="AB559">
        <v>4</v>
      </c>
      <c r="AE559" s="16"/>
      <c r="AF559" s="16"/>
      <c r="AG559" s="16"/>
      <c r="AH559" s="16"/>
      <c r="AI559" s="16"/>
      <c r="AJ559" s="16"/>
      <c r="AK559">
        <v>9</v>
      </c>
      <c r="AL559" s="16">
        <v>10</v>
      </c>
      <c r="AM559" s="16">
        <v>10</v>
      </c>
      <c r="AN559" s="16">
        <v>9</v>
      </c>
      <c r="AO559" s="16">
        <v>8</v>
      </c>
      <c r="AP559" s="16">
        <v>10</v>
      </c>
      <c r="AQ559" s="16">
        <v>2</v>
      </c>
      <c r="AR559" s="16">
        <v>4</v>
      </c>
      <c r="AS559" s="16">
        <v>3</v>
      </c>
      <c r="AT559" s="16">
        <v>1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</row>
    <row r="560" spans="1:52" x14ac:dyDescent="0.35">
      <c r="A560">
        <v>11390</v>
      </c>
      <c r="B560" t="s">
        <v>69</v>
      </c>
      <c r="C560" t="s">
        <v>74</v>
      </c>
      <c r="D560" t="s">
        <v>68</v>
      </c>
      <c r="E560" t="s">
        <v>83</v>
      </c>
      <c r="F560" t="s">
        <v>200</v>
      </c>
      <c r="G560" t="s">
        <v>96</v>
      </c>
      <c r="H560" t="s">
        <v>98</v>
      </c>
      <c r="I560" t="s">
        <v>203</v>
      </c>
      <c r="J560" t="s">
        <v>111</v>
      </c>
      <c r="K560" t="s">
        <v>116</v>
      </c>
      <c r="L560">
        <v>10</v>
      </c>
      <c r="X560" s="16"/>
      <c r="Y560" t="s">
        <v>69</v>
      </c>
      <c r="AB560">
        <v>4</v>
      </c>
      <c r="AE560" s="16"/>
      <c r="AF560" s="16"/>
      <c r="AG560" s="16"/>
      <c r="AH560" s="16"/>
      <c r="AI560" s="16"/>
      <c r="AJ560" s="16"/>
      <c r="AK560">
        <v>9</v>
      </c>
      <c r="AL560" s="16">
        <v>9</v>
      </c>
      <c r="AM560" s="16">
        <v>7</v>
      </c>
      <c r="AN560" s="16">
        <v>9</v>
      </c>
      <c r="AO560" s="16">
        <v>6</v>
      </c>
      <c r="AP560" s="16">
        <v>9</v>
      </c>
      <c r="AQ560" s="16">
        <v>3</v>
      </c>
      <c r="AR560" s="16">
        <v>1</v>
      </c>
      <c r="AS560" s="16">
        <v>4</v>
      </c>
      <c r="AT560" s="16">
        <v>2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</row>
    <row r="561" spans="1:52" x14ac:dyDescent="0.35">
      <c r="A561">
        <v>11394</v>
      </c>
      <c r="B561" t="s">
        <v>69</v>
      </c>
      <c r="C561" t="s">
        <v>74</v>
      </c>
      <c r="D561" t="s">
        <v>68</v>
      </c>
      <c r="E561" t="s">
        <v>78</v>
      </c>
      <c r="F561" t="s">
        <v>196</v>
      </c>
      <c r="G561" t="s">
        <v>94</v>
      </c>
      <c r="H561" t="s">
        <v>97</v>
      </c>
      <c r="I561" t="s">
        <v>199</v>
      </c>
      <c r="J561" t="s">
        <v>111</v>
      </c>
      <c r="K561" t="s">
        <v>204</v>
      </c>
      <c r="L561">
        <v>8</v>
      </c>
      <c r="X561" s="16"/>
      <c r="Y561" t="s">
        <v>69</v>
      </c>
      <c r="AB561">
        <v>3</v>
      </c>
      <c r="AE561" s="16"/>
      <c r="AF561" s="16"/>
      <c r="AG561" s="16"/>
      <c r="AH561" s="16"/>
      <c r="AI561" s="16"/>
      <c r="AJ561" s="16"/>
      <c r="AK561">
        <v>10</v>
      </c>
      <c r="AL561" s="16">
        <v>9</v>
      </c>
      <c r="AM561" s="16">
        <v>7</v>
      </c>
      <c r="AN561" s="16">
        <v>9</v>
      </c>
      <c r="AO561" s="16">
        <v>9</v>
      </c>
      <c r="AP561" s="16">
        <v>9</v>
      </c>
      <c r="AQ561" s="16">
        <v>2</v>
      </c>
      <c r="AR561" s="16">
        <v>1</v>
      </c>
      <c r="AS561" s="16">
        <v>3</v>
      </c>
      <c r="AT561" s="16">
        <v>4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</row>
    <row r="562" spans="1:52" x14ac:dyDescent="0.35">
      <c r="A562">
        <v>11398</v>
      </c>
      <c r="B562" t="s">
        <v>69</v>
      </c>
      <c r="C562" t="s">
        <v>74</v>
      </c>
      <c r="D562" t="s">
        <v>68</v>
      </c>
      <c r="E562" t="s">
        <v>83</v>
      </c>
      <c r="F562" t="s">
        <v>198</v>
      </c>
      <c r="G562" t="s">
        <v>95</v>
      </c>
      <c r="H562" t="s">
        <v>98</v>
      </c>
      <c r="I562" t="s">
        <v>207</v>
      </c>
      <c r="J562" t="s">
        <v>111</v>
      </c>
      <c r="K562" t="s">
        <v>204</v>
      </c>
      <c r="L562">
        <v>7</v>
      </c>
      <c r="X562" s="16"/>
      <c r="Y562" t="s">
        <v>69</v>
      </c>
      <c r="AB562">
        <v>5</v>
      </c>
      <c r="AE562" s="16"/>
      <c r="AF562" s="16"/>
      <c r="AG562" s="16"/>
      <c r="AH562" s="16"/>
      <c r="AI562" s="16"/>
      <c r="AJ562" s="16"/>
      <c r="AK562">
        <v>8</v>
      </c>
      <c r="AL562" s="16">
        <v>8</v>
      </c>
      <c r="AM562" s="16">
        <v>10</v>
      </c>
      <c r="AN562" s="16">
        <v>8</v>
      </c>
      <c r="AO562" s="16">
        <v>9</v>
      </c>
      <c r="AP562" s="16">
        <v>9</v>
      </c>
      <c r="AQ562" s="16">
        <v>1</v>
      </c>
      <c r="AR562" s="16">
        <v>2</v>
      </c>
      <c r="AS562" s="16">
        <v>3</v>
      </c>
      <c r="AT562" s="16">
        <v>4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0</v>
      </c>
    </row>
    <row r="563" spans="1:52" x14ac:dyDescent="0.35">
      <c r="A563">
        <v>11400</v>
      </c>
      <c r="B563" t="s">
        <v>69</v>
      </c>
      <c r="C563" t="s">
        <v>74</v>
      </c>
      <c r="D563" t="s">
        <v>68</v>
      </c>
      <c r="E563" t="s">
        <v>85</v>
      </c>
      <c r="F563" t="s">
        <v>198</v>
      </c>
      <c r="G563" t="s">
        <v>96</v>
      </c>
      <c r="H563" t="s">
        <v>97</v>
      </c>
      <c r="I563" t="s">
        <v>199</v>
      </c>
      <c r="J563" t="s">
        <v>111</v>
      </c>
      <c r="K563" t="s">
        <v>204</v>
      </c>
      <c r="L563">
        <v>5</v>
      </c>
      <c r="X563" s="16"/>
      <c r="Y563" t="s">
        <v>68</v>
      </c>
      <c r="Z563">
        <v>5</v>
      </c>
      <c r="AA563">
        <v>1</v>
      </c>
      <c r="AB563">
        <v>3</v>
      </c>
      <c r="AC563">
        <v>4</v>
      </c>
      <c r="AD563" t="s">
        <v>128</v>
      </c>
      <c r="AE563" s="16">
        <v>5</v>
      </c>
      <c r="AF563" s="16">
        <v>3</v>
      </c>
      <c r="AG563" s="16">
        <v>5</v>
      </c>
      <c r="AH563" s="16">
        <v>4</v>
      </c>
      <c r="AI563" s="16">
        <v>2</v>
      </c>
      <c r="AJ563" s="16"/>
      <c r="AK563">
        <v>2</v>
      </c>
      <c r="AL563" s="16">
        <v>4</v>
      </c>
      <c r="AM563" s="16">
        <v>5</v>
      </c>
      <c r="AN563" s="16">
        <v>3</v>
      </c>
      <c r="AO563" s="16">
        <v>4</v>
      </c>
      <c r="AP563" s="16">
        <v>3</v>
      </c>
      <c r="AQ563" s="16">
        <v>2</v>
      </c>
      <c r="AR563" s="16">
        <v>3</v>
      </c>
      <c r="AS563" s="16">
        <v>1</v>
      </c>
      <c r="AT563" s="16">
        <v>4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0</v>
      </c>
    </row>
    <row r="564" spans="1:52" x14ac:dyDescent="0.35">
      <c r="A564">
        <v>11406</v>
      </c>
      <c r="B564" t="s">
        <v>69</v>
      </c>
      <c r="C564" t="s">
        <v>74</v>
      </c>
      <c r="D564" t="s">
        <v>68</v>
      </c>
      <c r="E564" t="s">
        <v>79</v>
      </c>
      <c r="F564" t="s">
        <v>196</v>
      </c>
      <c r="G564" t="s">
        <v>95</v>
      </c>
      <c r="H564" t="s">
        <v>97</v>
      </c>
      <c r="I564" t="s">
        <v>205</v>
      </c>
      <c r="J564" t="s">
        <v>111</v>
      </c>
      <c r="K564" t="s">
        <v>116</v>
      </c>
      <c r="L564">
        <v>8</v>
      </c>
      <c r="X564" s="16"/>
      <c r="Y564" t="s">
        <v>69</v>
      </c>
      <c r="AB564">
        <v>4</v>
      </c>
      <c r="AE564" s="16"/>
      <c r="AF564" s="16"/>
      <c r="AG564" s="16"/>
      <c r="AH564" s="16"/>
      <c r="AI564" s="16"/>
      <c r="AJ564" s="16"/>
      <c r="AK564">
        <v>7</v>
      </c>
      <c r="AL564" s="16">
        <v>10</v>
      </c>
      <c r="AM564" s="16">
        <v>6</v>
      </c>
      <c r="AN564" s="16">
        <v>6</v>
      </c>
      <c r="AO564" s="16">
        <v>5</v>
      </c>
      <c r="AP564" s="16">
        <v>5</v>
      </c>
      <c r="AQ564" s="16">
        <v>1</v>
      </c>
      <c r="AR564" s="16">
        <v>4</v>
      </c>
      <c r="AS564" s="16">
        <v>3</v>
      </c>
      <c r="AT564" s="16">
        <v>2</v>
      </c>
      <c r="AU564">
        <v>1</v>
      </c>
      <c r="AV564">
        <v>1</v>
      </c>
      <c r="AW564">
        <v>1</v>
      </c>
      <c r="AX564">
        <v>0</v>
      </c>
      <c r="AY564">
        <v>0</v>
      </c>
      <c r="AZ564">
        <v>0</v>
      </c>
    </row>
    <row r="565" spans="1:52" x14ac:dyDescent="0.35">
      <c r="A565">
        <v>11407</v>
      </c>
      <c r="B565" t="s">
        <v>69</v>
      </c>
      <c r="C565" t="s">
        <v>74</v>
      </c>
      <c r="D565" t="s">
        <v>68</v>
      </c>
      <c r="E565" t="s">
        <v>86</v>
      </c>
      <c r="F565" t="s">
        <v>198</v>
      </c>
      <c r="G565" t="s">
        <v>96</v>
      </c>
      <c r="H565" t="s">
        <v>98</v>
      </c>
      <c r="I565" t="s">
        <v>201</v>
      </c>
      <c r="J565" t="s">
        <v>111</v>
      </c>
      <c r="K565" t="s">
        <v>204</v>
      </c>
      <c r="L565">
        <v>9</v>
      </c>
      <c r="X565" s="16"/>
      <c r="Y565" t="s">
        <v>69</v>
      </c>
      <c r="AB565">
        <v>5</v>
      </c>
      <c r="AE565" s="16"/>
      <c r="AF565" s="16"/>
      <c r="AG565" s="16"/>
      <c r="AH565" s="16"/>
      <c r="AI565" s="16"/>
      <c r="AJ565" s="16"/>
      <c r="AK565">
        <v>8</v>
      </c>
      <c r="AL565" s="16">
        <v>6</v>
      </c>
      <c r="AM565" s="16">
        <v>8</v>
      </c>
      <c r="AN565" s="16">
        <v>7</v>
      </c>
      <c r="AO565" s="16">
        <v>9</v>
      </c>
      <c r="AP565" s="16">
        <v>8</v>
      </c>
      <c r="AQ565" s="16">
        <v>1</v>
      </c>
      <c r="AR565" s="16">
        <v>3</v>
      </c>
      <c r="AS565" s="16">
        <v>2</v>
      </c>
      <c r="AT565" s="16">
        <v>4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52" x14ac:dyDescent="0.35">
      <c r="A566">
        <v>11408</v>
      </c>
      <c r="B566" t="s">
        <v>69</v>
      </c>
      <c r="C566" t="s">
        <v>74</v>
      </c>
      <c r="D566" t="s">
        <v>68</v>
      </c>
      <c r="E566" t="s">
        <v>77</v>
      </c>
      <c r="F566" t="s">
        <v>200</v>
      </c>
      <c r="G566" t="s">
        <v>96</v>
      </c>
      <c r="H566" t="s">
        <v>98</v>
      </c>
      <c r="I566" t="s">
        <v>201</v>
      </c>
      <c r="J566" t="s">
        <v>111</v>
      </c>
      <c r="K566" t="s">
        <v>116</v>
      </c>
      <c r="L566">
        <v>6</v>
      </c>
      <c r="X566" s="16"/>
      <c r="Y566" t="s">
        <v>68</v>
      </c>
      <c r="Z566">
        <v>6</v>
      </c>
      <c r="AA566">
        <v>5</v>
      </c>
      <c r="AB566">
        <v>4</v>
      </c>
      <c r="AC566">
        <v>5</v>
      </c>
      <c r="AD566" t="s">
        <v>128</v>
      </c>
      <c r="AE566" s="16">
        <v>4</v>
      </c>
      <c r="AF566" s="16">
        <v>4</v>
      </c>
      <c r="AG566" s="16">
        <v>5</v>
      </c>
      <c r="AH566" s="16">
        <v>4</v>
      </c>
      <c r="AI566" s="16">
        <v>1</v>
      </c>
      <c r="AJ566" s="16"/>
      <c r="AK566">
        <v>3</v>
      </c>
      <c r="AL566" s="16">
        <v>4</v>
      </c>
      <c r="AM566" s="16">
        <v>5</v>
      </c>
      <c r="AN566" s="16">
        <v>3</v>
      </c>
      <c r="AO566" s="16">
        <v>6</v>
      </c>
      <c r="AP566" s="16">
        <v>5</v>
      </c>
      <c r="AQ566" s="16">
        <v>1</v>
      </c>
      <c r="AR566" s="16">
        <v>4</v>
      </c>
      <c r="AS566" s="16">
        <v>2</v>
      </c>
      <c r="AT566" s="16">
        <v>3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</v>
      </c>
    </row>
    <row r="567" spans="1:52" x14ac:dyDescent="0.35">
      <c r="A567">
        <v>11411</v>
      </c>
      <c r="B567" t="s">
        <v>69</v>
      </c>
      <c r="C567" t="s">
        <v>74</v>
      </c>
      <c r="D567" t="s">
        <v>68</v>
      </c>
      <c r="E567" t="s">
        <v>86</v>
      </c>
      <c r="F567" t="s">
        <v>198</v>
      </c>
      <c r="G567" t="s">
        <v>96</v>
      </c>
      <c r="H567" t="s">
        <v>97</v>
      </c>
      <c r="I567" t="s">
        <v>197</v>
      </c>
      <c r="J567" t="s">
        <v>110</v>
      </c>
      <c r="K567" t="s">
        <v>117</v>
      </c>
      <c r="L567">
        <v>7</v>
      </c>
      <c r="P567">
        <v>8</v>
      </c>
      <c r="Q567">
        <v>5</v>
      </c>
      <c r="R567">
        <v>4</v>
      </c>
      <c r="S567">
        <v>10</v>
      </c>
      <c r="T567">
        <v>8</v>
      </c>
      <c r="U567">
        <v>5</v>
      </c>
      <c r="V567" t="s">
        <v>122</v>
      </c>
      <c r="X567">
        <v>4</v>
      </c>
      <c r="Y567" t="s">
        <v>69</v>
      </c>
      <c r="AB567">
        <v>4</v>
      </c>
      <c r="AE567" s="16"/>
      <c r="AF567" s="16"/>
      <c r="AG567" s="16"/>
      <c r="AH567" s="16"/>
      <c r="AI567" s="16"/>
      <c r="AJ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</row>
    <row r="568" spans="1:52" x14ac:dyDescent="0.35">
      <c r="A568">
        <v>11415</v>
      </c>
      <c r="B568" t="s">
        <v>69</v>
      </c>
      <c r="C568" t="s">
        <v>74</v>
      </c>
      <c r="D568" t="s">
        <v>68</v>
      </c>
      <c r="E568" t="s">
        <v>85</v>
      </c>
      <c r="F568" t="s">
        <v>198</v>
      </c>
      <c r="G568" t="s">
        <v>95</v>
      </c>
      <c r="H568" t="s">
        <v>98</v>
      </c>
      <c r="I568" t="s">
        <v>199</v>
      </c>
      <c r="J568" t="s">
        <v>111</v>
      </c>
      <c r="K568" t="s">
        <v>204</v>
      </c>
      <c r="L568">
        <v>10</v>
      </c>
      <c r="X568" s="16"/>
      <c r="Y568" t="s">
        <v>69</v>
      </c>
      <c r="AB568">
        <v>5</v>
      </c>
      <c r="AE568" s="16"/>
      <c r="AF568" s="16"/>
      <c r="AG568" s="16"/>
      <c r="AH568" s="16"/>
      <c r="AI568" s="16"/>
      <c r="AJ568" s="16"/>
      <c r="AK568">
        <v>9</v>
      </c>
      <c r="AL568" s="16">
        <v>10</v>
      </c>
      <c r="AM568" s="16">
        <v>7</v>
      </c>
      <c r="AN568" s="16">
        <v>9</v>
      </c>
      <c r="AO568" s="16">
        <v>8</v>
      </c>
      <c r="AP568" s="16">
        <v>9</v>
      </c>
      <c r="AQ568" s="16">
        <v>1</v>
      </c>
      <c r="AR568" s="16">
        <v>3</v>
      </c>
      <c r="AS568" s="16">
        <v>4</v>
      </c>
      <c r="AT568" s="16">
        <v>2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</row>
    <row r="569" spans="1:52" x14ac:dyDescent="0.35">
      <c r="A569">
        <v>11417</v>
      </c>
      <c r="B569" t="s">
        <v>69</v>
      </c>
      <c r="C569" t="s">
        <v>74</v>
      </c>
      <c r="D569" t="s">
        <v>68</v>
      </c>
      <c r="E569" t="s">
        <v>76</v>
      </c>
      <c r="F569" t="s">
        <v>198</v>
      </c>
      <c r="G569" t="s">
        <v>95</v>
      </c>
      <c r="H569" t="s">
        <v>97</v>
      </c>
      <c r="I569" t="s">
        <v>201</v>
      </c>
      <c r="J569" t="s">
        <v>111</v>
      </c>
      <c r="K569" t="s">
        <v>204</v>
      </c>
      <c r="L569">
        <v>9</v>
      </c>
      <c r="X569" s="16"/>
      <c r="Y569" t="s">
        <v>69</v>
      </c>
      <c r="AB569">
        <v>4</v>
      </c>
      <c r="AE569" s="16"/>
      <c r="AF569" s="16"/>
      <c r="AG569" s="16"/>
      <c r="AH569" s="16"/>
      <c r="AI569" s="16"/>
      <c r="AJ569" s="16"/>
      <c r="AK569">
        <v>10</v>
      </c>
      <c r="AL569" s="16">
        <v>10</v>
      </c>
      <c r="AM569" s="16">
        <v>10</v>
      </c>
      <c r="AN569" s="16">
        <v>9</v>
      </c>
      <c r="AO569" s="16">
        <v>10</v>
      </c>
      <c r="AP569" s="16">
        <v>9</v>
      </c>
      <c r="AQ569" s="16">
        <v>3</v>
      </c>
      <c r="AR569" s="16">
        <v>2</v>
      </c>
      <c r="AS569" s="16">
        <v>4</v>
      </c>
      <c r="AT569" s="16">
        <v>1</v>
      </c>
      <c r="AU569">
        <v>1</v>
      </c>
      <c r="AV569">
        <v>1</v>
      </c>
      <c r="AW569">
        <v>0</v>
      </c>
      <c r="AX569">
        <v>0</v>
      </c>
      <c r="AY569">
        <v>0</v>
      </c>
      <c r="AZ569">
        <v>0</v>
      </c>
    </row>
    <row r="570" spans="1:52" x14ac:dyDescent="0.35">
      <c r="A570">
        <v>11420</v>
      </c>
      <c r="B570" t="s">
        <v>69</v>
      </c>
      <c r="C570" t="s">
        <v>74</v>
      </c>
      <c r="D570" t="s">
        <v>68</v>
      </c>
      <c r="E570" t="s">
        <v>76</v>
      </c>
      <c r="F570" t="s">
        <v>198</v>
      </c>
      <c r="G570" t="s">
        <v>95</v>
      </c>
      <c r="H570" t="s">
        <v>97</v>
      </c>
      <c r="I570" t="s">
        <v>197</v>
      </c>
      <c r="J570" t="s">
        <v>110</v>
      </c>
      <c r="K570" t="s">
        <v>204</v>
      </c>
      <c r="L570">
        <v>9</v>
      </c>
      <c r="P570">
        <v>9</v>
      </c>
      <c r="Q570">
        <v>9</v>
      </c>
      <c r="R570">
        <v>10</v>
      </c>
      <c r="S570">
        <v>10</v>
      </c>
      <c r="T570">
        <v>8</v>
      </c>
      <c r="U570">
        <v>9</v>
      </c>
      <c r="V570" t="s">
        <v>123</v>
      </c>
      <c r="X570">
        <v>3</v>
      </c>
      <c r="Y570" t="s">
        <v>69</v>
      </c>
      <c r="AB570">
        <v>4</v>
      </c>
      <c r="AE570" s="16"/>
      <c r="AF570" s="16"/>
      <c r="AG570" s="16"/>
      <c r="AH570" s="16"/>
      <c r="AI570" s="16"/>
      <c r="AJ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>
        <v>0</v>
      </c>
      <c r="AV570">
        <v>1</v>
      </c>
      <c r="AW570">
        <v>1</v>
      </c>
      <c r="AX570">
        <v>0</v>
      </c>
      <c r="AY570">
        <v>0</v>
      </c>
      <c r="AZ570">
        <v>0</v>
      </c>
    </row>
    <row r="571" spans="1:52" x14ac:dyDescent="0.35">
      <c r="A571">
        <v>11421</v>
      </c>
      <c r="B571" t="s">
        <v>69</v>
      </c>
      <c r="C571" t="s">
        <v>74</v>
      </c>
      <c r="D571" t="s">
        <v>68</v>
      </c>
      <c r="E571" t="s">
        <v>76</v>
      </c>
      <c r="F571" t="s">
        <v>196</v>
      </c>
      <c r="G571" t="s">
        <v>95</v>
      </c>
      <c r="H571" t="s">
        <v>97</v>
      </c>
      <c r="I571" t="s">
        <v>199</v>
      </c>
      <c r="J571" t="s">
        <v>111</v>
      </c>
      <c r="K571" t="s">
        <v>204</v>
      </c>
      <c r="L571">
        <v>2</v>
      </c>
      <c r="X571" s="16"/>
      <c r="Y571" t="s">
        <v>69</v>
      </c>
      <c r="AB571">
        <v>4</v>
      </c>
      <c r="AE571" s="16"/>
      <c r="AF571" s="16"/>
      <c r="AG571" s="16"/>
      <c r="AH571" s="16"/>
      <c r="AI571" s="16"/>
      <c r="AJ571" s="16"/>
      <c r="AK571">
        <v>5</v>
      </c>
      <c r="AL571" s="16">
        <v>7</v>
      </c>
      <c r="AM571" s="16">
        <v>8</v>
      </c>
      <c r="AN571" s="16">
        <v>7</v>
      </c>
      <c r="AO571" s="16">
        <v>7</v>
      </c>
      <c r="AP571" s="16">
        <v>7</v>
      </c>
      <c r="AQ571" s="16">
        <v>4</v>
      </c>
      <c r="AR571" s="16">
        <v>2</v>
      </c>
      <c r="AS571" s="16">
        <v>3</v>
      </c>
      <c r="AT571" s="16">
        <v>1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</row>
    <row r="572" spans="1:52" x14ac:dyDescent="0.35">
      <c r="A572">
        <v>11425</v>
      </c>
      <c r="B572" t="s">
        <v>69</v>
      </c>
      <c r="C572" t="s">
        <v>74</v>
      </c>
      <c r="D572" t="s">
        <v>68</v>
      </c>
      <c r="E572" t="s">
        <v>84</v>
      </c>
      <c r="F572" t="s">
        <v>198</v>
      </c>
      <c r="G572" t="s">
        <v>95</v>
      </c>
      <c r="H572" t="s">
        <v>97</v>
      </c>
      <c r="I572" t="s">
        <v>205</v>
      </c>
      <c r="J572" t="s">
        <v>111</v>
      </c>
      <c r="K572" t="s">
        <v>117</v>
      </c>
      <c r="L572">
        <v>10</v>
      </c>
      <c r="X572" s="16"/>
      <c r="Y572" t="s">
        <v>69</v>
      </c>
      <c r="AB572">
        <v>5</v>
      </c>
      <c r="AE572" s="16"/>
      <c r="AF572" s="16"/>
      <c r="AG572" s="16"/>
      <c r="AH572" s="16"/>
      <c r="AI572" s="16"/>
      <c r="AJ572" s="16"/>
      <c r="AK572">
        <v>9</v>
      </c>
      <c r="AL572" s="16">
        <v>9</v>
      </c>
      <c r="AM572" s="16">
        <v>7</v>
      </c>
      <c r="AN572" s="16">
        <v>9</v>
      </c>
      <c r="AO572" s="16">
        <v>8</v>
      </c>
      <c r="AP572" s="16">
        <v>10</v>
      </c>
      <c r="AQ572" s="16">
        <v>1</v>
      </c>
      <c r="AR572" s="16">
        <v>2</v>
      </c>
      <c r="AS572" s="16">
        <v>4</v>
      </c>
      <c r="AT572" s="16">
        <v>3</v>
      </c>
      <c r="AU572">
        <v>1</v>
      </c>
      <c r="AV572">
        <v>0</v>
      </c>
      <c r="AW572">
        <v>0</v>
      </c>
      <c r="AX572">
        <v>0</v>
      </c>
      <c r="AY572">
        <v>1</v>
      </c>
      <c r="AZ572">
        <v>0</v>
      </c>
    </row>
    <row r="573" spans="1:52" x14ac:dyDescent="0.35">
      <c r="A573">
        <v>11432</v>
      </c>
      <c r="B573" t="s">
        <v>69</v>
      </c>
      <c r="C573" t="s">
        <v>74</v>
      </c>
      <c r="D573" t="s">
        <v>68</v>
      </c>
      <c r="E573" t="s">
        <v>77</v>
      </c>
      <c r="F573" t="s">
        <v>92</v>
      </c>
      <c r="G573" t="s">
        <v>93</v>
      </c>
      <c r="H573" t="s">
        <v>99</v>
      </c>
      <c r="I573" t="s">
        <v>206</v>
      </c>
      <c r="J573" t="s">
        <v>111</v>
      </c>
      <c r="K573" t="s">
        <v>204</v>
      </c>
      <c r="L573">
        <v>9</v>
      </c>
      <c r="X573" s="16"/>
      <c r="Y573" t="s">
        <v>68</v>
      </c>
      <c r="Z573">
        <v>10</v>
      </c>
      <c r="AA573">
        <v>5</v>
      </c>
      <c r="AB573">
        <v>5</v>
      </c>
      <c r="AC573">
        <v>9</v>
      </c>
      <c r="AD573" t="s">
        <v>129</v>
      </c>
      <c r="AE573" s="16">
        <v>5</v>
      </c>
      <c r="AF573" s="16">
        <v>4</v>
      </c>
      <c r="AG573" s="16">
        <v>4</v>
      </c>
      <c r="AH573" s="16">
        <v>5</v>
      </c>
      <c r="AI573" s="16"/>
      <c r="AJ573" s="16">
        <v>3</v>
      </c>
      <c r="AK573">
        <v>9</v>
      </c>
      <c r="AL573" s="16">
        <v>9</v>
      </c>
      <c r="AM573" s="16">
        <v>9</v>
      </c>
      <c r="AN573" s="16">
        <v>9</v>
      </c>
      <c r="AO573" s="16">
        <v>8</v>
      </c>
      <c r="AP573" s="16">
        <v>9</v>
      </c>
      <c r="AQ573" s="16">
        <v>4</v>
      </c>
      <c r="AR573" s="16">
        <v>1</v>
      </c>
      <c r="AS573" s="16">
        <v>3</v>
      </c>
      <c r="AT573" s="16">
        <v>2</v>
      </c>
      <c r="AU573">
        <v>1</v>
      </c>
      <c r="AV573">
        <v>0</v>
      </c>
      <c r="AW573">
        <v>0</v>
      </c>
      <c r="AX573">
        <v>0</v>
      </c>
      <c r="AY573">
        <v>1</v>
      </c>
      <c r="AZ573">
        <v>0</v>
      </c>
    </row>
    <row r="574" spans="1:52" x14ac:dyDescent="0.35">
      <c r="A574">
        <v>11434</v>
      </c>
      <c r="B574" t="s">
        <v>69</v>
      </c>
      <c r="C574" t="s">
        <v>74</v>
      </c>
      <c r="D574" t="s">
        <v>68</v>
      </c>
      <c r="E574" t="s">
        <v>78</v>
      </c>
      <c r="F574" t="s">
        <v>200</v>
      </c>
      <c r="G574" t="s">
        <v>96</v>
      </c>
      <c r="H574" t="s">
        <v>98</v>
      </c>
      <c r="I574" t="s">
        <v>197</v>
      </c>
      <c r="J574" t="s">
        <v>111</v>
      </c>
      <c r="K574" t="s">
        <v>204</v>
      </c>
      <c r="L574">
        <v>9</v>
      </c>
      <c r="X574" s="16"/>
      <c r="Y574" t="s">
        <v>69</v>
      </c>
      <c r="AB574">
        <v>5</v>
      </c>
      <c r="AE574" s="16"/>
      <c r="AF574" s="16"/>
      <c r="AG574" s="16"/>
      <c r="AH574" s="16"/>
      <c r="AI574" s="16"/>
      <c r="AJ574" s="16"/>
      <c r="AK574">
        <v>10</v>
      </c>
      <c r="AL574" s="16">
        <v>10</v>
      </c>
      <c r="AM574" s="16">
        <v>9</v>
      </c>
      <c r="AN574" s="16">
        <v>9</v>
      </c>
      <c r="AO574" s="16">
        <v>10</v>
      </c>
      <c r="AP574" s="16">
        <v>9</v>
      </c>
      <c r="AQ574" s="16">
        <v>1</v>
      </c>
      <c r="AR574" s="16">
        <v>4</v>
      </c>
      <c r="AS574" s="16">
        <v>3</v>
      </c>
      <c r="AT574" s="16">
        <v>2</v>
      </c>
      <c r="AU574">
        <v>1</v>
      </c>
      <c r="AV574">
        <v>1</v>
      </c>
      <c r="AW574">
        <v>1</v>
      </c>
      <c r="AX574">
        <v>0</v>
      </c>
      <c r="AY574">
        <v>0</v>
      </c>
      <c r="AZ574">
        <v>0</v>
      </c>
    </row>
    <row r="575" spans="1:52" x14ac:dyDescent="0.35">
      <c r="A575">
        <v>11435</v>
      </c>
      <c r="B575" t="s">
        <v>69</v>
      </c>
      <c r="C575" t="s">
        <v>74</v>
      </c>
      <c r="D575" t="s">
        <v>68</v>
      </c>
      <c r="E575" t="s">
        <v>75</v>
      </c>
      <c r="F575" t="s">
        <v>200</v>
      </c>
      <c r="G575" t="s">
        <v>94</v>
      </c>
      <c r="H575" t="s">
        <v>98</v>
      </c>
      <c r="I575" t="s">
        <v>206</v>
      </c>
      <c r="J575" t="s">
        <v>111</v>
      </c>
      <c r="K575" t="s">
        <v>204</v>
      </c>
      <c r="L575">
        <v>9</v>
      </c>
      <c r="X575" s="16"/>
      <c r="Y575" t="s">
        <v>69</v>
      </c>
      <c r="AB575">
        <v>5</v>
      </c>
      <c r="AE575" s="16"/>
      <c r="AF575" s="16"/>
      <c r="AG575" s="16"/>
      <c r="AH575" s="16"/>
      <c r="AI575" s="16"/>
      <c r="AJ575" s="16"/>
      <c r="AK575">
        <v>9</v>
      </c>
      <c r="AL575" s="16">
        <v>10</v>
      </c>
      <c r="AM575" s="16">
        <v>7</v>
      </c>
      <c r="AN575" s="16">
        <v>9</v>
      </c>
      <c r="AO575" s="16">
        <v>10</v>
      </c>
      <c r="AP575" s="16">
        <v>9</v>
      </c>
      <c r="AQ575" s="16">
        <v>1</v>
      </c>
      <c r="AR575" s="16">
        <v>3</v>
      </c>
      <c r="AS575" s="16">
        <v>2</v>
      </c>
      <c r="AT575" s="16">
        <v>4</v>
      </c>
      <c r="AU575">
        <v>1</v>
      </c>
      <c r="AV575">
        <v>0</v>
      </c>
      <c r="AW575">
        <v>1</v>
      </c>
      <c r="AX575">
        <v>0</v>
      </c>
      <c r="AY575">
        <v>0</v>
      </c>
      <c r="AZ575">
        <v>0</v>
      </c>
    </row>
    <row r="576" spans="1:52" x14ac:dyDescent="0.35">
      <c r="A576">
        <v>11437</v>
      </c>
      <c r="B576" t="s">
        <v>69</v>
      </c>
      <c r="C576" t="s">
        <v>74</v>
      </c>
      <c r="D576" t="s">
        <v>68</v>
      </c>
      <c r="E576" t="s">
        <v>83</v>
      </c>
      <c r="F576" t="s">
        <v>200</v>
      </c>
      <c r="G576" t="s">
        <v>94</v>
      </c>
      <c r="H576" t="s">
        <v>98</v>
      </c>
      <c r="I576" t="s">
        <v>206</v>
      </c>
      <c r="J576" t="s">
        <v>110</v>
      </c>
      <c r="K576" t="s">
        <v>204</v>
      </c>
      <c r="L576">
        <v>8</v>
      </c>
      <c r="P576">
        <v>6</v>
      </c>
      <c r="Q576">
        <v>9</v>
      </c>
      <c r="R576">
        <v>5</v>
      </c>
      <c r="S576">
        <v>6</v>
      </c>
      <c r="T576">
        <v>6</v>
      </c>
      <c r="U576">
        <v>9</v>
      </c>
      <c r="V576" t="s">
        <v>123</v>
      </c>
      <c r="X576">
        <v>5</v>
      </c>
      <c r="Y576" t="s">
        <v>68</v>
      </c>
      <c r="Z576">
        <v>7</v>
      </c>
      <c r="AA576">
        <v>3</v>
      </c>
      <c r="AB576">
        <v>5</v>
      </c>
      <c r="AC576">
        <v>10</v>
      </c>
      <c r="AD576" t="s">
        <v>129</v>
      </c>
      <c r="AE576" s="16">
        <v>3</v>
      </c>
      <c r="AF576" s="16">
        <v>2</v>
      </c>
      <c r="AG576" s="16">
        <v>5</v>
      </c>
      <c r="AH576" s="16">
        <v>4</v>
      </c>
      <c r="AI576" s="16"/>
      <c r="AJ576" s="16">
        <v>2</v>
      </c>
      <c r="AL576" s="16"/>
      <c r="AM576" s="16"/>
      <c r="AN576" s="16"/>
      <c r="AO576" s="16"/>
      <c r="AP576" s="16"/>
      <c r="AQ576" s="16"/>
      <c r="AR576" s="16"/>
      <c r="AS576" s="16"/>
      <c r="AT576" s="16"/>
      <c r="AU576">
        <v>1</v>
      </c>
      <c r="AV576">
        <v>0</v>
      </c>
      <c r="AW576">
        <v>1</v>
      </c>
      <c r="AX576">
        <v>0</v>
      </c>
      <c r="AY576">
        <v>0</v>
      </c>
      <c r="AZ576">
        <v>0</v>
      </c>
    </row>
    <row r="577" spans="1:52" x14ac:dyDescent="0.35">
      <c r="A577">
        <v>11442</v>
      </c>
      <c r="B577" t="s">
        <v>69</v>
      </c>
      <c r="C577" t="s">
        <v>74</v>
      </c>
      <c r="D577" t="s">
        <v>68</v>
      </c>
      <c r="E577" t="s">
        <v>84</v>
      </c>
      <c r="F577" t="s">
        <v>200</v>
      </c>
      <c r="G577" t="s">
        <v>96</v>
      </c>
      <c r="H577" t="s">
        <v>97</v>
      </c>
      <c r="I577" t="s">
        <v>201</v>
      </c>
      <c r="J577" t="s">
        <v>111</v>
      </c>
      <c r="K577" t="s">
        <v>204</v>
      </c>
      <c r="L577">
        <v>9</v>
      </c>
      <c r="X577" s="16"/>
      <c r="Y577" t="s">
        <v>68</v>
      </c>
      <c r="Z577">
        <v>10</v>
      </c>
      <c r="AA577">
        <v>5</v>
      </c>
      <c r="AB577">
        <v>4</v>
      </c>
      <c r="AC577">
        <v>10</v>
      </c>
      <c r="AD577" t="s">
        <v>129</v>
      </c>
      <c r="AE577" s="16">
        <v>5</v>
      </c>
      <c r="AF577" s="16">
        <v>3</v>
      </c>
      <c r="AG577" s="16">
        <v>4</v>
      </c>
      <c r="AH577" s="16">
        <v>5</v>
      </c>
      <c r="AI577" s="16"/>
      <c r="AJ577" s="16">
        <v>2</v>
      </c>
      <c r="AK577">
        <v>10</v>
      </c>
      <c r="AL577" s="16">
        <v>9</v>
      </c>
      <c r="AM577" s="16">
        <v>7</v>
      </c>
      <c r="AN577" s="16">
        <v>9</v>
      </c>
      <c r="AO577" s="16">
        <v>7</v>
      </c>
      <c r="AP577" s="16">
        <v>10</v>
      </c>
      <c r="AQ577" s="16">
        <v>4</v>
      </c>
      <c r="AR577" s="16">
        <v>1</v>
      </c>
      <c r="AS577" s="16">
        <v>3</v>
      </c>
      <c r="AT577" s="16">
        <v>2</v>
      </c>
      <c r="AU577">
        <v>1</v>
      </c>
      <c r="AV577">
        <v>1</v>
      </c>
      <c r="AW577">
        <v>0</v>
      </c>
      <c r="AX577">
        <v>0</v>
      </c>
      <c r="AY577">
        <v>0</v>
      </c>
      <c r="AZ577">
        <v>0</v>
      </c>
    </row>
    <row r="578" spans="1:52" x14ac:dyDescent="0.35">
      <c r="A578">
        <v>11450</v>
      </c>
      <c r="B578" t="s">
        <v>69</v>
      </c>
      <c r="C578" t="s">
        <v>74</v>
      </c>
      <c r="D578" t="s">
        <v>68</v>
      </c>
      <c r="E578" t="s">
        <v>75</v>
      </c>
      <c r="F578" t="s">
        <v>196</v>
      </c>
      <c r="G578" t="s">
        <v>94</v>
      </c>
      <c r="H578" t="s">
        <v>97</v>
      </c>
      <c r="I578" t="s">
        <v>197</v>
      </c>
      <c r="J578" t="s">
        <v>111</v>
      </c>
      <c r="K578" t="s">
        <v>116</v>
      </c>
      <c r="L578">
        <v>9</v>
      </c>
      <c r="X578" s="16"/>
      <c r="Y578" t="s">
        <v>68</v>
      </c>
      <c r="Z578">
        <v>10</v>
      </c>
      <c r="AA578">
        <v>4</v>
      </c>
      <c r="AB578">
        <v>5</v>
      </c>
      <c r="AC578">
        <v>8</v>
      </c>
      <c r="AD578" t="s">
        <v>128</v>
      </c>
      <c r="AE578" s="16">
        <v>4</v>
      </c>
      <c r="AF578" s="16">
        <v>4</v>
      </c>
      <c r="AG578" s="16">
        <v>4</v>
      </c>
      <c r="AH578" s="16">
        <v>4</v>
      </c>
      <c r="AI578" s="16">
        <v>3</v>
      </c>
      <c r="AJ578" s="16"/>
      <c r="AK578">
        <v>9</v>
      </c>
      <c r="AL578" s="16">
        <v>8</v>
      </c>
      <c r="AM578" s="16">
        <v>10</v>
      </c>
      <c r="AN578" s="16">
        <v>9</v>
      </c>
      <c r="AO578" s="16">
        <v>8</v>
      </c>
      <c r="AP578" s="16">
        <v>10</v>
      </c>
      <c r="AQ578" s="16">
        <v>1</v>
      </c>
      <c r="AR578" s="16">
        <v>3</v>
      </c>
      <c r="AS578" s="16">
        <v>2</v>
      </c>
      <c r="AT578" s="16">
        <v>4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</row>
    <row r="579" spans="1:52" x14ac:dyDescent="0.35">
      <c r="A579">
        <v>11455</v>
      </c>
      <c r="B579" t="s">
        <v>69</v>
      </c>
      <c r="C579" t="s">
        <v>74</v>
      </c>
      <c r="D579" t="s">
        <v>68</v>
      </c>
      <c r="E579" t="s">
        <v>82</v>
      </c>
      <c r="F579" t="s">
        <v>198</v>
      </c>
      <c r="G579" t="s">
        <v>96</v>
      </c>
      <c r="H579" t="s">
        <v>98</v>
      </c>
      <c r="I579" t="s">
        <v>207</v>
      </c>
      <c r="J579" t="s">
        <v>111</v>
      </c>
      <c r="K579" t="s">
        <v>204</v>
      </c>
      <c r="L579">
        <v>10</v>
      </c>
      <c r="X579" s="16"/>
      <c r="Y579" t="s">
        <v>69</v>
      </c>
      <c r="AB579">
        <v>5</v>
      </c>
      <c r="AE579" s="16"/>
      <c r="AF579" s="16"/>
      <c r="AG579" s="16"/>
      <c r="AH579" s="16"/>
      <c r="AI579" s="16"/>
      <c r="AJ579" s="16"/>
      <c r="AK579">
        <v>9</v>
      </c>
      <c r="AL579" s="16">
        <v>9</v>
      </c>
      <c r="AM579" s="16">
        <v>9</v>
      </c>
      <c r="AN579" s="16">
        <v>9</v>
      </c>
      <c r="AO579" s="16">
        <v>9</v>
      </c>
      <c r="AP579" s="16">
        <v>9</v>
      </c>
      <c r="AQ579" s="16">
        <v>2</v>
      </c>
      <c r="AR579" s="16">
        <v>4</v>
      </c>
      <c r="AS579" s="16">
        <v>1</v>
      </c>
      <c r="AT579" s="16">
        <v>3</v>
      </c>
      <c r="AU579">
        <v>1</v>
      </c>
      <c r="AV579">
        <v>1</v>
      </c>
      <c r="AW579">
        <v>1</v>
      </c>
      <c r="AX579">
        <v>0</v>
      </c>
      <c r="AY579">
        <v>0</v>
      </c>
      <c r="AZ579">
        <v>0</v>
      </c>
    </row>
    <row r="580" spans="1:52" x14ac:dyDescent="0.35">
      <c r="A580">
        <v>11464</v>
      </c>
      <c r="B580" t="s">
        <v>69</v>
      </c>
      <c r="C580" t="s">
        <v>74</v>
      </c>
      <c r="D580" t="s">
        <v>68</v>
      </c>
      <c r="E580" t="s">
        <v>83</v>
      </c>
      <c r="F580" t="s">
        <v>196</v>
      </c>
      <c r="G580" t="s">
        <v>95</v>
      </c>
      <c r="H580" t="s">
        <v>97</v>
      </c>
      <c r="I580" t="s">
        <v>199</v>
      </c>
      <c r="J580" t="s">
        <v>111</v>
      </c>
      <c r="K580" t="s">
        <v>116</v>
      </c>
      <c r="L580">
        <v>8</v>
      </c>
      <c r="X580" s="16"/>
      <c r="Y580" t="s">
        <v>69</v>
      </c>
      <c r="AB580">
        <v>3</v>
      </c>
      <c r="AE580" s="16"/>
      <c r="AF580" s="16"/>
      <c r="AG580" s="16"/>
      <c r="AH580" s="16"/>
      <c r="AI580" s="16"/>
      <c r="AJ580" s="16"/>
      <c r="AK580">
        <v>7</v>
      </c>
      <c r="AL580" s="16">
        <v>7</v>
      </c>
      <c r="AM580" s="16">
        <v>10</v>
      </c>
      <c r="AN580" s="16">
        <v>7</v>
      </c>
      <c r="AO580" s="16">
        <v>9</v>
      </c>
      <c r="AP580" s="16">
        <v>9</v>
      </c>
      <c r="AQ580" s="16">
        <v>4</v>
      </c>
      <c r="AR580" s="16">
        <v>2</v>
      </c>
      <c r="AS580" s="16">
        <v>3</v>
      </c>
      <c r="AT580" s="16">
        <v>1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0</v>
      </c>
    </row>
    <row r="581" spans="1:52" x14ac:dyDescent="0.35">
      <c r="A581">
        <v>11467</v>
      </c>
      <c r="B581" t="s">
        <v>69</v>
      </c>
      <c r="C581" t="s">
        <v>74</v>
      </c>
      <c r="D581" t="s">
        <v>68</v>
      </c>
      <c r="E581" t="s">
        <v>82</v>
      </c>
      <c r="F581" t="s">
        <v>198</v>
      </c>
      <c r="G581" t="s">
        <v>95</v>
      </c>
      <c r="H581" t="s">
        <v>98</v>
      </c>
      <c r="I581" t="s">
        <v>201</v>
      </c>
      <c r="J581" t="s">
        <v>111</v>
      </c>
      <c r="K581" t="s">
        <v>116</v>
      </c>
      <c r="L581">
        <v>5</v>
      </c>
      <c r="X581" s="16"/>
      <c r="Y581" t="s">
        <v>69</v>
      </c>
      <c r="AB581">
        <v>5</v>
      </c>
      <c r="AE581" s="16"/>
      <c r="AF581" s="16"/>
      <c r="AG581" s="16"/>
      <c r="AH581" s="16"/>
      <c r="AI581" s="16"/>
      <c r="AJ581" s="16"/>
      <c r="AK581">
        <v>4</v>
      </c>
      <c r="AL581" s="16">
        <v>5</v>
      </c>
      <c r="AM581" s="16">
        <v>3</v>
      </c>
      <c r="AN581" s="16">
        <v>6</v>
      </c>
      <c r="AO581" s="16">
        <v>5</v>
      </c>
      <c r="AP581" s="16">
        <v>7</v>
      </c>
      <c r="AQ581" s="16">
        <v>2</v>
      </c>
      <c r="AR581" s="16">
        <v>1</v>
      </c>
      <c r="AS581" s="16">
        <v>3</v>
      </c>
      <c r="AT581" s="16">
        <v>4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</row>
    <row r="582" spans="1:52" x14ac:dyDescent="0.35">
      <c r="A582">
        <v>11468</v>
      </c>
      <c r="B582" t="s">
        <v>69</v>
      </c>
      <c r="C582" t="s">
        <v>74</v>
      </c>
      <c r="D582" t="s">
        <v>68</v>
      </c>
      <c r="E582" t="s">
        <v>78</v>
      </c>
      <c r="F582" t="s">
        <v>198</v>
      </c>
      <c r="G582" t="s">
        <v>95</v>
      </c>
      <c r="H582" t="s">
        <v>97</v>
      </c>
      <c r="I582" t="s">
        <v>209</v>
      </c>
      <c r="J582" t="s">
        <v>110</v>
      </c>
      <c r="K582" t="s">
        <v>204</v>
      </c>
      <c r="L582">
        <v>10</v>
      </c>
      <c r="P582">
        <v>9</v>
      </c>
      <c r="Q582">
        <v>9</v>
      </c>
      <c r="R582">
        <v>9</v>
      </c>
      <c r="S582">
        <v>8</v>
      </c>
      <c r="T582">
        <v>9</v>
      </c>
      <c r="U582">
        <v>9</v>
      </c>
      <c r="V582" t="s">
        <v>122</v>
      </c>
      <c r="X582">
        <v>5</v>
      </c>
      <c r="Y582" t="s">
        <v>69</v>
      </c>
      <c r="AB582">
        <v>5</v>
      </c>
      <c r="AE582" s="16"/>
      <c r="AF582" s="16"/>
      <c r="AG582" s="16"/>
      <c r="AH582" s="16"/>
      <c r="AI582" s="16"/>
      <c r="AJ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</row>
    <row r="583" spans="1:52" x14ac:dyDescent="0.35">
      <c r="A583">
        <v>11469</v>
      </c>
      <c r="B583" t="s">
        <v>69</v>
      </c>
      <c r="C583" t="s">
        <v>74</v>
      </c>
      <c r="D583" t="s">
        <v>68</v>
      </c>
      <c r="E583" t="s">
        <v>78</v>
      </c>
      <c r="F583" t="s">
        <v>198</v>
      </c>
      <c r="G583" t="s">
        <v>96</v>
      </c>
      <c r="H583" t="s">
        <v>98</v>
      </c>
      <c r="I583" t="s">
        <v>209</v>
      </c>
      <c r="J583" t="s">
        <v>110</v>
      </c>
      <c r="K583" t="s">
        <v>204</v>
      </c>
      <c r="L583">
        <v>10</v>
      </c>
      <c r="P583">
        <v>9</v>
      </c>
      <c r="Q583">
        <v>9</v>
      </c>
      <c r="R583">
        <v>10</v>
      </c>
      <c r="S583">
        <v>10</v>
      </c>
      <c r="T583">
        <v>9</v>
      </c>
      <c r="U583">
        <v>9</v>
      </c>
      <c r="V583" t="s">
        <v>122</v>
      </c>
      <c r="X583">
        <v>4</v>
      </c>
      <c r="Y583" t="s">
        <v>69</v>
      </c>
      <c r="AB583">
        <v>5</v>
      </c>
      <c r="AE583" s="16"/>
      <c r="AF583" s="16"/>
      <c r="AG583" s="16"/>
      <c r="AH583" s="16"/>
      <c r="AI583" s="16"/>
      <c r="AJ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>
        <v>1</v>
      </c>
      <c r="AV583">
        <v>1</v>
      </c>
      <c r="AW583">
        <v>0</v>
      </c>
      <c r="AX583">
        <v>0</v>
      </c>
      <c r="AY583">
        <v>0</v>
      </c>
      <c r="AZ583">
        <v>0</v>
      </c>
    </row>
    <row r="584" spans="1:52" x14ac:dyDescent="0.35">
      <c r="A584">
        <v>11472</v>
      </c>
      <c r="B584" t="s">
        <v>69</v>
      </c>
      <c r="C584" t="s">
        <v>74</v>
      </c>
      <c r="D584" t="s">
        <v>68</v>
      </c>
      <c r="E584" t="s">
        <v>78</v>
      </c>
      <c r="F584" t="s">
        <v>196</v>
      </c>
      <c r="G584" t="s">
        <v>94</v>
      </c>
      <c r="H584" t="s">
        <v>98</v>
      </c>
      <c r="I584" t="s">
        <v>203</v>
      </c>
      <c r="J584" t="s">
        <v>111</v>
      </c>
      <c r="K584" t="s">
        <v>204</v>
      </c>
      <c r="L584">
        <v>9</v>
      </c>
      <c r="X584" s="16"/>
      <c r="Y584" t="s">
        <v>68</v>
      </c>
      <c r="Z584">
        <v>10</v>
      </c>
      <c r="AA584">
        <v>4</v>
      </c>
      <c r="AB584">
        <v>5</v>
      </c>
      <c r="AC584">
        <v>9</v>
      </c>
      <c r="AD584" t="s">
        <v>129</v>
      </c>
      <c r="AE584" s="16">
        <v>4</v>
      </c>
      <c r="AF584" s="16">
        <v>5</v>
      </c>
      <c r="AG584" s="16">
        <v>4</v>
      </c>
      <c r="AH584" s="16">
        <v>4</v>
      </c>
      <c r="AI584" s="16"/>
      <c r="AJ584" s="16">
        <v>2</v>
      </c>
      <c r="AK584">
        <v>9</v>
      </c>
      <c r="AL584" s="16">
        <v>9</v>
      </c>
      <c r="AM584" s="16">
        <v>10</v>
      </c>
      <c r="AN584" s="16">
        <v>9</v>
      </c>
      <c r="AO584" s="16">
        <v>8</v>
      </c>
      <c r="AP584" s="16">
        <v>9</v>
      </c>
      <c r="AQ584" s="16">
        <v>4</v>
      </c>
      <c r="AR584" s="16">
        <v>2</v>
      </c>
      <c r="AS584" s="16">
        <v>3</v>
      </c>
      <c r="AT584" s="16">
        <v>1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</row>
    <row r="585" spans="1:52" x14ac:dyDescent="0.35">
      <c r="A585">
        <v>11474</v>
      </c>
      <c r="B585" t="s">
        <v>69</v>
      </c>
      <c r="C585" t="s">
        <v>74</v>
      </c>
      <c r="D585" t="s">
        <v>68</v>
      </c>
      <c r="E585" t="s">
        <v>80</v>
      </c>
      <c r="F585" t="s">
        <v>196</v>
      </c>
      <c r="G585" t="s">
        <v>94</v>
      </c>
      <c r="H585" t="s">
        <v>98</v>
      </c>
      <c r="I585" t="s">
        <v>206</v>
      </c>
      <c r="J585" t="s">
        <v>110</v>
      </c>
      <c r="K585" t="s">
        <v>204</v>
      </c>
      <c r="L585">
        <v>9</v>
      </c>
      <c r="P585">
        <v>9</v>
      </c>
      <c r="Q585">
        <v>9</v>
      </c>
      <c r="R585">
        <v>9</v>
      </c>
      <c r="S585">
        <v>8</v>
      </c>
      <c r="T585">
        <v>10</v>
      </c>
      <c r="U585">
        <v>9</v>
      </c>
      <c r="V585" t="s">
        <v>123</v>
      </c>
      <c r="X585">
        <v>3</v>
      </c>
      <c r="Y585" t="s">
        <v>68</v>
      </c>
      <c r="Z585">
        <v>10</v>
      </c>
      <c r="AA585">
        <v>5</v>
      </c>
      <c r="AB585">
        <v>4</v>
      </c>
      <c r="AC585">
        <v>9</v>
      </c>
      <c r="AD585" t="s">
        <v>129</v>
      </c>
      <c r="AE585" s="16">
        <v>4</v>
      </c>
      <c r="AF585" s="16">
        <v>4</v>
      </c>
      <c r="AG585" s="16">
        <v>5</v>
      </c>
      <c r="AH585" s="16">
        <v>5</v>
      </c>
      <c r="AI585" s="16"/>
      <c r="AJ585" s="16">
        <v>2</v>
      </c>
      <c r="AL585" s="16"/>
      <c r="AM585" s="16"/>
      <c r="AN585" s="16"/>
      <c r="AO585" s="16"/>
      <c r="AP585" s="16"/>
      <c r="AQ585" s="16"/>
      <c r="AR585" s="16"/>
      <c r="AS585" s="16"/>
      <c r="AT585" s="16"/>
      <c r="AU585">
        <v>1</v>
      </c>
      <c r="AV585">
        <v>1</v>
      </c>
      <c r="AW585">
        <v>0</v>
      </c>
      <c r="AX585">
        <v>0</v>
      </c>
      <c r="AY585">
        <v>1</v>
      </c>
      <c r="AZ585">
        <v>0</v>
      </c>
    </row>
    <row r="586" spans="1:52" x14ac:dyDescent="0.35">
      <c r="A586">
        <v>11477</v>
      </c>
      <c r="B586" t="s">
        <v>69</v>
      </c>
      <c r="C586" t="s">
        <v>74</v>
      </c>
      <c r="D586" t="s">
        <v>68</v>
      </c>
      <c r="E586" t="s">
        <v>80</v>
      </c>
      <c r="F586" t="s">
        <v>200</v>
      </c>
      <c r="G586" t="s">
        <v>94</v>
      </c>
      <c r="H586" t="s">
        <v>98</v>
      </c>
      <c r="I586" t="s">
        <v>207</v>
      </c>
      <c r="J586" t="s">
        <v>111</v>
      </c>
      <c r="K586" t="s">
        <v>116</v>
      </c>
      <c r="L586">
        <v>7</v>
      </c>
      <c r="X586" s="16"/>
      <c r="Y586" t="s">
        <v>68</v>
      </c>
      <c r="Z586">
        <v>8</v>
      </c>
      <c r="AA586">
        <v>5</v>
      </c>
      <c r="AB586">
        <v>3</v>
      </c>
      <c r="AC586">
        <v>5</v>
      </c>
      <c r="AD586" t="s">
        <v>129</v>
      </c>
      <c r="AE586" s="16">
        <v>5</v>
      </c>
      <c r="AF586" s="16">
        <v>3</v>
      </c>
      <c r="AG586" s="16">
        <v>4</v>
      </c>
      <c r="AH586" s="16">
        <v>4</v>
      </c>
      <c r="AI586" s="16"/>
      <c r="AJ586" s="16">
        <v>2</v>
      </c>
      <c r="AK586">
        <v>8</v>
      </c>
      <c r="AL586" s="16">
        <v>9</v>
      </c>
      <c r="AM586" s="16">
        <v>8</v>
      </c>
      <c r="AN586" s="16">
        <v>6</v>
      </c>
      <c r="AO586" s="16">
        <v>9</v>
      </c>
      <c r="AP586" s="16">
        <v>6</v>
      </c>
      <c r="AQ586" s="16">
        <v>4</v>
      </c>
      <c r="AR586" s="16">
        <v>1</v>
      </c>
      <c r="AS586" s="16">
        <v>3</v>
      </c>
      <c r="AT586" s="16">
        <v>2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</row>
    <row r="587" spans="1:52" x14ac:dyDescent="0.35">
      <c r="A587">
        <v>11482</v>
      </c>
      <c r="B587" t="s">
        <v>69</v>
      </c>
      <c r="C587" t="s">
        <v>74</v>
      </c>
      <c r="D587" t="s">
        <v>68</v>
      </c>
      <c r="E587" t="s">
        <v>85</v>
      </c>
      <c r="F587" t="s">
        <v>196</v>
      </c>
      <c r="G587" t="s">
        <v>95</v>
      </c>
      <c r="H587" t="s">
        <v>97</v>
      </c>
      <c r="I587" t="s">
        <v>199</v>
      </c>
      <c r="J587" t="s">
        <v>111</v>
      </c>
      <c r="K587" t="s">
        <v>204</v>
      </c>
      <c r="L587">
        <v>9</v>
      </c>
      <c r="X587" s="16"/>
      <c r="Y587" t="s">
        <v>68</v>
      </c>
      <c r="Z587">
        <v>10</v>
      </c>
      <c r="AA587">
        <v>5</v>
      </c>
      <c r="AB587">
        <v>4</v>
      </c>
      <c r="AC587">
        <v>9</v>
      </c>
      <c r="AD587" t="s">
        <v>128</v>
      </c>
      <c r="AE587" s="16">
        <v>5</v>
      </c>
      <c r="AF587" s="16">
        <v>3</v>
      </c>
      <c r="AG587" s="16">
        <v>5</v>
      </c>
      <c r="AH587" s="16">
        <v>4</v>
      </c>
      <c r="AI587" s="16">
        <v>3</v>
      </c>
      <c r="AJ587" s="16"/>
      <c r="AK587">
        <v>9</v>
      </c>
      <c r="AL587" s="16">
        <v>10</v>
      </c>
      <c r="AM587" s="16">
        <v>10</v>
      </c>
      <c r="AN587" s="16">
        <v>9</v>
      </c>
      <c r="AO587" s="16">
        <v>8</v>
      </c>
      <c r="AP587" s="16">
        <v>9</v>
      </c>
      <c r="AQ587" s="16">
        <v>4</v>
      </c>
      <c r="AR587" s="16">
        <v>3</v>
      </c>
      <c r="AS587" s="16">
        <v>2</v>
      </c>
      <c r="AT587" s="16">
        <v>1</v>
      </c>
      <c r="AU587">
        <v>1</v>
      </c>
      <c r="AV587">
        <v>1</v>
      </c>
      <c r="AW587">
        <v>0</v>
      </c>
      <c r="AX587">
        <v>0</v>
      </c>
      <c r="AY587">
        <v>1</v>
      </c>
      <c r="AZ587">
        <v>0</v>
      </c>
    </row>
    <row r="588" spans="1:52" x14ac:dyDescent="0.35">
      <c r="A588">
        <v>11487</v>
      </c>
      <c r="B588" t="s">
        <v>69</v>
      </c>
      <c r="C588" t="s">
        <v>74</v>
      </c>
      <c r="D588" t="s">
        <v>68</v>
      </c>
      <c r="E588" t="s">
        <v>85</v>
      </c>
      <c r="F588" t="s">
        <v>198</v>
      </c>
      <c r="G588" t="s">
        <v>96</v>
      </c>
      <c r="H588" t="s">
        <v>98</v>
      </c>
      <c r="I588" t="s">
        <v>207</v>
      </c>
      <c r="J588" t="s">
        <v>111</v>
      </c>
      <c r="K588" t="s">
        <v>204</v>
      </c>
      <c r="L588">
        <v>10</v>
      </c>
      <c r="X588" s="16"/>
      <c r="Y588" t="s">
        <v>69</v>
      </c>
      <c r="AB588">
        <v>4</v>
      </c>
      <c r="AE588" s="16"/>
      <c r="AF588" s="16"/>
      <c r="AG588" s="16"/>
      <c r="AH588" s="16"/>
      <c r="AI588" s="16"/>
      <c r="AJ588" s="16"/>
      <c r="AK588">
        <v>9</v>
      </c>
      <c r="AL588" s="16">
        <v>8</v>
      </c>
      <c r="AM588" s="16">
        <v>9</v>
      </c>
      <c r="AN588" s="16">
        <v>9</v>
      </c>
      <c r="AO588" s="16">
        <v>10</v>
      </c>
      <c r="AP588" s="16">
        <v>9</v>
      </c>
      <c r="AQ588" s="16">
        <v>1</v>
      </c>
      <c r="AR588" s="16">
        <v>3</v>
      </c>
      <c r="AS588" s="16">
        <v>2</v>
      </c>
      <c r="AT588" s="16">
        <v>4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</row>
    <row r="589" spans="1:52" x14ac:dyDescent="0.35">
      <c r="A589">
        <v>11488</v>
      </c>
      <c r="B589" t="s">
        <v>69</v>
      </c>
      <c r="C589" t="s">
        <v>74</v>
      </c>
      <c r="D589" t="s">
        <v>68</v>
      </c>
      <c r="E589" t="s">
        <v>80</v>
      </c>
      <c r="F589" t="s">
        <v>198</v>
      </c>
      <c r="G589" t="s">
        <v>96</v>
      </c>
      <c r="H589" t="s">
        <v>97</v>
      </c>
      <c r="I589" t="s">
        <v>205</v>
      </c>
      <c r="J589" t="s">
        <v>111</v>
      </c>
      <c r="K589" t="s">
        <v>204</v>
      </c>
      <c r="L589">
        <v>8</v>
      </c>
      <c r="X589" s="16"/>
      <c r="Y589" t="s">
        <v>68</v>
      </c>
      <c r="Z589">
        <v>8</v>
      </c>
      <c r="AA589">
        <v>5</v>
      </c>
      <c r="AB589">
        <v>4</v>
      </c>
      <c r="AC589">
        <v>9</v>
      </c>
      <c r="AD589" t="s">
        <v>129</v>
      </c>
      <c r="AE589" s="16">
        <v>5</v>
      </c>
      <c r="AF589" s="16">
        <v>5</v>
      </c>
      <c r="AG589" s="16">
        <v>4</v>
      </c>
      <c r="AH589" s="16">
        <v>5</v>
      </c>
      <c r="AI589" s="16"/>
      <c r="AJ589" s="16">
        <v>2</v>
      </c>
      <c r="AK589">
        <v>10</v>
      </c>
      <c r="AL589" s="16">
        <v>9</v>
      </c>
      <c r="AM589" s="16">
        <v>9</v>
      </c>
      <c r="AN589" s="16">
        <v>9</v>
      </c>
      <c r="AO589" s="16">
        <v>9</v>
      </c>
      <c r="AP589" s="16">
        <v>9</v>
      </c>
      <c r="AQ589" s="16">
        <v>3</v>
      </c>
      <c r="AR589" s="16">
        <v>4</v>
      </c>
      <c r="AS589" s="16">
        <v>2</v>
      </c>
      <c r="AT589" s="16">
        <v>1</v>
      </c>
      <c r="AU589">
        <v>1</v>
      </c>
      <c r="AV589">
        <v>0</v>
      </c>
      <c r="AW589">
        <v>0</v>
      </c>
      <c r="AX589">
        <v>0</v>
      </c>
      <c r="AY589">
        <v>1</v>
      </c>
      <c r="AZ589">
        <v>0</v>
      </c>
    </row>
    <row r="590" spans="1:52" x14ac:dyDescent="0.35">
      <c r="A590">
        <v>11490</v>
      </c>
      <c r="B590" t="s">
        <v>69</v>
      </c>
      <c r="C590" t="s">
        <v>74</v>
      </c>
      <c r="D590" t="s">
        <v>68</v>
      </c>
      <c r="E590" t="s">
        <v>77</v>
      </c>
      <c r="F590" t="s">
        <v>196</v>
      </c>
      <c r="G590" t="s">
        <v>96</v>
      </c>
      <c r="H590" t="s">
        <v>97</v>
      </c>
      <c r="I590" t="s">
        <v>205</v>
      </c>
      <c r="J590" t="s">
        <v>111</v>
      </c>
      <c r="K590" t="s">
        <v>204</v>
      </c>
      <c r="L590">
        <v>10</v>
      </c>
      <c r="X590" s="16"/>
      <c r="Y590" t="s">
        <v>69</v>
      </c>
      <c r="AB590">
        <v>5</v>
      </c>
      <c r="AE590" s="16"/>
      <c r="AF590" s="16"/>
      <c r="AG590" s="16"/>
      <c r="AH590" s="16"/>
      <c r="AI590" s="16"/>
      <c r="AJ590" s="16"/>
      <c r="AK590">
        <v>9</v>
      </c>
      <c r="AL590" s="16">
        <v>9</v>
      </c>
      <c r="AM590" s="16">
        <v>9</v>
      </c>
      <c r="AN590" s="16">
        <v>9</v>
      </c>
      <c r="AO590" s="16">
        <v>7</v>
      </c>
      <c r="AP590" s="16">
        <v>9</v>
      </c>
      <c r="AQ590" s="16">
        <v>4</v>
      </c>
      <c r="AR590" s="16">
        <v>3</v>
      </c>
      <c r="AS590" s="16">
        <v>2</v>
      </c>
      <c r="AT590" s="16">
        <v>1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</row>
    <row r="591" spans="1:52" x14ac:dyDescent="0.35">
      <c r="A591">
        <v>11497</v>
      </c>
      <c r="B591" t="s">
        <v>69</v>
      </c>
      <c r="C591" t="s">
        <v>74</v>
      </c>
      <c r="D591" t="s">
        <v>68</v>
      </c>
      <c r="E591" t="s">
        <v>78</v>
      </c>
      <c r="F591" t="s">
        <v>200</v>
      </c>
      <c r="G591" t="s">
        <v>96</v>
      </c>
      <c r="H591" t="s">
        <v>97</v>
      </c>
      <c r="I591" t="s">
        <v>201</v>
      </c>
      <c r="J591" t="s">
        <v>111</v>
      </c>
      <c r="K591" t="s">
        <v>117</v>
      </c>
      <c r="L591">
        <v>9</v>
      </c>
      <c r="X591" s="16"/>
      <c r="Y591" t="s">
        <v>69</v>
      </c>
      <c r="AB591">
        <v>4</v>
      </c>
      <c r="AE591" s="16"/>
      <c r="AF591" s="16"/>
      <c r="AG591" s="16"/>
      <c r="AH591" s="16"/>
      <c r="AI591" s="16"/>
      <c r="AJ591" s="16"/>
      <c r="AK591">
        <v>10</v>
      </c>
      <c r="AL591" s="16">
        <v>9</v>
      </c>
      <c r="AM591" s="16">
        <v>9</v>
      </c>
      <c r="AN591" s="16">
        <v>9</v>
      </c>
      <c r="AO591" s="16">
        <v>9</v>
      </c>
      <c r="AP591" s="16">
        <v>9</v>
      </c>
      <c r="AQ591" s="16">
        <v>4</v>
      </c>
      <c r="AR591" s="16">
        <v>2</v>
      </c>
      <c r="AS591" s="16">
        <v>3</v>
      </c>
      <c r="AT591" s="16">
        <v>1</v>
      </c>
      <c r="AU591">
        <v>1</v>
      </c>
      <c r="AV591">
        <v>1</v>
      </c>
      <c r="AW591">
        <v>1</v>
      </c>
      <c r="AX591">
        <v>0</v>
      </c>
      <c r="AY591">
        <v>0</v>
      </c>
      <c r="AZ591">
        <v>0</v>
      </c>
    </row>
    <row r="592" spans="1:52" x14ac:dyDescent="0.35">
      <c r="A592">
        <v>11498</v>
      </c>
      <c r="B592" t="s">
        <v>69</v>
      </c>
      <c r="C592" t="s">
        <v>74</v>
      </c>
      <c r="D592" t="s">
        <v>68</v>
      </c>
      <c r="E592" t="s">
        <v>77</v>
      </c>
      <c r="F592" t="s">
        <v>198</v>
      </c>
      <c r="G592" t="s">
        <v>96</v>
      </c>
      <c r="H592" t="s">
        <v>98</v>
      </c>
      <c r="I592" t="s">
        <v>209</v>
      </c>
      <c r="J592" t="s">
        <v>111</v>
      </c>
      <c r="K592" t="s">
        <v>204</v>
      </c>
      <c r="L592">
        <v>7</v>
      </c>
      <c r="X592" s="16"/>
      <c r="Y592" t="s">
        <v>69</v>
      </c>
      <c r="AB592">
        <v>3</v>
      </c>
      <c r="AE592" s="16"/>
      <c r="AF592" s="16"/>
      <c r="AG592" s="16"/>
      <c r="AH592" s="16"/>
      <c r="AI592" s="16"/>
      <c r="AJ592" s="16"/>
      <c r="AK592">
        <v>8</v>
      </c>
      <c r="AL592" s="16">
        <v>9</v>
      </c>
      <c r="AM592" s="16">
        <v>8</v>
      </c>
      <c r="AN592" s="16">
        <v>10</v>
      </c>
      <c r="AO592" s="16">
        <v>8</v>
      </c>
      <c r="AP592" s="16">
        <v>9</v>
      </c>
      <c r="AQ592" s="16">
        <v>1</v>
      </c>
      <c r="AR592" s="16">
        <v>3</v>
      </c>
      <c r="AS592" s="16">
        <v>2</v>
      </c>
      <c r="AT592" s="16">
        <v>4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</row>
    <row r="593" spans="1:52" x14ac:dyDescent="0.35">
      <c r="A593">
        <v>11501</v>
      </c>
      <c r="B593" t="s">
        <v>69</v>
      </c>
      <c r="C593" t="s">
        <v>74</v>
      </c>
      <c r="D593" t="s">
        <v>68</v>
      </c>
      <c r="E593" t="s">
        <v>86</v>
      </c>
      <c r="F593" t="s">
        <v>198</v>
      </c>
      <c r="G593" t="s">
        <v>96</v>
      </c>
      <c r="H593" t="s">
        <v>98</v>
      </c>
      <c r="I593" t="s">
        <v>203</v>
      </c>
      <c r="J593" t="s">
        <v>111</v>
      </c>
      <c r="K593" t="s">
        <v>204</v>
      </c>
      <c r="L593">
        <v>10</v>
      </c>
      <c r="X593" s="16"/>
      <c r="Y593" t="s">
        <v>69</v>
      </c>
      <c r="AB593">
        <v>5</v>
      </c>
      <c r="AE593" s="16"/>
      <c r="AF593" s="16"/>
      <c r="AG593" s="16"/>
      <c r="AH593" s="16"/>
      <c r="AI593" s="16"/>
      <c r="AJ593" s="16"/>
      <c r="AK593">
        <v>9</v>
      </c>
      <c r="AL593" s="16">
        <v>9</v>
      </c>
      <c r="AM593" s="16">
        <v>7</v>
      </c>
      <c r="AN593" s="16">
        <v>9</v>
      </c>
      <c r="AO593" s="16">
        <v>10</v>
      </c>
      <c r="AP593" s="16">
        <v>9</v>
      </c>
      <c r="AQ593" s="16">
        <v>1</v>
      </c>
      <c r="AR593" s="16">
        <v>4</v>
      </c>
      <c r="AS593" s="16">
        <v>3</v>
      </c>
      <c r="AT593" s="16">
        <v>2</v>
      </c>
      <c r="AU593">
        <v>1</v>
      </c>
      <c r="AV593">
        <v>1</v>
      </c>
      <c r="AW593">
        <v>0</v>
      </c>
      <c r="AX593">
        <v>0</v>
      </c>
      <c r="AY593">
        <v>0</v>
      </c>
      <c r="AZ593">
        <v>0</v>
      </c>
    </row>
    <row r="594" spans="1:52" x14ac:dyDescent="0.35">
      <c r="A594">
        <v>11504</v>
      </c>
      <c r="B594" t="s">
        <v>69</v>
      </c>
      <c r="C594" t="s">
        <v>74</v>
      </c>
      <c r="D594" t="s">
        <v>68</v>
      </c>
      <c r="E594" t="s">
        <v>80</v>
      </c>
      <c r="F594" t="s">
        <v>198</v>
      </c>
      <c r="G594" t="s">
        <v>95</v>
      </c>
      <c r="H594" t="s">
        <v>97</v>
      </c>
      <c r="I594" t="s">
        <v>205</v>
      </c>
      <c r="J594" t="s">
        <v>111</v>
      </c>
      <c r="K594" t="s">
        <v>116</v>
      </c>
      <c r="L594">
        <v>8</v>
      </c>
      <c r="X594" s="16"/>
      <c r="Y594" t="s">
        <v>69</v>
      </c>
      <c r="AB594">
        <v>4</v>
      </c>
      <c r="AE594" s="16"/>
      <c r="AF594" s="16"/>
      <c r="AG594" s="16"/>
      <c r="AH594" s="16"/>
      <c r="AI594" s="16"/>
      <c r="AJ594" s="16"/>
      <c r="AK594">
        <v>7</v>
      </c>
      <c r="AL594" s="16">
        <v>9</v>
      </c>
      <c r="AM594" s="16">
        <v>10</v>
      </c>
      <c r="AN594" s="16">
        <v>7</v>
      </c>
      <c r="AO594" s="16">
        <v>7</v>
      </c>
      <c r="AP594" s="16">
        <v>7</v>
      </c>
      <c r="AQ594" s="16">
        <v>2</v>
      </c>
      <c r="AR594" s="16">
        <v>1</v>
      </c>
      <c r="AS594" s="16">
        <v>4</v>
      </c>
      <c r="AT594" s="16">
        <v>3</v>
      </c>
      <c r="AU594">
        <v>1</v>
      </c>
      <c r="AV594">
        <v>0</v>
      </c>
      <c r="AW594">
        <v>0</v>
      </c>
      <c r="AX594">
        <v>0</v>
      </c>
      <c r="AY594">
        <v>1</v>
      </c>
      <c r="AZ594">
        <v>0</v>
      </c>
    </row>
    <row r="595" spans="1:52" x14ac:dyDescent="0.35">
      <c r="A595">
        <v>11508</v>
      </c>
      <c r="B595" t="s">
        <v>69</v>
      </c>
      <c r="C595" t="s">
        <v>74</v>
      </c>
      <c r="D595" t="s">
        <v>68</v>
      </c>
      <c r="E595" t="s">
        <v>75</v>
      </c>
      <c r="F595" t="s">
        <v>196</v>
      </c>
      <c r="G595" t="s">
        <v>96</v>
      </c>
      <c r="H595" t="s">
        <v>97</v>
      </c>
      <c r="I595" t="s">
        <v>201</v>
      </c>
      <c r="J595" t="s">
        <v>111</v>
      </c>
      <c r="K595" t="s">
        <v>204</v>
      </c>
      <c r="L595">
        <v>6</v>
      </c>
      <c r="X595" s="16"/>
      <c r="Y595" t="s">
        <v>69</v>
      </c>
      <c r="AB595">
        <v>2</v>
      </c>
      <c r="AE595" s="16"/>
      <c r="AF595" s="16"/>
      <c r="AG595" s="16"/>
      <c r="AH595" s="16"/>
      <c r="AI595" s="16"/>
      <c r="AJ595" s="16"/>
      <c r="AK595">
        <v>8</v>
      </c>
      <c r="AL595" s="16">
        <v>9</v>
      </c>
      <c r="AM595" s="16">
        <v>9</v>
      </c>
      <c r="AN595" s="16">
        <v>10</v>
      </c>
      <c r="AO595" s="16">
        <v>10</v>
      </c>
      <c r="AP595" s="16">
        <v>7</v>
      </c>
      <c r="AQ595" s="16">
        <v>4</v>
      </c>
      <c r="AR595" s="16">
        <v>3</v>
      </c>
      <c r="AS595" s="16">
        <v>2</v>
      </c>
      <c r="AT595" s="16">
        <v>1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</row>
    <row r="596" spans="1:52" x14ac:dyDescent="0.35">
      <c r="A596">
        <v>11511</v>
      </c>
      <c r="B596" t="s">
        <v>69</v>
      </c>
      <c r="C596" t="s">
        <v>74</v>
      </c>
      <c r="D596" t="s">
        <v>68</v>
      </c>
      <c r="E596" t="s">
        <v>85</v>
      </c>
      <c r="F596" t="s">
        <v>198</v>
      </c>
      <c r="G596" t="s">
        <v>96</v>
      </c>
      <c r="H596" t="s">
        <v>97</v>
      </c>
      <c r="I596" t="s">
        <v>203</v>
      </c>
      <c r="J596" t="s">
        <v>111</v>
      </c>
      <c r="K596" t="s">
        <v>116</v>
      </c>
      <c r="L596">
        <v>10</v>
      </c>
      <c r="X596" s="16"/>
      <c r="Y596" t="s">
        <v>69</v>
      </c>
      <c r="AB596">
        <v>5</v>
      </c>
      <c r="AE596" s="16"/>
      <c r="AF596" s="16"/>
      <c r="AG596" s="16"/>
      <c r="AH596" s="16"/>
      <c r="AI596" s="16"/>
      <c r="AJ596" s="16"/>
      <c r="AK596">
        <v>9</v>
      </c>
      <c r="AL596" s="16">
        <v>9</v>
      </c>
      <c r="AM596" s="16">
        <v>9</v>
      </c>
      <c r="AN596" s="16">
        <v>9</v>
      </c>
      <c r="AO596" s="16">
        <v>8</v>
      </c>
      <c r="AP596" s="16">
        <v>9</v>
      </c>
      <c r="AQ596" s="16">
        <v>2</v>
      </c>
      <c r="AR596" s="16">
        <v>3</v>
      </c>
      <c r="AS596" s="16">
        <v>4</v>
      </c>
      <c r="AT596" s="16">
        <v>1</v>
      </c>
      <c r="AU596">
        <v>1</v>
      </c>
      <c r="AV596">
        <v>1</v>
      </c>
      <c r="AW596">
        <v>0</v>
      </c>
      <c r="AX596">
        <v>0</v>
      </c>
      <c r="AY596">
        <v>0</v>
      </c>
      <c r="AZ596">
        <v>0</v>
      </c>
    </row>
    <row r="597" spans="1:52" x14ac:dyDescent="0.35">
      <c r="A597">
        <v>11513</v>
      </c>
      <c r="B597" t="s">
        <v>69</v>
      </c>
      <c r="C597" t="s">
        <v>74</v>
      </c>
      <c r="D597" t="s">
        <v>68</v>
      </c>
      <c r="E597" t="s">
        <v>85</v>
      </c>
      <c r="F597" t="s">
        <v>200</v>
      </c>
      <c r="G597" t="s">
        <v>96</v>
      </c>
      <c r="H597" t="s">
        <v>97</v>
      </c>
      <c r="I597" t="s">
        <v>206</v>
      </c>
      <c r="J597" t="s">
        <v>111</v>
      </c>
      <c r="K597" t="s">
        <v>204</v>
      </c>
      <c r="L597">
        <v>9</v>
      </c>
      <c r="X597" s="16"/>
      <c r="Y597" t="s">
        <v>69</v>
      </c>
      <c r="AB597">
        <v>5</v>
      </c>
      <c r="AE597" s="16"/>
      <c r="AF597" s="16"/>
      <c r="AG597" s="16"/>
      <c r="AH597" s="16"/>
      <c r="AI597" s="16"/>
      <c r="AJ597" s="16"/>
      <c r="AK597">
        <v>10</v>
      </c>
      <c r="AL597" s="16">
        <v>9</v>
      </c>
      <c r="AM597" s="16">
        <v>7</v>
      </c>
      <c r="AN597" s="16">
        <v>9</v>
      </c>
      <c r="AO597" s="16">
        <v>9</v>
      </c>
      <c r="AP597" s="16">
        <v>10</v>
      </c>
      <c r="AQ597" s="16">
        <v>4</v>
      </c>
      <c r="AR597" s="16">
        <v>1</v>
      </c>
      <c r="AS597" s="16">
        <v>3</v>
      </c>
      <c r="AT597" s="16">
        <v>2</v>
      </c>
      <c r="AU597">
        <v>1</v>
      </c>
      <c r="AV597">
        <v>1</v>
      </c>
      <c r="AW597">
        <v>0</v>
      </c>
      <c r="AX597">
        <v>0</v>
      </c>
      <c r="AY597">
        <v>0</v>
      </c>
      <c r="AZ597">
        <v>0</v>
      </c>
    </row>
    <row r="598" spans="1:52" x14ac:dyDescent="0.35">
      <c r="A598">
        <v>11515</v>
      </c>
      <c r="B598" t="s">
        <v>69</v>
      </c>
      <c r="C598" t="s">
        <v>74</v>
      </c>
      <c r="D598" t="s">
        <v>68</v>
      </c>
      <c r="E598" t="s">
        <v>77</v>
      </c>
      <c r="F598" t="s">
        <v>198</v>
      </c>
      <c r="G598" t="s">
        <v>96</v>
      </c>
      <c r="H598" t="s">
        <v>97</v>
      </c>
      <c r="I598" t="s">
        <v>206</v>
      </c>
      <c r="J598" t="s">
        <v>110</v>
      </c>
      <c r="K598" t="s">
        <v>116</v>
      </c>
      <c r="L598">
        <v>9</v>
      </c>
      <c r="P598">
        <v>9</v>
      </c>
      <c r="Q598">
        <v>10</v>
      </c>
      <c r="R598">
        <v>8</v>
      </c>
      <c r="S598">
        <v>10</v>
      </c>
      <c r="T598">
        <v>10</v>
      </c>
      <c r="U598">
        <v>10</v>
      </c>
      <c r="V598" t="s">
        <v>122</v>
      </c>
      <c r="X598">
        <v>4</v>
      </c>
      <c r="Y598" t="s">
        <v>68</v>
      </c>
      <c r="Z598">
        <v>7</v>
      </c>
      <c r="AA598">
        <v>3</v>
      </c>
      <c r="AB598">
        <v>5</v>
      </c>
      <c r="AC598">
        <v>9</v>
      </c>
      <c r="AD598" t="s">
        <v>128</v>
      </c>
      <c r="AE598" s="16">
        <v>3</v>
      </c>
      <c r="AF598" s="16">
        <v>2</v>
      </c>
      <c r="AG598" s="16">
        <v>4</v>
      </c>
      <c r="AH598" s="16">
        <v>4</v>
      </c>
      <c r="AI598" s="16">
        <v>1</v>
      </c>
      <c r="AJ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>
        <v>1</v>
      </c>
      <c r="AV598">
        <v>1</v>
      </c>
      <c r="AW598">
        <v>1</v>
      </c>
      <c r="AX598">
        <v>0</v>
      </c>
      <c r="AY598">
        <v>1</v>
      </c>
      <c r="AZ598">
        <v>0</v>
      </c>
    </row>
    <row r="599" spans="1:52" x14ac:dyDescent="0.35">
      <c r="A599">
        <v>11516</v>
      </c>
      <c r="B599" t="s">
        <v>69</v>
      </c>
      <c r="C599" t="s">
        <v>74</v>
      </c>
      <c r="D599" t="s">
        <v>68</v>
      </c>
      <c r="E599" t="s">
        <v>84</v>
      </c>
      <c r="F599" t="s">
        <v>198</v>
      </c>
      <c r="G599" t="s">
        <v>96</v>
      </c>
      <c r="H599" t="s">
        <v>97</v>
      </c>
      <c r="I599" t="s">
        <v>205</v>
      </c>
      <c r="J599" t="s">
        <v>111</v>
      </c>
      <c r="K599" t="s">
        <v>204</v>
      </c>
      <c r="L599">
        <v>9</v>
      </c>
      <c r="X599" s="16"/>
      <c r="Y599" t="s">
        <v>69</v>
      </c>
      <c r="AB599">
        <v>4</v>
      </c>
      <c r="AE599" s="16"/>
      <c r="AF599" s="16"/>
      <c r="AG599" s="16"/>
      <c r="AH599" s="16"/>
      <c r="AI599" s="16"/>
      <c r="AJ599" s="16"/>
      <c r="AK599">
        <v>9</v>
      </c>
      <c r="AL599" s="16">
        <v>10</v>
      </c>
      <c r="AM599" s="16">
        <v>9</v>
      </c>
      <c r="AN599" s="16">
        <v>9</v>
      </c>
      <c r="AO599" s="16">
        <v>7</v>
      </c>
      <c r="AP599" s="16">
        <v>10</v>
      </c>
      <c r="AQ599" s="16">
        <v>2</v>
      </c>
      <c r="AR599" s="16">
        <v>4</v>
      </c>
      <c r="AS599" s="16">
        <v>3</v>
      </c>
      <c r="AT599" s="16">
        <v>1</v>
      </c>
      <c r="AU599">
        <v>0</v>
      </c>
      <c r="AV599">
        <v>1</v>
      </c>
      <c r="AW599">
        <v>1</v>
      </c>
      <c r="AX599">
        <v>0</v>
      </c>
      <c r="AY599">
        <v>0</v>
      </c>
      <c r="AZ599">
        <v>0</v>
      </c>
    </row>
    <row r="600" spans="1:52" x14ac:dyDescent="0.35">
      <c r="A600">
        <v>11517</v>
      </c>
      <c r="B600" t="s">
        <v>69</v>
      </c>
      <c r="C600" t="s">
        <v>74</v>
      </c>
      <c r="D600" t="s">
        <v>68</v>
      </c>
      <c r="E600" t="s">
        <v>79</v>
      </c>
      <c r="F600" t="s">
        <v>198</v>
      </c>
      <c r="G600" t="s">
        <v>96</v>
      </c>
      <c r="H600" t="s">
        <v>97</v>
      </c>
      <c r="I600" t="s">
        <v>197</v>
      </c>
      <c r="J600" t="s">
        <v>111</v>
      </c>
      <c r="K600" t="s">
        <v>204</v>
      </c>
      <c r="L600">
        <v>10</v>
      </c>
      <c r="X600" s="16"/>
      <c r="Y600" t="s">
        <v>69</v>
      </c>
      <c r="AB600">
        <v>4</v>
      </c>
      <c r="AE600" s="16"/>
      <c r="AF600" s="16"/>
      <c r="AG600" s="16"/>
      <c r="AH600" s="16"/>
      <c r="AI600" s="16"/>
      <c r="AJ600" s="16"/>
      <c r="AK600">
        <v>8</v>
      </c>
      <c r="AL600" s="16">
        <v>7</v>
      </c>
      <c r="AM600" s="16">
        <v>9</v>
      </c>
      <c r="AN600" s="16">
        <v>10</v>
      </c>
      <c r="AO600" s="16">
        <v>7</v>
      </c>
      <c r="AP600" s="16">
        <v>10</v>
      </c>
      <c r="AQ600" s="16">
        <v>4</v>
      </c>
      <c r="AR600" s="16">
        <v>1</v>
      </c>
      <c r="AS600" s="16">
        <v>2</v>
      </c>
      <c r="AT600" s="16">
        <v>3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</row>
    <row r="601" spans="1:52" x14ac:dyDescent="0.35">
      <c r="A601">
        <v>11519</v>
      </c>
      <c r="B601" t="s">
        <v>69</v>
      </c>
      <c r="C601" t="s">
        <v>74</v>
      </c>
      <c r="D601" t="s">
        <v>68</v>
      </c>
      <c r="E601" t="s">
        <v>79</v>
      </c>
      <c r="F601" t="s">
        <v>198</v>
      </c>
      <c r="G601" t="s">
        <v>96</v>
      </c>
      <c r="H601" t="s">
        <v>98</v>
      </c>
      <c r="I601" t="s">
        <v>205</v>
      </c>
      <c r="J601" t="s">
        <v>111</v>
      </c>
      <c r="K601" t="s">
        <v>204</v>
      </c>
      <c r="L601">
        <v>10</v>
      </c>
      <c r="X601" s="16"/>
      <c r="Y601" t="s">
        <v>69</v>
      </c>
      <c r="AB601">
        <v>5</v>
      </c>
      <c r="AE601" s="16"/>
      <c r="AF601" s="16"/>
      <c r="AG601" s="16"/>
      <c r="AH601" s="16"/>
      <c r="AI601" s="16"/>
      <c r="AJ601" s="16"/>
      <c r="AK601">
        <v>9</v>
      </c>
      <c r="AL601" s="16">
        <v>10</v>
      </c>
      <c r="AM601" s="16">
        <v>8</v>
      </c>
      <c r="AN601" s="16">
        <v>9</v>
      </c>
      <c r="AO601" s="16">
        <v>7</v>
      </c>
      <c r="AP601" s="16">
        <v>9</v>
      </c>
      <c r="AQ601" s="16">
        <v>2</v>
      </c>
      <c r="AR601" s="16">
        <v>1</v>
      </c>
      <c r="AS601" s="16">
        <v>4</v>
      </c>
      <c r="AT601" s="16">
        <v>3</v>
      </c>
      <c r="AU601">
        <v>1</v>
      </c>
      <c r="AV601">
        <v>0</v>
      </c>
      <c r="AW601">
        <v>0</v>
      </c>
      <c r="AX601">
        <v>0</v>
      </c>
      <c r="AY601">
        <v>1</v>
      </c>
      <c r="AZ601">
        <v>0</v>
      </c>
    </row>
    <row r="602" spans="1:52" x14ac:dyDescent="0.35">
      <c r="A602">
        <v>11522</v>
      </c>
      <c r="B602" t="s">
        <v>69</v>
      </c>
      <c r="C602" t="s">
        <v>74</v>
      </c>
      <c r="D602" t="s">
        <v>68</v>
      </c>
      <c r="E602" t="s">
        <v>79</v>
      </c>
      <c r="F602" t="s">
        <v>196</v>
      </c>
      <c r="G602" t="s">
        <v>94</v>
      </c>
      <c r="H602" t="s">
        <v>98</v>
      </c>
      <c r="I602" t="s">
        <v>206</v>
      </c>
      <c r="J602" t="s">
        <v>110</v>
      </c>
      <c r="K602" t="s">
        <v>204</v>
      </c>
      <c r="L602">
        <v>8</v>
      </c>
      <c r="P602">
        <v>9</v>
      </c>
      <c r="Q602">
        <v>9</v>
      </c>
      <c r="R602">
        <v>10</v>
      </c>
      <c r="S602">
        <v>10</v>
      </c>
      <c r="T602">
        <v>8</v>
      </c>
      <c r="U602">
        <v>9</v>
      </c>
      <c r="V602" t="s">
        <v>123</v>
      </c>
      <c r="X602">
        <v>4</v>
      </c>
      <c r="Y602" t="s">
        <v>69</v>
      </c>
      <c r="AB602">
        <v>4</v>
      </c>
      <c r="AE602" s="16"/>
      <c r="AF602" s="16"/>
      <c r="AG602" s="16"/>
      <c r="AH602" s="16"/>
      <c r="AI602" s="16"/>
      <c r="AJ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>
        <v>1</v>
      </c>
      <c r="AV602">
        <v>1</v>
      </c>
      <c r="AW602">
        <v>1</v>
      </c>
      <c r="AX602">
        <v>0</v>
      </c>
      <c r="AY602">
        <v>0</v>
      </c>
      <c r="AZ602">
        <v>0</v>
      </c>
    </row>
    <row r="603" spans="1:52" x14ac:dyDescent="0.35">
      <c r="A603">
        <v>11523</v>
      </c>
      <c r="B603" t="s">
        <v>69</v>
      </c>
      <c r="C603" t="s">
        <v>74</v>
      </c>
      <c r="D603" t="s">
        <v>68</v>
      </c>
      <c r="E603" t="s">
        <v>82</v>
      </c>
      <c r="F603" t="s">
        <v>196</v>
      </c>
      <c r="G603" t="s">
        <v>94</v>
      </c>
      <c r="H603" t="s">
        <v>97</v>
      </c>
      <c r="I603" t="s">
        <v>197</v>
      </c>
      <c r="J603" t="s">
        <v>111</v>
      </c>
      <c r="K603" t="s">
        <v>204</v>
      </c>
      <c r="L603">
        <v>9</v>
      </c>
      <c r="X603" s="16"/>
      <c r="Y603" t="s">
        <v>69</v>
      </c>
      <c r="AB603">
        <v>5</v>
      </c>
      <c r="AE603" s="16"/>
      <c r="AF603" s="16"/>
      <c r="AG603" s="16"/>
      <c r="AH603" s="16"/>
      <c r="AI603" s="16"/>
      <c r="AJ603" s="16"/>
      <c r="AK603">
        <v>9</v>
      </c>
      <c r="AL603" s="16">
        <v>9</v>
      </c>
      <c r="AM603" s="16">
        <v>8</v>
      </c>
      <c r="AN603" s="16">
        <v>9</v>
      </c>
      <c r="AO603" s="16">
        <v>9</v>
      </c>
      <c r="AP603" s="16">
        <v>10</v>
      </c>
      <c r="AQ603" s="16">
        <v>3</v>
      </c>
      <c r="AR603" s="16">
        <v>2</v>
      </c>
      <c r="AS603" s="16">
        <v>4</v>
      </c>
      <c r="AT603" s="16">
        <v>1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</row>
    <row r="604" spans="1:52" x14ac:dyDescent="0.35">
      <c r="A604">
        <v>11528</v>
      </c>
      <c r="B604" t="s">
        <v>69</v>
      </c>
      <c r="C604" t="s">
        <v>74</v>
      </c>
      <c r="D604" t="s">
        <v>68</v>
      </c>
      <c r="E604" t="s">
        <v>78</v>
      </c>
      <c r="F604" t="s">
        <v>200</v>
      </c>
      <c r="G604" t="s">
        <v>93</v>
      </c>
      <c r="H604" t="s">
        <v>98</v>
      </c>
      <c r="I604" t="s">
        <v>205</v>
      </c>
      <c r="J604" t="s">
        <v>111</v>
      </c>
      <c r="K604" t="s">
        <v>204</v>
      </c>
      <c r="L604">
        <v>8</v>
      </c>
      <c r="X604" s="16"/>
      <c r="Y604" t="s">
        <v>69</v>
      </c>
      <c r="AB604">
        <v>5</v>
      </c>
      <c r="AE604" s="16"/>
      <c r="AF604" s="16"/>
      <c r="AG604" s="16"/>
      <c r="AH604" s="16"/>
      <c r="AI604" s="16"/>
      <c r="AJ604" s="16"/>
      <c r="AK604">
        <v>9</v>
      </c>
      <c r="AL604" s="16">
        <v>10</v>
      </c>
      <c r="AM604" s="16">
        <v>9</v>
      </c>
      <c r="AN604" s="16">
        <v>9</v>
      </c>
      <c r="AO604" s="16">
        <v>9</v>
      </c>
      <c r="AP604" s="16">
        <v>9</v>
      </c>
      <c r="AQ604" s="16">
        <v>1</v>
      </c>
      <c r="AR604" s="16">
        <v>3</v>
      </c>
      <c r="AS604" s="16">
        <v>2</v>
      </c>
      <c r="AT604" s="16">
        <v>4</v>
      </c>
      <c r="AU604">
        <v>1</v>
      </c>
      <c r="AV604">
        <v>1</v>
      </c>
      <c r="AW604">
        <v>1</v>
      </c>
      <c r="AX604">
        <v>0</v>
      </c>
      <c r="AY604">
        <v>0</v>
      </c>
      <c r="AZ604">
        <v>0</v>
      </c>
    </row>
    <row r="605" spans="1:52" x14ac:dyDescent="0.35">
      <c r="A605">
        <v>11533</v>
      </c>
      <c r="B605" t="s">
        <v>69</v>
      </c>
      <c r="C605" t="s">
        <v>74</v>
      </c>
      <c r="D605" t="s">
        <v>68</v>
      </c>
      <c r="E605" t="s">
        <v>83</v>
      </c>
      <c r="F605" t="s">
        <v>200</v>
      </c>
      <c r="G605" t="s">
        <v>96</v>
      </c>
      <c r="H605" t="s">
        <v>98</v>
      </c>
      <c r="I605" t="s">
        <v>201</v>
      </c>
      <c r="J605" t="s">
        <v>111</v>
      </c>
      <c r="K605" t="s">
        <v>204</v>
      </c>
      <c r="L605">
        <v>10</v>
      </c>
      <c r="X605" s="16"/>
      <c r="Y605" t="s">
        <v>69</v>
      </c>
      <c r="AB605">
        <v>5</v>
      </c>
      <c r="AE605" s="16"/>
      <c r="AF605" s="16"/>
      <c r="AG605" s="16"/>
      <c r="AH605" s="16"/>
      <c r="AI605" s="16"/>
      <c r="AJ605" s="16"/>
      <c r="AK605">
        <v>9</v>
      </c>
      <c r="AL605" s="16">
        <v>8</v>
      </c>
      <c r="AM605" s="16">
        <v>10</v>
      </c>
      <c r="AN605" s="16">
        <v>10</v>
      </c>
      <c r="AO605" s="16">
        <v>8</v>
      </c>
      <c r="AP605" s="16">
        <v>9</v>
      </c>
      <c r="AQ605" s="16">
        <v>1</v>
      </c>
      <c r="AR605" s="16">
        <v>3</v>
      </c>
      <c r="AS605" s="16">
        <v>2</v>
      </c>
      <c r="AT605" s="16">
        <v>4</v>
      </c>
      <c r="AU605">
        <v>1</v>
      </c>
      <c r="AV605">
        <v>1</v>
      </c>
      <c r="AW605">
        <v>0</v>
      </c>
      <c r="AX605">
        <v>0</v>
      </c>
      <c r="AY605">
        <v>0</v>
      </c>
      <c r="AZ605">
        <v>0</v>
      </c>
    </row>
    <row r="606" spans="1:52" x14ac:dyDescent="0.35">
      <c r="A606">
        <v>11536</v>
      </c>
      <c r="B606" t="s">
        <v>69</v>
      </c>
      <c r="C606" t="s">
        <v>74</v>
      </c>
      <c r="D606" t="s">
        <v>68</v>
      </c>
      <c r="E606" t="s">
        <v>76</v>
      </c>
      <c r="F606" t="s">
        <v>196</v>
      </c>
      <c r="G606" t="s">
        <v>96</v>
      </c>
      <c r="H606" t="s">
        <v>97</v>
      </c>
      <c r="I606" t="s">
        <v>201</v>
      </c>
      <c r="J606" t="s">
        <v>111</v>
      </c>
      <c r="K606" t="s">
        <v>204</v>
      </c>
      <c r="L606">
        <v>5</v>
      </c>
      <c r="X606" s="16"/>
      <c r="Y606" t="s">
        <v>68</v>
      </c>
      <c r="Z606">
        <v>7</v>
      </c>
      <c r="AA606">
        <v>3</v>
      </c>
      <c r="AB606">
        <v>3</v>
      </c>
      <c r="AC606">
        <v>7</v>
      </c>
      <c r="AD606" t="s">
        <v>129</v>
      </c>
      <c r="AE606" s="16">
        <v>5</v>
      </c>
      <c r="AF606" s="16">
        <v>4</v>
      </c>
      <c r="AG606" s="16">
        <v>5</v>
      </c>
      <c r="AH606" s="16">
        <v>4</v>
      </c>
      <c r="AI606" s="16"/>
      <c r="AJ606" s="16">
        <v>2</v>
      </c>
      <c r="AK606">
        <v>4</v>
      </c>
      <c r="AL606" s="16">
        <v>5</v>
      </c>
      <c r="AM606" s="16">
        <v>2</v>
      </c>
      <c r="AN606" s="16">
        <v>7</v>
      </c>
      <c r="AO606" s="16">
        <v>2</v>
      </c>
      <c r="AP606" s="16">
        <v>4</v>
      </c>
      <c r="AQ606" s="16">
        <v>1</v>
      </c>
      <c r="AR606" s="16">
        <v>3</v>
      </c>
      <c r="AS606" s="16">
        <v>2</v>
      </c>
      <c r="AT606" s="16">
        <v>4</v>
      </c>
      <c r="AU606">
        <v>0</v>
      </c>
      <c r="AV606">
        <v>1</v>
      </c>
      <c r="AW606">
        <v>1</v>
      </c>
      <c r="AX606">
        <v>0</v>
      </c>
      <c r="AY606">
        <v>0</v>
      </c>
      <c r="AZ606">
        <v>0</v>
      </c>
    </row>
    <row r="607" spans="1:52" x14ac:dyDescent="0.35">
      <c r="A607">
        <v>11539</v>
      </c>
      <c r="B607" t="s">
        <v>69</v>
      </c>
      <c r="C607" t="s">
        <v>74</v>
      </c>
      <c r="D607" t="s">
        <v>68</v>
      </c>
      <c r="E607" t="s">
        <v>80</v>
      </c>
      <c r="F607" t="s">
        <v>200</v>
      </c>
      <c r="G607" t="s">
        <v>93</v>
      </c>
      <c r="H607" t="s">
        <v>98</v>
      </c>
      <c r="I607" t="s">
        <v>201</v>
      </c>
      <c r="J607" t="s">
        <v>111</v>
      </c>
      <c r="K607" t="s">
        <v>204</v>
      </c>
      <c r="L607">
        <v>9</v>
      </c>
      <c r="X607" s="16"/>
      <c r="Y607" t="s">
        <v>68</v>
      </c>
      <c r="Z607">
        <v>10</v>
      </c>
      <c r="AA607">
        <v>5</v>
      </c>
      <c r="AB607">
        <v>4</v>
      </c>
      <c r="AC607">
        <v>9</v>
      </c>
      <c r="AD607" t="s">
        <v>128</v>
      </c>
      <c r="AE607" s="16">
        <v>4</v>
      </c>
      <c r="AF607" s="16">
        <v>5</v>
      </c>
      <c r="AG607" s="16">
        <v>4</v>
      </c>
      <c r="AH607" s="16">
        <v>4</v>
      </c>
      <c r="AI607" s="16">
        <v>1</v>
      </c>
      <c r="AJ607" s="16"/>
      <c r="AK607">
        <v>9</v>
      </c>
      <c r="AL607" s="16">
        <v>8</v>
      </c>
      <c r="AM607" s="16">
        <v>8</v>
      </c>
      <c r="AN607" s="16">
        <v>10</v>
      </c>
      <c r="AO607" s="16">
        <v>8</v>
      </c>
      <c r="AP607" s="16">
        <v>9</v>
      </c>
      <c r="AQ607" s="16">
        <v>1</v>
      </c>
      <c r="AR607" s="16">
        <v>3</v>
      </c>
      <c r="AS607" s="16">
        <v>2</v>
      </c>
      <c r="AT607" s="16">
        <v>4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</row>
    <row r="608" spans="1:52" x14ac:dyDescent="0.35">
      <c r="A608">
        <v>11543</v>
      </c>
      <c r="B608" t="s">
        <v>69</v>
      </c>
      <c r="C608" t="s">
        <v>74</v>
      </c>
      <c r="D608" t="s">
        <v>68</v>
      </c>
      <c r="E608" t="s">
        <v>77</v>
      </c>
      <c r="F608" t="s">
        <v>196</v>
      </c>
      <c r="G608" t="s">
        <v>94</v>
      </c>
      <c r="H608" t="s">
        <v>98</v>
      </c>
      <c r="I608" t="s">
        <v>207</v>
      </c>
      <c r="J608" t="s">
        <v>110</v>
      </c>
      <c r="K608" t="s">
        <v>204</v>
      </c>
      <c r="L608">
        <v>2</v>
      </c>
      <c r="P608">
        <v>5</v>
      </c>
      <c r="Q608">
        <v>8</v>
      </c>
      <c r="R608">
        <v>4</v>
      </c>
      <c r="S608">
        <v>3</v>
      </c>
      <c r="T608">
        <v>6</v>
      </c>
      <c r="U608">
        <v>6</v>
      </c>
      <c r="V608" t="s">
        <v>122</v>
      </c>
      <c r="X608">
        <v>4</v>
      </c>
      <c r="Y608" t="s">
        <v>68</v>
      </c>
      <c r="Z608">
        <v>3</v>
      </c>
      <c r="AA608">
        <v>1</v>
      </c>
      <c r="AB608">
        <v>3</v>
      </c>
      <c r="AC608">
        <v>5</v>
      </c>
      <c r="AD608" t="s">
        <v>129</v>
      </c>
      <c r="AE608" s="16">
        <v>4</v>
      </c>
      <c r="AF608" s="16">
        <v>4</v>
      </c>
      <c r="AG608" s="16">
        <v>4</v>
      </c>
      <c r="AH608" s="16">
        <v>2</v>
      </c>
      <c r="AI608" s="16"/>
      <c r="AJ608" s="16">
        <v>4</v>
      </c>
      <c r="AL608" s="16"/>
      <c r="AM608" s="16"/>
      <c r="AN608" s="16"/>
      <c r="AO608" s="16"/>
      <c r="AP608" s="16"/>
      <c r="AQ608" s="16"/>
      <c r="AR608" s="16"/>
      <c r="AS608" s="16"/>
      <c r="AT608" s="16"/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</row>
    <row r="609" spans="1:52" x14ac:dyDescent="0.35">
      <c r="A609">
        <v>11544</v>
      </c>
      <c r="B609" t="s">
        <v>69</v>
      </c>
      <c r="C609" t="s">
        <v>74</v>
      </c>
      <c r="D609" t="s">
        <v>68</v>
      </c>
      <c r="E609" t="s">
        <v>81</v>
      </c>
      <c r="F609" t="s">
        <v>198</v>
      </c>
      <c r="G609" t="s">
        <v>95</v>
      </c>
      <c r="H609" t="s">
        <v>97</v>
      </c>
      <c r="I609" t="s">
        <v>205</v>
      </c>
      <c r="J609" t="s">
        <v>112</v>
      </c>
      <c r="K609" t="s">
        <v>204</v>
      </c>
      <c r="L609">
        <v>4</v>
      </c>
      <c r="X609" s="16"/>
      <c r="Y609" t="s">
        <v>68</v>
      </c>
      <c r="Z609">
        <v>2</v>
      </c>
      <c r="AA609">
        <v>2</v>
      </c>
      <c r="AB609">
        <v>3</v>
      </c>
      <c r="AC609">
        <v>2</v>
      </c>
      <c r="AD609" t="s">
        <v>129</v>
      </c>
      <c r="AE609" s="16">
        <v>5</v>
      </c>
      <c r="AF609" s="16">
        <v>5</v>
      </c>
      <c r="AG609" s="16">
        <v>4</v>
      </c>
      <c r="AH609" s="16">
        <v>4</v>
      </c>
      <c r="AI609" s="16"/>
      <c r="AJ609" s="16">
        <v>2</v>
      </c>
      <c r="AK609">
        <v>6</v>
      </c>
      <c r="AL609" s="16">
        <v>8</v>
      </c>
      <c r="AM609" s="16">
        <v>3</v>
      </c>
      <c r="AN609" s="16">
        <v>7</v>
      </c>
      <c r="AO609" s="16">
        <v>9</v>
      </c>
      <c r="AP609" s="16">
        <v>3</v>
      </c>
      <c r="AQ609" s="16">
        <v>1</v>
      </c>
      <c r="AR609" s="16">
        <v>3</v>
      </c>
      <c r="AS609" s="16">
        <v>4</v>
      </c>
      <c r="AT609" s="16">
        <v>2</v>
      </c>
      <c r="AU609">
        <v>1</v>
      </c>
      <c r="AV609">
        <v>1</v>
      </c>
      <c r="AW609">
        <v>0</v>
      </c>
      <c r="AX609">
        <v>0</v>
      </c>
      <c r="AY609">
        <v>0</v>
      </c>
      <c r="AZ609">
        <v>0</v>
      </c>
    </row>
    <row r="610" spans="1:52" x14ac:dyDescent="0.35">
      <c r="A610">
        <v>11545</v>
      </c>
      <c r="B610" t="s">
        <v>69</v>
      </c>
      <c r="C610" t="s">
        <v>74</v>
      </c>
      <c r="D610" t="s">
        <v>68</v>
      </c>
      <c r="E610" t="s">
        <v>82</v>
      </c>
      <c r="F610" t="s">
        <v>200</v>
      </c>
      <c r="G610" t="s">
        <v>96</v>
      </c>
      <c r="H610" t="s">
        <v>97</v>
      </c>
      <c r="I610" t="s">
        <v>209</v>
      </c>
      <c r="J610" t="s">
        <v>110</v>
      </c>
      <c r="K610" t="s">
        <v>117</v>
      </c>
      <c r="L610">
        <v>9</v>
      </c>
      <c r="P610">
        <v>9</v>
      </c>
      <c r="Q610">
        <v>9</v>
      </c>
      <c r="R610">
        <v>9</v>
      </c>
      <c r="S610">
        <v>10</v>
      </c>
      <c r="T610">
        <v>10</v>
      </c>
      <c r="U610">
        <v>9</v>
      </c>
      <c r="V610" t="s">
        <v>126</v>
      </c>
      <c r="X610">
        <v>4</v>
      </c>
      <c r="Y610" t="s">
        <v>68</v>
      </c>
      <c r="Z610">
        <v>9</v>
      </c>
      <c r="AA610">
        <v>5</v>
      </c>
      <c r="AB610">
        <v>4</v>
      </c>
      <c r="AC610">
        <v>9</v>
      </c>
      <c r="AD610" t="s">
        <v>129</v>
      </c>
      <c r="AE610" s="16">
        <v>4</v>
      </c>
      <c r="AF610" s="16">
        <v>5</v>
      </c>
      <c r="AG610" s="16">
        <v>4</v>
      </c>
      <c r="AH610" s="16">
        <v>4</v>
      </c>
      <c r="AI610" s="16"/>
      <c r="AJ610" s="16">
        <v>4</v>
      </c>
      <c r="AL610" s="16"/>
      <c r="AM610" s="16"/>
      <c r="AN610" s="16"/>
      <c r="AO610" s="16"/>
      <c r="AP610" s="16"/>
      <c r="AQ610" s="16"/>
      <c r="AR610" s="16"/>
      <c r="AS610" s="16"/>
      <c r="AT610" s="16"/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</row>
    <row r="611" spans="1:52" x14ac:dyDescent="0.35">
      <c r="A611">
        <v>11547</v>
      </c>
      <c r="B611" t="s">
        <v>69</v>
      </c>
      <c r="C611" t="s">
        <v>74</v>
      </c>
      <c r="D611" t="s">
        <v>68</v>
      </c>
      <c r="E611" t="s">
        <v>79</v>
      </c>
      <c r="F611" t="s">
        <v>200</v>
      </c>
      <c r="G611" t="s">
        <v>96</v>
      </c>
      <c r="H611" t="s">
        <v>99</v>
      </c>
      <c r="I611" t="s">
        <v>209</v>
      </c>
      <c r="J611" t="s">
        <v>110</v>
      </c>
      <c r="K611" t="s">
        <v>116</v>
      </c>
      <c r="L611">
        <v>9</v>
      </c>
      <c r="P611">
        <v>10</v>
      </c>
      <c r="Q611">
        <v>8</v>
      </c>
      <c r="R611">
        <v>10</v>
      </c>
      <c r="S611">
        <v>8</v>
      </c>
      <c r="T611">
        <v>9</v>
      </c>
      <c r="U611">
        <v>8</v>
      </c>
      <c r="V611" t="s">
        <v>122</v>
      </c>
      <c r="X611">
        <v>5</v>
      </c>
      <c r="Y611" t="s">
        <v>68</v>
      </c>
      <c r="Z611">
        <v>9</v>
      </c>
      <c r="AA611">
        <v>5</v>
      </c>
      <c r="AB611">
        <v>5</v>
      </c>
      <c r="AC611">
        <v>10</v>
      </c>
      <c r="AD611" t="s">
        <v>129</v>
      </c>
      <c r="AE611" s="16">
        <v>3</v>
      </c>
      <c r="AF611" s="16">
        <v>3</v>
      </c>
      <c r="AG611" s="16">
        <v>3</v>
      </c>
      <c r="AH611" s="16">
        <v>4</v>
      </c>
      <c r="AI611" s="16"/>
      <c r="AJ611" s="16">
        <v>3</v>
      </c>
      <c r="AL611" s="16"/>
      <c r="AM611" s="16"/>
      <c r="AN611" s="16"/>
      <c r="AO611" s="16"/>
      <c r="AP611" s="16"/>
      <c r="AQ611" s="16"/>
      <c r="AR611" s="16"/>
      <c r="AS611" s="16"/>
      <c r="AT611" s="16"/>
      <c r="AU611">
        <v>1</v>
      </c>
      <c r="AV611">
        <v>0</v>
      </c>
      <c r="AW611">
        <v>0</v>
      </c>
      <c r="AX611">
        <v>0</v>
      </c>
      <c r="AY611">
        <v>1</v>
      </c>
      <c r="AZ611">
        <v>0</v>
      </c>
    </row>
    <row r="612" spans="1:52" x14ac:dyDescent="0.35">
      <c r="A612">
        <v>11549</v>
      </c>
      <c r="B612" t="s">
        <v>69</v>
      </c>
      <c r="C612" t="s">
        <v>74</v>
      </c>
      <c r="D612" t="s">
        <v>68</v>
      </c>
      <c r="E612" t="s">
        <v>77</v>
      </c>
      <c r="F612" t="s">
        <v>198</v>
      </c>
      <c r="G612" t="s">
        <v>96</v>
      </c>
      <c r="H612" t="s">
        <v>98</v>
      </c>
      <c r="I612" t="s">
        <v>209</v>
      </c>
      <c r="J612" t="s">
        <v>111</v>
      </c>
      <c r="K612" t="s">
        <v>116</v>
      </c>
      <c r="L612">
        <v>10</v>
      </c>
      <c r="X612" s="16"/>
      <c r="Y612" t="s">
        <v>69</v>
      </c>
      <c r="AB612">
        <v>4</v>
      </c>
      <c r="AE612" s="16"/>
      <c r="AF612" s="16"/>
      <c r="AG612" s="16"/>
      <c r="AH612" s="16"/>
      <c r="AI612" s="16"/>
      <c r="AJ612" s="16"/>
      <c r="AK612">
        <v>8</v>
      </c>
      <c r="AL612" s="16">
        <v>10</v>
      </c>
      <c r="AM612" s="16">
        <v>10</v>
      </c>
      <c r="AN612" s="16">
        <v>8</v>
      </c>
      <c r="AO612" s="16">
        <v>8</v>
      </c>
      <c r="AP612" s="16">
        <v>10</v>
      </c>
      <c r="AQ612" s="16">
        <v>1</v>
      </c>
      <c r="AR612" s="16">
        <v>3</v>
      </c>
      <c r="AS612" s="16">
        <v>2</v>
      </c>
      <c r="AT612" s="16">
        <v>4</v>
      </c>
      <c r="AU612">
        <v>1</v>
      </c>
      <c r="AV612">
        <v>0</v>
      </c>
      <c r="AW612">
        <v>0</v>
      </c>
      <c r="AX612">
        <v>0</v>
      </c>
      <c r="AY612">
        <v>1</v>
      </c>
      <c r="AZ612">
        <v>0</v>
      </c>
    </row>
    <row r="613" spans="1:52" x14ac:dyDescent="0.35">
      <c r="A613">
        <v>11550</v>
      </c>
      <c r="B613" t="s">
        <v>69</v>
      </c>
      <c r="C613" t="s">
        <v>74</v>
      </c>
      <c r="D613" t="s">
        <v>68</v>
      </c>
      <c r="E613" t="s">
        <v>84</v>
      </c>
      <c r="F613" t="s">
        <v>198</v>
      </c>
      <c r="G613" t="s">
        <v>95</v>
      </c>
      <c r="H613" t="s">
        <v>98</v>
      </c>
      <c r="I613" t="s">
        <v>199</v>
      </c>
      <c r="J613" t="s">
        <v>110</v>
      </c>
      <c r="K613" t="s">
        <v>204</v>
      </c>
      <c r="L613">
        <v>9</v>
      </c>
      <c r="P613">
        <v>10</v>
      </c>
      <c r="Q613">
        <v>9</v>
      </c>
      <c r="R613">
        <v>9</v>
      </c>
      <c r="S613">
        <v>10</v>
      </c>
      <c r="T613">
        <v>10</v>
      </c>
      <c r="U613">
        <v>9</v>
      </c>
      <c r="V613" t="s">
        <v>123</v>
      </c>
      <c r="X613">
        <v>3</v>
      </c>
      <c r="Y613" t="s">
        <v>68</v>
      </c>
      <c r="Z613">
        <v>9</v>
      </c>
      <c r="AA613">
        <v>4</v>
      </c>
      <c r="AB613">
        <v>4</v>
      </c>
      <c r="AC613">
        <v>10</v>
      </c>
      <c r="AD613" t="s">
        <v>129</v>
      </c>
      <c r="AE613" s="16">
        <v>4</v>
      </c>
      <c r="AF613" s="16">
        <v>4</v>
      </c>
      <c r="AG613" s="16">
        <v>4</v>
      </c>
      <c r="AH613" s="16">
        <v>4</v>
      </c>
      <c r="AI613" s="16"/>
      <c r="AJ613" s="16">
        <v>2</v>
      </c>
      <c r="AL613" s="16"/>
      <c r="AM613" s="16"/>
      <c r="AN613" s="16"/>
      <c r="AO613" s="16"/>
      <c r="AP613" s="16"/>
      <c r="AQ613" s="16"/>
      <c r="AR613" s="16"/>
      <c r="AS613" s="16"/>
      <c r="AT613" s="16"/>
      <c r="AU613">
        <v>1</v>
      </c>
      <c r="AV613">
        <v>1</v>
      </c>
      <c r="AW613">
        <v>0</v>
      </c>
      <c r="AX613">
        <v>0</v>
      </c>
      <c r="AY613">
        <v>0</v>
      </c>
      <c r="AZ613">
        <v>0</v>
      </c>
    </row>
    <row r="614" spans="1:52" x14ac:dyDescent="0.35">
      <c r="A614">
        <v>11551</v>
      </c>
      <c r="B614" t="s">
        <v>69</v>
      </c>
      <c r="C614" t="s">
        <v>74</v>
      </c>
      <c r="D614" t="s">
        <v>68</v>
      </c>
      <c r="E614" t="s">
        <v>79</v>
      </c>
      <c r="F614" t="s">
        <v>198</v>
      </c>
      <c r="G614" t="s">
        <v>95</v>
      </c>
      <c r="H614" t="s">
        <v>98</v>
      </c>
      <c r="I614" t="s">
        <v>205</v>
      </c>
      <c r="J614" t="s">
        <v>110</v>
      </c>
      <c r="K614" t="s">
        <v>204</v>
      </c>
      <c r="L614">
        <v>8</v>
      </c>
      <c r="P614">
        <v>8</v>
      </c>
      <c r="Q614">
        <v>9</v>
      </c>
      <c r="R614">
        <v>9</v>
      </c>
      <c r="S614">
        <v>9</v>
      </c>
      <c r="T614">
        <v>9</v>
      </c>
      <c r="U614">
        <v>9</v>
      </c>
      <c r="V614" t="s">
        <v>123</v>
      </c>
      <c r="X614">
        <v>4</v>
      </c>
      <c r="Y614" t="s">
        <v>69</v>
      </c>
      <c r="AB614">
        <v>5</v>
      </c>
      <c r="AE614" s="16"/>
      <c r="AF614" s="16"/>
      <c r="AG614" s="16"/>
      <c r="AH614" s="16"/>
      <c r="AI614" s="16"/>
      <c r="AJ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>
        <v>0</v>
      </c>
      <c r="AV614">
        <v>1</v>
      </c>
      <c r="AW614">
        <v>0</v>
      </c>
      <c r="AX614">
        <v>0</v>
      </c>
      <c r="AY614">
        <v>1</v>
      </c>
      <c r="AZ614">
        <v>0</v>
      </c>
    </row>
    <row r="615" spans="1:52" x14ac:dyDescent="0.35">
      <c r="A615">
        <v>11553</v>
      </c>
      <c r="B615" t="s">
        <v>69</v>
      </c>
      <c r="C615" t="s">
        <v>74</v>
      </c>
      <c r="D615" t="s">
        <v>68</v>
      </c>
      <c r="E615" t="s">
        <v>79</v>
      </c>
      <c r="F615" t="s">
        <v>196</v>
      </c>
      <c r="G615" t="s">
        <v>95</v>
      </c>
      <c r="H615" t="s">
        <v>98</v>
      </c>
      <c r="I615" t="s">
        <v>197</v>
      </c>
      <c r="J615" t="s">
        <v>110</v>
      </c>
      <c r="K615" t="s">
        <v>116</v>
      </c>
      <c r="L615">
        <v>9</v>
      </c>
      <c r="P615">
        <v>9</v>
      </c>
      <c r="Q615">
        <v>7</v>
      </c>
      <c r="R615">
        <v>8</v>
      </c>
      <c r="S615">
        <v>8</v>
      </c>
      <c r="T615">
        <v>9</v>
      </c>
      <c r="U615">
        <v>9</v>
      </c>
      <c r="V615" t="s">
        <v>123</v>
      </c>
      <c r="X615">
        <v>5</v>
      </c>
      <c r="Y615" t="s">
        <v>69</v>
      </c>
      <c r="AB615">
        <v>5</v>
      </c>
      <c r="AE615" s="16"/>
      <c r="AF615" s="16"/>
      <c r="AG615" s="16"/>
      <c r="AH615" s="16"/>
      <c r="AI615" s="16"/>
      <c r="AJ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</row>
    <row r="616" spans="1:52" x14ac:dyDescent="0.35">
      <c r="A616">
        <v>11557</v>
      </c>
      <c r="B616" t="s">
        <v>69</v>
      </c>
      <c r="C616" t="s">
        <v>74</v>
      </c>
      <c r="D616" t="s">
        <v>68</v>
      </c>
      <c r="E616" t="s">
        <v>81</v>
      </c>
      <c r="F616" t="s">
        <v>198</v>
      </c>
      <c r="G616" t="s">
        <v>95</v>
      </c>
      <c r="H616" t="s">
        <v>97</v>
      </c>
      <c r="I616" t="s">
        <v>205</v>
      </c>
      <c r="J616" t="s">
        <v>111</v>
      </c>
      <c r="K616" t="s">
        <v>204</v>
      </c>
      <c r="L616">
        <v>10</v>
      </c>
      <c r="X616" s="16"/>
      <c r="Y616" t="s">
        <v>69</v>
      </c>
      <c r="AB616">
        <v>5</v>
      </c>
      <c r="AE616" s="16"/>
      <c r="AF616" s="16"/>
      <c r="AG616" s="16"/>
      <c r="AH616" s="16"/>
      <c r="AI616" s="16"/>
      <c r="AJ616" s="16"/>
      <c r="AK616">
        <v>9</v>
      </c>
      <c r="AL616" s="16">
        <v>8</v>
      </c>
      <c r="AM616" s="16">
        <v>8</v>
      </c>
      <c r="AN616" s="16">
        <v>9</v>
      </c>
      <c r="AO616" s="16">
        <v>10</v>
      </c>
      <c r="AP616" s="16">
        <v>10</v>
      </c>
      <c r="AQ616" s="16">
        <v>2</v>
      </c>
      <c r="AR616" s="16">
        <v>1</v>
      </c>
      <c r="AS616" s="16">
        <v>3</v>
      </c>
      <c r="AT616" s="16">
        <v>4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</row>
    <row r="617" spans="1:52" x14ac:dyDescent="0.35">
      <c r="A617">
        <v>11558</v>
      </c>
      <c r="B617" t="s">
        <v>69</v>
      </c>
      <c r="C617" t="s">
        <v>74</v>
      </c>
      <c r="D617" t="s">
        <v>68</v>
      </c>
      <c r="E617" t="s">
        <v>81</v>
      </c>
      <c r="F617" t="s">
        <v>198</v>
      </c>
      <c r="G617" t="s">
        <v>96</v>
      </c>
      <c r="H617" t="s">
        <v>97</v>
      </c>
      <c r="I617" t="s">
        <v>209</v>
      </c>
      <c r="J617" t="s">
        <v>110</v>
      </c>
      <c r="K617" t="s">
        <v>204</v>
      </c>
      <c r="L617">
        <v>6</v>
      </c>
      <c r="P617">
        <v>8</v>
      </c>
      <c r="Q617">
        <v>9</v>
      </c>
      <c r="R617">
        <v>10</v>
      </c>
      <c r="S617">
        <v>10</v>
      </c>
      <c r="T617">
        <v>9</v>
      </c>
      <c r="U617">
        <v>9</v>
      </c>
      <c r="V617" t="s">
        <v>123</v>
      </c>
      <c r="X617">
        <v>2</v>
      </c>
      <c r="Y617" t="s">
        <v>69</v>
      </c>
      <c r="AB617">
        <v>3</v>
      </c>
      <c r="AE617" s="16"/>
      <c r="AF617" s="16"/>
      <c r="AG617" s="16"/>
      <c r="AH617" s="16"/>
      <c r="AI617" s="16"/>
      <c r="AJ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>
        <v>1</v>
      </c>
      <c r="AV617">
        <v>0</v>
      </c>
      <c r="AW617">
        <v>0</v>
      </c>
      <c r="AX617">
        <v>0</v>
      </c>
      <c r="AY617">
        <v>1</v>
      </c>
      <c r="AZ617">
        <v>0</v>
      </c>
    </row>
    <row r="618" spans="1:52" x14ac:dyDescent="0.35">
      <c r="A618">
        <v>11565</v>
      </c>
      <c r="B618" t="s">
        <v>69</v>
      </c>
      <c r="C618" t="s">
        <v>74</v>
      </c>
      <c r="D618" t="s">
        <v>68</v>
      </c>
      <c r="E618" t="s">
        <v>78</v>
      </c>
      <c r="F618" t="s">
        <v>198</v>
      </c>
      <c r="G618" t="s">
        <v>96</v>
      </c>
      <c r="H618" t="s">
        <v>97</v>
      </c>
      <c r="I618" t="s">
        <v>205</v>
      </c>
      <c r="J618" t="s">
        <v>111</v>
      </c>
      <c r="K618" t="s">
        <v>204</v>
      </c>
      <c r="L618">
        <v>10</v>
      </c>
      <c r="X618" s="16"/>
      <c r="Y618" t="s">
        <v>69</v>
      </c>
      <c r="AB618">
        <v>5</v>
      </c>
      <c r="AE618" s="16"/>
      <c r="AF618" s="16"/>
      <c r="AG618" s="16"/>
      <c r="AH618" s="16"/>
      <c r="AI618" s="16"/>
      <c r="AJ618" s="16"/>
      <c r="AK618">
        <v>9</v>
      </c>
      <c r="AL618" s="16">
        <v>8</v>
      </c>
      <c r="AM618" s="16">
        <v>8</v>
      </c>
      <c r="AN618" s="16">
        <v>10</v>
      </c>
      <c r="AO618" s="16">
        <v>10</v>
      </c>
      <c r="AP618" s="16">
        <v>9</v>
      </c>
      <c r="AQ618" s="16">
        <v>2</v>
      </c>
      <c r="AR618" s="16">
        <v>1</v>
      </c>
      <c r="AS618" s="16">
        <v>3</v>
      </c>
      <c r="AT618" s="16">
        <v>4</v>
      </c>
      <c r="AU618">
        <v>1</v>
      </c>
      <c r="AV618">
        <v>0</v>
      </c>
      <c r="AW618">
        <v>1</v>
      </c>
      <c r="AX618">
        <v>0</v>
      </c>
      <c r="AY618">
        <v>0</v>
      </c>
      <c r="AZ618">
        <v>0</v>
      </c>
    </row>
    <row r="619" spans="1:52" x14ac:dyDescent="0.35">
      <c r="A619">
        <v>11572</v>
      </c>
      <c r="B619" t="s">
        <v>69</v>
      </c>
      <c r="C619" t="s">
        <v>74</v>
      </c>
      <c r="D619" t="s">
        <v>68</v>
      </c>
      <c r="E619" t="s">
        <v>85</v>
      </c>
      <c r="F619" t="s">
        <v>198</v>
      </c>
      <c r="G619" t="s">
        <v>95</v>
      </c>
      <c r="H619" t="s">
        <v>98</v>
      </c>
      <c r="I619" t="s">
        <v>207</v>
      </c>
      <c r="J619" t="s">
        <v>111</v>
      </c>
      <c r="K619" t="s">
        <v>204</v>
      </c>
      <c r="L619">
        <v>10</v>
      </c>
      <c r="X619" s="16"/>
      <c r="Y619" t="s">
        <v>69</v>
      </c>
      <c r="AB619">
        <v>5</v>
      </c>
      <c r="AE619" s="16"/>
      <c r="AF619" s="16"/>
      <c r="AG619" s="16"/>
      <c r="AH619" s="16"/>
      <c r="AI619" s="16"/>
      <c r="AJ619" s="16"/>
      <c r="AK619">
        <v>8</v>
      </c>
      <c r="AL619" s="16">
        <v>8</v>
      </c>
      <c r="AM619" s="16">
        <v>8</v>
      </c>
      <c r="AN619" s="16">
        <v>10</v>
      </c>
      <c r="AO619" s="16">
        <v>8</v>
      </c>
      <c r="AP619" s="16">
        <v>7</v>
      </c>
      <c r="AQ619" s="16">
        <v>1</v>
      </c>
      <c r="AR619" s="16">
        <v>4</v>
      </c>
      <c r="AS619" s="16">
        <v>2</v>
      </c>
      <c r="AT619" s="16">
        <v>3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</row>
    <row r="620" spans="1:52" x14ac:dyDescent="0.35">
      <c r="A620">
        <v>11573</v>
      </c>
      <c r="B620" t="s">
        <v>69</v>
      </c>
      <c r="C620" t="s">
        <v>74</v>
      </c>
      <c r="D620" t="s">
        <v>68</v>
      </c>
      <c r="E620" t="s">
        <v>78</v>
      </c>
      <c r="F620" t="s">
        <v>196</v>
      </c>
      <c r="G620" t="s">
        <v>96</v>
      </c>
      <c r="H620" t="s">
        <v>98</v>
      </c>
      <c r="I620" t="s">
        <v>205</v>
      </c>
      <c r="J620" t="s">
        <v>110</v>
      </c>
      <c r="K620" t="s">
        <v>204</v>
      </c>
      <c r="L620">
        <v>8</v>
      </c>
      <c r="P620">
        <v>7</v>
      </c>
      <c r="Q620">
        <v>9</v>
      </c>
      <c r="R620">
        <v>9</v>
      </c>
      <c r="S620">
        <v>9</v>
      </c>
      <c r="T620">
        <v>9</v>
      </c>
      <c r="U620">
        <v>9</v>
      </c>
      <c r="V620" t="s">
        <v>123</v>
      </c>
      <c r="X620">
        <v>5</v>
      </c>
      <c r="Y620" t="s">
        <v>69</v>
      </c>
      <c r="AB620">
        <v>5</v>
      </c>
      <c r="AE620" s="16"/>
      <c r="AF620" s="16"/>
      <c r="AG620" s="16"/>
      <c r="AH620" s="16"/>
      <c r="AI620" s="16"/>
      <c r="AJ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</row>
    <row r="621" spans="1:52" x14ac:dyDescent="0.35">
      <c r="A621">
        <v>11583</v>
      </c>
      <c r="B621" t="s">
        <v>69</v>
      </c>
      <c r="C621" t="s">
        <v>74</v>
      </c>
      <c r="D621" t="s">
        <v>68</v>
      </c>
      <c r="E621" t="s">
        <v>82</v>
      </c>
      <c r="F621" t="s">
        <v>198</v>
      </c>
      <c r="G621" t="s">
        <v>95</v>
      </c>
      <c r="H621" t="s">
        <v>98</v>
      </c>
      <c r="I621" t="s">
        <v>199</v>
      </c>
      <c r="J621" t="s">
        <v>111</v>
      </c>
      <c r="K621" t="s">
        <v>116</v>
      </c>
      <c r="L621">
        <v>9</v>
      </c>
      <c r="X621" s="16"/>
      <c r="Y621" t="s">
        <v>69</v>
      </c>
      <c r="AB621">
        <v>5</v>
      </c>
      <c r="AE621" s="16"/>
      <c r="AF621" s="16"/>
      <c r="AG621" s="16"/>
      <c r="AH621" s="16"/>
      <c r="AI621" s="16"/>
      <c r="AJ621" s="16"/>
      <c r="AK621">
        <v>9</v>
      </c>
      <c r="AL621" s="16">
        <v>10</v>
      </c>
      <c r="AM621" s="16">
        <v>8</v>
      </c>
      <c r="AN621" s="16">
        <v>10</v>
      </c>
      <c r="AO621" s="16">
        <v>7</v>
      </c>
      <c r="AP621" s="16">
        <v>9</v>
      </c>
      <c r="AQ621" s="16">
        <v>4</v>
      </c>
      <c r="AR621" s="16">
        <v>1</v>
      </c>
      <c r="AS621" s="16">
        <v>2</v>
      </c>
      <c r="AT621" s="16">
        <v>3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</row>
    <row r="622" spans="1:52" x14ac:dyDescent="0.35">
      <c r="A622">
        <v>11586</v>
      </c>
      <c r="B622" t="s">
        <v>69</v>
      </c>
      <c r="C622" t="s">
        <v>74</v>
      </c>
      <c r="D622" t="s">
        <v>68</v>
      </c>
      <c r="E622" t="s">
        <v>85</v>
      </c>
      <c r="F622" t="s">
        <v>200</v>
      </c>
      <c r="G622" t="s">
        <v>96</v>
      </c>
      <c r="H622" t="s">
        <v>97</v>
      </c>
      <c r="I622" t="s">
        <v>209</v>
      </c>
      <c r="J622" t="s">
        <v>111</v>
      </c>
      <c r="K622" t="s">
        <v>117</v>
      </c>
      <c r="L622">
        <v>9</v>
      </c>
      <c r="X622" s="16"/>
      <c r="Y622" t="s">
        <v>69</v>
      </c>
      <c r="AB622">
        <v>5</v>
      </c>
      <c r="AE622" s="16"/>
      <c r="AF622" s="16"/>
      <c r="AG622" s="16"/>
      <c r="AH622" s="16"/>
      <c r="AI622" s="16"/>
      <c r="AJ622" s="16"/>
      <c r="AK622">
        <v>10</v>
      </c>
      <c r="AL622" s="16">
        <v>9</v>
      </c>
      <c r="AM622" s="16">
        <v>8</v>
      </c>
      <c r="AN622" s="16">
        <v>9</v>
      </c>
      <c r="AO622" s="16">
        <v>7</v>
      </c>
      <c r="AP622" s="16">
        <v>9</v>
      </c>
      <c r="AQ622" s="16">
        <v>2</v>
      </c>
      <c r="AR622" s="16">
        <v>4</v>
      </c>
      <c r="AS622" s="16">
        <v>1</v>
      </c>
      <c r="AT622" s="16">
        <v>3</v>
      </c>
      <c r="AU622">
        <v>1</v>
      </c>
      <c r="AV622">
        <v>1</v>
      </c>
      <c r="AW622">
        <v>0</v>
      </c>
      <c r="AX622">
        <v>0</v>
      </c>
      <c r="AY622">
        <v>0</v>
      </c>
      <c r="AZ622">
        <v>0</v>
      </c>
    </row>
    <row r="623" spans="1:52" x14ac:dyDescent="0.35">
      <c r="A623">
        <v>11589</v>
      </c>
      <c r="B623" t="s">
        <v>69</v>
      </c>
      <c r="C623" t="s">
        <v>74</v>
      </c>
      <c r="D623" t="s">
        <v>68</v>
      </c>
      <c r="E623" t="s">
        <v>80</v>
      </c>
      <c r="F623" t="s">
        <v>208</v>
      </c>
      <c r="G623" t="s">
        <v>93</v>
      </c>
      <c r="H623" t="s">
        <v>98</v>
      </c>
      <c r="I623" t="s">
        <v>201</v>
      </c>
      <c r="J623" t="s">
        <v>111</v>
      </c>
      <c r="K623" t="s">
        <v>116</v>
      </c>
      <c r="L623">
        <v>4</v>
      </c>
      <c r="X623" s="16"/>
      <c r="Y623" t="s">
        <v>69</v>
      </c>
      <c r="AB623">
        <v>5</v>
      </c>
      <c r="AE623" s="16"/>
      <c r="AF623" s="16"/>
      <c r="AG623" s="16"/>
      <c r="AH623" s="16"/>
      <c r="AI623" s="16"/>
      <c r="AJ623" s="16"/>
      <c r="AK623">
        <v>5</v>
      </c>
      <c r="AL623" s="16">
        <v>4</v>
      </c>
      <c r="AM623" s="16">
        <v>5</v>
      </c>
      <c r="AN623" s="16">
        <v>7</v>
      </c>
      <c r="AO623" s="16">
        <v>3</v>
      </c>
      <c r="AP623" s="16">
        <v>6</v>
      </c>
      <c r="AQ623" s="16">
        <v>4</v>
      </c>
      <c r="AR623" s="16">
        <v>3</v>
      </c>
      <c r="AS623" s="16">
        <v>2</v>
      </c>
      <c r="AT623" s="16">
        <v>1</v>
      </c>
      <c r="AU623">
        <v>1</v>
      </c>
      <c r="AV623">
        <v>1</v>
      </c>
      <c r="AW623">
        <v>1</v>
      </c>
      <c r="AX623">
        <v>0</v>
      </c>
      <c r="AY623">
        <v>0</v>
      </c>
      <c r="AZ623">
        <v>0</v>
      </c>
    </row>
    <row r="624" spans="1:52" x14ac:dyDescent="0.35">
      <c r="A624">
        <v>11590</v>
      </c>
      <c r="B624" t="s">
        <v>69</v>
      </c>
      <c r="C624" t="s">
        <v>74</v>
      </c>
      <c r="D624" t="s">
        <v>68</v>
      </c>
      <c r="E624" t="s">
        <v>75</v>
      </c>
      <c r="F624" t="s">
        <v>196</v>
      </c>
      <c r="G624" t="s">
        <v>94</v>
      </c>
      <c r="H624" t="s">
        <v>98</v>
      </c>
      <c r="I624" t="s">
        <v>205</v>
      </c>
      <c r="J624" t="s">
        <v>110</v>
      </c>
      <c r="K624" t="s">
        <v>204</v>
      </c>
      <c r="L624">
        <v>10</v>
      </c>
      <c r="P624">
        <v>9</v>
      </c>
      <c r="Q624">
        <v>9</v>
      </c>
      <c r="R624">
        <v>10</v>
      </c>
      <c r="S624">
        <v>9</v>
      </c>
      <c r="T624">
        <v>9</v>
      </c>
      <c r="U624">
        <v>9</v>
      </c>
      <c r="V624" t="s">
        <v>123</v>
      </c>
      <c r="X624">
        <v>4</v>
      </c>
      <c r="Y624" t="s">
        <v>69</v>
      </c>
      <c r="AB624">
        <v>5</v>
      </c>
      <c r="AE624" s="16"/>
      <c r="AF624" s="16"/>
      <c r="AG624" s="16"/>
      <c r="AH624" s="16"/>
      <c r="AI624" s="16"/>
      <c r="AJ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>
        <v>1</v>
      </c>
      <c r="AV624">
        <v>1</v>
      </c>
      <c r="AW624">
        <v>1</v>
      </c>
      <c r="AX624">
        <v>0</v>
      </c>
      <c r="AY624">
        <v>0</v>
      </c>
      <c r="AZ624">
        <v>0</v>
      </c>
    </row>
    <row r="625" spans="1:52" x14ac:dyDescent="0.35">
      <c r="A625">
        <v>11592</v>
      </c>
      <c r="B625" t="s">
        <v>69</v>
      </c>
      <c r="C625" t="s">
        <v>74</v>
      </c>
      <c r="D625" t="s">
        <v>68</v>
      </c>
      <c r="E625" t="s">
        <v>78</v>
      </c>
      <c r="F625" t="s">
        <v>200</v>
      </c>
      <c r="G625" t="s">
        <v>94</v>
      </c>
      <c r="H625" t="s">
        <v>99</v>
      </c>
      <c r="I625" t="s">
        <v>197</v>
      </c>
      <c r="J625" t="s">
        <v>111</v>
      </c>
      <c r="K625" t="s">
        <v>204</v>
      </c>
      <c r="L625">
        <v>9</v>
      </c>
      <c r="X625" s="16"/>
      <c r="Y625" t="s">
        <v>69</v>
      </c>
      <c r="AB625">
        <v>5</v>
      </c>
      <c r="AE625" s="16"/>
      <c r="AF625" s="16"/>
      <c r="AG625" s="16"/>
      <c r="AH625" s="16"/>
      <c r="AI625" s="16"/>
      <c r="AJ625" s="16"/>
      <c r="AK625">
        <v>9</v>
      </c>
      <c r="AL625" s="16">
        <v>8</v>
      </c>
      <c r="AM625" s="16">
        <v>10</v>
      </c>
      <c r="AN625" s="16">
        <v>10</v>
      </c>
      <c r="AO625" s="16">
        <v>8</v>
      </c>
      <c r="AP625" s="16">
        <v>9</v>
      </c>
      <c r="AQ625" s="16">
        <v>2</v>
      </c>
      <c r="AR625" s="16">
        <v>1</v>
      </c>
      <c r="AS625" s="16">
        <v>4</v>
      </c>
      <c r="AT625" s="16">
        <v>3</v>
      </c>
      <c r="AU625">
        <v>0</v>
      </c>
      <c r="AV625">
        <v>1</v>
      </c>
      <c r="AW625">
        <v>1</v>
      </c>
      <c r="AX625">
        <v>0</v>
      </c>
      <c r="AY625">
        <v>0</v>
      </c>
      <c r="AZ625">
        <v>0</v>
      </c>
    </row>
    <row r="626" spans="1:52" x14ac:dyDescent="0.35">
      <c r="A626">
        <v>11603</v>
      </c>
      <c r="B626" t="s">
        <v>69</v>
      </c>
      <c r="C626" t="s">
        <v>74</v>
      </c>
      <c r="D626" t="s">
        <v>68</v>
      </c>
      <c r="E626" t="s">
        <v>81</v>
      </c>
      <c r="F626" t="s">
        <v>198</v>
      </c>
      <c r="G626" t="s">
        <v>95</v>
      </c>
      <c r="H626" t="s">
        <v>98</v>
      </c>
      <c r="I626" t="s">
        <v>205</v>
      </c>
      <c r="J626" t="s">
        <v>111</v>
      </c>
      <c r="K626" t="s">
        <v>116</v>
      </c>
      <c r="L626">
        <v>10</v>
      </c>
      <c r="X626" s="16"/>
      <c r="Y626" t="s">
        <v>69</v>
      </c>
      <c r="AB626">
        <v>5</v>
      </c>
      <c r="AE626" s="16"/>
      <c r="AF626" s="16"/>
      <c r="AG626" s="16"/>
      <c r="AH626" s="16"/>
      <c r="AI626" s="16"/>
      <c r="AJ626" s="16"/>
      <c r="AK626">
        <v>9</v>
      </c>
      <c r="AL626" s="16">
        <v>8</v>
      </c>
      <c r="AM626" s="16">
        <v>8</v>
      </c>
      <c r="AN626" s="16">
        <v>9</v>
      </c>
      <c r="AO626" s="16">
        <v>8</v>
      </c>
      <c r="AP626" s="16">
        <v>9</v>
      </c>
      <c r="AQ626" s="16">
        <v>4</v>
      </c>
      <c r="AR626" s="16">
        <v>3</v>
      </c>
      <c r="AS626" s="16">
        <v>2</v>
      </c>
      <c r="AT626" s="16">
        <v>1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</row>
    <row r="627" spans="1:52" x14ac:dyDescent="0.35">
      <c r="A627">
        <v>11605</v>
      </c>
      <c r="B627" t="s">
        <v>69</v>
      </c>
      <c r="C627" t="s">
        <v>74</v>
      </c>
      <c r="D627" t="s">
        <v>68</v>
      </c>
      <c r="E627" t="s">
        <v>83</v>
      </c>
      <c r="F627" t="s">
        <v>200</v>
      </c>
      <c r="G627" t="s">
        <v>94</v>
      </c>
      <c r="H627" t="s">
        <v>98</v>
      </c>
      <c r="I627" t="s">
        <v>206</v>
      </c>
      <c r="J627" t="s">
        <v>111</v>
      </c>
      <c r="K627" t="s">
        <v>116</v>
      </c>
      <c r="L627">
        <v>8</v>
      </c>
      <c r="X627" s="16"/>
      <c r="Y627" t="s">
        <v>69</v>
      </c>
      <c r="AB627">
        <v>3</v>
      </c>
      <c r="AE627" s="16"/>
      <c r="AF627" s="16"/>
      <c r="AG627" s="16"/>
      <c r="AH627" s="16"/>
      <c r="AI627" s="16"/>
      <c r="AJ627" s="16"/>
      <c r="AK627">
        <v>7</v>
      </c>
      <c r="AL627" s="16">
        <v>7</v>
      </c>
      <c r="AM627" s="16">
        <v>9</v>
      </c>
      <c r="AN627" s="16">
        <v>6</v>
      </c>
      <c r="AO627" s="16">
        <v>8</v>
      </c>
      <c r="AP627" s="16">
        <v>8</v>
      </c>
      <c r="AQ627" s="16">
        <v>1</v>
      </c>
      <c r="AR627" s="16">
        <v>2</v>
      </c>
      <c r="AS627" s="16">
        <v>3</v>
      </c>
      <c r="AT627" s="16">
        <v>4</v>
      </c>
      <c r="AU627">
        <v>1</v>
      </c>
      <c r="AV627">
        <v>1</v>
      </c>
      <c r="AW627">
        <v>1</v>
      </c>
      <c r="AX627">
        <v>0</v>
      </c>
      <c r="AY627">
        <v>0</v>
      </c>
      <c r="AZ627">
        <v>0</v>
      </c>
    </row>
    <row r="628" spans="1:52" x14ac:dyDescent="0.35">
      <c r="A628">
        <v>11606</v>
      </c>
      <c r="B628" t="s">
        <v>69</v>
      </c>
      <c r="C628" t="s">
        <v>74</v>
      </c>
      <c r="D628" t="s">
        <v>68</v>
      </c>
      <c r="E628" t="s">
        <v>86</v>
      </c>
      <c r="F628" t="s">
        <v>92</v>
      </c>
      <c r="G628" t="s">
        <v>93</v>
      </c>
      <c r="H628" t="s">
        <v>98</v>
      </c>
      <c r="I628" t="s">
        <v>207</v>
      </c>
      <c r="J628" t="s">
        <v>110</v>
      </c>
      <c r="K628" t="s">
        <v>204</v>
      </c>
      <c r="L628">
        <v>8</v>
      </c>
      <c r="P628">
        <v>9</v>
      </c>
      <c r="Q628">
        <v>10</v>
      </c>
      <c r="R628">
        <v>9</v>
      </c>
      <c r="S628">
        <v>9</v>
      </c>
      <c r="T628">
        <v>10</v>
      </c>
      <c r="U628">
        <v>10</v>
      </c>
      <c r="V628" t="s">
        <v>123</v>
      </c>
      <c r="X628">
        <v>3</v>
      </c>
      <c r="Y628" t="s">
        <v>69</v>
      </c>
      <c r="AB628">
        <v>4</v>
      </c>
      <c r="AE628" s="16"/>
      <c r="AF628" s="16"/>
      <c r="AG628" s="16"/>
      <c r="AH628" s="16"/>
      <c r="AI628" s="16"/>
      <c r="AJ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</row>
    <row r="629" spans="1:52" x14ac:dyDescent="0.35">
      <c r="A629">
        <v>11608</v>
      </c>
      <c r="B629" t="s">
        <v>69</v>
      </c>
      <c r="C629" t="s">
        <v>74</v>
      </c>
      <c r="D629" t="s">
        <v>68</v>
      </c>
      <c r="E629" t="s">
        <v>76</v>
      </c>
      <c r="F629" t="s">
        <v>198</v>
      </c>
      <c r="G629" t="s">
        <v>95</v>
      </c>
      <c r="H629" t="s">
        <v>98</v>
      </c>
      <c r="I629" t="s">
        <v>197</v>
      </c>
      <c r="J629" t="s">
        <v>110</v>
      </c>
      <c r="K629" t="s">
        <v>117</v>
      </c>
      <c r="L629">
        <v>9</v>
      </c>
      <c r="P629">
        <v>10</v>
      </c>
      <c r="Q629">
        <v>9</v>
      </c>
      <c r="R629">
        <v>10</v>
      </c>
      <c r="S629">
        <v>8</v>
      </c>
      <c r="T629">
        <v>9</v>
      </c>
      <c r="U629">
        <v>9</v>
      </c>
      <c r="V629" t="s">
        <v>123</v>
      </c>
      <c r="X629">
        <v>4</v>
      </c>
      <c r="Y629" t="s">
        <v>69</v>
      </c>
      <c r="AB629">
        <v>5</v>
      </c>
      <c r="AE629" s="16"/>
      <c r="AF629" s="16"/>
      <c r="AG629" s="16"/>
      <c r="AH629" s="16"/>
      <c r="AI629" s="16"/>
      <c r="AJ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</row>
    <row r="630" spans="1:52" x14ac:dyDescent="0.35">
      <c r="A630">
        <v>11610</v>
      </c>
      <c r="B630" t="s">
        <v>69</v>
      </c>
      <c r="C630" t="s">
        <v>74</v>
      </c>
      <c r="D630" t="s">
        <v>68</v>
      </c>
      <c r="E630" t="s">
        <v>77</v>
      </c>
      <c r="F630" t="s">
        <v>198</v>
      </c>
      <c r="G630" t="s">
        <v>96</v>
      </c>
      <c r="H630" t="s">
        <v>98</v>
      </c>
      <c r="I630" t="s">
        <v>197</v>
      </c>
      <c r="J630" t="s">
        <v>111</v>
      </c>
      <c r="K630" t="s">
        <v>204</v>
      </c>
      <c r="L630">
        <v>9</v>
      </c>
      <c r="X630" s="16"/>
      <c r="Y630" t="s">
        <v>69</v>
      </c>
      <c r="AB630">
        <v>5</v>
      </c>
      <c r="AE630" s="16"/>
      <c r="AF630" s="16"/>
      <c r="AG630" s="16"/>
      <c r="AH630" s="16"/>
      <c r="AI630" s="16"/>
      <c r="AJ630" s="16"/>
      <c r="AK630">
        <v>10</v>
      </c>
      <c r="AL630" s="16">
        <v>10</v>
      </c>
      <c r="AM630" s="16">
        <v>8</v>
      </c>
      <c r="AN630" s="16">
        <v>9</v>
      </c>
      <c r="AO630" s="16">
        <v>8</v>
      </c>
      <c r="AP630" s="16">
        <v>9</v>
      </c>
      <c r="AQ630" s="16">
        <v>4</v>
      </c>
      <c r="AR630" s="16">
        <v>3</v>
      </c>
      <c r="AS630" s="16">
        <v>2</v>
      </c>
      <c r="AT630" s="16">
        <v>1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</row>
    <row r="631" spans="1:52" x14ac:dyDescent="0.35">
      <c r="A631">
        <v>11611</v>
      </c>
      <c r="B631" t="s">
        <v>69</v>
      </c>
      <c r="C631" t="s">
        <v>74</v>
      </c>
      <c r="D631" t="s">
        <v>68</v>
      </c>
      <c r="E631" t="s">
        <v>83</v>
      </c>
      <c r="F631" t="s">
        <v>208</v>
      </c>
      <c r="G631" t="s">
        <v>93</v>
      </c>
      <c r="H631" t="s">
        <v>98</v>
      </c>
      <c r="I631" t="s">
        <v>203</v>
      </c>
      <c r="J631" t="s">
        <v>111</v>
      </c>
      <c r="K631" t="s">
        <v>204</v>
      </c>
      <c r="L631">
        <v>9</v>
      </c>
      <c r="X631" s="16"/>
      <c r="Y631" t="s">
        <v>69</v>
      </c>
      <c r="AB631">
        <v>4</v>
      </c>
      <c r="AE631" s="16"/>
      <c r="AF631" s="16"/>
      <c r="AG631" s="16"/>
      <c r="AH631" s="16"/>
      <c r="AI631" s="16"/>
      <c r="AJ631" s="16"/>
      <c r="AK631">
        <v>10</v>
      </c>
      <c r="AL631" s="16">
        <v>9</v>
      </c>
      <c r="AM631" s="16">
        <v>7</v>
      </c>
      <c r="AN631" s="16">
        <v>9</v>
      </c>
      <c r="AO631" s="16">
        <v>8</v>
      </c>
      <c r="AP631" s="16">
        <v>9</v>
      </c>
      <c r="AQ631" s="16">
        <v>1</v>
      </c>
      <c r="AR631" s="16">
        <v>2</v>
      </c>
      <c r="AS631" s="16">
        <v>4</v>
      </c>
      <c r="AT631" s="16">
        <v>3</v>
      </c>
      <c r="AU631">
        <v>1</v>
      </c>
      <c r="AV631">
        <v>0</v>
      </c>
      <c r="AW631">
        <v>1</v>
      </c>
      <c r="AX631">
        <v>0</v>
      </c>
      <c r="AY631">
        <v>0</v>
      </c>
      <c r="AZ631">
        <v>0</v>
      </c>
    </row>
    <row r="632" spans="1:52" x14ac:dyDescent="0.35">
      <c r="A632">
        <v>11613</v>
      </c>
      <c r="B632" t="s">
        <v>69</v>
      </c>
      <c r="C632" t="s">
        <v>74</v>
      </c>
      <c r="D632" t="s">
        <v>68</v>
      </c>
      <c r="E632" t="s">
        <v>81</v>
      </c>
      <c r="F632" t="s">
        <v>198</v>
      </c>
      <c r="G632" t="s">
        <v>96</v>
      </c>
      <c r="H632" t="s">
        <v>97</v>
      </c>
      <c r="I632" t="s">
        <v>199</v>
      </c>
      <c r="J632" t="s">
        <v>111</v>
      </c>
      <c r="K632" t="s">
        <v>116</v>
      </c>
      <c r="L632">
        <v>9</v>
      </c>
      <c r="X632" s="16"/>
      <c r="Y632" t="s">
        <v>69</v>
      </c>
      <c r="AB632">
        <v>5</v>
      </c>
      <c r="AE632" s="16"/>
      <c r="AF632" s="16"/>
      <c r="AG632" s="16"/>
      <c r="AH632" s="16"/>
      <c r="AI632" s="16"/>
      <c r="AJ632" s="16"/>
      <c r="AK632">
        <v>10</v>
      </c>
      <c r="AL632" s="16">
        <v>9</v>
      </c>
      <c r="AM632" s="16">
        <v>7</v>
      </c>
      <c r="AN632" s="16">
        <v>9</v>
      </c>
      <c r="AO632" s="16">
        <v>9</v>
      </c>
      <c r="AP632" s="16">
        <v>9</v>
      </c>
      <c r="AQ632" s="16">
        <v>4</v>
      </c>
      <c r="AR632" s="16">
        <v>2</v>
      </c>
      <c r="AS632" s="16">
        <v>3</v>
      </c>
      <c r="AT632" s="16">
        <v>1</v>
      </c>
      <c r="AU632">
        <v>1</v>
      </c>
      <c r="AV632">
        <v>1</v>
      </c>
      <c r="AW632">
        <v>0</v>
      </c>
      <c r="AX632">
        <v>0</v>
      </c>
      <c r="AY632">
        <v>0</v>
      </c>
      <c r="AZ632">
        <v>0</v>
      </c>
    </row>
    <row r="633" spans="1:52" x14ac:dyDescent="0.35">
      <c r="A633">
        <v>11614</v>
      </c>
      <c r="B633" t="s">
        <v>69</v>
      </c>
      <c r="C633" t="s">
        <v>74</v>
      </c>
      <c r="D633" t="s">
        <v>68</v>
      </c>
      <c r="E633" t="s">
        <v>77</v>
      </c>
      <c r="F633" t="s">
        <v>196</v>
      </c>
      <c r="G633" t="s">
        <v>96</v>
      </c>
      <c r="H633" t="s">
        <v>97</v>
      </c>
      <c r="I633" t="s">
        <v>201</v>
      </c>
      <c r="J633" t="s">
        <v>111</v>
      </c>
      <c r="K633" t="s">
        <v>204</v>
      </c>
      <c r="L633">
        <v>9</v>
      </c>
      <c r="X633" s="16"/>
      <c r="Y633" t="s">
        <v>69</v>
      </c>
      <c r="AB633">
        <v>4</v>
      </c>
      <c r="AE633" s="16"/>
      <c r="AF633" s="16"/>
      <c r="AG633" s="16"/>
      <c r="AH633" s="16"/>
      <c r="AI633" s="16"/>
      <c r="AJ633" s="16"/>
      <c r="AK633">
        <v>9</v>
      </c>
      <c r="AL633" s="16">
        <v>9</v>
      </c>
      <c r="AM633" s="16">
        <v>10</v>
      </c>
      <c r="AN633" s="16">
        <v>9</v>
      </c>
      <c r="AO633" s="16">
        <v>7</v>
      </c>
      <c r="AP633" s="16">
        <v>9</v>
      </c>
      <c r="AQ633" s="16">
        <v>3</v>
      </c>
      <c r="AR633" s="16">
        <v>4</v>
      </c>
      <c r="AS633" s="16">
        <v>1</v>
      </c>
      <c r="AT633" s="16">
        <v>2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0</v>
      </c>
    </row>
    <row r="634" spans="1:52" x14ac:dyDescent="0.35">
      <c r="A634">
        <v>11615</v>
      </c>
      <c r="B634" t="s">
        <v>69</v>
      </c>
      <c r="C634" t="s">
        <v>74</v>
      </c>
      <c r="D634" t="s">
        <v>68</v>
      </c>
      <c r="E634" t="s">
        <v>83</v>
      </c>
      <c r="F634" t="s">
        <v>198</v>
      </c>
      <c r="G634" t="s">
        <v>96</v>
      </c>
      <c r="H634" t="s">
        <v>97</v>
      </c>
      <c r="I634" t="s">
        <v>209</v>
      </c>
      <c r="J634" t="s">
        <v>111</v>
      </c>
      <c r="K634" t="s">
        <v>204</v>
      </c>
      <c r="L634">
        <v>9</v>
      </c>
      <c r="X634" s="16"/>
      <c r="Y634" t="s">
        <v>69</v>
      </c>
      <c r="AB634">
        <v>4</v>
      </c>
      <c r="AE634" s="16"/>
      <c r="AF634" s="16"/>
      <c r="AG634" s="16"/>
      <c r="AH634" s="16"/>
      <c r="AI634" s="16"/>
      <c r="AJ634" s="16"/>
      <c r="AK634">
        <v>9</v>
      </c>
      <c r="AL634" s="16">
        <v>10</v>
      </c>
      <c r="AM634" s="16">
        <v>8</v>
      </c>
      <c r="AN634" s="16">
        <v>9</v>
      </c>
      <c r="AO634" s="16">
        <v>7</v>
      </c>
      <c r="AP634" s="16">
        <v>9</v>
      </c>
      <c r="AQ634" s="16">
        <v>3</v>
      </c>
      <c r="AR634" s="16">
        <v>1</v>
      </c>
      <c r="AS634" s="16">
        <v>2</v>
      </c>
      <c r="AT634" s="16">
        <v>4</v>
      </c>
      <c r="AU634">
        <v>1</v>
      </c>
      <c r="AV634">
        <v>0</v>
      </c>
      <c r="AW634">
        <v>0</v>
      </c>
      <c r="AX634">
        <v>0</v>
      </c>
      <c r="AY634">
        <v>1</v>
      </c>
      <c r="AZ634">
        <v>0</v>
      </c>
    </row>
    <row r="635" spans="1:52" x14ac:dyDescent="0.35">
      <c r="A635">
        <v>11616</v>
      </c>
      <c r="B635" t="s">
        <v>69</v>
      </c>
      <c r="C635" t="s">
        <v>74</v>
      </c>
      <c r="D635" t="s">
        <v>68</v>
      </c>
      <c r="E635" t="s">
        <v>83</v>
      </c>
      <c r="F635" t="s">
        <v>196</v>
      </c>
      <c r="G635" t="s">
        <v>94</v>
      </c>
      <c r="H635" t="s">
        <v>98</v>
      </c>
      <c r="I635" t="s">
        <v>201</v>
      </c>
      <c r="J635" t="s">
        <v>111</v>
      </c>
      <c r="K635" t="s">
        <v>116</v>
      </c>
      <c r="L635">
        <v>6</v>
      </c>
      <c r="X635" s="16"/>
      <c r="Y635" t="s">
        <v>69</v>
      </c>
      <c r="AB635">
        <v>2</v>
      </c>
      <c r="AE635" s="16"/>
      <c r="AF635" s="16"/>
      <c r="AG635" s="16"/>
      <c r="AH635" s="16"/>
      <c r="AI635" s="16"/>
      <c r="AJ635" s="16"/>
      <c r="AK635">
        <v>8</v>
      </c>
      <c r="AL635" s="16">
        <v>7</v>
      </c>
      <c r="AM635" s="16">
        <v>10</v>
      </c>
      <c r="AN635" s="16">
        <v>8</v>
      </c>
      <c r="AO635" s="16">
        <v>8</v>
      </c>
      <c r="AP635" s="16">
        <v>7</v>
      </c>
      <c r="AQ635" s="16">
        <v>1</v>
      </c>
      <c r="AR635" s="16">
        <v>4</v>
      </c>
      <c r="AS635" s="16">
        <v>2</v>
      </c>
      <c r="AT635" s="16">
        <v>3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</row>
    <row r="636" spans="1:52" x14ac:dyDescent="0.35">
      <c r="A636">
        <v>11617</v>
      </c>
      <c r="B636" t="s">
        <v>69</v>
      </c>
      <c r="C636" t="s">
        <v>74</v>
      </c>
      <c r="D636" t="s">
        <v>68</v>
      </c>
      <c r="E636" t="s">
        <v>78</v>
      </c>
      <c r="F636" t="s">
        <v>196</v>
      </c>
      <c r="G636" t="s">
        <v>94</v>
      </c>
      <c r="H636" t="s">
        <v>98</v>
      </c>
      <c r="I636" t="s">
        <v>197</v>
      </c>
      <c r="J636" t="s">
        <v>111</v>
      </c>
      <c r="K636" t="s">
        <v>204</v>
      </c>
      <c r="L636">
        <v>9</v>
      </c>
      <c r="X636" s="16"/>
      <c r="Y636" t="s">
        <v>69</v>
      </c>
      <c r="AB636">
        <v>5</v>
      </c>
      <c r="AE636" s="16"/>
      <c r="AF636" s="16"/>
      <c r="AG636" s="16"/>
      <c r="AH636" s="16"/>
      <c r="AI636" s="16"/>
      <c r="AJ636" s="16"/>
      <c r="AK636">
        <v>10</v>
      </c>
      <c r="AL636" s="16">
        <v>9</v>
      </c>
      <c r="AM636" s="16">
        <v>7</v>
      </c>
      <c r="AN636" s="16">
        <v>9</v>
      </c>
      <c r="AO636" s="16">
        <v>9</v>
      </c>
      <c r="AP636" s="16">
        <v>10</v>
      </c>
      <c r="AQ636" s="16">
        <v>2</v>
      </c>
      <c r="AR636" s="16">
        <v>4</v>
      </c>
      <c r="AS636" s="16">
        <v>3</v>
      </c>
      <c r="AT636" s="16">
        <v>1</v>
      </c>
      <c r="AU636">
        <v>1</v>
      </c>
      <c r="AV636">
        <v>1</v>
      </c>
      <c r="AW636">
        <v>1</v>
      </c>
      <c r="AX636">
        <v>0</v>
      </c>
      <c r="AY636">
        <v>0</v>
      </c>
      <c r="AZ636">
        <v>0</v>
      </c>
    </row>
    <row r="637" spans="1:52" x14ac:dyDescent="0.35">
      <c r="A637">
        <v>11619</v>
      </c>
      <c r="B637" t="s">
        <v>69</v>
      </c>
      <c r="C637" t="s">
        <v>74</v>
      </c>
      <c r="D637" t="s">
        <v>68</v>
      </c>
      <c r="E637" t="s">
        <v>83</v>
      </c>
      <c r="F637" t="s">
        <v>208</v>
      </c>
      <c r="G637" t="s">
        <v>94</v>
      </c>
      <c r="H637" t="s">
        <v>98</v>
      </c>
      <c r="I637" t="s">
        <v>197</v>
      </c>
      <c r="J637" t="s">
        <v>111</v>
      </c>
      <c r="K637" t="s">
        <v>204</v>
      </c>
      <c r="L637">
        <v>10</v>
      </c>
      <c r="X637" s="16"/>
      <c r="Y637" t="s">
        <v>69</v>
      </c>
      <c r="AB637">
        <v>5</v>
      </c>
      <c r="AE637" s="16"/>
      <c r="AF637" s="16"/>
      <c r="AG637" s="16"/>
      <c r="AH637" s="16"/>
      <c r="AI637" s="16"/>
      <c r="AJ637" s="16"/>
      <c r="AK637">
        <v>9</v>
      </c>
      <c r="AL637" s="16">
        <v>8</v>
      </c>
      <c r="AM637" s="16">
        <v>8</v>
      </c>
      <c r="AN637" s="16">
        <v>10</v>
      </c>
      <c r="AO637" s="16">
        <v>7</v>
      </c>
      <c r="AP637" s="16">
        <v>10</v>
      </c>
      <c r="AQ637" s="16">
        <v>1</v>
      </c>
      <c r="AR637" s="16">
        <v>3</v>
      </c>
      <c r="AS637" s="16">
        <v>2</v>
      </c>
      <c r="AT637" s="16">
        <v>4</v>
      </c>
      <c r="AU637">
        <v>0</v>
      </c>
      <c r="AV637">
        <v>1</v>
      </c>
      <c r="AW637">
        <v>1</v>
      </c>
      <c r="AX637">
        <v>0</v>
      </c>
      <c r="AY637">
        <v>0</v>
      </c>
      <c r="AZ637">
        <v>0</v>
      </c>
    </row>
    <row r="638" spans="1:52" x14ac:dyDescent="0.35">
      <c r="A638">
        <v>11627</v>
      </c>
      <c r="B638" t="s">
        <v>69</v>
      </c>
      <c r="C638" t="s">
        <v>74</v>
      </c>
      <c r="D638" t="s">
        <v>68</v>
      </c>
      <c r="E638" t="s">
        <v>86</v>
      </c>
      <c r="F638" t="s">
        <v>198</v>
      </c>
      <c r="G638" t="s">
        <v>95</v>
      </c>
      <c r="H638" t="s">
        <v>98</v>
      </c>
      <c r="I638" t="s">
        <v>203</v>
      </c>
      <c r="J638" t="s">
        <v>111</v>
      </c>
      <c r="K638" t="s">
        <v>204</v>
      </c>
      <c r="L638">
        <v>10</v>
      </c>
      <c r="X638" s="16"/>
      <c r="Y638" t="s">
        <v>69</v>
      </c>
      <c r="AB638">
        <v>5</v>
      </c>
      <c r="AE638" s="16"/>
      <c r="AF638" s="16"/>
      <c r="AG638" s="16"/>
      <c r="AH638" s="16"/>
      <c r="AI638" s="16"/>
      <c r="AJ638" s="16"/>
      <c r="AK638">
        <v>9</v>
      </c>
      <c r="AL638" s="16">
        <v>9</v>
      </c>
      <c r="AM638" s="16">
        <v>10</v>
      </c>
      <c r="AN638" s="16">
        <v>9</v>
      </c>
      <c r="AO638" s="16">
        <v>8</v>
      </c>
      <c r="AP638" s="16">
        <v>9</v>
      </c>
      <c r="AQ638" s="16">
        <v>2</v>
      </c>
      <c r="AR638" s="16">
        <v>1</v>
      </c>
      <c r="AS638" s="16">
        <v>4</v>
      </c>
      <c r="AT638" s="16">
        <v>3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</row>
    <row r="639" spans="1:52" x14ac:dyDescent="0.35">
      <c r="A639">
        <v>11631</v>
      </c>
      <c r="B639" t="s">
        <v>69</v>
      </c>
      <c r="C639" t="s">
        <v>74</v>
      </c>
      <c r="D639" t="s">
        <v>68</v>
      </c>
      <c r="E639" t="s">
        <v>82</v>
      </c>
      <c r="F639" t="s">
        <v>196</v>
      </c>
      <c r="G639" t="s">
        <v>94</v>
      </c>
      <c r="H639" t="s">
        <v>98</v>
      </c>
      <c r="I639" t="s">
        <v>199</v>
      </c>
      <c r="J639" t="s">
        <v>111</v>
      </c>
      <c r="K639" t="s">
        <v>204</v>
      </c>
      <c r="L639">
        <v>10</v>
      </c>
      <c r="X639" s="16"/>
      <c r="Y639" t="s">
        <v>69</v>
      </c>
      <c r="AB639">
        <v>5</v>
      </c>
      <c r="AE639" s="16"/>
      <c r="AF639" s="16"/>
      <c r="AG639" s="16"/>
      <c r="AH639" s="16"/>
      <c r="AI639" s="16"/>
      <c r="AJ639" s="16"/>
      <c r="AK639">
        <v>9</v>
      </c>
      <c r="AL639" s="16">
        <v>9</v>
      </c>
      <c r="AM639" s="16">
        <v>8</v>
      </c>
      <c r="AN639" s="16">
        <v>10</v>
      </c>
      <c r="AO639" s="16">
        <v>9</v>
      </c>
      <c r="AP639" s="16">
        <v>9</v>
      </c>
      <c r="AQ639" s="16">
        <v>2</v>
      </c>
      <c r="AR639" s="16">
        <v>4</v>
      </c>
      <c r="AS639" s="16">
        <v>1</v>
      </c>
      <c r="AT639" s="16">
        <v>3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</row>
    <row r="640" spans="1:52" x14ac:dyDescent="0.35">
      <c r="A640">
        <v>11634</v>
      </c>
      <c r="B640" t="s">
        <v>69</v>
      </c>
      <c r="C640" t="s">
        <v>74</v>
      </c>
      <c r="D640" t="s">
        <v>68</v>
      </c>
      <c r="E640" t="s">
        <v>82</v>
      </c>
      <c r="F640" t="s">
        <v>198</v>
      </c>
      <c r="G640" t="s">
        <v>95</v>
      </c>
      <c r="H640" t="s">
        <v>97</v>
      </c>
      <c r="I640" t="s">
        <v>201</v>
      </c>
      <c r="J640" t="s">
        <v>111</v>
      </c>
      <c r="K640" t="s">
        <v>116</v>
      </c>
      <c r="L640">
        <v>9</v>
      </c>
      <c r="X640" s="16"/>
      <c r="Y640" t="s">
        <v>69</v>
      </c>
      <c r="AB640">
        <v>4</v>
      </c>
      <c r="AE640" s="16"/>
      <c r="AF640" s="16"/>
      <c r="AG640" s="16"/>
      <c r="AH640" s="16"/>
      <c r="AI640" s="16"/>
      <c r="AJ640" s="16"/>
      <c r="AK640">
        <v>10</v>
      </c>
      <c r="AL640" s="16">
        <v>9</v>
      </c>
      <c r="AM640" s="16">
        <v>8</v>
      </c>
      <c r="AN640" s="16">
        <v>9</v>
      </c>
      <c r="AO640" s="16">
        <v>8</v>
      </c>
      <c r="AP640" s="16">
        <v>9</v>
      </c>
      <c r="AQ640" s="16">
        <v>2</v>
      </c>
      <c r="AR640" s="16">
        <v>1</v>
      </c>
      <c r="AS640" s="16">
        <v>3</v>
      </c>
      <c r="AT640" s="16">
        <v>4</v>
      </c>
      <c r="AU640">
        <v>1</v>
      </c>
      <c r="AV640">
        <v>1</v>
      </c>
      <c r="AW640">
        <v>0</v>
      </c>
      <c r="AX640">
        <v>0</v>
      </c>
      <c r="AY640">
        <v>0</v>
      </c>
      <c r="AZ640">
        <v>0</v>
      </c>
    </row>
    <row r="641" spans="1:52" x14ac:dyDescent="0.35">
      <c r="A641">
        <v>11639</v>
      </c>
      <c r="B641" t="s">
        <v>69</v>
      </c>
      <c r="C641" t="s">
        <v>74</v>
      </c>
      <c r="D641" t="s">
        <v>68</v>
      </c>
      <c r="E641" t="s">
        <v>81</v>
      </c>
      <c r="F641" t="s">
        <v>198</v>
      </c>
      <c r="G641" t="s">
        <v>95</v>
      </c>
      <c r="H641" t="s">
        <v>98</v>
      </c>
      <c r="I641" t="s">
        <v>199</v>
      </c>
      <c r="J641" t="s">
        <v>111</v>
      </c>
      <c r="K641" t="s">
        <v>204</v>
      </c>
      <c r="L641">
        <v>3</v>
      </c>
      <c r="X641" s="16"/>
      <c r="Y641" t="s">
        <v>68</v>
      </c>
      <c r="Z641">
        <v>3</v>
      </c>
      <c r="AA641">
        <v>1</v>
      </c>
      <c r="AB641">
        <v>3</v>
      </c>
      <c r="AC641">
        <v>4</v>
      </c>
      <c r="AD641" t="s">
        <v>129</v>
      </c>
      <c r="AE641" s="16">
        <v>4</v>
      </c>
      <c r="AF641" s="16">
        <v>4</v>
      </c>
      <c r="AG641" s="16">
        <v>4</v>
      </c>
      <c r="AH641" s="16">
        <v>5</v>
      </c>
      <c r="AI641" s="16"/>
      <c r="AJ641" s="16">
        <v>4</v>
      </c>
      <c r="AK641">
        <v>4</v>
      </c>
      <c r="AL641" s="16">
        <v>5</v>
      </c>
      <c r="AM641" s="16">
        <v>2</v>
      </c>
      <c r="AN641" s="16">
        <v>7</v>
      </c>
      <c r="AO641" s="16">
        <v>7</v>
      </c>
      <c r="AP641" s="16">
        <v>5</v>
      </c>
      <c r="AQ641" s="16">
        <v>1</v>
      </c>
      <c r="AR641" s="16">
        <v>2</v>
      </c>
      <c r="AS641" s="16">
        <v>3</v>
      </c>
      <c r="AT641" s="16">
        <v>4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0</v>
      </c>
    </row>
    <row r="642" spans="1:52" x14ac:dyDescent="0.35">
      <c r="A642">
        <v>11641</v>
      </c>
      <c r="B642" t="s">
        <v>69</v>
      </c>
      <c r="C642" t="s">
        <v>74</v>
      </c>
      <c r="D642" t="s">
        <v>68</v>
      </c>
      <c r="E642" t="s">
        <v>85</v>
      </c>
      <c r="F642" t="s">
        <v>196</v>
      </c>
      <c r="G642" t="s">
        <v>94</v>
      </c>
      <c r="H642" t="s">
        <v>98</v>
      </c>
      <c r="I642" t="s">
        <v>209</v>
      </c>
      <c r="J642" t="s">
        <v>111</v>
      </c>
      <c r="K642" t="s">
        <v>204</v>
      </c>
      <c r="L642">
        <v>10</v>
      </c>
      <c r="X642" s="16"/>
      <c r="Y642" t="s">
        <v>69</v>
      </c>
      <c r="AB642">
        <v>5</v>
      </c>
      <c r="AE642" s="16"/>
      <c r="AF642" s="16"/>
      <c r="AG642" s="16"/>
      <c r="AH642" s="16"/>
      <c r="AI642" s="16"/>
      <c r="AJ642" s="16"/>
      <c r="AK642">
        <v>9</v>
      </c>
      <c r="AL642" s="16">
        <v>8</v>
      </c>
      <c r="AM642" s="16">
        <v>8</v>
      </c>
      <c r="AN642" s="16">
        <v>9</v>
      </c>
      <c r="AO642" s="16">
        <v>9</v>
      </c>
      <c r="AP642" s="16">
        <v>9</v>
      </c>
      <c r="AQ642" s="16">
        <v>1</v>
      </c>
      <c r="AR642" s="16">
        <v>3</v>
      </c>
      <c r="AS642" s="16">
        <v>2</v>
      </c>
      <c r="AT642" s="16">
        <v>4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</row>
    <row r="643" spans="1:52" x14ac:dyDescent="0.35">
      <c r="A643">
        <v>11645</v>
      </c>
      <c r="B643" t="s">
        <v>69</v>
      </c>
      <c r="C643" t="s">
        <v>74</v>
      </c>
      <c r="D643" t="s">
        <v>68</v>
      </c>
      <c r="E643" t="s">
        <v>75</v>
      </c>
      <c r="F643" t="s">
        <v>198</v>
      </c>
      <c r="G643" t="s">
        <v>95</v>
      </c>
      <c r="H643" t="s">
        <v>98</v>
      </c>
      <c r="I643" t="s">
        <v>199</v>
      </c>
      <c r="J643" t="s">
        <v>111</v>
      </c>
      <c r="K643" t="s">
        <v>116</v>
      </c>
      <c r="L643">
        <v>9</v>
      </c>
      <c r="X643" s="16"/>
      <c r="Y643" t="s">
        <v>68</v>
      </c>
      <c r="Z643">
        <v>10</v>
      </c>
      <c r="AA643">
        <v>5</v>
      </c>
      <c r="AB643">
        <v>5</v>
      </c>
      <c r="AC643">
        <v>10</v>
      </c>
      <c r="AD643" t="s">
        <v>129</v>
      </c>
      <c r="AE643" s="16">
        <v>5</v>
      </c>
      <c r="AF643" s="16">
        <v>4</v>
      </c>
      <c r="AG643" s="16">
        <v>5</v>
      </c>
      <c r="AH643" s="16">
        <v>5</v>
      </c>
      <c r="AI643" s="16"/>
      <c r="AJ643" s="16">
        <v>3</v>
      </c>
      <c r="AK643">
        <v>10</v>
      </c>
      <c r="AL643" s="16">
        <v>9</v>
      </c>
      <c r="AM643" s="16">
        <v>10</v>
      </c>
      <c r="AN643" s="16">
        <v>9</v>
      </c>
      <c r="AO643" s="16">
        <v>9</v>
      </c>
      <c r="AP643" s="16">
        <v>9</v>
      </c>
      <c r="AQ643" s="16">
        <v>1</v>
      </c>
      <c r="AR643" s="16">
        <v>3</v>
      </c>
      <c r="AS643" s="16">
        <v>2</v>
      </c>
      <c r="AT643" s="16">
        <v>4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</row>
    <row r="644" spans="1:52" x14ac:dyDescent="0.35">
      <c r="A644">
        <v>11648</v>
      </c>
      <c r="B644" t="s">
        <v>69</v>
      </c>
      <c r="C644" t="s">
        <v>74</v>
      </c>
      <c r="D644" t="s">
        <v>68</v>
      </c>
      <c r="E644" t="s">
        <v>78</v>
      </c>
      <c r="F644" t="s">
        <v>92</v>
      </c>
      <c r="G644" t="s">
        <v>94</v>
      </c>
      <c r="H644" t="s">
        <v>99</v>
      </c>
      <c r="I644" t="s">
        <v>206</v>
      </c>
      <c r="J644" t="s">
        <v>111</v>
      </c>
      <c r="K644" t="s">
        <v>116</v>
      </c>
      <c r="L644">
        <v>8</v>
      </c>
      <c r="X644" s="16"/>
      <c r="Y644" t="s">
        <v>69</v>
      </c>
      <c r="AB644">
        <v>4</v>
      </c>
      <c r="AE644" s="16"/>
      <c r="AF644" s="16"/>
      <c r="AG644" s="16"/>
      <c r="AH644" s="16"/>
      <c r="AI644" s="16"/>
      <c r="AJ644" s="16"/>
      <c r="AK644">
        <v>9</v>
      </c>
      <c r="AL644" s="16">
        <v>9</v>
      </c>
      <c r="AM644" s="16">
        <v>10</v>
      </c>
      <c r="AN644" s="16">
        <v>9</v>
      </c>
      <c r="AO644" s="16">
        <v>9</v>
      </c>
      <c r="AP644" s="16">
        <v>9</v>
      </c>
      <c r="AQ644" s="16">
        <v>1</v>
      </c>
      <c r="AR644" s="16">
        <v>4</v>
      </c>
      <c r="AS644" s="16">
        <v>2</v>
      </c>
      <c r="AT644" s="16">
        <v>3</v>
      </c>
      <c r="AU644">
        <v>1</v>
      </c>
      <c r="AV644">
        <v>0</v>
      </c>
      <c r="AW644">
        <v>1</v>
      </c>
      <c r="AX644">
        <v>0</v>
      </c>
      <c r="AY644">
        <v>1</v>
      </c>
      <c r="AZ644">
        <v>0</v>
      </c>
    </row>
    <row r="645" spans="1:52" x14ac:dyDescent="0.35">
      <c r="A645">
        <v>11651</v>
      </c>
      <c r="B645" t="s">
        <v>69</v>
      </c>
      <c r="C645" t="s">
        <v>74</v>
      </c>
      <c r="D645" t="s">
        <v>68</v>
      </c>
      <c r="E645" t="s">
        <v>78</v>
      </c>
      <c r="F645" t="s">
        <v>198</v>
      </c>
      <c r="G645" t="s">
        <v>95</v>
      </c>
      <c r="H645" t="s">
        <v>97</v>
      </c>
      <c r="I645" t="s">
        <v>205</v>
      </c>
      <c r="J645" t="s">
        <v>110</v>
      </c>
      <c r="K645" t="s">
        <v>204</v>
      </c>
      <c r="L645">
        <v>5</v>
      </c>
      <c r="P645">
        <v>7</v>
      </c>
      <c r="Q645">
        <v>6</v>
      </c>
      <c r="R645">
        <v>9</v>
      </c>
      <c r="S645">
        <v>9</v>
      </c>
      <c r="T645">
        <v>9</v>
      </c>
      <c r="U645">
        <v>6</v>
      </c>
      <c r="V645" t="s">
        <v>126</v>
      </c>
      <c r="X645">
        <v>4</v>
      </c>
      <c r="Y645" t="s">
        <v>68</v>
      </c>
      <c r="Z645">
        <v>7</v>
      </c>
      <c r="AA645">
        <v>5</v>
      </c>
      <c r="AB645">
        <v>5</v>
      </c>
      <c r="AC645">
        <v>6</v>
      </c>
      <c r="AD645" t="s">
        <v>128</v>
      </c>
      <c r="AE645" s="16">
        <v>4</v>
      </c>
      <c r="AF645" s="16">
        <v>2</v>
      </c>
      <c r="AG645" s="16">
        <v>4</v>
      </c>
      <c r="AH645" s="16">
        <v>3</v>
      </c>
      <c r="AI645" s="16">
        <v>1</v>
      </c>
      <c r="AJ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>
        <v>1</v>
      </c>
      <c r="AV645">
        <v>0</v>
      </c>
      <c r="AW645">
        <v>1</v>
      </c>
      <c r="AX645">
        <v>0</v>
      </c>
      <c r="AY645">
        <v>0</v>
      </c>
      <c r="AZ645">
        <v>0</v>
      </c>
    </row>
    <row r="646" spans="1:52" x14ac:dyDescent="0.35">
      <c r="A646">
        <v>11653</v>
      </c>
      <c r="B646" t="s">
        <v>69</v>
      </c>
      <c r="C646" t="s">
        <v>74</v>
      </c>
      <c r="D646" t="s">
        <v>68</v>
      </c>
      <c r="E646" t="s">
        <v>77</v>
      </c>
      <c r="F646" t="s">
        <v>208</v>
      </c>
      <c r="G646" t="s">
        <v>93</v>
      </c>
      <c r="H646" t="s">
        <v>98</v>
      </c>
      <c r="I646" t="s">
        <v>197</v>
      </c>
      <c r="J646" t="s">
        <v>111</v>
      </c>
      <c r="K646" t="s">
        <v>116</v>
      </c>
      <c r="L646">
        <v>9</v>
      </c>
      <c r="X646" s="16"/>
      <c r="Y646" t="s">
        <v>69</v>
      </c>
      <c r="AB646">
        <v>4</v>
      </c>
      <c r="AE646" s="16"/>
      <c r="AF646" s="16"/>
      <c r="AG646" s="16"/>
      <c r="AH646" s="16"/>
      <c r="AI646" s="16"/>
      <c r="AJ646" s="16"/>
      <c r="AK646">
        <v>9</v>
      </c>
      <c r="AL646" s="16">
        <v>10</v>
      </c>
      <c r="AM646" s="16">
        <v>10</v>
      </c>
      <c r="AN646" s="16">
        <v>10</v>
      </c>
      <c r="AO646" s="16">
        <v>8</v>
      </c>
      <c r="AP646" s="16">
        <v>9</v>
      </c>
      <c r="AQ646" s="16">
        <v>3</v>
      </c>
      <c r="AR646" s="16">
        <v>2</v>
      </c>
      <c r="AS646" s="16">
        <v>1</v>
      </c>
      <c r="AT646" s="16">
        <v>4</v>
      </c>
      <c r="AU646">
        <v>0</v>
      </c>
      <c r="AV646">
        <v>1</v>
      </c>
      <c r="AW646">
        <v>1</v>
      </c>
      <c r="AX646">
        <v>0</v>
      </c>
      <c r="AY646">
        <v>0</v>
      </c>
      <c r="AZ646">
        <v>0</v>
      </c>
    </row>
    <row r="647" spans="1:52" x14ac:dyDescent="0.35">
      <c r="A647">
        <v>11655</v>
      </c>
      <c r="B647" t="s">
        <v>69</v>
      </c>
      <c r="C647" t="s">
        <v>74</v>
      </c>
      <c r="D647" t="s">
        <v>68</v>
      </c>
      <c r="E647" t="s">
        <v>78</v>
      </c>
      <c r="F647" t="s">
        <v>198</v>
      </c>
      <c r="G647" t="s">
        <v>95</v>
      </c>
      <c r="H647" t="s">
        <v>97</v>
      </c>
      <c r="I647" t="s">
        <v>206</v>
      </c>
      <c r="J647" t="s">
        <v>111</v>
      </c>
      <c r="K647" t="s">
        <v>204</v>
      </c>
      <c r="L647">
        <v>9</v>
      </c>
      <c r="X647" s="16"/>
      <c r="Y647" t="s">
        <v>69</v>
      </c>
      <c r="AB647">
        <v>5</v>
      </c>
      <c r="AE647" s="16"/>
      <c r="AF647" s="16"/>
      <c r="AG647" s="16"/>
      <c r="AH647" s="16"/>
      <c r="AI647" s="16"/>
      <c r="AJ647" s="16"/>
      <c r="AK647">
        <v>9</v>
      </c>
      <c r="AL647" s="16">
        <v>9</v>
      </c>
      <c r="AM647" s="16">
        <v>7</v>
      </c>
      <c r="AN647" s="16">
        <v>9</v>
      </c>
      <c r="AO647" s="16">
        <v>7</v>
      </c>
      <c r="AP647" s="16">
        <v>9</v>
      </c>
      <c r="AQ647" s="16">
        <v>1</v>
      </c>
      <c r="AR647" s="16">
        <v>4</v>
      </c>
      <c r="AS647" s="16">
        <v>3</v>
      </c>
      <c r="AT647" s="16">
        <v>2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</row>
    <row r="648" spans="1:52" x14ac:dyDescent="0.35">
      <c r="A648">
        <v>11656</v>
      </c>
      <c r="B648" t="s">
        <v>69</v>
      </c>
      <c r="C648" t="s">
        <v>74</v>
      </c>
      <c r="D648" t="s">
        <v>68</v>
      </c>
      <c r="E648" t="s">
        <v>84</v>
      </c>
      <c r="F648" t="s">
        <v>208</v>
      </c>
      <c r="G648" t="s">
        <v>93</v>
      </c>
      <c r="H648" t="s">
        <v>98</v>
      </c>
      <c r="I648" t="s">
        <v>197</v>
      </c>
      <c r="J648" t="s">
        <v>111</v>
      </c>
      <c r="K648" t="s">
        <v>204</v>
      </c>
      <c r="L648">
        <v>9</v>
      </c>
      <c r="X648" s="16"/>
      <c r="Y648" t="s">
        <v>69</v>
      </c>
      <c r="AB648">
        <v>4</v>
      </c>
      <c r="AE648" s="16"/>
      <c r="AF648" s="16"/>
      <c r="AG648" s="16"/>
      <c r="AH648" s="16"/>
      <c r="AI648" s="16"/>
      <c r="AJ648" s="16"/>
      <c r="AK648">
        <v>10</v>
      </c>
      <c r="AL648" s="16">
        <v>9</v>
      </c>
      <c r="AM648" s="16">
        <v>8</v>
      </c>
      <c r="AN648" s="16">
        <v>9</v>
      </c>
      <c r="AO648" s="16">
        <v>9</v>
      </c>
      <c r="AP648" s="16">
        <v>10</v>
      </c>
      <c r="AQ648" s="16">
        <v>1</v>
      </c>
      <c r="AR648" s="16">
        <v>4</v>
      </c>
      <c r="AS648" s="16">
        <v>3</v>
      </c>
      <c r="AT648" s="16">
        <v>2</v>
      </c>
      <c r="AU648">
        <v>1</v>
      </c>
      <c r="AV648">
        <v>1</v>
      </c>
      <c r="AW648">
        <v>0</v>
      </c>
      <c r="AX648">
        <v>0</v>
      </c>
      <c r="AY648">
        <v>1</v>
      </c>
      <c r="AZ648">
        <v>0</v>
      </c>
    </row>
    <row r="649" spans="1:52" x14ac:dyDescent="0.35">
      <c r="A649">
        <v>11657</v>
      </c>
      <c r="B649" t="s">
        <v>69</v>
      </c>
      <c r="C649" t="s">
        <v>74</v>
      </c>
      <c r="D649" t="s">
        <v>68</v>
      </c>
      <c r="E649" t="s">
        <v>80</v>
      </c>
      <c r="F649" t="s">
        <v>196</v>
      </c>
      <c r="G649" t="s">
        <v>96</v>
      </c>
      <c r="H649" t="s">
        <v>100</v>
      </c>
      <c r="I649" t="s">
        <v>206</v>
      </c>
      <c r="J649" t="s">
        <v>111</v>
      </c>
      <c r="K649" t="s">
        <v>204</v>
      </c>
      <c r="L649">
        <v>9</v>
      </c>
      <c r="X649" s="16"/>
      <c r="Y649" t="s">
        <v>69</v>
      </c>
      <c r="AB649">
        <v>5</v>
      </c>
      <c r="AE649" s="16"/>
      <c r="AF649" s="16"/>
      <c r="AG649" s="16"/>
      <c r="AH649" s="16"/>
      <c r="AI649" s="16"/>
      <c r="AJ649" s="16"/>
      <c r="AK649">
        <v>9</v>
      </c>
      <c r="AL649" s="16">
        <v>10</v>
      </c>
      <c r="AM649" s="16">
        <v>7</v>
      </c>
      <c r="AN649" s="16">
        <v>9</v>
      </c>
      <c r="AO649" s="16">
        <v>10</v>
      </c>
      <c r="AP649" s="16">
        <v>10</v>
      </c>
      <c r="AQ649" s="16">
        <v>4</v>
      </c>
      <c r="AR649" s="16">
        <v>1</v>
      </c>
      <c r="AS649" s="16">
        <v>2</v>
      </c>
      <c r="AT649" s="16">
        <v>3</v>
      </c>
      <c r="AU649">
        <v>0</v>
      </c>
      <c r="AV649">
        <v>0</v>
      </c>
      <c r="AW649">
        <v>1</v>
      </c>
      <c r="AX649">
        <v>0</v>
      </c>
      <c r="AY649">
        <v>1</v>
      </c>
      <c r="AZ649">
        <v>0</v>
      </c>
    </row>
    <row r="650" spans="1:52" x14ac:dyDescent="0.35">
      <c r="A650">
        <v>11660</v>
      </c>
      <c r="B650" t="s">
        <v>69</v>
      </c>
      <c r="C650" t="s">
        <v>74</v>
      </c>
      <c r="D650" t="s">
        <v>68</v>
      </c>
      <c r="E650" t="s">
        <v>85</v>
      </c>
      <c r="F650" t="s">
        <v>198</v>
      </c>
      <c r="G650" t="s">
        <v>96</v>
      </c>
      <c r="H650" t="s">
        <v>97</v>
      </c>
      <c r="I650" t="s">
        <v>203</v>
      </c>
      <c r="J650" t="s">
        <v>111</v>
      </c>
      <c r="K650" t="s">
        <v>117</v>
      </c>
      <c r="L650">
        <v>9</v>
      </c>
      <c r="X650" s="16"/>
      <c r="Y650" t="s">
        <v>68</v>
      </c>
      <c r="Z650">
        <v>9</v>
      </c>
      <c r="AA650">
        <v>5</v>
      </c>
      <c r="AB650">
        <v>4</v>
      </c>
      <c r="AC650">
        <v>10</v>
      </c>
      <c r="AD650" t="s">
        <v>128</v>
      </c>
      <c r="AE650" s="16">
        <v>4</v>
      </c>
      <c r="AF650" s="16">
        <v>4</v>
      </c>
      <c r="AG650" s="16">
        <v>5</v>
      </c>
      <c r="AH650" s="16">
        <v>4</v>
      </c>
      <c r="AI650" s="16">
        <v>3</v>
      </c>
      <c r="AJ650" s="16"/>
      <c r="AK650">
        <v>10</v>
      </c>
      <c r="AL650" s="16">
        <v>10</v>
      </c>
      <c r="AM650" s="16">
        <v>9</v>
      </c>
      <c r="AN650" s="16">
        <v>10</v>
      </c>
      <c r="AO650" s="16">
        <v>9</v>
      </c>
      <c r="AP650" s="16">
        <v>9</v>
      </c>
      <c r="AQ650" s="16">
        <v>3</v>
      </c>
      <c r="AR650" s="16">
        <v>1</v>
      </c>
      <c r="AS650" s="16">
        <v>4</v>
      </c>
      <c r="AT650" s="16">
        <v>2</v>
      </c>
      <c r="AU650">
        <v>1</v>
      </c>
      <c r="AV650">
        <v>1</v>
      </c>
      <c r="AW650">
        <v>0</v>
      </c>
      <c r="AX650">
        <v>0</v>
      </c>
      <c r="AY650">
        <v>0</v>
      </c>
      <c r="AZ650">
        <v>0</v>
      </c>
    </row>
    <row r="651" spans="1:52" x14ac:dyDescent="0.35">
      <c r="A651">
        <v>11663</v>
      </c>
      <c r="B651" t="s">
        <v>69</v>
      </c>
      <c r="C651" t="s">
        <v>74</v>
      </c>
      <c r="D651" t="s">
        <v>68</v>
      </c>
      <c r="E651" t="s">
        <v>76</v>
      </c>
      <c r="F651" t="s">
        <v>196</v>
      </c>
      <c r="G651" t="s">
        <v>95</v>
      </c>
      <c r="H651" t="s">
        <v>97</v>
      </c>
      <c r="I651" t="s">
        <v>205</v>
      </c>
      <c r="J651" t="s">
        <v>111</v>
      </c>
      <c r="K651" t="s">
        <v>204</v>
      </c>
      <c r="L651">
        <v>8</v>
      </c>
      <c r="X651" s="16"/>
      <c r="Y651" t="s">
        <v>68</v>
      </c>
      <c r="Z651">
        <v>9</v>
      </c>
      <c r="AA651">
        <v>4</v>
      </c>
      <c r="AB651">
        <v>4</v>
      </c>
      <c r="AC651">
        <v>9</v>
      </c>
      <c r="AD651" t="s">
        <v>129</v>
      </c>
      <c r="AE651" s="16">
        <v>5</v>
      </c>
      <c r="AF651" s="16">
        <v>5</v>
      </c>
      <c r="AG651" s="16">
        <v>5</v>
      </c>
      <c r="AH651" s="16">
        <v>4</v>
      </c>
      <c r="AI651" s="16"/>
      <c r="AJ651" s="16">
        <v>2</v>
      </c>
      <c r="AK651">
        <v>10</v>
      </c>
      <c r="AL651" s="16">
        <v>10</v>
      </c>
      <c r="AM651" s="16">
        <v>10</v>
      </c>
      <c r="AN651" s="16">
        <v>10</v>
      </c>
      <c r="AO651" s="16">
        <v>8</v>
      </c>
      <c r="AP651" s="16">
        <v>9</v>
      </c>
      <c r="AQ651" s="16">
        <v>1</v>
      </c>
      <c r="AR651" s="16">
        <v>3</v>
      </c>
      <c r="AS651" s="16">
        <v>4</v>
      </c>
      <c r="AT651" s="16">
        <v>2</v>
      </c>
      <c r="AU651">
        <v>1</v>
      </c>
      <c r="AV651">
        <v>1</v>
      </c>
      <c r="AW651">
        <v>0</v>
      </c>
      <c r="AX651">
        <v>0</v>
      </c>
      <c r="AY651">
        <v>0</v>
      </c>
      <c r="AZ651">
        <v>0</v>
      </c>
    </row>
    <row r="652" spans="1:52" x14ac:dyDescent="0.35">
      <c r="A652">
        <v>11669</v>
      </c>
      <c r="B652" t="s">
        <v>69</v>
      </c>
      <c r="C652" t="s">
        <v>74</v>
      </c>
      <c r="D652" t="s">
        <v>68</v>
      </c>
      <c r="E652" t="s">
        <v>75</v>
      </c>
      <c r="F652" t="s">
        <v>196</v>
      </c>
      <c r="G652" t="s">
        <v>94</v>
      </c>
      <c r="H652" t="s">
        <v>97</v>
      </c>
      <c r="I652" t="s">
        <v>201</v>
      </c>
      <c r="J652" t="s">
        <v>111</v>
      </c>
      <c r="K652" t="s">
        <v>116</v>
      </c>
      <c r="L652">
        <v>10</v>
      </c>
      <c r="X652" s="16"/>
      <c r="Y652" t="s">
        <v>69</v>
      </c>
      <c r="AB652">
        <v>5</v>
      </c>
      <c r="AE652" s="16"/>
      <c r="AF652" s="16"/>
      <c r="AG652" s="16"/>
      <c r="AH652" s="16"/>
      <c r="AI652" s="16"/>
      <c r="AJ652" s="16"/>
      <c r="AK652">
        <v>9</v>
      </c>
      <c r="AL652" s="16">
        <v>8</v>
      </c>
      <c r="AM652" s="16">
        <v>8</v>
      </c>
      <c r="AN652" s="16">
        <v>10</v>
      </c>
      <c r="AO652" s="16">
        <v>8</v>
      </c>
      <c r="AP652" s="16">
        <v>9</v>
      </c>
      <c r="AQ652" s="16">
        <v>1</v>
      </c>
      <c r="AR652" s="16">
        <v>3</v>
      </c>
      <c r="AS652" s="16">
        <v>2</v>
      </c>
      <c r="AT652" s="16">
        <v>4</v>
      </c>
      <c r="AU652">
        <v>1</v>
      </c>
      <c r="AV652">
        <v>0</v>
      </c>
      <c r="AW652">
        <v>1</v>
      </c>
      <c r="AX652">
        <v>0</v>
      </c>
      <c r="AY652">
        <v>0</v>
      </c>
      <c r="AZ652">
        <v>0</v>
      </c>
    </row>
    <row r="653" spans="1:52" x14ac:dyDescent="0.35">
      <c r="A653">
        <v>11670</v>
      </c>
      <c r="B653" t="s">
        <v>69</v>
      </c>
      <c r="C653" t="s">
        <v>74</v>
      </c>
      <c r="D653" t="s">
        <v>68</v>
      </c>
      <c r="E653" t="s">
        <v>83</v>
      </c>
      <c r="F653" t="s">
        <v>198</v>
      </c>
      <c r="G653" t="s">
        <v>95</v>
      </c>
      <c r="H653" t="s">
        <v>97</v>
      </c>
      <c r="I653" t="s">
        <v>203</v>
      </c>
      <c r="J653" t="s">
        <v>111</v>
      </c>
      <c r="K653" t="s">
        <v>204</v>
      </c>
      <c r="L653">
        <v>9</v>
      </c>
      <c r="X653" s="16"/>
      <c r="Y653" t="s">
        <v>69</v>
      </c>
      <c r="AB653">
        <v>5</v>
      </c>
      <c r="AE653" s="16"/>
      <c r="AF653" s="16"/>
      <c r="AG653" s="16"/>
      <c r="AH653" s="16"/>
      <c r="AI653" s="16"/>
      <c r="AJ653" s="16"/>
      <c r="AK653">
        <v>9</v>
      </c>
      <c r="AL653" s="16">
        <v>9</v>
      </c>
      <c r="AM653" s="16">
        <v>10</v>
      </c>
      <c r="AN653" s="16">
        <v>9</v>
      </c>
      <c r="AO653" s="16">
        <v>7</v>
      </c>
      <c r="AP653" s="16">
        <v>9</v>
      </c>
      <c r="AQ653" s="16">
        <v>2</v>
      </c>
      <c r="AR653" s="16">
        <v>1</v>
      </c>
      <c r="AS653" s="16">
        <v>3</v>
      </c>
      <c r="AT653" s="16">
        <v>4</v>
      </c>
      <c r="AU653">
        <v>1</v>
      </c>
      <c r="AV653">
        <v>1</v>
      </c>
      <c r="AW653">
        <v>0</v>
      </c>
      <c r="AX653">
        <v>0</v>
      </c>
      <c r="AY653">
        <v>0</v>
      </c>
      <c r="AZ653">
        <v>0</v>
      </c>
    </row>
    <row r="654" spans="1:52" x14ac:dyDescent="0.35">
      <c r="A654">
        <v>11672</v>
      </c>
      <c r="B654" t="s">
        <v>69</v>
      </c>
      <c r="C654" t="s">
        <v>74</v>
      </c>
      <c r="D654" t="s">
        <v>68</v>
      </c>
      <c r="E654" t="s">
        <v>78</v>
      </c>
      <c r="F654" t="s">
        <v>196</v>
      </c>
      <c r="G654" t="s">
        <v>96</v>
      </c>
      <c r="H654" t="s">
        <v>97</v>
      </c>
      <c r="I654" t="s">
        <v>206</v>
      </c>
      <c r="J654" t="s">
        <v>111</v>
      </c>
      <c r="K654" t="s">
        <v>116</v>
      </c>
      <c r="L654">
        <v>8</v>
      </c>
      <c r="X654" s="16"/>
      <c r="Y654" t="s">
        <v>69</v>
      </c>
      <c r="AB654">
        <v>3</v>
      </c>
      <c r="AE654" s="16"/>
      <c r="AF654" s="16"/>
      <c r="AG654" s="16"/>
      <c r="AH654" s="16"/>
      <c r="AI654" s="16"/>
      <c r="AJ654" s="16"/>
      <c r="AK654">
        <v>9</v>
      </c>
      <c r="AL654" s="16">
        <v>9</v>
      </c>
      <c r="AM654" s="16">
        <v>7</v>
      </c>
      <c r="AN654" s="16">
        <v>9</v>
      </c>
      <c r="AO654" s="16">
        <v>7</v>
      </c>
      <c r="AP654" s="16">
        <v>9</v>
      </c>
      <c r="AQ654" s="16">
        <v>3</v>
      </c>
      <c r="AR654" s="16">
        <v>2</v>
      </c>
      <c r="AS654" s="16">
        <v>1</v>
      </c>
      <c r="AT654" s="16">
        <v>4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</row>
    <row r="655" spans="1:52" x14ac:dyDescent="0.35">
      <c r="A655">
        <v>11673</v>
      </c>
      <c r="B655" t="s">
        <v>69</v>
      </c>
      <c r="C655" t="s">
        <v>74</v>
      </c>
      <c r="D655" t="s">
        <v>68</v>
      </c>
      <c r="E655" t="s">
        <v>78</v>
      </c>
      <c r="F655" t="s">
        <v>196</v>
      </c>
      <c r="G655" t="s">
        <v>94</v>
      </c>
      <c r="H655" t="s">
        <v>98</v>
      </c>
      <c r="I655" t="s">
        <v>209</v>
      </c>
      <c r="J655" t="s">
        <v>111</v>
      </c>
      <c r="K655" t="s">
        <v>204</v>
      </c>
      <c r="L655">
        <v>7</v>
      </c>
      <c r="X655" s="16"/>
      <c r="Y655" t="s">
        <v>69</v>
      </c>
      <c r="AB655">
        <v>4</v>
      </c>
      <c r="AE655" s="16"/>
      <c r="AF655" s="16"/>
      <c r="AG655" s="16"/>
      <c r="AH655" s="16"/>
      <c r="AI655" s="16"/>
      <c r="AJ655" s="16"/>
      <c r="AK655">
        <v>5</v>
      </c>
      <c r="AL655" s="16">
        <v>5</v>
      </c>
      <c r="AM655" s="16">
        <v>3</v>
      </c>
      <c r="AN655" s="16">
        <v>8</v>
      </c>
      <c r="AO655" s="16">
        <v>4</v>
      </c>
      <c r="AP655" s="16">
        <v>7</v>
      </c>
      <c r="AQ655" s="16">
        <v>2</v>
      </c>
      <c r="AR655" s="16">
        <v>4</v>
      </c>
      <c r="AS655" s="16">
        <v>1</v>
      </c>
      <c r="AT655" s="16">
        <v>3</v>
      </c>
      <c r="AU655">
        <v>1</v>
      </c>
      <c r="AV655">
        <v>0</v>
      </c>
      <c r="AW655">
        <v>0</v>
      </c>
      <c r="AX655">
        <v>0</v>
      </c>
      <c r="AY655">
        <v>1</v>
      </c>
      <c r="AZ655">
        <v>0</v>
      </c>
    </row>
    <row r="656" spans="1:52" x14ac:dyDescent="0.35">
      <c r="A656">
        <v>11675</v>
      </c>
      <c r="B656" t="s">
        <v>69</v>
      </c>
      <c r="C656" t="s">
        <v>74</v>
      </c>
      <c r="D656" t="s">
        <v>68</v>
      </c>
      <c r="E656" t="s">
        <v>79</v>
      </c>
      <c r="F656" t="s">
        <v>208</v>
      </c>
      <c r="G656" t="s">
        <v>94</v>
      </c>
      <c r="H656" t="s">
        <v>98</v>
      </c>
      <c r="I656" t="s">
        <v>197</v>
      </c>
      <c r="J656" t="s">
        <v>111</v>
      </c>
      <c r="K656" t="s">
        <v>116</v>
      </c>
      <c r="L656">
        <v>9</v>
      </c>
      <c r="X656" s="16"/>
      <c r="Y656" t="s">
        <v>69</v>
      </c>
      <c r="AB656">
        <v>5</v>
      </c>
      <c r="AE656" s="16"/>
      <c r="AF656" s="16"/>
      <c r="AG656" s="16"/>
      <c r="AH656" s="16"/>
      <c r="AI656" s="16"/>
      <c r="AJ656" s="16"/>
      <c r="AK656">
        <v>10</v>
      </c>
      <c r="AL656" s="16">
        <v>10</v>
      </c>
      <c r="AM656" s="16">
        <v>7</v>
      </c>
      <c r="AN656" s="16">
        <v>10</v>
      </c>
      <c r="AO656" s="16">
        <v>9</v>
      </c>
      <c r="AP656" s="16">
        <v>9</v>
      </c>
      <c r="AQ656" s="16">
        <v>4</v>
      </c>
      <c r="AR656" s="16">
        <v>2</v>
      </c>
      <c r="AS656" s="16">
        <v>3</v>
      </c>
      <c r="AT656" s="16">
        <v>1</v>
      </c>
      <c r="AU656">
        <v>1</v>
      </c>
      <c r="AV656">
        <v>1</v>
      </c>
      <c r="AW656">
        <v>1</v>
      </c>
      <c r="AX656">
        <v>0</v>
      </c>
      <c r="AY656">
        <v>0</v>
      </c>
      <c r="AZ656">
        <v>0</v>
      </c>
    </row>
    <row r="657" spans="1:52" x14ac:dyDescent="0.35">
      <c r="A657">
        <v>11676</v>
      </c>
      <c r="B657" t="s">
        <v>69</v>
      </c>
      <c r="C657" t="s">
        <v>74</v>
      </c>
      <c r="D657" t="s">
        <v>68</v>
      </c>
      <c r="E657" t="s">
        <v>77</v>
      </c>
      <c r="F657" t="s">
        <v>208</v>
      </c>
      <c r="G657" t="s">
        <v>94</v>
      </c>
      <c r="H657" t="s">
        <v>98</v>
      </c>
      <c r="I657" t="s">
        <v>201</v>
      </c>
      <c r="J657" t="s">
        <v>111</v>
      </c>
      <c r="K657" t="s">
        <v>116</v>
      </c>
      <c r="L657">
        <v>10</v>
      </c>
      <c r="X657" s="16"/>
      <c r="Y657" t="s">
        <v>69</v>
      </c>
      <c r="AB657">
        <v>5</v>
      </c>
      <c r="AE657" s="16"/>
      <c r="AF657" s="16"/>
      <c r="AG657" s="16"/>
      <c r="AH657" s="16"/>
      <c r="AI657" s="16"/>
      <c r="AJ657" s="16"/>
      <c r="AK657">
        <v>8</v>
      </c>
      <c r="AL657" s="16">
        <v>7</v>
      </c>
      <c r="AM657" s="16">
        <v>7</v>
      </c>
      <c r="AN657" s="16">
        <v>9</v>
      </c>
      <c r="AO657" s="16">
        <v>7</v>
      </c>
      <c r="AP657" s="16">
        <v>10</v>
      </c>
      <c r="AQ657" s="16">
        <v>1</v>
      </c>
      <c r="AR657" s="16">
        <v>3</v>
      </c>
      <c r="AS657" s="16">
        <v>4</v>
      </c>
      <c r="AT657" s="16">
        <v>2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</row>
    <row r="658" spans="1:52" x14ac:dyDescent="0.35">
      <c r="A658">
        <v>11679</v>
      </c>
      <c r="B658" t="s">
        <v>69</v>
      </c>
      <c r="C658" t="s">
        <v>74</v>
      </c>
      <c r="D658" t="s">
        <v>68</v>
      </c>
      <c r="E658" t="s">
        <v>78</v>
      </c>
      <c r="F658" t="s">
        <v>200</v>
      </c>
      <c r="G658" t="s">
        <v>96</v>
      </c>
      <c r="H658" t="s">
        <v>98</v>
      </c>
      <c r="I658" t="s">
        <v>209</v>
      </c>
      <c r="J658" t="s">
        <v>111</v>
      </c>
      <c r="K658" t="s">
        <v>204</v>
      </c>
      <c r="L658">
        <v>9</v>
      </c>
      <c r="X658" s="16"/>
      <c r="Y658" t="s">
        <v>69</v>
      </c>
      <c r="AB658">
        <v>4</v>
      </c>
      <c r="AE658" s="16"/>
      <c r="AF658" s="16"/>
      <c r="AG658" s="16"/>
      <c r="AH658" s="16"/>
      <c r="AI658" s="16"/>
      <c r="AJ658" s="16"/>
      <c r="AK658">
        <v>9</v>
      </c>
      <c r="AL658" s="16">
        <v>9</v>
      </c>
      <c r="AM658" s="16">
        <v>10</v>
      </c>
      <c r="AN658" s="16">
        <v>9</v>
      </c>
      <c r="AO658" s="16">
        <v>8</v>
      </c>
      <c r="AP658" s="16">
        <v>10</v>
      </c>
      <c r="AQ658" s="16">
        <v>2</v>
      </c>
      <c r="AR658" s="16">
        <v>4</v>
      </c>
      <c r="AS658" s="16">
        <v>1</v>
      </c>
      <c r="AT658" s="16">
        <v>3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</row>
    <row r="659" spans="1:52" x14ac:dyDescent="0.35">
      <c r="A659">
        <v>11684</v>
      </c>
      <c r="B659" t="s">
        <v>69</v>
      </c>
      <c r="C659" t="s">
        <v>74</v>
      </c>
      <c r="D659" t="s">
        <v>68</v>
      </c>
      <c r="E659" t="s">
        <v>86</v>
      </c>
      <c r="F659" t="s">
        <v>208</v>
      </c>
      <c r="G659" t="s">
        <v>94</v>
      </c>
      <c r="H659" t="s">
        <v>98</v>
      </c>
      <c r="I659" t="s">
        <v>209</v>
      </c>
      <c r="J659" t="s">
        <v>110</v>
      </c>
      <c r="K659" t="s">
        <v>116</v>
      </c>
      <c r="L659">
        <v>9</v>
      </c>
      <c r="P659">
        <v>10</v>
      </c>
      <c r="Q659">
        <v>9</v>
      </c>
      <c r="R659">
        <v>9</v>
      </c>
      <c r="S659">
        <v>9</v>
      </c>
      <c r="T659">
        <v>8</v>
      </c>
      <c r="U659">
        <v>9</v>
      </c>
      <c r="V659" t="s">
        <v>123</v>
      </c>
      <c r="X659">
        <v>5</v>
      </c>
      <c r="Y659" t="s">
        <v>68</v>
      </c>
      <c r="Z659">
        <v>9</v>
      </c>
      <c r="AA659">
        <v>4</v>
      </c>
      <c r="AB659">
        <v>4</v>
      </c>
      <c r="AC659">
        <v>10</v>
      </c>
      <c r="AD659" t="s">
        <v>129</v>
      </c>
      <c r="AE659" s="16">
        <v>5</v>
      </c>
      <c r="AF659" s="16">
        <v>5</v>
      </c>
      <c r="AG659" s="16">
        <v>4</v>
      </c>
      <c r="AH659" s="16">
        <v>4</v>
      </c>
      <c r="AI659" s="16"/>
      <c r="AJ659" s="16">
        <v>2</v>
      </c>
      <c r="AL659" s="16"/>
      <c r="AM659" s="16"/>
      <c r="AN659" s="16"/>
      <c r="AO659" s="16"/>
      <c r="AP659" s="16"/>
      <c r="AQ659" s="16"/>
      <c r="AR659" s="16"/>
      <c r="AS659" s="16"/>
      <c r="AT659" s="16"/>
      <c r="AU659">
        <v>1</v>
      </c>
      <c r="AV659">
        <v>1</v>
      </c>
      <c r="AW659">
        <v>0</v>
      </c>
      <c r="AX659">
        <v>0</v>
      </c>
      <c r="AY659">
        <v>0</v>
      </c>
      <c r="AZ659">
        <v>0</v>
      </c>
    </row>
    <row r="660" spans="1:52" x14ac:dyDescent="0.35">
      <c r="A660">
        <v>11687</v>
      </c>
      <c r="B660" t="s">
        <v>69</v>
      </c>
      <c r="C660" t="s">
        <v>74</v>
      </c>
      <c r="D660" t="s">
        <v>68</v>
      </c>
      <c r="E660" t="s">
        <v>83</v>
      </c>
      <c r="F660" t="s">
        <v>196</v>
      </c>
      <c r="G660" t="s">
        <v>96</v>
      </c>
      <c r="H660" t="s">
        <v>97</v>
      </c>
      <c r="I660" t="s">
        <v>201</v>
      </c>
      <c r="J660" t="s">
        <v>111</v>
      </c>
      <c r="K660" t="s">
        <v>204</v>
      </c>
      <c r="L660">
        <v>10</v>
      </c>
      <c r="X660" s="16"/>
      <c r="Y660" t="s">
        <v>69</v>
      </c>
      <c r="AB660">
        <v>4</v>
      </c>
      <c r="AE660" s="16"/>
      <c r="AF660" s="16"/>
      <c r="AG660" s="16"/>
      <c r="AH660" s="16"/>
      <c r="AI660" s="16"/>
      <c r="AJ660" s="16"/>
      <c r="AK660">
        <v>9</v>
      </c>
      <c r="AL660" s="16">
        <v>9</v>
      </c>
      <c r="AM660" s="16">
        <v>10</v>
      </c>
      <c r="AN660" s="16">
        <v>9</v>
      </c>
      <c r="AO660" s="16">
        <v>8</v>
      </c>
      <c r="AP660" s="16">
        <v>10</v>
      </c>
      <c r="AQ660" s="16">
        <v>2</v>
      </c>
      <c r="AR660" s="16">
        <v>3</v>
      </c>
      <c r="AS660" s="16">
        <v>1</v>
      </c>
      <c r="AT660" s="16">
        <v>4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</row>
    <row r="661" spans="1:52" x14ac:dyDescent="0.35">
      <c r="A661">
        <v>11690</v>
      </c>
      <c r="B661" t="s">
        <v>69</v>
      </c>
      <c r="C661" t="s">
        <v>74</v>
      </c>
      <c r="D661" t="s">
        <v>68</v>
      </c>
      <c r="E661" t="s">
        <v>85</v>
      </c>
      <c r="F661" t="s">
        <v>196</v>
      </c>
      <c r="G661" t="s">
        <v>94</v>
      </c>
      <c r="H661" t="s">
        <v>97</v>
      </c>
      <c r="I661" t="s">
        <v>201</v>
      </c>
      <c r="J661" t="s">
        <v>111</v>
      </c>
      <c r="K661" t="s">
        <v>204</v>
      </c>
      <c r="L661">
        <v>6</v>
      </c>
      <c r="X661" s="16"/>
      <c r="Y661" t="s">
        <v>69</v>
      </c>
      <c r="AB661">
        <v>2</v>
      </c>
      <c r="AE661" s="16"/>
      <c r="AF661" s="16"/>
      <c r="AG661" s="16"/>
      <c r="AH661" s="16"/>
      <c r="AI661" s="16"/>
      <c r="AJ661" s="16"/>
      <c r="AK661">
        <v>8</v>
      </c>
      <c r="AL661" s="16">
        <v>8</v>
      </c>
      <c r="AM661" s="16">
        <v>10</v>
      </c>
      <c r="AN661" s="16">
        <v>7</v>
      </c>
      <c r="AO661" s="16">
        <v>9</v>
      </c>
      <c r="AP661" s="16">
        <v>9</v>
      </c>
      <c r="AQ661" s="16">
        <v>2</v>
      </c>
      <c r="AR661" s="16">
        <v>1</v>
      </c>
      <c r="AS661" s="16">
        <v>4</v>
      </c>
      <c r="AT661" s="16">
        <v>3</v>
      </c>
      <c r="AU661">
        <v>1</v>
      </c>
      <c r="AV661">
        <v>1</v>
      </c>
      <c r="AW661">
        <v>0</v>
      </c>
      <c r="AX661">
        <v>0</v>
      </c>
      <c r="AY661">
        <v>0</v>
      </c>
      <c r="AZ661">
        <v>0</v>
      </c>
    </row>
    <row r="662" spans="1:52" x14ac:dyDescent="0.35">
      <c r="A662">
        <v>11691</v>
      </c>
      <c r="B662" t="s">
        <v>69</v>
      </c>
      <c r="C662" t="s">
        <v>74</v>
      </c>
      <c r="D662" t="s">
        <v>68</v>
      </c>
      <c r="E662" t="s">
        <v>76</v>
      </c>
      <c r="F662" t="s">
        <v>198</v>
      </c>
      <c r="G662" t="s">
        <v>95</v>
      </c>
      <c r="H662" t="s">
        <v>97</v>
      </c>
      <c r="I662" t="s">
        <v>201</v>
      </c>
      <c r="J662" t="s">
        <v>110</v>
      </c>
      <c r="K662" t="s">
        <v>204</v>
      </c>
      <c r="L662">
        <v>6</v>
      </c>
      <c r="P662">
        <v>3</v>
      </c>
      <c r="Q662">
        <v>7</v>
      </c>
      <c r="R662">
        <v>4</v>
      </c>
      <c r="S662">
        <v>6</v>
      </c>
      <c r="T662">
        <v>8</v>
      </c>
      <c r="U662">
        <v>7</v>
      </c>
      <c r="V662" t="s">
        <v>122</v>
      </c>
      <c r="X662">
        <v>4</v>
      </c>
      <c r="Y662" t="s">
        <v>69</v>
      </c>
      <c r="AB662">
        <v>5</v>
      </c>
      <c r="AE662" s="16"/>
      <c r="AF662" s="16"/>
      <c r="AG662" s="16"/>
      <c r="AH662" s="16"/>
      <c r="AI662" s="16"/>
      <c r="AJ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</row>
    <row r="663" spans="1:52" x14ac:dyDescent="0.35">
      <c r="A663">
        <v>11692</v>
      </c>
      <c r="B663" t="s">
        <v>69</v>
      </c>
      <c r="C663" t="s">
        <v>74</v>
      </c>
      <c r="D663" t="s">
        <v>68</v>
      </c>
      <c r="E663" t="s">
        <v>79</v>
      </c>
      <c r="F663" t="s">
        <v>198</v>
      </c>
      <c r="G663" t="s">
        <v>96</v>
      </c>
      <c r="H663" t="s">
        <v>98</v>
      </c>
      <c r="I663" t="s">
        <v>199</v>
      </c>
      <c r="J663" t="s">
        <v>111</v>
      </c>
      <c r="K663" t="s">
        <v>204</v>
      </c>
      <c r="L663">
        <v>2</v>
      </c>
      <c r="X663" s="16"/>
      <c r="Y663" t="s">
        <v>69</v>
      </c>
      <c r="AB663">
        <v>3</v>
      </c>
      <c r="AE663" s="16"/>
      <c r="AF663" s="16"/>
      <c r="AG663" s="16"/>
      <c r="AH663" s="16"/>
      <c r="AI663" s="16"/>
      <c r="AJ663" s="16"/>
      <c r="AK663">
        <v>3</v>
      </c>
      <c r="AL663" s="16">
        <v>4</v>
      </c>
      <c r="AM663" s="16">
        <v>4</v>
      </c>
      <c r="AN663" s="16">
        <v>6</v>
      </c>
      <c r="AO663" s="16">
        <v>5</v>
      </c>
      <c r="AP663" s="16">
        <v>6</v>
      </c>
      <c r="AQ663" s="16">
        <v>3</v>
      </c>
      <c r="AR663" s="16">
        <v>2</v>
      </c>
      <c r="AS663" s="16">
        <v>1</v>
      </c>
      <c r="AT663" s="16">
        <v>4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</row>
    <row r="664" spans="1:52" x14ac:dyDescent="0.35">
      <c r="A664">
        <v>11694</v>
      </c>
      <c r="B664" t="s">
        <v>69</v>
      </c>
      <c r="C664" t="s">
        <v>74</v>
      </c>
      <c r="D664" t="s">
        <v>68</v>
      </c>
      <c r="E664" t="s">
        <v>76</v>
      </c>
      <c r="F664" t="s">
        <v>198</v>
      </c>
      <c r="G664" t="s">
        <v>95</v>
      </c>
      <c r="H664" t="s">
        <v>97</v>
      </c>
      <c r="I664" t="s">
        <v>206</v>
      </c>
      <c r="J664" t="s">
        <v>110</v>
      </c>
      <c r="K664" t="s">
        <v>116</v>
      </c>
      <c r="L664">
        <v>9</v>
      </c>
      <c r="P664">
        <v>10</v>
      </c>
      <c r="Q664">
        <v>8</v>
      </c>
      <c r="R664">
        <v>8</v>
      </c>
      <c r="S664">
        <v>9</v>
      </c>
      <c r="T664">
        <v>8</v>
      </c>
      <c r="U664">
        <v>8</v>
      </c>
      <c r="V664" t="s">
        <v>123</v>
      </c>
      <c r="X664">
        <v>4</v>
      </c>
      <c r="Y664" t="s">
        <v>68</v>
      </c>
      <c r="Z664">
        <v>9</v>
      </c>
      <c r="AA664">
        <v>5</v>
      </c>
      <c r="AB664">
        <v>4</v>
      </c>
      <c r="AC664">
        <v>8</v>
      </c>
      <c r="AD664" t="s">
        <v>129</v>
      </c>
      <c r="AE664" s="16">
        <v>4</v>
      </c>
      <c r="AF664" s="16">
        <v>4</v>
      </c>
      <c r="AG664" s="16">
        <v>4</v>
      </c>
      <c r="AH664" s="16">
        <v>4</v>
      </c>
      <c r="AI664" s="16"/>
      <c r="AJ664" s="16">
        <v>2</v>
      </c>
      <c r="AL664" s="16"/>
      <c r="AM664" s="16"/>
      <c r="AN664" s="16"/>
      <c r="AO664" s="16"/>
      <c r="AP664" s="16"/>
      <c r="AQ664" s="16"/>
      <c r="AR664" s="16"/>
      <c r="AS664" s="16"/>
      <c r="AT664" s="16"/>
      <c r="AU664">
        <v>1</v>
      </c>
      <c r="AV664">
        <v>1</v>
      </c>
      <c r="AW664">
        <v>1</v>
      </c>
      <c r="AX664">
        <v>0</v>
      </c>
      <c r="AY664">
        <v>1</v>
      </c>
      <c r="AZ664">
        <v>0</v>
      </c>
    </row>
    <row r="665" spans="1:52" x14ac:dyDescent="0.35">
      <c r="A665">
        <v>11699</v>
      </c>
      <c r="B665" t="s">
        <v>69</v>
      </c>
      <c r="C665" t="s">
        <v>74</v>
      </c>
      <c r="D665" t="s">
        <v>68</v>
      </c>
      <c r="E665" t="s">
        <v>81</v>
      </c>
      <c r="F665" t="s">
        <v>198</v>
      </c>
      <c r="G665" t="s">
        <v>95</v>
      </c>
      <c r="H665" t="s">
        <v>98</v>
      </c>
      <c r="I665" t="s">
        <v>199</v>
      </c>
      <c r="J665" t="s">
        <v>111</v>
      </c>
      <c r="K665" t="s">
        <v>204</v>
      </c>
      <c r="L665">
        <v>8</v>
      </c>
      <c r="X665" s="16"/>
      <c r="Y665" t="s">
        <v>68</v>
      </c>
      <c r="Z665">
        <v>7</v>
      </c>
      <c r="AA665">
        <v>2</v>
      </c>
      <c r="AB665">
        <v>5</v>
      </c>
      <c r="AC665">
        <v>9</v>
      </c>
      <c r="AD665" t="s">
        <v>128</v>
      </c>
      <c r="AE665" s="16">
        <v>5</v>
      </c>
      <c r="AF665" s="16">
        <v>3</v>
      </c>
      <c r="AG665" s="16">
        <v>5</v>
      </c>
      <c r="AH665" s="16">
        <v>4</v>
      </c>
      <c r="AI665" s="16">
        <v>1</v>
      </c>
      <c r="AJ665" s="16"/>
      <c r="AK665">
        <v>9</v>
      </c>
      <c r="AL665" s="16">
        <v>8</v>
      </c>
      <c r="AM665" s="16">
        <v>7</v>
      </c>
      <c r="AN665" s="16">
        <v>9</v>
      </c>
      <c r="AO665" s="16">
        <v>8</v>
      </c>
      <c r="AP665" s="16">
        <v>9</v>
      </c>
      <c r="AQ665" s="16">
        <v>4</v>
      </c>
      <c r="AR665" s="16">
        <v>1</v>
      </c>
      <c r="AS665" s="16">
        <v>3</v>
      </c>
      <c r="AT665" s="16">
        <v>2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</row>
    <row r="666" spans="1:52" x14ac:dyDescent="0.35">
      <c r="A666">
        <v>11700</v>
      </c>
      <c r="B666" t="s">
        <v>69</v>
      </c>
      <c r="C666" t="s">
        <v>74</v>
      </c>
      <c r="D666" t="s">
        <v>68</v>
      </c>
      <c r="E666" t="s">
        <v>78</v>
      </c>
      <c r="F666" t="s">
        <v>92</v>
      </c>
      <c r="G666" t="s">
        <v>94</v>
      </c>
      <c r="H666" t="s">
        <v>99</v>
      </c>
      <c r="I666" t="s">
        <v>209</v>
      </c>
      <c r="J666" t="s">
        <v>111</v>
      </c>
      <c r="K666" t="s">
        <v>116</v>
      </c>
      <c r="L666">
        <v>5</v>
      </c>
      <c r="X666" s="16"/>
      <c r="Y666" t="s">
        <v>68</v>
      </c>
      <c r="Z666">
        <v>7</v>
      </c>
      <c r="AA666">
        <v>3</v>
      </c>
      <c r="AB666">
        <v>3</v>
      </c>
      <c r="AC666">
        <v>6</v>
      </c>
      <c r="AD666" t="s">
        <v>128</v>
      </c>
      <c r="AE666" s="16">
        <v>5</v>
      </c>
      <c r="AF666" s="16">
        <v>2</v>
      </c>
      <c r="AG666" s="16">
        <v>5</v>
      </c>
      <c r="AH666" s="16">
        <v>4</v>
      </c>
      <c r="AI666" s="16">
        <v>4</v>
      </c>
      <c r="AJ666" s="16"/>
      <c r="AK666">
        <v>4</v>
      </c>
      <c r="AL666" s="16">
        <v>7</v>
      </c>
      <c r="AM666" s="16">
        <v>4</v>
      </c>
      <c r="AN666" s="16">
        <v>5</v>
      </c>
      <c r="AO666" s="16">
        <v>7</v>
      </c>
      <c r="AP666" s="16">
        <v>3</v>
      </c>
      <c r="AQ666" s="16">
        <v>1</v>
      </c>
      <c r="AR666" s="16">
        <v>2</v>
      </c>
      <c r="AS666" s="16">
        <v>3</v>
      </c>
      <c r="AT666" s="16">
        <v>4</v>
      </c>
      <c r="AU666">
        <v>1</v>
      </c>
      <c r="AV666">
        <v>1</v>
      </c>
      <c r="AW666">
        <v>0</v>
      </c>
      <c r="AX666">
        <v>0</v>
      </c>
      <c r="AY666">
        <v>0</v>
      </c>
      <c r="AZ666">
        <v>0</v>
      </c>
    </row>
    <row r="667" spans="1:52" x14ac:dyDescent="0.35">
      <c r="A667">
        <v>11706</v>
      </c>
      <c r="B667" t="s">
        <v>69</v>
      </c>
      <c r="C667" t="s">
        <v>74</v>
      </c>
      <c r="D667" t="s">
        <v>68</v>
      </c>
      <c r="E667" t="s">
        <v>76</v>
      </c>
      <c r="F667" t="s">
        <v>208</v>
      </c>
      <c r="G667" t="s">
        <v>93</v>
      </c>
      <c r="H667" t="s">
        <v>98</v>
      </c>
      <c r="I667" t="s">
        <v>209</v>
      </c>
      <c r="J667" t="s">
        <v>111</v>
      </c>
      <c r="K667" t="s">
        <v>204</v>
      </c>
      <c r="L667">
        <v>9</v>
      </c>
      <c r="X667" s="16"/>
      <c r="Y667" t="s">
        <v>69</v>
      </c>
      <c r="AB667">
        <v>5</v>
      </c>
      <c r="AE667" s="16"/>
      <c r="AF667" s="16"/>
      <c r="AG667" s="16"/>
      <c r="AH667" s="16"/>
      <c r="AI667" s="16"/>
      <c r="AJ667" s="16"/>
      <c r="AK667">
        <v>10</v>
      </c>
      <c r="AL667" s="16">
        <v>9</v>
      </c>
      <c r="AM667" s="16">
        <v>10</v>
      </c>
      <c r="AN667" s="16">
        <v>10</v>
      </c>
      <c r="AO667" s="16">
        <v>10</v>
      </c>
      <c r="AP667" s="16">
        <v>9</v>
      </c>
      <c r="AQ667" s="16">
        <v>3</v>
      </c>
      <c r="AR667" s="16">
        <v>2</v>
      </c>
      <c r="AS667" s="16">
        <v>4</v>
      </c>
      <c r="AT667" s="16">
        <v>1</v>
      </c>
      <c r="AU667">
        <v>1</v>
      </c>
      <c r="AV667">
        <v>0</v>
      </c>
      <c r="AW667">
        <v>0</v>
      </c>
      <c r="AX667">
        <v>0</v>
      </c>
      <c r="AY667">
        <v>1</v>
      </c>
      <c r="AZ667">
        <v>0</v>
      </c>
    </row>
    <row r="668" spans="1:52" x14ac:dyDescent="0.35">
      <c r="A668">
        <v>11710</v>
      </c>
      <c r="B668" t="s">
        <v>69</v>
      </c>
      <c r="C668" t="s">
        <v>74</v>
      </c>
      <c r="D668" t="s">
        <v>68</v>
      </c>
      <c r="E668" t="s">
        <v>86</v>
      </c>
      <c r="F668" t="s">
        <v>198</v>
      </c>
      <c r="G668" t="s">
        <v>95</v>
      </c>
      <c r="H668" t="s">
        <v>97</v>
      </c>
      <c r="I668" t="s">
        <v>205</v>
      </c>
      <c r="J668" t="s">
        <v>112</v>
      </c>
      <c r="K668" t="s">
        <v>204</v>
      </c>
      <c r="L668">
        <v>7</v>
      </c>
      <c r="X668" s="16"/>
      <c r="Y668" t="s">
        <v>69</v>
      </c>
      <c r="AB668">
        <v>4</v>
      </c>
      <c r="AE668" s="16"/>
      <c r="AF668" s="16"/>
      <c r="AG668" s="16"/>
      <c r="AH668" s="16"/>
      <c r="AI668" s="16"/>
      <c r="AJ668" s="16"/>
      <c r="AK668">
        <v>9</v>
      </c>
      <c r="AL668" s="16">
        <v>8</v>
      </c>
      <c r="AM668" s="16">
        <v>8</v>
      </c>
      <c r="AN668" s="16">
        <v>10</v>
      </c>
      <c r="AO668" s="16">
        <v>7</v>
      </c>
      <c r="AP668" s="16">
        <v>9</v>
      </c>
      <c r="AQ668" s="16">
        <v>4</v>
      </c>
      <c r="AR668" s="16">
        <v>3</v>
      </c>
      <c r="AS668" s="16">
        <v>2</v>
      </c>
      <c r="AT668" s="16">
        <v>1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</row>
    <row r="669" spans="1:52" x14ac:dyDescent="0.35">
      <c r="A669">
        <v>11714</v>
      </c>
      <c r="B669" t="s">
        <v>69</v>
      </c>
      <c r="C669" t="s">
        <v>74</v>
      </c>
      <c r="D669" t="s">
        <v>68</v>
      </c>
      <c r="E669" t="s">
        <v>78</v>
      </c>
      <c r="F669" t="s">
        <v>198</v>
      </c>
      <c r="G669" t="s">
        <v>96</v>
      </c>
      <c r="H669" t="s">
        <v>97</v>
      </c>
      <c r="I669" t="s">
        <v>201</v>
      </c>
      <c r="J669" t="s">
        <v>111</v>
      </c>
      <c r="K669" t="s">
        <v>204</v>
      </c>
      <c r="L669">
        <v>3</v>
      </c>
      <c r="X669" s="16"/>
      <c r="Y669" t="s">
        <v>69</v>
      </c>
      <c r="AB669">
        <v>5</v>
      </c>
      <c r="AE669" s="16"/>
      <c r="AF669" s="16"/>
      <c r="AG669" s="16"/>
      <c r="AH669" s="16"/>
      <c r="AI669" s="16"/>
      <c r="AJ669" s="16"/>
      <c r="AK669">
        <v>4</v>
      </c>
      <c r="AL669" s="16">
        <v>4</v>
      </c>
      <c r="AM669" s="16">
        <v>3</v>
      </c>
      <c r="AN669" s="16">
        <v>4</v>
      </c>
      <c r="AO669" s="16">
        <v>7</v>
      </c>
      <c r="AP669" s="16">
        <v>5</v>
      </c>
      <c r="AQ669" s="16">
        <v>2</v>
      </c>
      <c r="AR669" s="16">
        <v>1</v>
      </c>
      <c r="AS669" s="16">
        <v>4</v>
      </c>
      <c r="AT669" s="16">
        <v>3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</row>
    <row r="670" spans="1:52" x14ac:dyDescent="0.35">
      <c r="A670">
        <v>11717</v>
      </c>
      <c r="B670" t="s">
        <v>69</v>
      </c>
      <c r="C670" t="s">
        <v>74</v>
      </c>
      <c r="D670" t="s">
        <v>68</v>
      </c>
      <c r="E670" t="s">
        <v>75</v>
      </c>
      <c r="F670" t="s">
        <v>198</v>
      </c>
      <c r="G670" t="s">
        <v>96</v>
      </c>
      <c r="H670" t="s">
        <v>97</v>
      </c>
      <c r="I670" t="s">
        <v>209</v>
      </c>
      <c r="J670" t="s">
        <v>111</v>
      </c>
      <c r="K670" t="s">
        <v>204</v>
      </c>
      <c r="L670">
        <v>9</v>
      </c>
      <c r="X670" s="16"/>
      <c r="Y670" t="s">
        <v>69</v>
      </c>
      <c r="AB670">
        <v>5</v>
      </c>
      <c r="AE670" s="16"/>
      <c r="AF670" s="16"/>
      <c r="AG670" s="16"/>
      <c r="AH670" s="16"/>
      <c r="AI670" s="16"/>
      <c r="AJ670" s="16"/>
      <c r="AK670">
        <v>9</v>
      </c>
      <c r="AL670" s="16">
        <v>8</v>
      </c>
      <c r="AM670" s="16">
        <v>9</v>
      </c>
      <c r="AN670" s="16">
        <v>9</v>
      </c>
      <c r="AO670" s="16">
        <v>8</v>
      </c>
      <c r="AP670" s="16">
        <v>9</v>
      </c>
      <c r="AQ670" s="16">
        <v>1</v>
      </c>
      <c r="AR670" s="16">
        <v>3</v>
      </c>
      <c r="AS670" s="16">
        <v>2</v>
      </c>
      <c r="AT670" s="16">
        <v>4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</row>
    <row r="671" spans="1:52" x14ac:dyDescent="0.35">
      <c r="A671">
        <v>11722</v>
      </c>
      <c r="B671" t="s">
        <v>69</v>
      </c>
      <c r="C671" t="s">
        <v>74</v>
      </c>
      <c r="D671" t="s">
        <v>68</v>
      </c>
      <c r="E671" t="s">
        <v>81</v>
      </c>
      <c r="F671" t="s">
        <v>198</v>
      </c>
      <c r="G671" t="s">
        <v>95</v>
      </c>
      <c r="H671" t="s">
        <v>97</v>
      </c>
      <c r="I671" t="s">
        <v>199</v>
      </c>
      <c r="J671" t="s">
        <v>111</v>
      </c>
      <c r="K671" t="s">
        <v>116</v>
      </c>
      <c r="L671">
        <v>4</v>
      </c>
      <c r="X671" s="16"/>
      <c r="Y671" t="s">
        <v>69</v>
      </c>
      <c r="AB671">
        <v>2</v>
      </c>
      <c r="AE671" s="16"/>
      <c r="AF671" s="16"/>
      <c r="AG671" s="16"/>
      <c r="AH671" s="16"/>
      <c r="AI671" s="16"/>
      <c r="AJ671" s="16"/>
      <c r="AK671">
        <v>2</v>
      </c>
      <c r="AL671" s="16">
        <v>4</v>
      </c>
      <c r="AM671" s="16">
        <v>2</v>
      </c>
      <c r="AN671" s="16">
        <v>4</v>
      </c>
      <c r="AO671" s="16">
        <v>3</v>
      </c>
      <c r="AP671" s="16">
        <v>4</v>
      </c>
      <c r="AQ671" s="16">
        <v>3</v>
      </c>
      <c r="AR671" s="16">
        <v>2</v>
      </c>
      <c r="AS671" s="16">
        <v>1</v>
      </c>
      <c r="AT671" s="16">
        <v>4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</row>
    <row r="672" spans="1:52" x14ac:dyDescent="0.35">
      <c r="A672">
        <v>11725</v>
      </c>
      <c r="B672" t="s">
        <v>69</v>
      </c>
      <c r="C672" t="s">
        <v>74</v>
      </c>
      <c r="D672" t="s">
        <v>68</v>
      </c>
      <c r="E672" t="s">
        <v>75</v>
      </c>
      <c r="F672" t="s">
        <v>200</v>
      </c>
      <c r="G672" t="s">
        <v>96</v>
      </c>
      <c r="H672" t="s">
        <v>98</v>
      </c>
      <c r="I672" t="s">
        <v>205</v>
      </c>
      <c r="J672" t="s">
        <v>111</v>
      </c>
      <c r="K672" t="s">
        <v>116</v>
      </c>
      <c r="L672">
        <v>10</v>
      </c>
      <c r="X672" s="16"/>
      <c r="Y672" t="s">
        <v>68</v>
      </c>
      <c r="Z672">
        <v>10</v>
      </c>
      <c r="AA672">
        <v>4</v>
      </c>
      <c r="AB672">
        <v>4</v>
      </c>
      <c r="AC672">
        <v>9</v>
      </c>
      <c r="AD672" t="s">
        <v>128</v>
      </c>
      <c r="AE672" s="16">
        <v>5</v>
      </c>
      <c r="AF672" s="16">
        <v>3</v>
      </c>
      <c r="AG672" s="16">
        <v>4</v>
      </c>
      <c r="AH672" s="16">
        <v>4</v>
      </c>
      <c r="AI672" s="16">
        <v>1</v>
      </c>
      <c r="AJ672" s="16"/>
      <c r="AK672">
        <v>9</v>
      </c>
      <c r="AL672" s="16">
        <v>7</v>
      </c>
      <c r="AM672" s="16">
        <v>7</v>
      </c>
      <c r="AN672" s="16">
        <v>9</v>
      </c>
      <c r="AO672" s="16">
        <v>8</v>
      </c>
      <c r="AP672" s="16">
        <v>10</v>
      </c>
      <c r="AQ672" s="16">
        <v>3</v>
      </c>
      <c r="AR672" s="16">
        <v>1</v>
      </c>
      <c r="AS672" s="16">
        <v>4</v>
      </c>
      <c r="AT672" s="16">
        <v>2</v>
      </c>
      <c r="AU672">
        <v>1</v>
      </c>
      <c r="AV672">
        <v>0</v>
      </c>
      <c r="AW672">
        <v>1</v>
      </c>
      <c r="AX672">
        <v>0</v>
      </c>
      <c r="AY672">
        <v>1</v>
      </c>
      <c r="AZ672">
        <v>0</v>
      </c>
    </row>
    <row r="673" spans="1:52" x14ac:dyDescent="0.35">
      <c r="A673">
        <v>11727</v>
      </c>
      <c r="B673" t="s">
        <v>69</v>
      </c>
      <c r="C673" t="s">
        <v>74</v>
      </c>
      <c r="D673" t="s">
        <v>68</v>
      </c>
      <c r="E673" t="s">
        <v>78</v>
      </c>
      <c r="F673" t="s">
        <v>198</v>
      </c>
      <c r="G673" t="s">
        <v>95</v>
      </c>
      <c r="H673" t="s">
        <v>98</v>
      </c>
      <c r="I673" t="s">
        <v>206</v>
      </c>
      <c r="J673" t="s">
        <v>111</v>
      </c>
      <c r="K673" t="s">
        <v>116</v>
      </c>
      <c r="L673">
        <v>8</v>
      </c>
      <c r="X673" s="16"/>
      <c r="Y673" t="s">
        <v>69</v>
      </c>
      <c r="AB673">
        <v>5</v>
      </c>
      <c r="AE673" s="16"/>
      <c r="AF673" s="16"/>
      <c r="AG673" s="16"/>
      <c r="AH673" s="16"/>
      <c r="AI673" s="16"/>
      <c r="AJ673" s="16"/>
      <c r="AK673">
        <v>9</v>
      </c>
      <c r="AL673" s="16">
        <v>7</v>
      </c>
      <c r="AM673" s="16">
        <v>8</v>
      </c>
      <c r="AN673" s="16">
        <v>9</v>
      </c>
      <c r="AO673" s="16">
        <v>8</v>
      </c>
      <c r="AP673" s="16">
        <v>9</v>
      </c>
      <c r="AQ673" s="16">
        <v>1</v>
      </c>
      <c r="AR673" s="16">
        <v>3</v>
      </c>
      <c r="AS673" s="16">
        <v>4</v>
      </c>
      <c r="AT673" s="16">
        <v>2</v>
      </c>
      <c r="AU673">
        <v>1</v>
      </c>
      <c r="AV673">
        <v>1</v>
      </c>
      <c r="AW673">
        <v>0</v>
      </c>
      <c r="AX673">
        <v>0</v>
      </c>
      <c r="AY673">
        <v>0</v>
      </c>
      <c r="AZ673">
        <v>0</v>
      </c>
    </row>
    <row r="674" spans="1:52" x14ac:dyDescent="0.35">
      <c r="A674">
        <v>11733</v>
      </c>
      <c r="B674" t="s">
        <v>69</v>
      </c>
      <c r="C674" t="s">
        <v>74</v>
      </c>
      <c r="D674" t="s">
        <v>68</v>
      </c>
      <c r="E674" t="s">
        <v>82</v>
      </c>
      <c r="F674" t="s">
        <v>196</v>
      </c>
      <c r="G674" t="s">
        <v>96</v>
      </c>
      <c r="H674" t="s">
        <v>98</v>
      </c>
      <c r="I674" t="s">
        <v>203</v>
      </c>
      <c r="J674" t="s">
        <v>111</v>
      </c>
      <c r="K674" t="s">
        <v>204</v>
      </c>
      <c r="L674">
        <v>9</v>
      </c>
      <c r="X674" s="16"/>
      <c r="Y674" t="s">
        <v>68</v>
      </c>
      <c r="Z674">
        <v>9</v>
      </c>
      <c r="AA674">
        <v>5</v>
      </c>
      <c r="AB674">
        <v>5</v>
      </c>
      <c r="AC674">
        <v>9</v>
      </c>
      <c r="AD674" t="s">
        <v>128</v>
      </c>
      <c r="AE674" s="16">
        <v>4</v>
      </c>
      <c r="AF674" s="16">
        <v>4</v>
      </c>
      <c r="AG674" s="16">
        <v>4</v>
      </c>
      <c r="AH674" s="16">
        <v>5</v>
      </c>
      <c r="AI674" s="16">
        <v>1</v>
      </c>
      <c r="AJ674" s="16"/>
      <c r="AK674">
        <v>10</v>
      </c>
      <c r="AL674" s="16">
        <v>10</v>
      </c>
      <c r="AM674" s="16">
        <v>10</v>
      </c>
      <c r="AN674" s="16">
        <v>9</v>
      </c>
      <c r="AO674" s="16">
        <v>9</v>
      </c>
      <c r="AP674" s="16">
        <v>9</v>
      </c>
      <c r="AQ674" s="16">
        <v>4</v>
      </c>
      <c r="AR674" s="16">
        <v>3</v>
      </c>
      <c r="AS674" s="16">
        <v>2</v>
      </c>
      <c r="AT674" s="16">
        <v>1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</row>
    <row r="675" spans="1:52" x14ac:dyDescent="0.35">
      <c r="A675">
        <v>11736</v>
      </c>
      <c r="B675" t="s">
        <v>69</v>
      </c>
      <c r="C675" t="s">
        <v>74</v>
      </c>
      <c r="D675" t="s">
        <v>68</v>
      </c>
      <c r="E675" t="s">
        <v>81</v>
      </c>
      <c r="F675" t="s">
        <v>196</v>
      </c>
      <c r="G675" t="s">
        <v>95</v>
      </c>
      <c r="H675" t="s">
        <v>98</v>
      </c>
      <c r="I675" t="s">
        <v>207</v>
      </c>
      <c r="J675" t="s">
        <v>112</v>
      </c>
      <c r="K675" t="s">
        <v>117</v>
      </c>
      <c r="L675">
        <v>10</v>
      </c>
      <c r="X675" s="16"/>
      <c r="Y675" t="s">
        <v>69</v>
      </c>
      <c r="AB675">
        <v>5</v>
      </c>
      <c r="AE675" s="16"/>
      <c r="AF675" s="16"/>
      <c r="AG675" s="16"/>
      <c r="AH675" s="16"/>
      <c r="AI675" s="16"/>
      <c r="AJ675" s="16"/>
      <c r="AK675">
        <v>9</v>
      </c>
      <c r="AL675" s="16">
        <v>9</v>
      </c>
      <c r="AM675" s="16">
        <v>10</v>
      </c>
      <c r="AN675" s="16">
        <v>10</v>
      </c>
      <c r="AO675" s="16">
        <v>10</v>
      </c>
      <c r="AP675" s="16">
        <v>9</v>
      </c>
      <c r="AQ675" s="16">
        <v>1</v>
      </c>
      <c r="AR675" s="16">
        <v>3</v>
      </c>
      <c r="AS675" s="16">
        <v>2</v>
      </c>
      <c r="AT675" s="16">
        <v>4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</row>
    <row r="676" spans="1:52" x14ac:dyDescent="0.35">
      <c r="A676">
        <v>11737</v>
      </c>
      <c r="B676" t="s">
        <v>69</v>
      </c>
      <c r="C676" t="s">
        <v>74</v>
      </c>
      <c r="D676" t="s">
        <v>68</v>
      </c>
      <c r="E676" t="s">
        <v>86</v>
      </c>
      <c r="F676" t="s">
        <v>198</v>
      </c>
      <c r="G676" t="s">
        <v>95</v>
      </c>
      <c r="H676" t="s">
        <v>97</v>
      </c>
      <c r="I676" t="s">
        <v>209</v>
      </c>
      <c r="J676" t="s">
        <v>111</v>
      </c>
      <c r="K676" t="s">
        <v>117</v>
      </c>
      <c r="L676">
        <v>9</v>
      </c>
      <c r="X676" s="16"/>
      <c r="Y676" t="s">
        <v>69</v>
      </c>
      <c r="AB676">
        <v>5</v>
      </c>
      <c r="AE676" s="16"/>
      <c r="AF676" s="16"/>
      <c r="AG676" s="16"/>
      <c r="AH676" s="16"/>
      <c r="AI676" s="16"/>
      <c r="AJ676" s="16"/>
      <c r="AK676">
        <v>9</v>
      </c>
      <c r="AL676" s="16">
        <v>10</v>
      </c>
      <c r="AM676" s="16">
        <v>7</v>
      </c>
      <c r="AN676" s="16">
        <v>9</v>
      </c>
      <c r="AO676" s="16">
        <v>10</v>
      </c>
      <c r="AP676" s="16">
        <v>9</v>
      </c>
      <c r="AQ676" s="16">
        <v>4</v>
      </c>
      <c r="AR676" s="16">
        <v>1</v>
      </c>
      <c r="AS676" s="16">
        <v>2</v>
      </c>
      <c r="AT676" s="16">
        <v>3</v>
      </c>
      <c r="AU676">
        <v>1</v>
      </c>
      <c r="AV676">
        <v>1</v>
      </c>
      <c r="AW676">
        <v>0</v>
      </c>
      <c r="AX676">
        <v>0</v>
      </c>
      <c r="AY676">
        <v>0</v>
      </c>
      <c r="AZ676">
        <v>0</v>
      </c>
    </row>
    <row r="677" spans="1:52" x14ac:dyDescent="0.35">
      <c r="A677">
        <v>11738</v>
      </c>
      <c r="B677" t="s">
        <v>69</v>
      </c>
      <c r="C677" t="s">
        <v>74</v>
      </c>
      <c r="D677" t="s">
        <v>68</v>
      </c>
      <c r="E677" t="s">
        <v>76</v>
      </c>
      <c r="F677" t="s">
        <v>198</v>
      </c>
      <c r="G677" t="s">
        <v>96</v>
      </c>
      <c r="H677" t="s">
        <v>97</v>
      </c>
      <c r="I677" t="s">
        <v>205</v>
      </c>
      <c r="J677" t="s">
        <v>110</v>
      </c>
      <c r="K677" t="s">
        <v>204</v>
      </c>
      <c r="L677">
        <v>9</v>
      </c>
      <c r="P677">
        <v>9</v>
      </c>
      <c r="Q677">
        <v>9</v>
      </c>
      <c r="R677">
        <v>9</v>
      </c>
      <c r="S677">
        <v>9</v>
      </c>
      <c r="T677">
        <v>10</v>
      </c>
      <c r="U677">
        <v>9</v>
      </c>
      <c r="V677" t="s">
        <v>126</v>
      </c>
      <c r="X677">
        <v>4</v>
      </c>
      <c r="Y677" t="s">
        <v>69</v>
      </c>
      <c r="AB677">
        <v>4</v>
      </c>
      <c r="AE677" s="16"/>
      <c r="AF677" s="16"/>
      <c r="AG677" s="16"/>
      <c r="AH677" s="16"/>
      <c r="AI677" s="16"/>
      <c r="AJ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>
        <v>1</v>
      </c>
      <c r="AV677">
        <v>0</v>
      </c>
      <c r="AW677">
        <v>0</v>
      </c>
      <c r="AX677">
        <v>0</v>
      </c>
      <c r="AY677">
        <v>1</v>
      </c>
      <c r="AZ677">
        <v>0</v>
      </c>
    </row>
    <row r="678" spans="1:52" x14ac:dyDescent="0.35">
      <c r="A678">
        <v>11740</v>
      </c>
      <c r="B678" t="s">
        <v>69</v>
      </c>
      <c r="C678" t="s">
        <v>74</v>
      </c>
      <c r="D678" t="s">
        <v>68</v>
      </c>
      <c r="E678" t="s">
        <v>75</v>
      </c>
      <c r="F678" t="s">
        <v>196</v>
      </c>
      <c r="G678" t="s">
        <v>95</v>
      </c>
      <c r="H678" t="s">
        <v>98</v>
      </c>
      <c r="I678" t="s">
        <v>209</v>
      </c>
      <c r="J678" t="s">
        <v>111</v>
      </c>
      <c r="K678" t="s">
        <v>116</v>
      </c>
      <c r="L678">
        <v>6</v>
      </c>
      <c r="X678" s="16"/>
      <c r="Y678" t="s">
        <v>69</v>
      </c>
      <c r="AB678">
        <v>5</v>
      </c>
      <c r="AE678" s="16"/>
      <c r="AF678" s="16"/>
      <c r="AG678" s="16"/>
      <c r="AH678" s="16"/>
      <c r="AI678" s="16"/>
      <c r="AJ678" s="16"/>
      <c r="AK678">
        <v>7</v>
      </c>
      <c r="AL678" s="16">
        <v>10</v>
      </c>
      <c r="AM678" s="16">
        <v>9</v>
      </c>
      <c r="AN678" s="16">
        <v>7</v>
      </c>
      <c r="AO678" s="16">
        <v>8</v>
      </c>
      <c r="AP678" s="16">
        <v>9</v>
      </c>
      <c r="AQ678" s="16">
        <v>1</v>
      </c>
      <c r="AR678" s="16">
        <v>4</v>
      </c>
      <c r="AS678" s="16">
        <v>3</v>
      </c>
      <c r="AT678" s="16">
        <v>2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</row>
    <row r="679" spans="1:52" x14ac:dyDescent="0.35">
      <c r="A679">
        <v>11743</v>
      </c>
      <c r="B679" t="s">
        <v>69</v>
      </c>
      <c r="C679" t="s">
        <v>74</v>
      </c>
      <c r="D679" t="s">
        <v>68</v>
      </c>
      <c r="E679" t="s">
        <v>86</v>
      </c>
      <c r="F679" t="s">
        <v>196</v>
      </c>
      <c r="G679" t="s">
        <v>96</v>
      </c>
      <c r="H679" t="s">
        <v>98</v>
      </c>
      <c r="I679" t="s">
        <v>197</v>
      </c>
      <c r="J679" t="s">
        <v>111</v>
      </c>
      <c r="K679" t="s">
        <v>117</v>
      </c>
      <c r="L679">
        <v>7</v>
      </c>
      <c r="X679" s="16"/>
      <c r="Y679" t="s">
        <v>68</v>
      </c>
      <c r="Z679">
        <v>7</v>
      </c>
      <c r="AA679">
        <v>4</v>
      </c>
      <c r="AB679">
        <v>3</v>
      </c>
      <c r="AC679">
        <v>9</v>
      </c>
      <c r="AD679" t="s">
        <v>128</v>
      </c>
      <c r="AE679" s="16">
        <v>4</v>
      </c>
      <c r="AF679" s="16">
        <v>2</v>
      </c>
      <c r="AG679" s="16">
        <v>5</v>
      </c>
      <c r="AH679" s="16">
        <v>4</v>
      </c>
      <c r="AI679" s="16">
        <v>1</v>
      </c>
      <c r="AJ679" s="16"/>
      <c r="AK679">
        <v>9</v>
      </c>
      <c r="AL679" s="16">
        <v>8</v>
      </c>
      <c r="AM679" s="16">
        <v>10</v>
      </c>
      <c r="AN679" s="16">
        <v>10</v>
      </c>
      <c r="AO679" s="16">
        <v>10</v>
      </c>
      <c r="AP679" s="16">
        <v>9</v>
      </c>
      <c r="AQ679" s="16">
        <v>1</v>
      </c>
      <c r="AR679" s="16">
        <v>4</v>
      </c>
      <c r="AS679" s="16">
        <v>2</v>
      </c>
      <c r="AT679" s="16">
        <v>3</v>
      </c>
      <c r="AU679">
        <v>1</v>
      </c>
      <c r="AV679">
        <v>1</v>
      </c>
      <c r="AW679">
        <v>0</v>
      </c>
      <c r="AX679">
        <v>0</v>
      </c>
      <c r="AY679">
        <v>0</v>
      </c>
      <c r="AZ679">
        <v>0</v>
      </c>
    </row>
    <row r="680" spans="1:52" x14ac:dyDescent="0.35">
      <c r="A680">
        <v>11745</v>
      </c>
      <c r="B680" t="s">
        <v>69</v>
      </c>
      <c r="C680" t="s">
        <v>74</v>
      </c>
      <c r="D680" t="s">
        <v>68</v>
      </c>
      <c r="E680" t="s">
        <v>83</v>
      </c>
      <c r="F680" t="s">
        <v>198</v>
      </c>
      <c r="G680" t="s">
        <v>96</v>
      </c>
      <c r="H680" t="s">
        <v>98</v>
      </c>
      <c r="I680" t="s">
        <v>201</v>
      </c>
      <c r="J680" t="s">
        <v>111</v>
      </c>
      <c r="K680" t="s">
        <v>116</v>
      </c>
      <c r="L680">
        <v>10</v>
      </c>
      <c r="X680" s="16"/>
      <c r="Y680" t="s">
        <v>68</v>
      </c>
      <c r="Z680">
        <v>10</v>
      </c>
      <c r="AA680">
        <v>5</v>
      </c>
      <c r="AB680">
        <v>5</v>
      </c>
      <c r="AC680">
        <v>10</v>
      </c>
      <c r="AD680" t="s">
        <v>128</v>
      </c>
      <c r="AE680" s="16">
        <v>5</v>
      </c>
      <c r="AF680" s="16">
        <v>3</v>
      </c>
      <c r="AG680" s="16">
        <v>5</v>
      </c>
      <c r="AH680" s="16">
        <v>4</v>
      </c>
      <c r="AI680" s="16">
        <v>4</v>
      </c>
      <c r="AJ680" s="16"/>
      <c r="AK680">
        <v>9</v>
      </c>
      <c r="AL680" s="16">
        <v>8</v>
      </c>
      <c r="AM680" s="16">
        <v>8</v>
      </c>
      <c r="AN680" s="16">
        <v>9</v>
      </c>
      <c r="AO680" s="16">
        <v>7</v>
      </c>
      <c r="AP680" s="16">
        <v>10</v>
      </c>
      <c r="AQ680" s="16">
        <v>1</v>
      </c>
      <c r="AR680" s="16">
        <v>3</v>
      </c>
      <c r="AS680" s="16">
        <v>2</v>
      </c>
      <c r="AT680" s="16">
        <v>4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</row>
    <row r="681" spans="1:52" x14ac:dyDescent="0.35">
      <c r="A681">
        <v>11746</v>
      </c>
      <c r="B681" t="s">
        <v>69</v>
      </c>
      <c r="C681" t="s">
        <v>74</v>
      </c>
      <c r="D681" t="s">
        <v>68</v>
      </c>
      <c r="E681" t="s">
        <v>80</v>
      </c>
      <c r="F681" t="s">
        <v>196</v>
      </c>
      <c r="G681" t="s">
        <v>94</v>
      </c>
      <c r="H681" t="s">
        <v>97</v>
      </c>
      <c r="I681" t="s">
        <v>207</v>
      </c>
      <c r="J681" t="s">
        <v>111</v>
      </c>
      <c r="K681" t="s">
        <v>116</v>
      </c>
      <c r="L681">
        <v>10</v>
      </c>
      <c r="X681" s="16"/>
      <c r="Y681" t="s">
        <v>69</v>
      </c>
      <c r="AB681">
        <v>5</v>
      </c>
      <c r="AE681" s="16"/>
      <c r="AF681" s="16"/>
      <c r="AG681" s="16"/>
      <c r="AH681" s="16"/>
      <c r="AI681" s="16"/>
      <c r="AJ681" s="16"/>
      <c r="AK681">
        <v>9</v>
      </c>
      <c r="AL681" s="16">
        <v>8</v>
      </c>
      <c r="AM681" s="16">
        <v>7</v>
      </c>
      <c r="AN681" s="16">
        <v>10</v>
      </c>
      <c r="AO681" s="16">
        <v>10</v>
      </c>
      <c r="AP681" s="16">
        <v>10</v>
      </c>
      <c r="AQ681" s="16">
        <v>2</v>
      </c>
      <c r="AR681" s="16">
        <v>1</v>
      </c>
      <c r="AS681" s="16">
        <v>4</v>
      </c>
      <c r="AT681" s="16">
        <v>3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0</v>
      </c>
    </row>
    <row r="682" spans="1:52" x14ac:dyDescent="0.35">
      <c r="A682">
        <v>11753</v>
      </c>
      <c r="B682" t="s">
        <v>69</v>
      </c>
      <c r="C682" t="s">
        <v>74</v>
      </c>
      <c r="D682" t="s">
        <v>68</v>
      </c>
      <c r="E682" t="s">
        <v>81</v>
      </c>
      <c r="F682" t="s">
        <v>196</v>
      </c>
      <c r="G682" t="s">
        <v>95</v>
      </c>
      <c r="H682" t="s">
        <v>97</v>
      </c>
      <c r="I682" t="s">
        <v>199</v>
      </c>
      <c r="J682" t="s">
        <v>111</v>
      </c>
      <c r="K682" t="s">
        <v>204</v>
      </c>
      <c r="L682">
        <v>4</v>
      </c>
      <c r="X682" s="16"/>
      <c r="Y682" t="s">
        <v>68</v>
      </c>
      <c r="Z682">
        <v>3</v>
      </c>
      <c r="AA682">
        <v>1</v>
      </c>
      <c r="AB682">
        <v>2</v>
      </c>
      <c r="AC682">
        <v>5</v>
      </c>
      <c r="AD682" t="s">
        <v>128</v>
      </c>
      <c r="AE682" s="16">
        <v>4</v>
      </c>
      <c r="AF682" s="16">
        <v>3</v>
      </c>
      <c r="AG682" s="16">
        <v>4</v>
      </c>
      <c r="AH682" s="16">
        <v>3</v>
      </c>
      <c r="AI682" s="16">
        <v>1</v>
      </c>
      <c r="AJ682" s="16"/>
      <c r="AK682">
        <v>5</v>
      </c>
      <c r="AL682" s="16">
        <v>5</v>
      </c>
      <c r="AM682" s="16">
        <v>7</v>
      </c>
      <c r="AN682" s="16">
        <v>2</v>
      </c>
      <c r="AO682" s="16">
        <v>4</v>
      </c>
      <c r="AP682" s="16">
        <v>2</v>
      </c>
      <c r="AQ682" s="16">
        <v>2</v>
      </c>
      <c r="AR682" s="16">
        <v>4</v>
      </c>
      <c r="AS682" s="16">
        <v>1</v>
      </c>
      <c r="AT682" s="16">
        <v>3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</row>
    <row r="683" spans="1:52" x14ac:dyDescent="0.35">
      <c r="A683">
        <v>11754</v>
      </c>
      <c r="B683" t="s">
        <v>69</v>
      </c>
      <c r="C683" t="s">
        <v>74</v>
      </c>
      <c r="D683" t="s">
        <v>68</v>
      </c>
      <c r="E683" t="s">
        <v>79</v>
      </c>
      <c r="F683" t="s">
        <v>200</v>
      </c>
      <c r="G683" t="s">
        <v>96</v>
      </c>
      <c r="H683" t="s">
        <v>99</v>
      </c>
      <c r="I683" t="s">
        <v>201</v>
      </c>
      <c r="J683" t="s">
        <v>111</v>
      </c>
      <c r="K683" t="s">
        <v>204</v>
      </c>
      <c r="L683">
        <v>9</v>
      </c>
      <c r="X683" s="16"/>
      <c r="Y683" t="s">
        <v>69</v>
      </c>
      <c r="AB683">
        <v>4</v>
      </c>
      <c r="AE683" s="16"/>
      <c r="AF683" s="16"/>
      <c r="AG683" s="16"/>
      <c r="AH683" s="16"/>
      <c r="AI683" s="16"/>
      <c r="AJ683" s="16"/>
      <c r="AK683">
        <v>8</v>
      </c>
      <c r="AL683" s="16">
        <v>8</v>
      </c>
      <c r="AM683" s="16">
        <v>9</v>
      </c>
      <c r="AN683" s="16">
        <v>8</v>
      </c>
      <c r="AO683" s="16">
        <v>7</v>
      </c>
      <c r="AP683" s="16">
        <v>8</v>
      </c>
      <c r="AQ683" s="16">
        <v>4</v>
      </c>
      <c r="AR683" s="16">
        <v>3</v>
      </c>
      <c r="AS683" s="16">
        <v>2</v>
      </c>
      <c r="AT683" s="16">
        <v>1</v>
      </c>
      <c r="AU683">
        <v>1</v>
      </c>
      <c r="AV683">
        <v>1</v>
      </c>
      <c r="AW683">
        <v>0</v>
      </c>
      <c r="AX683">
        <v>0</v>
      </c>
      <c r="AY683">
        <v>0</v>
      </c>
      <c r="AZ683">
        <v>0</v>
      </c>
    </row>
    <row r="684" spans="1:52" x14ac:dyDescent="0.35">
      <c r="A684">
        <v>11757</v>
      </c>
      <c r="B684" t="s">
        <v>69</v>
      </c>
      <c r="C684" t="s">
        <v>74</v>
      </c>
      <c r="D684" t="s">
        <v>68</v>
      </c>
      <c r="E684" t="s">
        <v>81</v>
      </c>
      <c r="F684" t="s">
        <v>200</v>
      </c>
      <c r="G684" t="s">
        <v>96</v>
      </c>
      <c r="H684" t="s">
        <v>98</v>
      </c>
      <c r="I684" t="s">
        <v>203</v>
      </c>
      <c r="J684" t="s">
        <v>111</v>
      </c>
      <c r="K684" t="s">
        <v>204</v>
      </c>
      <c r="L684">
        <v>7</v>
      </c>
      <c r="X684" s="16"/>
      <c r="Y684" t="s">
        <v>69</v>
      </c>
      <c r="AB684">
        <v>4</v>
      </c>
      <c r="AE684" s="16"/>
      <c r="AF684" s="16"/>
      <c r="AG684" s="16"/>
      <c r="AH684" s="16"/>
      <c r="AI684" s="16"/>
      <c r="AJ684" s="16"/>
      <c r="AK684">
        <v>6</v>
      </c>
      <c r="AL684" s="16">
        <v>6</v>
      </c>
      <c r="AM684" s="16">
        <v>3</v>
      </c>
      <c r="AN684" s="16">
        <v>9</v>
      </c>
      <c r="AO684" s="16">
        <v>8</v>
      </c>
      <c r="AP684" s="16">
        <v>7</v>
      </c>
      <c r="AQ684" s="16">
        <v>1</v>
      </c>
      <c r="AR684" s="16">
        <v>2</v>
      </c>
      <c r="AS684" s="16">
        <v>4</v>
      </c>
      <c r="AT684" s="16">
        <v>3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</row>
    <row r="685" spans="1:52" x14ac:dyDescent="0.35">
      <c r="A685">
        <v>11758</v>
      </c>
      <c r="B685" t="s">
        <v>69</v>
      </c>
      <c r="C685" t="s">
        <v>74</v>
      </c>
      <c r="D685" t="s">
        <v>68</v>
      </c>
      <c r="E685" t="s">
        <v>75</v>
      </c>
      <c r="F685" t="s">
        <v>200</v>
      </c>
      <c r="G685" t="s">
        <v>94</v>
      </c>
      <c r="H685" t="s">
        <v>98</v>
      </c>
      <c r="I685" t="s">
        <v>207</v>
      </c>
      <c r="J685" t="s">
        <v>111</v>
      </c>
      <c r="K685" t="s">
        <v>116</v>
      </c>
      <c r="L685">
        <v>7</v>
      </c>
      <c r="X685" s="16"/>
      <c r="Y685" t="s">
        <v>68</v>
      </c>
      <c r="Z685">
        <v>8</v>
      </c>
      <c r="AA685">
        <v>5</v>
      </c>
      <c r="AB685">
        <v>4</v>
      </c>
      <c r="AC685">
        <v>7</v>
      </c>
      <c r="AD685" t="s">
        <v>129</v>
      </c>
      <c r="AE685" s="16">
        <v>4</v>
      </c>
      <c r="AF685" s="16">
        <v>4</v>
      </c>
      <c r="AG685" s="16">
        <v>5</v>
      </c>
      <c r="AH685" s="16">
        <v>5</v>
      </c>
      <c r="AI685" s="16"/>
      <c r="AJ685" s="16">
        <v>2</v>
      </c>
      <c r="AK685">
        <v>7</v>
      </c>
      <c r="AL685" s="16">
        <v>10</v>
      </c>
      <c r="AM685" s="16">
        <v>10</v>
      </c>
      <c r="AN685" s="16">
        <v>7</v>
      </c>
      <c r="AO685" s="16">
        <v>8</v>
      </c>
      <c r="AP685" s="16">
        <v>7</v>
      </c>
      <c r="AQ685" s="16">
        <v>4</v>
      </c>
      <c r="AR685" s="16">
        <v>3</v>
      </c>
      <c r="AS685" s="16">
        <v>2</v>
      </c>
      <c r="AT685" s="16">
        <v>1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</row>
    <row r="686" spans="1:52" x14ac:dyDescent="0.35">
      <c r="A686">
        <v>11760</v>
      </c>
      <c r="B686" t="s">
        <v>69</v>
      </c>
      <c r="C686" t="s">
        <v>74</v>
      </c>
      <c r="D686" t="s">
        <v>68</v>
      </c>
      <c r="E686" t="s">
        <v>82</v>
      </c>
      <c r="F686" t="s">
        <v>198</v>
      </c>
      <c r="G686" t="s">
        <v>96</v>
      </c>
      <c r="H686" t="s">
        <v>98</v>
      </c>
      <c r="I686" t="s">
        <v>209</v>
      </c>
      <c r="J686" t="s">
        <v>111</v>
      </c>
      <c r="K686" t="s">
        <v>204</v>
      </c>
      <c r="L686">
        <v>9</v>
      </c>
      <c r="X686" s="16"/>
      <c r="Y686" t="s">
        <v>69</v>
      </c>
      <c r="AB686">
        <v>5</v>
      </c>
      <c r="AE686" s="16"/>
      <c r="AF686" s="16"/>
      <c r="AG686" s="16"/>
      <c r="AH686" s="16"/>
      <c r="AI686" s="16"/>
      <c r="AJ686" s="16"/>
      <c r="AK686">
        <v>9</v>
      </c>
      <c r="AL686" s="16">
        <v>7</v>
      </c>
      <c r="AM686" s="16">
        <v>10</v>
      </c>
      <c r="AN686" s="16">
        <v>9</v>
      </c>
      <c r="AO686" s="16">
        <v>7</v>
      </c>
      <c r="AP686" s="16">
        <v>9</v>
      </c>
      <c r="AQ686" s="16">
        <v>4</v>
      </c>
      <c r="AR686" s="16">
        <v>1</v>
      </c>
      <c r="AS686" s="16">
        <v>2</v>
      </c>
      <c r="AT686" s="16">
        <v>3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</row>
    <row r="687" spans="1:52" x14ac:dyDescent="0.35">
      <c r="A687">
        <v>11765</v>
      </c>
      <c r="B687" t="s">
        <v>69</v>
      </c>
      <c r="C687" t="s">
        <v>74</v>
      </c>
      <c r="D687" t="s">
        <v>68</v>
      </c>
      <c r="E687" t="s">
        <v>75</v>
      </c>
      <c r="F687" t="s">
        <v>92</v>
      </c>
      <c r="G687" t="s">
        <v>94</v>
      </c>
      <c r="H687" t="s">
        <v>99</v>
      </c>
      <c r="I687" t="s">
        <v>206</v>
      </c>
      <c r="J687" t="s">
        <v>110</v>
      </c>
      <c r="K687" t="s">
        <v>116</v>
      </c>
      <c r="L687">
        <v>9</v>
      </c>
      <c r="P687">
        <v>10</v>
      </c>
      <c r="Q687">
        <v>10</v>
      </c>
      <c r="R687">
        <v>9</v>
      </c>
      <c r="S687">
        <v>9</v>
      </c>
      <c r="T687">
        <v>10</v>
      </c>
      <c r="U687">
        <v>10</v>
      </c>
      <c r="V687" t="s">
        <v>126</v>
      </c>
      <c r="X687">
        <v>4</v>
      </c>
      <c r="Y687" t="s">
        <v>68</v>
      </c>
      <c r="Z687">
        <v>9</v>
      </c>
      <c r="AA687">
        <v>4</v>
      </c>
      <c r="AB687">
        <v>4</v>
      </c>
      <c r="AC687">
        <v>10</v>
      </c>
      <c r="AD687" t="s">
        <v>128</v>
      </c>
      <c r="AE687" s="16">
        <v>3</v>
      </c>
      <c r="AF687" s="16">
        <v>4</v>
      </c>
      <c r="AG687" s="16">
        <v>5</v>
      </c>
      <c r="AH687" s="16">
        <v>4</v>
      </c>
      <c r="AI687" s="16">
        <v>1</v>
      </c>
      <c r="AJ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>
        <v>1</v>
      </c>
      <c r="AV687">
        <v>1</v>
      </c>
      <c r="AW687">
        <v>0</v>
      </c>
      <c r="AX687">
        <v>0</v>
      </c>
      <c r="AY687">
        <v>1</v>
      </c>
      <c r="AZ687">
        <v>0</v>
      </c>
    </row>
    <row r="688" spans="1:52" x14ac:dyDescent="0.35">
      <c r="A688">
        <v>11766</v>
      </c>
      <c r="B688" t="s">
        <v>69</v>
      </c>
      <c r="C688" t="s">
        <v>74</v>
      </c>
      <c r="D688" t="s">
        <v>68</v>
      </c>
      <c r="E688" t="s">
        <v>83</v>
      </c>
      <c r="F688" t="s">
        <v>198</v>
      </c>
      <c r="G688" t="s">
        <v>96</v>
      </c>
      <c r="H688" t="s">
        <v>97</v>
      </c>
      <c r="I688" t="s">
        <v>199</v>
      </c>
      <c r="J688" t="s">
        <v>112</v>
      </c>
      <c r="K688" t="s">
        <v>116</v>
      </c>
      <c r="L688">
        <v>9</v>
      </c>
      <c r="X688" s="16"/>
      <c r="Y688" t="s">
        <v>69</v>
      </c>
      <c r="AB688">
        <v>5</v>
      </c>
      <c r="AE688" s="16"/>
      <c r="AF688" s="16"/>
      <c r="AG688" s="16"/>
      <c r="AH688" s="16"/>
      <c r="AI688" s="16"/>
      <c r="AJ688" s="16"/>
      <c r="AK688">
        <v>9</v>
      </c>
      <c r="AL688" s="16">
        <v>10</v>
      </c>
      <c r="AM688" s="16">
        <v>9</v>
      </c>
      <c r="AN688" s="16">
        <v>9</v>
      </c>
      <c r="AO688" s="16">
        <v>7</v>
      </c>
      <c r="AP688" s="16">
        <v>9</v>
      </c>
      <c r="AQ688" s="16">
        <v>1</v>
      </c>
      <c r="AR688" s="16">
        <v>4</v>
      </c>
      <c r="AS688" s="16">
        <v>3</v>
      </c>
      <c r="AT688" s="16">
        <v>2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</row>
    <row r="689" spans="1:52" x14ac:dyDescent="0.35">
      <c r="A689">
        <v>11767</v>
      </c>
      <c r="B689" t="s">
        <v>69</v>
      </c>
      <c r="C689" t="s">
        <v>74</v>
      </c>
      <c r="D689" t="s">
        <v>68</v>
      </c>
      <c r="E689" t="s">
        <v>80</v>
      </c>
      <c r="F689" t="s">
        <v>198</v>
      </c>
      <c r="G689" t="s">
        <v>95</v>
      </c>
      <c r="H689" t="s">
        <v>97</v>
      </c>
      <c r="I689" t="s">
        <v>209</v>
      </c>
      <c r="J689" t="s">
        <v>111</v>
      </c>
      <c r="K689" t="s">
        <v>204</v>
      </c>
      <c r="L689">
        <v>8</v>
      </c>
      <c r="X689" s="16"/>
      <c r="Y689" t="s">
        <v>68</v>
      </c>
      <c r="Z689">
        <v>9</v>
      </c>
      <c r="AA689">
        <v>4</v>
      </c>
      <c r="AB689">
        <v>4</v>
      </c>
      <c r="AC689">
        <v>9</v>
      </c>
      <c r="AD689" t="s">
        <v>128</v>
      </c>
      <c r="AE689" s="16">
        <v>3</v>
      </c>
      <c r="AF689" s="16">
        <v>3</v>
      </c>
      <c r="AG689" s="16">
        <v>5</v>
      </c>
      <c r="AH689" s="16">
        <v>4</v>
      </c>
      <c r="AI689" s="16">
        <v>1</v>
      </c>
      <c r="AJ689" s="16"/>
      <c r="AK689">
        <v>10</v>
      </c>
      <c r="AL689" s="16">
        <v>9</v>
      </c>
      <c r="AM689" s="16">
        <v>8</v>
      </c>
      <c r="AN689" s="16">
        <v>9</v>
      </c>
      <c r="AO689" s="16">
        <v>9</v>
      </c>
      <c r="AP689" s="16">
        <v>9</v>
      </c>
      <c r="AQ689" s="16">
        <v>1</v>
      </c>
      <c r="AR689" s="16">
        <v>3</v>
      </c>
      <c r="AS689" s="16">
        <v>4</v>
      </c>
      <c r="AT689" s="16">
        <v>2</v>
      </c>
      <c r="AU689">
        <v>1</v>
      </c>
      <c r="AV689">
        <v>0</v>
      </c>
      <c r="AW689">
        <v>0</v>
      </c>
      <c r="AX689">
        <v>0</v>
      </c>
      <c r="AY689">
        <v>1</v>
      </c>
      <c r="AZ689">
        <v>0</v>
      </c>
    </row>
    <row r="690" spans="1:52" x14ac:dyDescent="0.35">
      <c r="A690">
        <v>11769</v>
      </c>
      <c r="B690" t="s">
        <v>69</v>
      </c>
      <c r="C690" t="s">
        <v>74</v>
      </c>
      <c r="D690" t="s">
        <v>68</v>
      </c>
      <c r="E690" t="s">
        <v>83</v>
      </c>
      <c r="F690" t="s">
        <v>198</v>
      </c>
      <c r="G690" t="s">
        <v>95</v>
      </c>
      <c r="H690" t="s">
        <v>97</v>
      </c>
      <c r="I690" t="s">
        <v>203</v>
      </c>
      <c r="J690" t="s">
        <v>111</v>
      </c>
      <c r="K690" t="s">
        <v>204</v>
      </c>
      <c r="L690">
        <v>9</v>
      </c>
      <c r="X690" s="16"/>
      <c r="Y690" t="s">
        <v>69</v>
      </c>
      <c r="AB690">
        <v>5</v>
      </c>
      <c r="AE690" s="16"/>
      <c r="AF690" s="16"/>
      <c r="AG690" s="16"/>
      <c r="AH690" s="16"/>
      <c r="AI690" s="16"/>
      <c r="AJ690" s="16"/>
      <c r="AK690">
        <v>10</v>
      </c>
      <c r="AL690" s="16">
        <v>9</v>
      </c>
      <c r="AM690" s="16">
        <v>9</v>
      </c>
      <c r="AN690" s="16">
        <v>9</v>
      </c>
      <c r="AO690" s="16">
        <v>10</v>
      </c>
      <c r="AP690" s="16">
        <v>9</v>
      </c>
      <c r="AQ690" s="16">
        <v>1</v>
      </c>
      <c r="AR690" s="16">
        <v>2</v>
      </c>
      <c r="AS690" s="16">
        <v>4</v>
      </c>
      <c r="AT690" s="16">
        <v>3</v>
      </c>
      <c r="AU690">
        <v>1</v>
      </c>
      <c r="AV690">
        <v>1</v>
      </c>
      <c r="AW690">
        <v>0</v>
      </c>
      <c r="AX690">
        <v>0</v>
      </c>
      <c r="AY690">
        <v>0</v>
      </c>
      <c r="AZ690">
        <v>0</v>
      </c>
    </row>
    <row r="691" spans="1:52" x14ac:dyDescent="0.35">
      <c r="A691">
        <v>11772</v>
      </c>
      <c r="B691" t="s">
        <v>69</v>
      </c>
      <c r="C691" t="s">
        <v>74</v>
      </c>
      <c r="D691" t="s">
        <v>68</v>
      </c>
      <c r="E691" t="s">
        <v>84</v>
      </c>
      <c r="F691" t="s">
        <v>208</v>
      </c>
      <c r="G691" t="s">
        <v>93</v>
      </c>
      <c r="H691" t="s">
        <v>99</v>
      </c>
      <c r="I691" t="s">
        <v>199</v>
      </c>
      <c r="J691" t="s">
        <v>111</v>
      </c>
      <c r="K691" t="s">
        <v>116</v>
      </c>
      <c r="L691">
        <v>9</v>
      </c>
      <c r="X691" s="16"/>
      <c r="Y691" t="s">
        <v>68</v>
      </c>
      <c r="Z691">
        <v>9</v>
      </c>
      <c r="AA691">
        <v>5</v>
      </c>
      <c r="AB691">
        <v>5</v>
      </c>
      <c r="AC691">
        <v>10</v>
      </c>
      <c r="AD691" t="s">
        <v>129</v>
      </c>
      <c r="AE691" s="16">
        <v>4</v>
      </c>
      <c r="AF691" s="16">
        <v>4</v>
      </c>
      <c r="AG691" s="16">
        <v>4</v>
      </c>
      <c r="AH691" s="16">
        <v>5</v>
      </c>
      <c r="AI691" s="16"/>
      <c r="AJ691" s="16">
        <v>3</v>
      </c>
      <c r="AK691">
        <v>10</v>
      </c>
      <c r="AL691" s="16">
        <v>9</v>
      </c>
      <c r="AM691" s="16">
        <v>10</v>
      </c>
      <c r="AN691" s="16">
        <v>9</v>
      </c>
      <c r="AO691" s="16">
        <v>10</v>
      </c>
      <c r="AP691" s="16">
        <v>10</v>
      </c>
      <c r="AQ691" s="16">
        <v>1</v>
      </c>
      <c r="AR691" s="16">
        <v>3</v>
      </c>
      <c r="AS691" s="16">
        <v>4</v>
      </c>
      <c r="AT691" s="16">
        <v>2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</row>
    <row r="692" spans="1:52" x14ac:dyDescent="0.35">
      <c r="A692">
        <v>11774</v>
      </c>
      <c r="B692" t="s">
        <v>69</v>
      </c>
      <c r="C692" t="s">
        <v>74</v>
      </c>
      <c r="D692" t="s">
        <v>68</v>
      </c>
      <c r="E692" t="s">
        <v>86</v>
      </c>
      <c r="F692" t="s">
        <v>196</v>
      </c>
      <c r="G692" t="s">
        <v>96</v>
      </c>
      <c r="H692" t="s">
        <v>97</v>
      </c>
      <c r="I692" t="s">
        <v>209</v>
      </c>
      <c r="J692" t="s">
        <v>111</v>
      </c>
      <c r="K692" t="s">
        <v>116</v>
      </c>
      <c r="L692">
        <v>9</v>
      </c>
      <c r="X692" s="16"/>
      <c r="Y692" t="s">
        <v>69</v>
      </c>
      <c r="AB692">
        <v>4</v>
      </c>
      <c r="AE692" s="16"/>
      <c r="AF692" s="16"/>
      <c r="AG692" s="16"/>
      <c r="AH692" s="16"/>
      <c r="AI692" s="16"/>
      <c r="AJ692" s="16"/>
      <c r="AK692">
        <v>9</v>
      </c>
      <c r="AL692" s="16">
        <v>7</v>
      </c>
      <c r="AM692" s="16">
        <v>10</v>
      </c>
      <c r="AN692" s="16">
        <v>9</v>
      </c>
      <c r="AO692" s="16">
        <v>9</v>
      </c>
      <c r="AP692" s="16">
        <v>10</v>
      </c>
      <c r="AQ692" s="16">
        <v>4</v>
      </c>
      <c r="AR692" s="16">
        <v>2</v>
      </c>
      <c r="AS692" s="16">
        <v>3</v>
      </c>
      <c r="AT692" s="16">
        <v>1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</row>
    <row r="693" spans="1:52" x14ac:dyDescent="0.35">
      <c r="A693">
        <v>11776</v>
      </c>
      <c r="B693" t="s">
        <v>69</v>
      </c>
      <c r="C693" t="s">
        <v>74</v>
      </c>
      <c r="D693" t="s">
        <v>68</v>
      </c>
      <c r="E693" t="s">
        <v>76</v>
      </c>
      <c r="F693" t="s">
        <v>198</v>
      </c>
      <c r="G693" t="s">
        <v>96</v>
      </c>
      <c r="H693" t="s">
        <v>97</v>
      </c>
      <c r="I693" t="s">
        <v>209</v>
      </c>
      <c r="J693" t="s">
        <v>111</v>
      </c>
      <c r="K693" t="s">
        <v>116</v>
      </c>
      <c r="L693">
        <v>9</v>
      </c>
      <c r="X693" s="16"/>
      <c r="Y693" t="s">
        <v>69</v>
      </c>
      <c r="AB693">
        <v>4</v>
      </c>
      <c r="AE693" s="16"/>
      <c r="AF693" s="16"/>
      <c r="AG693" s="16"/>
      <c r="AH693" s="16"/>
      <c r="AI693" s="16"/>
      <c r="AJ693" s="16"/>
      <c r="AK693">
        <v>10</v>
      </c>
      <c r="AL693" s="16">
        <v>10</v>
      </c>
      <c r="AM693" s="16">
        <v>7</v>
      </c>
      <c r="AN693" s="16">
        <v>9</v>
      </c>
      <c r="AO693" s="16">
        <v>10</v>
      </c>
      <c r="AP693" s="16">
        <v>9</v>
      </c>
      <c r="AQ693" s="16">
        <v>2</v>
      </c>
      <c r="AR693" s="16">
        <v>1</v>
      </c>
      <c r="AS693" s="16">
        <v>3</v>
      </c>
      <c r="AT693" s="16">
        <v>4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0</v>
      </c>
    </row>
    <row r="694" spans="1:52" x14ac:dyDescent="0.35">
      <c r="A694">
        <v>11777</v>
      </c>
      <c r="B694" t="s">
        <v>69</v>
      </c>
      <c r="C694" t="s">
        <v>74</v>
      </c>
      <c r="D694" t="s">
        <v>68</v>
      </c>
      <c r="E694" t="s">
        <v>75</v>
      </c>
      <c r="F694" t="s">
        <v>198</v>
      </c>
      <c r="G694" t="s">
        <v>95</v>
      </c>
      <c r="H694" t="s">
        <v>98</v>
      </c>
      <c r="I694" t="s">
        <v>206</v>
      </c>
      <c r="J694" t="s">
        <v>111</v>
      </c>
      <c r="K694" t="s">
        <v>116</v>
      </c>
      <c r="L694">
        <v>9</v>
      </c>
      <c r="X694" s="16"/>
      <c r="Y694" t="s">
        <v>69</v>
      </c>
      <c r="AB694">
        <v>5</v>
      </c>
      <c r="AE694" s="16"/>
      <c r="AF694" s="16"/>
      <c r="AG694" s="16"/>
      <c r="AH694" s="16"/>
      <c r="AI694" s="16"/>
      <c r="AJ694" s="16"/>
      <c r="AK694">
        <v>9</v>
      </c>
      <c r="AL694" s="16">
        <v>7</v>
      </c>
      <c r="AM694" s="16">
        <v>8</v>
      </c>
      <c r="AN694" s="16">
        <v>10</v>
      </c>
      <c r="AO694" s="16">
        <v>8</v>
      </c>
      <c r="AP694" s="16">
        <v>10</v>
      </c>
      <c r="AQ694" s="16">
        <v>2</v>
      </c>
      <c r="AR694" s="16">
        <v>4</v>
      </c>
      <c r="AS694" s="16">
        <v>1</v>
      </c>
      <c r="AT694" s="16">
        <v>3</v>
      </c>
      <c r="AU694">
        <v>1</v>
      </c>
      <c r="AV694">
        <v>1</v>
      </c>
      <c r="AW694">
        <v>0</v>
      </c>
      <c r="AX694">
        <v>0</v>
      </c>
      <c r="AY694">
        <v>1</v>
      </c>
      <c r="AZ694">
        <v>0</v>
      </c>
    </row>
    <row r="695" spans="1:52" x14ac:dyDescent="0.35">
      <c r="A695">
        <v>11779</v>
      </c>
      <c r="B695" t="s">
        <v>69</v>
      </c>
      <c r="C695" t="s">
        <v>74</v>
      </c>
      <c r="D695" t="s">
        <v>68</v>
      </c>
      <c r="E695" t="s">
        <v>79</v>
      </c>
      <c r="F695" t="s">
        <v>196</v>
      </c>
      <c r="G695" t="s">
        <v>96</v>
      </c>
      <c r="H695" t="s">
        <v>98</v>
      </c>
      <c r="I695" t="s">
        <v>203</v>
      </c>
      <c r="J695" t="s">
        <v>111</v>
      </c>
      <c r="K695" t="s">
        <v>116</v>
      </c>
      <c r="L695">
        <v>9</v>
      </c>
      <c r="X695" s="16"/>
      <c r="Y695" t="s">
        <v>69</v>
      </c>
      <c r="AB695">
        <v>5</v>
      </c>
      <c r="AE695" s="16"/>
      <c r="AF695" s="16"/>
      <c r="AG695" s="16"/>
      <c r="AH695" s="16"/>
      <c r="AI695" s="16"/>
      <c r="AJ695" s="16"/>
      <c r="AK695">
        <v>9</v>
      </c>
      <c r="AL695" s="16">
        <v>7</v>
      </c>
      <c r="AM695" s="16">
        <v>9</v>
      </c>
      <c r="AN695" s="16">
        <v>9</v>
      </c>
      <c r="AO695" s="16">
        <v>7</v>
      </c>
      <c r="AP695" s="16">
        <v>9</v>
      </c>
      <c r="AQ695" s="16">
        <v>3</v>
      </c>
      <c r="AR695" s="16">
        <v>2</v>
      </c>
      <c r="AS695" s="16">
        <v>4</v>
      </c>
      <c r="AT695" s="16">
        <v>1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</row>
    <row r="696" spans="1:52" x14ac:dyDescent="0.35">
      <c r="A696">
        <v>11784</v>
      </c>
      <c r="B696" t="s">
        <v>69</v>
      </c>
      <c r="C696" t="s">
        <v>74</v>
      </c>
      <c r="D696" t="s">
        <v>68</v>
      </c>
      <c r="E696" t="s">
        <v>76</v>
      </c>
      <c r="F696" t="s">
        <v>196</v>
      </c>
      <c r="G696" t="s">
        <v>94</v>
      </c>
      <c r="H696" t="s">
        <v>97</v>
      </c>
      <c r="I696" t="s">
        <v>201</v>
      </c>
      <c r="J696" t="s">
        <v>111</v>
      </c>
      <c r="K696" t="s">
        <v>116</v>
      </c>
      <c r="L696">
        <v>9</v>
      </c>
      <c r="X696" s="16"/>
      <c r="Y696" t="s">
        <v>69</v>
      </c>
      <c r="AB696">
        <v>4</v>
      </c>
      <c r="AE696" s="16"/>
      <c r="AF696" s="16"/>
      <c r="AG696" s="16"/>
      <c r="AH696" s="16"/>
      <c r="AI696" s="16"/>
      <c r="AJ696" s="16"/>
      <c r="AK696">
        <v>10</v>
      </c>
      <c r="AL696" s="16">
        <v>10</v>
      </c>
      <c r="AM696" s="16">
        <v>8</v>
      </c>
      <c r="AN696" s="16">
        <v>9</v>
      </c>
      <c r="AO696" s="16">
        <v>10</v>
      </c>
      <c r="AP696" s="16">
        <v>9</v>
      </c>
      <c r="AQ696" s="16">
        <v>2</v>
      </c>
      <c r="AR696" s="16">
        <v>1</v>
      </c>
      <c r="AS696" s="16">
        <v>3</v>
      </c>
      <c r="AT696" s="16">
        <v>4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</row>
    <row r="697" spans="1:52" x14ac:dyDescent="0.35">
      <c r="A697">
        <v>11785</v>
      </c>
      <c r="B697" t="s">
        <v>69</v>
      </c>
      <c r="C697" t="s">
        <v>74</v>
      </c>
      <c r="D697" t="s">
        <v>68</v>
      </c>
      <c r="E697" t="s">
        <v>80</v>
      </c>
      <c r="F697" t="s">
        <v>92</v>
      </c>
      <c r="G697" t="s">
        <v>93</v>
      </c>
      <c r="H697" t="s">
        <v>98</v>
      </c>
      <c r="I697" t="s">
        <v>206</v>
      </c>
      <c r="J697" t="s">
        <v>111</v>
      </c>
      <c r="K697" t="s">
        <v>116</v>
      </c>
      <c r="L697">
        <v>6</v>
      </c>
      <c r="X697" s="16"/>
      <c r="Y697" t="s">
        <v>69</v>
      </c>
      <c r="AB697">
        <v>4</v>
      </c>
      <c r="AE697" s="16"/>
      <c r="AF697" s="16"/>
      <c r="AG697" s="16"/>
      <c r="AH697" s="16"/>
      <c r="AI697" s="16"/>
      <c r="AJ697" s="16"/>
      <c r="AK697">
        <v>4</v>
      </c>
      <c r="AL697" s="16">
        <v>5</v>
      </c>
      <c r="AM697" s="16">
        <v>7</v>
      </c>
      <c r="AN697" s="16">
        <v>2</v>
      </c>
      <c r="AO697" s="16">
        <v>4</v>
      </c>
      <c r="AP697" s="16">
        <v>6</v>
      </c>
      <c r="AQ697" s="16">
        <v>2</v>
      </c>
      <c r="AR697" s="16">
        <v>1</v>
      </c>
      <c r="AS697" s="16">
        <v>3</v>
      </c>
      <c r="AT697" s="16">
        <v>4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</row>
    <row r="698" spans="1:52" x14ac:dyDescent="0.35">
      <c r="A698">
        <v>11789</v>
      </c>
      <c r="B698" t="s">
        <v>69</v>
      </c>
      <c r="C698" t="s">
        <v>74</v>
      </c>
      <c r="D698" t="s">
        <v>68</v>
      </c>
      <c r="E698" t="s">
        <v>77</v>
      </c>
      <c r="F698" t="s">
        <v>200</v>
      </c>
      <c r="G698" t="s">
        <v>96</v>
      </c>
      <c r="H698" t="s">
        <v>98</v>
      </c>
      <c r="I698" t="s">
        <v>205</v>
      </c>
      <c r="J698" t="s">
        <v>111</v>
      </c>
      <c r="K698" t="s">
        <v>204</v>
      </c>
      <c r="L698">
        <v>9</v>
      </c>
      <c r="X698" s="16"/>
      <c r="Y698" t="s">
        <v>68</v>
      </c>
      <c r="Z698">
        <v>10</v>
      </c>
      <c r="AA698">
        <v>4</v>
      </c>
      <c r="AB698">
        <v>5</v>
      </c>
      <c r="AC698">
        <v>10</v>
      </c>
      <c r="AD698" t="s">
        <v>128</v>
      </c>
      <c r="AE698" s="16">
        <v>5</v>
      </c>
      <c r="AF698" s="16">
        <v>4</v>
      </c>
      <c r="AG698" s="16">
        <v>4</v>
      </c>
      <c r="AH698" s="16">
        <v>4</v>
      </c>
      <c r="AI698" s="16">
        <v>1</v>
      </c>
      <c r="AJ698" s="16"/>
      <c r="AK698">
        <v>10</v>
      </c>
      <c r="AL698" s="16">
        <v>10</v>
      </c>
      <c r="AM698" s="16">
        <v>9</v>
      </c>
      <c r="AN698" s="16">
        <v>9</v>
      </c>
      <c r="AO698" s="16">
        <v>10</v>
      </c>
      <c r="AP698" s="16">
        <v>9</v>
      </c>
      <c r="AQ698" s="16">
        <v>2</v>
      </c>
      <c r="AR698" s="16">
        <v>4</v>
      </c>
      <c r="AS698" s="16">
        <v>1</v>
      </c>
      <c r="AT698" s="16">
        <v>3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</row>
    <row r="699" spans="1:52" x14ac:dyDescent="0.35">
      <c r="A699">
        <v>11791</v>
      </c>
      <c r="B699" t="s">
        <v>69</v>
      </c>
      <c r="C699" t="s">
        <v>74</v>
      </c>
      <c r="D699" t="s">
        <v>68</v>
      </c>
      <c r="E699" t="s">
        <v>85</v>
      </c>
      <c r="F699" t="s">
        <v>198</v>
      </c>
      <c r="G699" t="s">
        <v>96</v>
      </c>
      <c r="H699" t="s">
        <v>97</v>
      </c>
      <c r="I699" t="s">
        <v>205</v>
      </c>
      <c r="J699" t="s">
        <v>110</v>
      </c>
      <c r="K699" t="s">
        <v>204</v>
      </c>
      <c r="L699">
        <v>10</v>
      </c>
      <c r="P699">
        <v>10</v>
      </c>
      <c r="Q699">
        <v>9</v>
      </c>
      <c r="R699">
        <v>10</v>
      </c>
      <c r="S699">
        <v>8</v>
      </c>
      <c r="T699">
        <v>10</v>
      </c>
      <c r="U699">
        <v>9</v>
      </c>
      <c r="V699" t="s">
        <v>126</v>
      </c>
      <c r="X699">
        <v>5</v>
      </c>
      <c r="Y699" t="s">
        <v>68</v>
      </c>
      <c r="Z699">
        <v>10</v>
      </c>
      <c r="AA699">
        <v>4</v>
      </c>
      <c r="AB699">
        <v>5</v>
      </c>
      <c r="AC699">
        <v>9</v>
      </c>
      <c r="AD699" t="s">
        <v>128</v>
      </c>
      <c r="AE699" s="16">
        <v>5</v>
      </c>
      <c r="AF699" s="16">
        <v>4</v>
      </c>
      <c r="AG699" s="16">
        <v>5</v>
      </c>
      <c r="AH699" s="16">
        <v>4</v>
      </c>
      <c r="AI699" s="16">
        <v>2</v>
      </c>
      <c r="AJ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>
        <v>0</v>
      </c>
      <c r="AV699">
        <v>1</v>
      </c>
      <c r="AW699">
        <v>0</v>
      </c>
      <c r="AX699">
        <v>0</v>
      </c>
      <c r="AY699">
        <v>1</v>
      </c>
      <c r="AZ699">
        <v>0</v>
      </c>
    </row>
    <row r="700" spans="1:52" x14ac:dyDescent="0.35">
      <c r="A700">
        <v>11793</v>
      </c>
      <c r="B700" t="s">
        <v>69</v>
      </c>
      <c r="C700" t="s">
        <v>74</v>
      </c>
      <c r="D700" t="s">
        <v>68</v>
      </c>
      <c r="E700" t="s">
        <v>79</v>
      </c>
      <c r="F700" t="s">
        <v>198</v>
      </c>
      <c r="G700" t="s">
        <v>96</v>
      </c>
      <c r="H700" t="s">
        <v>98</v>
      </c>
      <c r="I700" t="s">
        <v>205</v>
      </c>
      <c r="J700" t="s">
        <v>111</v>
      </c>
      <c r="K700" t="s">
        <v>204</v>
      </c>
      <c r="L700">
        <v>9</v>
      </c>
      <c r="X700" s="16"/>
      <c r="Y700" t="s">
        <v>69</v>
      </c>
      <c r="AB700">
        <v>4</v>
      </c>
      <c r="AE700" s="16"/>
      <c r="AF700" s="16"/>
      <c r="AG700" s="16"/>
      <c r="AH700" s="16"/>
      <c r="AI700" s="16"/>
      <c r="AJ700" s="16"/>
      <c r="AK700">
        <v>9</v>
      </c>
      <c r="AL700" s="16">
        <v>8</v>
      </c>
      <c r="AM700" s="16">
        <v>10</v>
      </c>
      <c r="AN700" s="16">
        <v>9</v>
      </c>
      <c r="AO700" s="16">
        <v>7</v>
      </c>
      <c r="AP700" s="16">
        <v>9</v>
      </c>
      <c r="AQ700" s="16">
        <v>1</v>
      </c>
      <c r="AR700" s="16">
        <v>3</v>
      </c>
      <c r="AS700" s="16">
        <v>4</v>
      </c>
      <c r="AT700" s="16">
        <v>2</v>
      </c>
      <c r="AU700">
        <v>1</v>
      </c>
      <c r="AV700">
        <v>1</v>
      </c>
      <c r="AW700">
        <v>0</v>
      </c>
      <c r="AX700">
        <v>0</v>
      </c>
      <c r="AY700">
        <v>0</v>
      </c>
      <c r="AZ700">
        <v>0</v>
      </c>
    </row>
    <row r="701" spans="1:52" x14ac:dyDescent="0.35">
      <c r="A701">
        <v>11795</v>
      </c>
      <c r="B701" t="s">
        <v>69</v>
      </c>
      <c r="C701" t="s">
        <v>74</v>
      </c>
      <c r="D701" t="s">
        <v>68</v>
      </c>
      <c r="E701" t="s">
        <v>85</v>
      </c>
      <c r="F701" t="s">
        <v>198</v>
      </c>
      <c r="G701" t="s">
        <v>96</v>
      </c>
      <c r="H701" t="s">
        <v>97</v>
      </c>
      <c r="I701" t="s">
        <v>203</v>
      </c>
      <c r="J701" t="s">
        <v>111</v>
      </c>
      <c r="K701" t="s">
        <v>204</v>
      </c>
      <c r="L701">
        <v>9</v>
      </c>
      <c r="X701" s="16"/>
      <c r="Y701" t="s">
        <v>69</v>
      </c>
      <c r="AB701">
        <v>5</v>
      </c>
      <c r="AE701" s="16"/>
      <c r="AF701" s="16"/>
      <c r="AG701" s="16"/>
      <c r="AH701" s="16"/>
      <c r="AI701" s="16"/>
      <c r="AJ701" s="16"/>
      <c r="AK701">
        <v>9</v>
      </c>
      <c r="AL701" s="16">
        <v>10</v>
      </c>
      <c r="AM701" s="16">
        <v>7</v>
      </c>
      <c r="AN701" s="16">
        <v>9</v>
      </c>
      <c r="AO701" s="16">
        <v>9</v>
      </c>
      <c r="AP701" s="16">
        <v>10</v>
      </c>
      <c r="AQ701" s="16">
        <v>2</v>
      </c>
      <c r="AR701" s="16">
        <v>4</v>
      </c>
      <c r="AS701" s="16">
        <v>1</v>
      </c>
      <c r="AT701" s="16">
        <v>3</v>
      </c>
      <c r="AU701">
        <v>1</v>
      </c>
      <c r="AV701">
        <v>1</v>
      </c>
      <c r="AW701">
        <v>0</v>
      </c>
      <c r="AX701">
        <v>0</v>
      </c>
      <c r="AY701">
        <v>0</v>
      </c>
      <c r="AZ701">
        <v>0</v>
      </c>
    </row>
    <row r="702" spans="1:52" x14ac:dyDescent="0.35">
      <c r="A702">
        <v>11796</v>
      </c>
      <c r="B702" t="s">
        <v>69</v>
      </c>
      <c r="C702" t="s">
        <v>74</v>
      </c>
      <c r="D702" t="s">
        <v>68</v>
      </c>
      <c r="E702" t="s">
        <v>78</v>
      </c>
      <c r="F702" t="s">
        <v>200</v>
      </c>
      <c r="G702" t="s">
        <v>96</v>
      </c>
      <c r="H702" t="s">
        <v>98</v>
      </c>
      <c r="I702" t="s">
        <v>197</v>
      </c>
      <c r="J702" t="s">
        <v>111</v>
      </c>
      <c r="K702" t="s">
        <v>204</v>
      </c>
      <c r="L702">
        <v>9</v>
      </c>
      <c r="X702" s="16"/>
      <c r="Y702" t="s">
        <v>69</v>
      </c>
      <c r="AB702">
        <v>4</v>
      </c>
      <c r="AE702" s="16"/>
      <c r="AF702" s="16"/>
      <c r="AG702" s="16"/>
      <c r="AH702" s="16"/>
      <c r="AI702" s="16"/>
      <c r="AJ702" s="16"/>
      <c r="AK702">
        <v>10</v>
      </c>
      <c r="AL702" s="16">
        <v>10</v>
      </c>
      <c r="AM702" s="16">
        <v>9</v>
      </c>
      <c r="AN702" s="16">
        <v>9</v>
      </c>
      <c r="AO702" s="16">
        <v>8</v>
      </c>
      <c r="AP702" s="16">
        <v>9</v>
      </c>
      <c r="AQ702" s="16">
        <v>4</v>
      </c>
      <c r="AR702" s="16">
        <v>1</v>
      </c>
      <c r="AS702" s="16">
        <v>3</v>
      </c>
      <c r="AT702" s="16">
        <v>2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</row>
    <row r="703" spans="1:52" x14ac:dyDescent="0.35">
      <c r="A703">
        <v>11798</v>
      </c>
      <c r="B703" t="s">
        <v>69</v>
      </c>
      <c r="C703" t="s">
        <v>74</v>
      </c>
      <c r="D703" t="s">
        <v>68</v>
      </c>
      <c r="E703" t="s">
        <v>83</v>
      </c>
      <c r="F703" t="s">
        <v>196</v>
      </c>
      <c r="G703" t="s">
        <v>96</v>
      </c>
      <c r="H703" t="s">
        <v>98</v>
      </c>
      <c r="I703" t="s">
        <v>207</v>
      </c>
      <c r="J703" t="s">
        <v>111</v>
      </c>
      <c r="K703" t="s">
        <v>117</v>
      </c>
      <c r="L703">
        <v>5</v>
      </c>
      <c r="X703" s="16"/>
      <c r="Y703" t="s">
        <v>68</v>
      </c>
      <c r="Z703">
        <v>7</v>
      </c>
      <c r="AA703">
        <v>3</v>
      </c>
      <c r="AB703">
        <v>2</v>
      </c>
      <c r="AC703">
        <v>5</v>
      </c>
      <c r="AD703" t="s">
        <v>128</v>
      </c>
      <c r="AE703" s="16">
        <v>4</v>
      </c>
      <c r="AF703" s="16">
        <v>2</v>
      </c>
      <c r="AG703" s="16">
        <v>4</v>
      </c>
      <c r="AH703" s="16">
        <v>3</v>
      </c>
      <c r="AI703" s="16">
        <v>3</v>
      </c>
      <c r="AJ703" s="16"/>
      <c r="AK703">
        <v>4</v>
      </c>
      <c r="AL703" s="16">
        <v>2</v>
      </c>
      <c r="AM703" s="16">
        <v>4</v>
      </c>
      <c r="AN703" s="16">
        <v>3</v>
      </c>
      <c r="AO703" s="16">
        <v>7</v>
      </c>
      <c r="AP703" s="16">
        <v>7</v>
      </c>
      <c r="AQ703" s="16">
        <v>1</v>
      </c>
      <c r="AR703" s="16">
        <v>3</v>
      </c>
      <c r="AS703" s="16">
        <v>2</v>
      </c>
      <c r="AT703" s="16">
        <v>4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</row>
    <row r="704" spans="1:52" x14ac:dyDescent="0.35">
      <c r="A704">
        <v>11799</v>
      </c>
      <c r="B704" t="s">
        <v>69</v>
      </c>
      <c r="C704" t="s">
        <v>74</v>
      </c>
      <c r="D704" t="s">
        <v>68</v>
      </c>
      <c r="E704" t="s">
        <v>85</v>
      </c>
      <c r="F704" t="s">
        <v>198</v>
      </c>
      <c r="G704" t="s">
        <v>96</v>
      </c>
      <c r="H704" t="s">
        <v>98</v>
      </c>
      <c r="I704" t="s">
        <v>205</v>
      </c>
      <c r="J704" t="s">
        <v>110</v>
      </c>
      <c r="K704" t="s">
        <v>204</v>
      </c>
      <c r="L704">
        <v>10</v>
      </c>
      <c r="P704">
        <v>9</v>
      </c>
      <c r="Q704">
        <v>10</v>
      </c>
      <c r="R704">
        <v>9</v>
      </c>
      <c r="S704">
        <v>9</v>
      </c>
      <c r="T704">
        <v>8</v>
      </c>
      <c r="U704">
        <v>10</v>
      </c>
      <c r="V704" t="s">
        <v>123</v>
      </c>
      <c r="X704">
        <v>4</v>
      </c>
      <c r="Y704" t="s">
        <v>69</v>
      </c>
      <c r="AB704">
        <v>4</v>
      </c>
      <c r="AE704" s="16"/>
      <c r="AF704" s="16"/>
      <c r="AG704" s="16"/>
      <c r="AH704" s="16"/>
      <c r="AI704" s="16"/>
      <c r="AJ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</row>
    <row r="705" spans="1:52" x14ac:dyDescent="0.35">
      <c r="A705">
        <v>11801</v>
      </c>
      <c r="B705" t="s">
        <v>69</v>
      </c>
      <c r="C705" t="s">
        <v>74</v>
      </c>
      <c r="D705" t="s">
        <v>68</v>
      </c>
      <c r="E705" t="s">
        <v>85</v>
      </c>
      <c r="F705" t="s">
        <v>198</v>
      </c>
      <c r="G705" t="s">
        <v>95</v>
      </c>
      <c r="H705" t="s">
        <v>97</v>
      </c>
      <c r="I705" t="s">
        <v>209</v>
      </c>
      <c r="J705" t="s">
        <v>110</v>
      </c>
      <c r="K705" t="s">
        <v>117</v>
      </c>
      <c r="L705">
        <v>9</v>
      </c>
      <c r="P705">
        <v>10</v>
      </c>
      <c r="Q705">
        <v>9</v>
      </c>
      <c r="R705">
        <v>9</v>
      </c>
      <c r="S705">
        <v>9</v>
      </c>
      <c r="T705">
        <v>10</v>
      </c>
      <c r="U705">
        <v>9</v>
      </c>
      <c r="V705" t="s">
        <v>123</v>
      </c>
      <c r="X705">
        <v>4</v>
      </c>
      <c r="Y705" t="s">
        <v>68</v>
      </c>
      <c r="Z705">
        <v>10</v>
      </c>
      <c r="AA705">
        <v>4</v>
      </c>
      <c r="AB705">
        <v>5</v>
      </c>
      <c r="AC705">
        <v>8</v>
      </c>
      <c r="AD705" t="s">
        <v>128</v>
      </c>
      <c r="AE705" s="16">
        <v>5</v>
      </c>
      <c r="AF705" s="16">
        <v>5</v>
      </c>
      <c r="AG705" s="16">
        <v>4</v>
      </c>
      <c r="AH705" s="16">
        <v>5</v>
      </c>
      <c r="AI705" s="16">
        <v>1</v>
      </c>
      <c r="AJ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>
        <v>1</v>
      </c>
      <c r="AV705">
        <v>0</v>
      </c>
      <c r="AW705">
        <v>0</v>
      </c>
      <c r="AX705">
        <v>0</v>
      </c>
      <c r="AY705">
        <v>1</v>
      </c>
      <c r="AZ705">
        <v>0</v>
      </c>
    </row>
    <row r="706" spans="1:52" x14ac:dyDescent="0.35">
      <c r="A706">
        <v>11806</v>
      </c>
      <c r="B706" t="s">
        <v>69</v>
      </c>
      <c r="C706" t="s">
        <v>74</v>
      </c>
      <c r="D706" t="s">
        <v>68</v>
      </c>
      <c r="E706" t="s">
        <v>82</v>
      </c>
      <c r="F706" t="s">
        <v>196</v>
      </c>
      <c r="G706" t="s">
        <v>94</v>
      </c>
      <c r="H706" t="s">
        <v>97</v>
      </c>
      <c r="I706" t="s">
        <v>206</v>
      </c>
      <c r="J706" t="s">
        <v>110</v>
      </c>
      <c r="K706" t="s">
        <v>204</v>
      </c>
      <c r="L706">
        <v>9</v>
      </c>
      <c r="P706">
        <v>10</v>
      </c>
      <c r="Q706">
        <v>9</v>
      </c>
      <c r="R706">
        <v>9</v>
      </c>
      <c r="S706">
        <v>8</v>
      </c>
      <c r="T706">
        <v>10</v>
      </c>
      <c r="U706">
        <v>9</v>
      </c>
      <c r="V706" t="s">
        <v>123</v>
      </c>
      <c r="X706">
        <v>4</v>
      </c>
      <c r="Y706" t="s">
        <v>69</v>
      </c>
      <c r="AB706">
        <v>5</v>
      </c>
      <c r="AE706" s="16"/>
      <c r="AF706" s="16"/>
      <c r="AG706" s="16"/>
      <c r="AH706" s="16"/>
      <c r="AI706" s="16"/>
      <c r="AJ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</row>
    <row r="707" spans="1:52" x14ac:dyDescent="0.35">
      <c r="A707">
        <v>11807</v>
      </c>
      <c r="B707" t="s">
        <v>69</v>
      </c>
      <c r="C707" t="s">
        <v>74</v>
      </c>
      <c r="D707" t="s">
        <v>68</v>
      </c>
      <c r="E707" t="s">
        <v>82</v>
      </c>
      <c r="F707" t="s">
        <v>198</v>
      </c>
      <c r="G707" t="s">
        <v>96</v>
      </c>
      <c r="H707" t="s">
        <v>97</v>
      </c>
      <c r="I707" t="s">
        <v>201</v>
      </c>
      <c r="J707" t="s">
        <v>111</v>
      </c>
      <c r="K707" t="s">
        <v>116</v>
      </c>
      <c r="L707">
        <v>9</v>
      </c>
      <c r="X707" s="16"/>
      <c r="Y707" t="s">
        <v>69</v>
      </c>
      <c r="AB707">
        <v>5</v>
      </c>
      <c r="AE707" s="16"/>
      <c r="AF707" s="16"/>
      <c r="AG707" s="16"/>
      <c r="AH707" s="16"/>
      <c r="AI707" s="16"/>
      <c r="AJ707" s="16"/>
      <c r="AK707">
        <v>9</v>
      </c>
      <c r="AL707" s="16">
        <v>9</v>
      </c>
      <c r="AM707" s="16">
        <v>10</v>
      </c>
      <c r="AN707" s="16">
        <v>9</v>
      </c>
      <c r="AO707" s="16">
        <v>10</v>
      </c>
      <c r="AP707" s="16">
        <v>10</v>
      </c>
      <c r="AQ707" s="16">
        <v>2</v>
      </c>
      <c r="AR707" s="16">
        <v>1</v>
      </c>
      <c r="AS707" s="16">
        <v>3</v>
      </c>
      <c r="AT707" s="16">
        <v>4</v>
      </c>
      <c r="AU707">
        <v>1</v>
      </c>
      <c r="AV707">
        <v>1</v>
      </c>
      <c r="AW707">
        <v>0</v>
      </c>
      <c r="AX707">
        <v>0</v>
      </c>
      <c r="AY707">
        <v>0</v>
      </c>
      <c r="AZ707">
        <v>0</v>
      </c>
    </row>
    <row r="708" spans="1:52" x14ac:dyDescent="0.35">
      <c r="A708">
        <v>11810</v>
      </c>
      <c r="B708" t="s">
        <v>69</v>
      </c>
      <c r="C708" t="s">
        <v>74</v>
      </c>
      <c r="D708" t="s">
        <v>68</v>
      </c>
      <c r="E708" t="s">
        <v>77</v>
      </c>
      <c r="F708" t="s">
        <v>198</v>
      </c>
      <c r="G708" t="s">
        <v>95</v>
      </c>
      <c r="H708" t="s">
        <v>100</v>
      </c>
      <c r="I708" t="s">
        <v>205</v>
      </c>
      <c r="J708" t="s">
        <v>111</v>
      </c>
      <c r="K708" t="s">
        <v>116</v>
      </c>
      <c r="L708">
        <v>9</v>
      </c>
      <c r="X708" s="16"/>
      <c r="Y708" t="s">
        <v>69</v>
      </c>
      <c r="AB708">
        <v>4</v>
      </c>
      <c r="AE708" s="16"/>
      <c r="AF708" s="16"/>
      <c r="AG708" s="16"/>
      <c r="AH708" s="16"/>
      <c r="AI708" s="16"/>
      <c r="AJ708" s="16"/>
      <c r="AK708">
        <v>9</v>
      </c>
      <c r="AL708" s="16">
        <v>8</v>
      </c>
      <c r="AM708" s="16">
        <v>10</v>
      </c>
      <c r="AN708" s="16">
        <v>10</v>
      </c>
      <c r="AO708" s="16">
        <v>10</v>
      </c>
      <c r="AP708" s="16">
        <v>10</v>
      </c>
      <c r="AQ708" s="16">
        <v>1</v>
      </c>
      <c r="AR708" s="16">
        <v>2</v>
      </c>
      <c r="AS708" s="16">
        <v>4</v>
      </c>
      <c r="AT708" s="16">
        <v>3</v>
      </c>
      <c r="AU708">
        <v>1</v>
      </c>
      <c r="AV708">
        <v>1</v>
      </c>
      <c r="AW708">
        <v>0</v>
      </c>
      <c r="AX708">
        <v>0</v>
      </c>
      <c r="AY708">
        <v>0</v>
      </c>
      <c r="AZ708">
        <v>0</v>
      </c>
    </row>
    <row r="709" spans="1:52" x14ac:dyDescent="0.35">
      <c r="A709">
        <v>11816</v>
      </c>
      <c r="B709" t="s">
        <v>69</v>
      </c>
      <c r="C709" t="s">
        <v>74</v>
      </c>
      <c r="D709" t="s">
        <v>68</v>
      </c>
      <c r="E709" t="s">
        <v>83</v>
      </c>
      <c r="F709" t="s">
        <v>198</v>
      </c>
      <c r="G709" t="s">
        <v>95</v>
      </c>
      <c r="H709" t="s">
        <v>97</v>
      </c>
      <c r="I709" t="s">
        <v>206</v>
      </c>
      <c r="J709" t="s">
        <v>111</v>
      </c>
      <c r="K709" t="s">
        <v>116</v>
      </c>
      <c r="L709">
        <v>8</v>
      </c>
      <c r="X709" s="16"/>
      <c r="Y709" t="s">
        <v>69</v>
      </c>
      <c r="AB709">
        <v>4</v>
      </c>
      <c r="AE709" s="16"/>
      <c r="AF709" s="16"/>
      <c r="AG709" s="16"/>
      <c r="AH709" s="16"/>
      <c r="AI709" s="16"/>
      <c r="AJ709" s="16"/>
      <c r="AK709">
        <v>6</v>
      </c>
      <c r="AL709" s="16">
        <v>7</v>
      </c>
      <c r="AM709" s="16">
        <v>8</v>
      </c>
      <c r="AN709" s="16">
        <v>7</v>
      </c>
      <c r="AO709" s="16">
        <v>8</v>
      </c>
      <c r="AP709" s="16">
        <v>7</v>
      </c>
      <c r="AQ709" s="16">
        <v>3</v>
      </c>
      <c r="AR709" s="16">
        <v>1</v>
      </c>
      <c r="AS709" s="16">
        <v>4</v>
      </c>
      <c r="AT709" s="16">
        <v>2</v>
      </c>
      <c r="AU709">
        <v>1</v>
      </c>
      <c r="AV709">
        <v>0</v>
      </c>
      <c r="AW709">
        <v>0</v>
      </c>
      <c r="AX709">
        <v>0</v>
      </c>
      <c r="AY709">
        <v>1</v>
      </c>
      <c r="AZ709">
        <v>0</v>
      </c>
    </row>
    <row r="710" spans="1:52" x14ac:dyDescent="0.35">
      <c r="A710">
        <v>11818</v>
      </c>
      <c r="B710" t="s">
        <v>69</v>
      </c>
      <c r="C710" t="s">
        <v>74</v>
      </c>
      <c r="D710" t="s">
        <v>68</v>
      </c>
      <c r="E710" t="s">
        <v>75</v>
      </c>
      <c r="F710" t="s">
        <v>200</v>
      </c>
      <c r="G710" t="s">
        <v>94</v>
      </c>
      <c r="H710" t="s">
        <v>98</v>
      </c>
      <c r="I710" t="s">
        <v>207</v>
      </c>
      <c r="J710" t="s">
        <v>111</v>
      </c>
      <c r="K710" t="s">
        <v>117</v>
      </c>
      <c r="L710">
        <v>9</v>
      </c>
      <c r="X710" s="16"/>
      <c r="Y710" t="s">
        <v>68</v>
      </c>
      <c r="Z710">
        <v>9</v>
      </c>
      <c r="AA710">
        <v>5</v>
      </c>
      <c r="AB710">
        <v>4</v>
      </c>
      <c r="AC710">
        <v>10</v>
      </c>
      <c r="AD710" t="s">
        <v>128</v>
      </c>
      <c r="AE710" s="16">
        <v>2</v>
      </c>
      <c r="AF710" s="16">
        <v>3</v>
      </c>
      <c r="AG710" s="16">
        <v>2</v>
      </c>
      <c r="AH710" s="16">
        <v>3</v>
      </c>
      <c r="AI710" s="16">
        <v>3</v>
      </c>
      <c r="AJ710" s="16"/>
      <c r="AK710">
        <v>9</v>
      </c>
      <c r="AL710" s="16">
        <v>9</v>
      </c>
      <c r="AM710" s="16">
        <v>9</v>
      </c>
      <c r="AN710" s="16">
        <v>9</v>
      </c>
      <c r="AO710" s="16">
        <v>10</v>
      </c>
      <c r="AP710" s="16">
        <v>9</v>
      </c>
      <c r="AQ710" s="16">
        <v>1</v>
      </c>
      <c r="AR710" s="16">
        <v>2</v>
      </c>
      <c r="AS710" s="16">
        <v>3</v>
      </c>
      <c r="AT710" s="16">
        <v>4</v>
      </c>
      <c r="AU710">
        <v>1</v>
      </c>
      <c r="AV710">
        <v>0</v>
      </c>
      <c r="AW710">
        <v>0</v>
      </c>
      <c r="AX710">
        <v>0</v>
      </c>
      <c r="AY710">
        <v>1</v>
      </c>
      <c r="AZ710">
        <v>0</v>
      </c>
    </row>
    <row r="711" spans="1:52" x14ac:dyDescent="0.35">
      <c r="A711">
        <v>11820</v>
      </c>
      <c r="B711" t="s">
        <v>69</v>
      </c>
      <c r="C711" t="s">
        <v>74</v>
      </c>
      <c r="D711" t="s">
        <v>68</v>
      </c>
      <c r="E711" t="s">
        <v>79</v>
      </c>
      <c r="F711" t="s">
        <v>208</v>
      </c>
      <c r="G711" t="s">
        <v>93</v>
      </c>
      <c r="H711" t="s">
        <v>99</v>
      </c>
      <c r="I711" t="s">
        <v>206</v>
      </c>
      <c r="J711" t="s">
        <v>111</v>
      </c>
      <c r="K711" t="s">
        <v>117</v>
      </c>
      <c r="L711">
        <v>9</v>
      </c>
      <c r="X711" s="16"/>
      <c r="Y711" t="s">
        <v>69</v>
      </c>
      <c r="AB711">
        <v>5</v>
      </c>
      <c r="AE711" s="16"/>
      <c r="AF711" s="16"/>
      <c r="AG711" s="16"/>
      <c r="AH711" s="16"/>
      <c r="AI711" s="16"/>
      <c r="AJ711" s="16"/>
      <c r="AK711">
        <v>9</v>
      </c>
      <c r="AL711" s="16">
        <v>8</v>
      </c>
      <c r="AM711" s="16">
        <v>7</v>
      </c>
      <c r="AN711" s="16">
        <v>10</v>
      </c>
      <c r="AO711" s="16">
        <v>8</v>
      </c>
      <c r="AP711" s="16">
        <v>9</v>
      </c>
      <c r="AQ711" s="16">
        <v>1</v>
      </c>
      <c r="AR711" s="16">
        <v>2</v>
      </c>
      <c r="AS711" s="16">
        <v>4</v>
      </c>
      <c r="AT711" s="16">
        <v>3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</row>
    <row r="712" spans="1:52" x14ac:dyDescent="0.35">
      <c r="A712">
        <v>11822</v>
      </c>
      <c r="B712" t="s">
        <v>69</v>
      </c>
      <c r="C712" t="s">
        <v>74</v>
      </c>
      <c r="D712" t="s">
        <v>68</v>
      </c>
      <c r="E712" t="s">
        <v>78</v>
      </c>
      <c r="F712" t="s">
        <v>208</v>
      </c>
      <c r="G712" t="s">
        <v>94</v>
      </c>
      <c r="H712" t="s">
        <v>99</v>
      </c>
      <c r="I712" t="s">
        <v>197</v>
      </c>
      <c r="J712" t="s">
        <v>111</v>
      </c>
      <c r="K712" t="s">
        <v>204</v>
      </c>
      <c r="L712">
        <v>7</v>
      </c>
      <c r="X712" s="16"/>
      <c r="Y712" t="s">
        <v>69</v>
      </c>
      <c r="AB712">
        <v>4</v>
      </c>
      <c r="AE712" s="16"/>
      <c r="AF712" s="16"/>
      <c r="AG712" s="16"/>
      <c r="AH712" s="16"/>
      <c r="AI712" s="16"/>
      <c r="AJ712" s="16"/>
      <c r="AK712">
        <v>9</v>
      </c>
      <c r="AL712" s="16">
        <v>9</v>
      </c>
      <c r="AM712" s="16">
        <v>8</v>
      </c>
      <c r="AN712" s="16">
        <v>9</v>
      </c>
      <c r="AO712" s="16">
        <v>9</v>
      </c>
      <c r="AP712" s="16">
        <v>9</v>
      </c>
      <c r="AQ712" s="16">
        <v>4</v>
      </c>
      <c r="AR712" s="16">
        <v>2</v>
      </c>
      <c r="AS712" s="16">
        <v>3</v>
      </c>
      <c r="AT712" s="16">
        <v>1</v>
      </c>
      <c r="AU712">
        <v>0</v>
      </c>
      <c r="AV712">
        <v>1</v>
      </c>
      <c r="AW712">
        <v>1</v>
      </c>
      <c r="AX712">
        <v>0</v>
      </c>
      <c r="AY712">
        <v>0</v>
      </c>
      <c r="AZ712">
        <v>0</v>
      </c>
    </row>
    <row r="713" spans="1:52" x14ac:dyDescent="0.35">
      <c r="A713">
        <v>11823</v>
      </c>
      <c r="B713" t="s">
        <v>69</v>
      </c>
      <c r="C713" t="s">
        <v>74</v>
      </c>
      <c r="D713" t="s">
        <v>68</v>
      </c>
      <c r="E713" t="s">
        <v>84</v>
      </c>
      <c r="F713" t="s">
        <v>198</v>
      </c>
      <c r="G713" t="s">
        <v>95</v>
      </c>
      <c r="H713" t="s">
        <v>97</v>
      </c>
      <c r="I713" t="s">
        <v>209</v>
      </c>
      <c r="J713" t="s">
        <v>110</v>
      </c>
      <c r="K713" t="s">
        <v>204</v>
      </c>
      <c r="L713">
        <v>9</v>
      </c>
      <c r="P713">
        <v>8</v>
      </c>
      <c r="Q713">
        <v>9</v>
      </c>
      <c r="R713">
        <v>10</v>
      </c>
      <c r="S713">
        <v>10</v>
      </c>
      <c r="T713">
        <v>9</v>
      </c>
      <c r="U713">
        <v>9</v>
      </c>
      <c r="V713" t="s">
        <v>126</v>
      </c>
      <c r="X713">
        <v>3</v>
      </c>
      <c r="Y713" t="s">
        <v>68</v>
      </c>
      <c r="Z713">
        <v>9</v>
      </c>
      <c r="AA713">
        <v>4</v>
      </c>
      <c r="AB713">
        <v>4</v>
      </c>
      <c r="AC713">
        <v>10</v>
      </c>
      <c r="AD713" t="s">
        <v>129</v>
      </c>
      <c r="AE713" s="16">
        <v>4</v>
      </c>
      <c r="AF713" s="16">
        <v>5</v>
      </c>
      <c r="AG713" s="16">
        <v>5</v>
      </c>
      <c r="AH713" s="16">
        <v>5</v>
      </c>
      <c r="AI713" s="16"/>
      <c r="AJ713" s="16">
        <v>1</v>
      </c>
      <c r="AL713" s="16"/>
      <c r="AM713" s="16"/>
      <c r="AN713" s="16"/>
      <c r="AO713" s="16"/>
      <c r="AP713" s="16"/>
      <c r="AQ713" s="16"/>
      <c r="AR713" s="16"/>
      <c r="AS713" s="16"/>
      <c r="AT713" s="16"/>
      <c r="AU713">
        <v>1</v>
      </c>
      <c r="AV713">
        <v>0</v>
      </c>
      <c r="AW713">
        <v>0</v>
      </c>
      <c r="AX713">
        <v>0</v>
      </c>
      <c r="AY713">
        <v>1</v>
      </c>
      <c r="AZ713">
        <v>0</v>
      </c>
    </row>
    <row r="714" spans="1:52" x14ac:dyDescent="0.35">
      <c r="A714">
        <v>11824</v>
      </c>
      <c r="B714" t="s">
        <v>69</v>
      </c>
      <c r="C714" t="s">
        <v>74</v>
      </c>
      <c r="D714" t="s">
        <v>68</v>
      </c>
      <c r="E714" t="s">
        <v>82</v>
      </c>
      <c r="F714" t="s">
        <v>198</v>
      </c>
      <c r="G714" t="s">
        <v>96</v>
      </c>
      <c r="H714" t="s">
        <v>97</v>
      </c>
      <c r="I714" t="s">
        <v>199</v>
      </c>
      <c r="J714" t="s">
        <v>111</v>
      </c>
      <c r="K714" t="s">
        <v>204</v>
      </c>
      <c r="L714">
        <v>9</v>
      </c>
      <c r="X714" s="16"/>
      <c r="Y714" t="s">
        <v>69</v>
      </c>
      <c r="AB714">
        <v>5</v>
      </c>
      <c r="AE714" s="16"/>
      <c r="AF714" s="16"/>
      <c r="AG714" s="16"/>
      <c r="AH714" s="16"/>
      <c r="AI714" s="16"/>
      <c r="AJ714" s="16"/>
      <c r="AK714">
        <v>10</v>
      </c>
      <c r="AL714" s="16">
        <v>10</v>
      </c>
      <c r="AM714" s="16">
        <v>10</v>
      </c>
      <c r="AN714" s="16">
        <v>9</v>
      </c>
      <c r="AO714" s="16">
        <v>7</v>
      </c>
      <c r="AP714" s="16">
        <v>10</v>
      </c>
      <c r="AQ714" s="16">
        <v>4</v>
      </c>
      <c r="AR714" s="16">
        <v>2</v>
      </c>
      <c r="AS714" s="16">
        <v>3</v>
      </c>
      <c r="AT714" s="16">
        <v>1</v>
      </c>
      <c r="AU714">
        <v>1</v>
      </c>
      <c r="AV714">
        <v>0</v>
      </c>
      <c r="AW714">
        <v>1</v>
      </c>
      <c r="AX714">
        <v>0</v>
      </c>
      <c r="AY714">
        <v>0</v>
      </c>
      <c r="AZ714">
        <v>0</v>
      </c>
    </row>
    <row r="715" spans="1:52" x14ac:dyDescent="0.35">
      <c r="A715">
        <v>11825</v>
      </c>
      <c r="B715" t="s">
        <v>69</v>
      </c>
      <c r="C715" t="s">
        <v>74</v>
      </c>
      <c r="D715" t="s">
        <v>68</v>
      </c>
      <c r="E715" t="s">
        <v>78</v>
      </c>
      <c r="F715" t="s">
        <v>198</v>
      </c>
      <c r="G715" t="s">
        <v>95</v>
      </c>
      <c r="H715" t="s">
        <v>97</v>
      </c>
      <c r="I715" t="s">
        <v>201</v>
      </c>
      <c r="J715" t="s">
        <v>111</v>
      </c>
      <c r="K715" t="s">
        <v>204</v>
      </c>
      <c r="L715">
        <v>8</v>
      </c>
      <c r="X715" s="16"/>
      <c r="Y715" t="s">
        <v>68</v>
      </c>
      <c r="Z715">
        <v>10</v>
      </c>
      <c r="AA715">
        <v>4</v>
      </c>
      <c r="AB715">
        <v>4</v>
      </c>
      <c r="AC715">
        <v>8</v>
      </c>
      <c r="AD715" t="s">
        <v>128</v>
      </c>
      <c r="AE715" s="16">
        <v>4</v>
      </c>
      <c r="AF715" s="16">
        <v>5</v>
      </c>
      <c r="AG715" s="16">
        <v>4</v>
      </c>
      <c r="AH715" s="16">
        <v>4</v>
      </c>
      <c r="AI715" s="16">
        <v>1</v>
      </c>
      <c r="AJ715" s="16"/>
      <c r="AK715">
        <v>7</v>
      </c>
      <c r="AL715" s="16">
        <v>9</v>
      </c>
      <c r="AM715" s="16">
        <v>7</v>
      </c>
      <c r="AN715" s="16">
        <v>10</v>
      </c>
      <c r="AO715" s="16">
        <v>9</v>
      </c>
      <c r="AP715" s="16">
        <v>9</v>
      </c>
      <c r="AQ715" s="16">
        <v>1</v>
      </c>
      <c r="AR715" s="16">
        <v>4</v>
      </c>
      <c r="AS715" s="16">
        <v>3</v>
      </c>
      <c r="AT715" s="16">
        <v>2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</row>
    <row r="716" spans="1:52" x14ac:dyDescent="0.35">
      <c r="A716">
        <v>11826</v>
      </c>
      <c r="B716" t="s">
        <v>69</v>
      </c>
      <c r="C716" t="s">
        <v>74</v>
      </c>
      <c r="D716" t="s">
        <v>68</v>
      </c>
      <c r="E716" t="s">
        <v>85</v>
      </c>
      <c r="F716" t="s">
        <v>200</v>
      </c>
      <c r="G716" t="s">
        <v>96</v>
      </c>
      <c r="H716" t="s">
        <v>97</v>
      </c>
      <c r="I716" t="s">
        <v>205</v>
      </c>
      <c r="J716" t="s">
        <v>110</v>
      </c>
      <c r="K716" t="s">
        <v>204</v>
      </c>
      <c r="L716">
        <v>10</v>
      </c>
      <c r="P716">
        <v>9</v>
      </c>
      <c r="Q716">
        <v>10</v>
      </c>
      <c r="R716">
        <v>9</v>
      </c>
      <c r="S716">
        <v>8</v>
      </c>
      <c r="T716">
        <v>10</v>
      </c>
      <c r="U716">
        <v>10</v>
      </c>
      <c r="V716" t="s">
        <v>123</v>
      </c>
      <c r="X716">
        <v>5</v>
      </c>
      <c r="Y716" t="s">
        <v>69</v>
      </c>
      <c r="AB716">
        <v>4</v>
      </c>
      <c r="AE716" s="16"/>
      <c r="AF716" s="16"/>
      <c r="AG716" s="16"/>
      <c r="AH716" s="16"/>
      <c r="AI716" s="16"/>
      <c r="AJ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</row>
    <row r="717" spans="1:52" x14ac:dyDescent="0.35">
      <c r="A717">
        <v>11830</v>
      </c>
      <c r="B717" t="s">
        <v>69</v>
      </c>
      <c r="C717" t="s">
        <v>74</v>
      </c>
      <c r="D717" t="s">
        <v>68</v>
      </c>
      <c r="E717" t="s">
        <v>83</v>
      </c>
      <c r="F717" t="s">
        <v>208</v>
      </c>
      <c r="G717" t="s">
        <v>96</v>
      </c>
      <c r="H717" t="s">
        <v>98</v>
      </c>
      <c r="I717" t="s">
        <v>203</v>
      </c>
      <c r="J717" t="s">
        <v>110</v>
      </c>
      <c r="K717" t="s">
        <v>116</v>
      </c>
      <c r="L717">
        <v>6</v>
      </c>
      <c r="P717">
        <v>6</v>
      </c>
      <c r="Q717">
        <v>5</v>
      </c>
      <c r="R717">
        <v>9</v>
      </c>
      <c r="S717">
        <v>7</v>
      </c>
      <c r="T717">
        <v>5</v>
      </c>
      <c r="U717">
        <v>5</v>
      </c>
      <c r="V717" t="s">
        <v>123</v>
      </c>
      <c r="X717">
        <v>3</v>
      </c>
      <c r="Y717" t="s">
        <v>68</v>
      </c>
      <c r="Z717">
        <v>5</v>
      </c>
      <c r="AA717">
        <v>2</v>
      </c>
      <c r="AB717">
        <v>4</v>
      </c>
      <c r="AC717">
        <v>6</v>
      </c>
      <c r="AD717" t="s">
        <v>129</v>
      </c>
      <c r="AE717" s="16">
        <v>5</v>
      </c>
      <c r="AF717" s="16">
        <v>4</v>
      </c>
      <c r="AG717" s="16">
        <v>5</v>
      </c>
      <c r="AH717" s="16">
        <v>3</v>
      </c>
      <c r="AI717" s="16"/>
      <c r="AJ717" s="16">
        <v>3</v>
      </c>
      <c r="AL717" s="16"/>
      <c r="AM717" s="16"/>
      <c r="AN717" s="16"/>
      <c r="AO717" s="16"/>
      <c r="AP717" s="16"/>
      <c r="AQ717" s="16"/>
      <c r="AR717" s="16"/>
      <c r="AS717" s="16"/>
      <c r="AT717" s="16"/>
      <c r="AU717">
        <v>1</v>
      </c>
      <c r="AV717">
        <v>1</v>
      </c>
      <c r="AW717">
        <v>0</v>
      </c>
      <c r="AX717">
        <v>0</v>
      </c>
      <c r="AY717">
        <v>0</v>
      </c>
      <c r="AZ717">
        <v>0</v>
      </c>
    </row>
    <row r="718" spans="1:52" x14ac:dyDescent="0.35">
      <c r="A718">
        <v>11833</v>
      </c>
      <c r="B718" t="s">
        <v>69</v>
      </c>
      <c r="C718" t="s">
        <v>74</v>
      </c>
      <c r="D718" t="s">
        <v>68</v>
      </c>
      <c r="E718" t="s">
        <v>81</v>
      </c>
      <c r="F718" t="s">
        <v>198</v>
      </c>
      <c r="G718" t="s">
        <v>95</v>
      </c>
      <c r="H718" t="s">
        <v>97</v>
      </c>
      <c r="I718" t="s">
        <v>209</v>
      </c>
      <c r="J718" t="s">
        <v>111</v>
      </c>
      <c r="K718" t="s">
        <v>204</v>
      </c>
      <c r="L718">
        <v>9</v>
      </c>
      <c r="X718" s="16"/>
      <c r="Y718" t="s">
        <v>68</v>
      </c>
      <c r="Z718">
        <v>9</v>
      </c>
      <c r="AA718">
        <v>5</v>
      </c>
      <c r="AB718">
        <v>4</v>
      </c>
      <c r="AC718">
        <v>9</v>
      </c>
      <c r="AD718" t="s">
        <v>129</v>
      </c>
      <c r="AE718" s="16">
        <v>3</v>
      </c>
      <c r="AF718" s="16">
        <v>2</v>
      </c>
      <c r="AG718" s="16">
        <v>2</v>
      </c>
      <c r="AH718" s="16">
        <v>3</v>
      </c>
      <c r="AI718" s="16"/>
      <c r="AJ718" s="16">
        <v>2</v>
      </c>
      <c r="AK718">
        <v>9</v>
      </c>
      <c r="AL718" s="16">
        <v>8</v>
      </c>
      <c r="AM718" s="16">
        <v>9</v>
      </c>
      <c r="AN718" s="16">
        <v>9</v>
      </c>
      <c r="AO718" s="16">
        <v>10</v>
      </c>
      <c r="AP718" s="16">
        <v>10</v>
      </c>
      <c r="AQ718" s="16">
        <v>1</v>
      </c>
      <c r="AR718" s="16">
        <v>4</v>
      </c>
      <c r="AS718" s="16">
        <v>2</v>
      </c>
      <c r="AT718" s="16">
        <v>3</v>
      </c>
      <c r="AU718">
        <v>1</v>
      </c>
      <c r="AV718">
        <v>0</v>
      </c>
      <c r="AW718">
        <v>0</v>
      </c>
      <c r="AX718">
        <v>0</v>
      </c>
      <c r="AY718">
        <v>1</v>
      </c>
      <c r="AZ718">
        <v>0</v>
      </c>
    </row>
    <row r="719" spans="1:52" x14ac:dyDescent="0.35">
      <c r="A719">
        <v>11835</v>
      </c>
      <c r="B719" t="s">
        <v>69</v>
      </c>
      <c r="C719" t="s">
        <v>74</v>
      </c>
      <c r="D719" t="s">
        <v>68</v>
      </c>
      <c r="E719" t="s">
        <v>80</v>
      </c>
      <c r="F719" t="s">
        <v>198</v>
      </c>
      <c r="G719" t="s">
        <v>96</v>
      </c>
      <c r="H719" t="s">
        <v>98</v>
      </c>
      <c r="I719" t="s">
        <v>206</v>
      </c>
      <c r="J719" t="s">
        <v>111</v>
      </c>
      <c r="K719" t="s">
        <v>204</v>
      </c>
      <c r="L719">
        <v>9</v>
      </c>
      <c r="X719" s="16"/>
      <c r="Y719" t="s">
        <v>69</v>
      </c>
      <c r="AB719">
        <v>5</v>
      </c>
      <c r="AE719" s="16"/>
      <c r="AF719" s="16"/>
      <c r="AG719" s="16"/>
      <c r="AH719" s="16"/>
      <c r="AI719" s="16"/>
      <c r="AJ719" s="16"/>
      <c r="AK719">
        <v>10</v>
      </c>
      <c r="AL719" s="16">
        <v>9</v>
      </c>
      <c r="AM719" s="16">
        <v>8</v>
      </c>
      <c r="AN719" s="16">
        <v>9</v>
      </c>
      <c r="AO719" s="16">
        <v>10</v>
      </c>
      <c r="AP719" s="16">
        <v>9</v>
      </c>
      <c r="AQ719" s="16">
        <v>4</v>
      </c>
      <c r="AR719" s="16">
        <v>2</v>
      </c>
      <c r="AS719" s="16">
        <v>3</v>
      </c>
      <c r="AT719" s="16">
        <v>1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</row>
    <row r="720" spans="1:52" x14ac:dyDescent="0.35">
      <c r="A720">
        <v>11836</v>
      </c>
      <c r="B720" t="s">
        <v>69</v>
      </c>
      <c r="C720" t="s">
        <v>74</v>
      </c>
      <c r="D720" t="s">
        <v>68</v>
      </c>
      <c r="E720" t="s">
        <v>83</v>
      </c>
      <c r="F720" t="s">
        <v>208</v>
      </c>
      <c r="G720" t="s">
        <v>96</v>
      </c>
      <c r="H720" t="s">
        <v>99</v>
      </c>
      <c r="I720" t="s">
        <v>207</v>
      </c>
      <c r="J720" t="s">
        <v>111</v>
      </c>
      <c r="K720" t="s">
        <v>116</v>
      </c>
      <c r="L720">
        <v>10</v>
      </c>
      <c r="X720" s="16"/>
      <c r="Y720" t="s">
        <v>68</v>
      </c>
      <c r="Z720">
        <v>10</v>
      </c>
      <c r="AA720">
        <v>4</v>
      </c>
      <c r="AB720">
        <v>5</v>
      </c>
      <c r="AC720">
        <v>9</v>
      </c>
      <c r="AD720" t="s">
        <v>129</v>
      </c>
      <c r="AE720" s="16">
        <v>4</v>
      </c>
      <c r="AF720" s="16">
        <v>3</v>
      </c>
      <c r="AG720" s="16">
        <v>4</v>
      </c>
      <c r="AH720" s="16">
        <v>3</v>
      </c>
      <c r="AI720" s="16"/>
      <c r="AJ720" s="16">
        <v>2</v>
      </c>
      <c r="AK720">
        <v>9</v>
      </c>
      <c r="AL720" s="16">
        <v>10</v>
      </c>
      <c r="AM720" s="16">
        <v>10</v>
      </c>
      <c r="AN720" s="16">
        <v>9</v>
      </c>
      <c r="AO720" s="16">
        <v>9</v>
      </c>
      <c r="AP720" s="16">
        <v>9</v>
      </c>
      <c r="AQ720" s="16">
        <v>3</v>
      </c>
      <c r="AR720" s="16">
        <v>2</v>
      </c>
      <c r="AS720" s="16">
        <v>4</v>
      </c>
      <c r="AT720" s="16">
        <v>1</v>
      </c>
      <c r="AU720">
        <v>1</v>
      </c>
      <c r="AV720">
        <v>1</v>
      </c>
      <c r="AW720">
        <v>0</v>
      </c>
      <c r="AX720">
        <v>0</v>
      </c>
      <c r="AY720">
        <v>0</v>
      </c>
      <c r="AZ720">
        <v>0</v>
      </c>
    </row>
    <row r="721" spans="1:52" x14ac:dyDescent="0.35">
      <c r="A721">
        <v>11837</v>
      </c>
      <c r="B721" t="s">
        <v>69</v>
      </c>
      <c r="C721" t="s">
        <v>74</v>
      </c>
      <c r="D721" t="s">
        <v>68</v>
      </c>
      <c r="E721" t="s">
        <v>75</v>
      </c>
      <c r="F721" t="s">
        <v>208</v>
      </c>
      <c r="G721" t="s">
        <v>93</v>
      </c>
      <c r="H721" t="s">
        <v>98</v>
      </c>
      <c r="I721" t="s">
        <v>197</v>
      </c>
      <c r="J721" t="s">
        <v>111</v>
      </c>
      <c r="K721" t="s">
        <v>116</v>
      </c>
      <c r="L721">
        <v>7</v>
      </c>
      <c r="X721" s="16"/>
      <c r="Y721" t="s">
        <v>69</v>
      </c>
      <c r="AB721">
        <v>5</v>
      </c>
      <c r="AE721" s="16"/>
      <c r="AF721" s="16"/>
      <c r="AG721" s="16"/>
      <c r="AH721" s="16"/>
      <c r="AI721" s="16"/>
      <c r="AJ721" s="16"/>
      <c r="AK721">
        <v>8</v>
      </c>
      <c r="AL721" s="16">
        <v>9</v>
      </c>
      <c r="AM721" s="16">
        <v>8</v>
      </c>
      <c r="AN721" s="16">
        <v>7</v>
      </c>
      <c r="AO721" s="16">
        <v>8</v>
      </c>
      <c r="AP721" s="16">
        <v>8</v>
      </c>
      <c r="AQ721" s="16">
        <v>1</v>
      </c>
      <c r="AR721" s="16">
        <v>3</v>
      </c>
      <c r="AS721" s="16">
        <v>4</v>
      </c>
      <c r="AT721" s="16">
        <v>2</v>
      </c>
      <c r="AU721">
        <v>1</v>
      </c>
      <c r="AV721">
        <v>1</v>
      </c>
      <c r="AW721">
        <v>1</v>
      </c>
      <c r="AX721">
        <v>0</v>
      </c>
      <c r="AY721">
        <v>0</v>
      </c>
      <c r="AZ721">
        <v>0</v>
      </c>
    </row>
    <row r="722" spans="1:52" x14ac:dyDescent="0.35">
      <c r="A722">
        <v>11839</v>
      </c>
      <c r="B722" t="s">
        <v>69</v>
      </c>
      <c r="C722" t="s">
        <v>74</v>
      </c>
      <c r="D722" t="s">
        <v>68</v>
      </c>
      <c r="E722" t="s">
        <v>82</v>
      </c>
      <c r="F722" t="s">
        <v>198</v>
      </c>
      <c r="G722" t="s">
        <v>95</v>
      </c>
      <c r="H722" t="s">
        <v>98</v>
      </c>
      <c r="I722" t="s">
        <v>197</v>
      </c>
      <c r="J722" t="s">
        <v>111</v>
      </c>
      <c r="K722" t="s">
        <v>204</v>
      </c>
      <c r="L722">
        <v>9</v>
      </c>
      <c r="X722" s="16"/>
      <c r="Y722" t="s">
        <v>69</v>
      </c>
      <c r="AB722">
        <v>4</v>
      </c>
      <c r="AE722" s="16"/>
      <c r="AF722" s="16"/>
      <c r="AG722" s="16"/>
      <c r="AH722" s="16"/>
      <c r="AI722" s="16"/>
      <c r="AJ722" s="16"/>
      <c r="AK722">
        <v>9</v>
      </c>
      <c r="AL722" s="16">
        <v>10</v>
      </c>
      <c r="AM722" s="16">
        <v>9</v>
      </c>
      <c r="AN722" s="16">
        <v>9</v>
      </c>
      <c r="AO722" s="16">
        <v>7</v>
      </c>
      <c r="AP722" s="16">
        <v>9</v>
      </c>
      <c r="AQ722" s="16">
        <v>3</v>
      </c>
      <c r="AR722" s="16">
        <v>1</v>
      </c>
      <c r="AS722" s="16">
        <v>4</v>
      </c>
      <c r="AT722" s="16">
        <v>2</v>
      </c>
      <c r="AU722">
        <v>1</v>
      </c>
      <c r="AV722">
        <v>1</v>
      </c>
      <c r="AW722">
        <v>0</v>
      </c>
      <c r="AX722">
        <v>0</v>
      </c>
      <c r="AY722">
        <v>0</v>
      </c>
      <c r="AZ722">
        <v>0</v>
      </c>
    </row>
    <row r="723" spans="1:52" x14ac:dyDescent="0.35">
      <c r="A723">
        <v>11853</v>
      </c>
      <c r="B723" t="s">
        <v>69</v>
      </c>
      <c r="C723" t="s">
        <v>74</v>
      </c>
      <c r="D723" t="s">
        <v>68</v>
      </c>
      <c r="E723" t="s">
        <v>76</v>
      </c>
      <c r="F723" t="s">
        <v>200</v>
      </c>
      <c r="G723" t="s">
        <v>93</v>
      </c>
      <c r="H723" t="s">
        <v>98</v>
      </c>
      <c r="I723" t="s">
        <v>199</v>
      </c>
      <c r="J723" t="s">
        <v>111</v>
      </c>
      <c r="K723" t="s">
        <v>204</v>
      </c>
      <c r="L723">
        <v>8</v>
      </c>
      <c r="X723" s="16"/>
      <c r="Y723" t="s">
        <v>69</v>
      </c>
      <c r="AB723">
        <v>5</v>
      </c>
      <c r="AE723" s="16"/>
      <c r="AF723" s="16"/>
      <c r="AG723" s="16"/>
      <c r="AH723" s="16"/>
      <c r="AI723" s="16"/>
      <c r="AJ723" s="16"/>
      <c r="AK723">
        <v>10</v>
      </c>
      <c r="AL723" s="16">
        <v>8</v>
      </c>
      <c r="AM723" s="16">
        <v>7</v>
      </c>
      <c r="AN723" s="16">
        <v>10</v>
      </c>
      <c r="AO723" s="16">
        <v>9</v>
      </c>
      <c r="AP723" s="16">
        <v>9</v>
      </c>
      <c r="AQ723" s="16">
        <v>4</v>
      </c>
      <c r="AR723" s="16">
        <v>3</v>
      </c>
      <c r="AS723" s="16">
        <v>2</v>
      </c>
      <c r="AT723" s="16">
        <v>1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</row>
    <row r="724" spans="1:52" x14ac:dyDescent="0.35">
      <c r="A724">
        <v>11854</v>
      </c>
      <c r="B724" t="s">
        <v>69</v>
      </c>
      <c r="C724" t="s">
        <v>74</v>
      </c>
      <c r="D724" t="s">
        <v>68</v>
      </c>
      <c r="E724" t="s">
        <v>79</v>
      </c>
      <c r="F724" t="s">
        <v>196</v>
      </c>
      <c r="G724" t="s">
        <v>96</v>
      </c>
      <c r="H724" t="s">
        <v>98</v>
      </c>
      <c r="I724" t="s">
        <v>206</v>
      </c>
      <c r="J724" t="s">
        <v>111</v>
      </c>
      <c r="K724" t="s">
        <v>204</v>
      </c>
      <c r="L724">
        <v>9</v>
      </c>
      <c r="X724" s="16"/>
      <c r="Y724" t="s">
        <v>68</v>
      </c>
      <c r="Z724">
        <v>8</v>
      </c>
      <c r="AA724">
        <v>4</v>
      </c>
      <c r="AB724">
        <v>5</v>
      </c>
      <c r="AC724">
        <v>10</v>
      </c>
      <c r="AD724" t="s">
        <v>129</v>
      </c>
      <c r="AE724" s="16">
        <v>5</v>
      </c>
      <c r="AF724" s="16">
        <v>4</v>
      </c>
      <c r="AG724" s="16">
        <v>5</v>
      </c>
      <c r="AH724" s="16">
        <v>4</v>
      </c>
      <c r="AI724" s="16"/>
      <c r="AJ724" s="16">
        <v>3</v>
      </c>
      <c r="AK724">
        <v>9</v>
      </c>
      <c r="AL724" s="16">
        <v>8</v>
      </c>
      <c r="AM724" s="16">
        <v>7</v>
      </c>
      <c r="AN724" s="16">
        <v>10</v>
      </c>
      <c r="AO724" s="16">
        <v>7</v>
      </c>
      <c r="AP724" s="16">
        <v>9</v>
      </c>
      <c r="AQ724" s="16">
        <v>1</v>
      </c>
      <c r="AR724" s="16">
        <v>2</v>
      </c>
      <c r="AS724" s="16">
        <v>4</v>
      </c>
      <c r="AT724" s="16">
        <v>3</v>
      </c>
      <c r="AU724">
        <v>1</v>
      </c>
      <c r="AV724">
        <v>0</v>
      </c>
      <c r="AW724">
        <v>0</v>
      </c>
      <c r="AX724">
        <v>0</v>
      </c>
      <c r="AY724">
        <v>1</v>
      </c>
      <c r="AZ724">
        <v>0</v>
      </c>
    </row>
    <row r="725" spans="1:52" x14ac:dyDescent="0.35">
      <c r="A725">
        <v>11855</v>
      </c>
      <c r="B725" t="s">
        <v>69</v>
      </c>
      <c r="C725" t="s">
        <v>74</v>
      </c>
      <c r="D725" t="s">
        <v>68</v>
      </c>
      <c r="E725" t="s">
        <v>82</v>
      </c>
      <c r="F725" t="s">
        <v>198</v>
      </c>
      <c r="G725" t="s">
        <v>95</v>
      </c>
      <c r="H725" t="s">
        <v>97</v>
      </c>
      <c r="I725" t="s">
        <v>197</v>
      </c>
      <c r="J725" t="s">
        <v>111</v>
      </c>
      <c r="K725" t="s">
        <v>204</v>
      </c>
      <c r="L725">
        <v>10</v>
      </c>
      <c r="X725" s="16"/>
      <c r="Y725" t="s">
        <v>69</v>
      </c>
      <c r="AB725">
        <v>5</v>
      </c>
      <c r="AE725" s="16"/>
      <c r="AF725" s="16"/>
      <c r="AG725" s="16"/>
      <c r="AH725" s="16"/>
      <c r="AI725" s="16"/>
      <c r="AJ725" s="16"/>
      <c r="AK725">
        <v>9</v>
      </c>
      <c r="AL725" s="16">
        <v>8</v>
      </c>
      <c r="AM725" s="16">
        <v>10</v>
      </c>
      <c r="AN725" s="16">
        <v>9</v>
      </c>
      <c r="AO725" s="16">
        <v>8</v>
      </c>
      <c r="AP725" s="16">
        <v>9</v>
      </c>
      <c r="AQ725" s="16">
        <v>2</v>
      </c>
      <c r="AR725" s="16">
        <v>4</v>
      </c>
      <c r="AS725" s="16">
        <v>1</v>
      </c>
      <c r="AT725" s="16">
        <v>3</v>
      </c>
      <c r="AU725">
        <v>1</v>
      </c>
      <c r="AV725">
        <v>1</v>
      </c>
      <c r="AW725">
        <v>1</v>
      </c>
      <c r="AX725">
        <v>0</v>
      </c>
      <c r="AY725">
        <v>0</v>
      </c>
      <c r="AZ725">
        <v>0</v>
      </c>
    </row>
    <row r="726" spans="1:52" x14ac:dyDescent="0.35">
      <c r="A726">
        <v>11862</v>
      </c>
      <c r="B726" t="s">
        <v>69</v>
      </c>
      <c r="C726" t="s">
        <v>74</v>
      </c>
      <c r="D726" t="s">
        <v>68</v>
      </c>
      <c r="E726" t="s">
        <v>86</v>
      </c>
      <c r="F726" t="s">
        <v>198</v>
      </c>
      <c r="G726" t="s">
        <v>96</v>
      </c>
      <c r="H726" t="s">
        <v>98</v>
      </c>
      <c r="I726" t="s">
        <v>209</v>
      </c>
      <c r="J726" t="s">
        <v>111</v>
      </c>
      <c r="K726" t="s">
        <v>116</v>
      </c>
      <c r="L726">
        <v>6</v>
      </c>
      <c r="X726" s="16"/>
      <c r="Y726" t="s">
        <v>68</v>
      </c>
      <c r="Z726">
        <v>4</v>
      </c>
      <c r="AA726">
        <v>3</v>
      </c>
      <c r="AB726">
        <v>4</v>
      </c>
      <c r="AC726">
        <v>4</v>
      </c>
      <c r="AD726" t="s">
        <v>129</v>
      </c>
      <c r="AE726" s="16">
        <v>5</v>
      </c>
      <c r="AF726" s="16">
        <v>5</v>
      </c>
      <c r="AG726" s="16">
        <v>4</v>
      </c>
      <c r="AH726" s="16">
        <v>4</v>
      </c>
      <c r="AI726" s="16"/>
      <c r="AJ726" s="16">
        <v>2</v>
      </c>
      <c r="AK726">
        <v>8</v>
      </c>
      <c r="AL726" s="16">
        <v>10</v>
      </c>
      <c r="AM726" s="16">
        <v>7</v>
      </c>
      <c r="AN726" s="16">
        <v>10</v>
      </c>
      <c r="AO726" s="16">
        <v>10</v>
      </c>
      <c r="AP726" s="16">
        <v>7</v>
      </c>
      <c r="AQ726" s="16">
        <v>4</v>
      </c>
      <c r="AR726" s="16">
        <v>2</v>
      </c>
      <c r="AS726" s="16">
        <v>3</v>
      </c>
      <c r="AT726" s="16">
        <v>1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</row>
    <row r="727" spans="1:52" x14ac:dyDescent="0.35">
      <c r="A727">
        <v>11863</v>
      </c>
      <c r="B727" t="s">
        <v>69</v>
      </c>
      <c r="C727" t="s">
        <v>74</v>
      </c>
      <c r="D727" t="s">
        <v>68</v>
      </c>
      <c r="E727" t="s">
        <v>82</v>
      </c>
      <c r="F727" t="s">
        <v>198</v>
      </c>
      <c r="G727" t="s">
        <v>96</v>
      </c>
      <c r="H727" t="s">
        <v>100</v>
      </c>
      <c r="I727" t="s">
        <v>209</v>
      </c>
      <c r="J727" t="s">
        <v>111</v>
      </c>
      <c r="K727" t="s">
        <v>204</v>
      </c>
      <c r="L727">
        <v>9</v>
      </c>
      <c r="X727" s="16"/>
      <c r="Y727" t="s">
        <v>69</v>
      </c>
      <c r="AB727">
        <v>5</v>
      </c>
      <c r="AE727" s="16"/>
      <c r="AF727" s="16"/>
      <c r="AG727" s="16"/>
      <c r="AH727" s="16"/>
      <c r="AI727" s="16"/>
      <c r="AJ727" s="16"/>
      <c r="AK727">
        <v>9</v>
      </c>
      <c r="AL727" s="16">
        <v>10</v>
      </c>
      <c r="AM727" s="16">
        <v>10</v>
      </c>
      <c r="AN727" s="16">
        <v>9</v>
      </c>
      <c r="AO727" s="16">
        <v>10</v>
      </c>
      <c r="AP727" s="16">
        <v>9</v>
      </c>
      <c r="AQ727" s="16">
        <v>1</v>
      </c>
      <c r="AR727" s="16">
        <v>3</v>
      </c>
      <c r="AS727" s="16">
        <v>2</v>
      </c>
      <c r="AT727" s="16">
        <v>4</v>
      </c>
      <c r="AU727">
        <v>1</v>
      </c>
      <c r="AV727">
        <v>0</v>
      </c>
      <c r="AW727">
        <v>0</v>
      </c>
      <c r="AX727">
        <v>0</v>
      </c>
      <c r="AY727">
        <v>1</v>
      </c>
      <c r="AZ727">
        <v>0</v>
      </c>
    </row>
    <row r="728" spans="1:52" x14ac:dyDescent="0.35">
      <c r="A728">
        <v>11865</v>
      </c>
      <c r="B728" t="s">
        <v>69</v>
      </c>
      <c r="C728" t="s">
        <v>74</v>
      </c>
      <c r="D728" t="s">
        <v>68</v>
      </c>
      <c r="E728" t="s">
        <v>79</v>
      </c>
      <c r="F728" t="s">
        <v>198</v>
      </c>
      <c r="G728" t="s">
        <v>95</v>
      </c>
      <c r="H728" t="s">
        <v>98</v>
      </c>
      <c r="I728" t="s">
        <v>205</v>
      </c>
      <c r="J728" t="s">
        <v>111</v>
      </c>
      <c r="K728" t="s">
        <v>204</v>
      </c>
      <c r="L728">
        <v>10</v>
      </c>
      <c r="X728" s="16"/>
      <c r="Y728" t="s">
        <v>68</v>
      </c>
      <c r="Z728">
        <v>9</v>
      </c>
      <c r="AA728">
        <v>4</v>
      </c>
      <c r="AB728">
        <v>5</v>
      </c>
      <c r="AC728">
        <v>9</v>
      </c>
      <c r="AD728" t="s">
        <v>129</v>
      </c>
      <c r="AE728" s="16">
        <v>5</v>
      </c>
      <c r="AF728" s="16">
        <v>3</v>
      </c>
      <c r="AG728" s="16">
        <v>4</v>
      </c>
      <c r="AH728" s="16">
        <v>5</v>
      </c>
      <c r="AI728" s="16"/>
      <c r="AJ728" s="16">
        <v>2</v>
      </c>
      <c r="AK728">
        <v>9</v>
      </c>
      <c r="AL728" s="16">
        <v>9</v>
      </c>
      <c r="AM728" s="16">
        <v>10</v>
      </c>
      <c r="AN728" s="16">
        <v>10</v>
      </c>
      <c r="AO728" s="16">
        <v>8</v>
      </c>
      <c r="AP728" s="16">
        <v>10</v>
      </c>
      <c r="AQ728" s="16">
        <v>1</v>
      </c>
      <c r="AR728" s="16">
        <v>3</v>
      </c>
      <c r="AS728" s="16">
        <v>2</v>
      </c>
      <c r="AT728" s="16">
        <v>4</v>
      </c>
      <c r="AU728">
        <v>1</v>
      </c>
      <c r="AV728">
        <v>1</v>
      </c>
      <c r="AW728">
        <v>1</v>
      </c>
      <c r="AX728">
        <v>0</v>
      </c>
      <c r="AY728">
        <v>0</v>
      </c>
      <c r="AZ728">
        <v>0</v>
      </c>
    </row>
    <row r="729" spans="1:52" x14ac:dyDescent="0.35">
      <c r="A729">
        <v>11869</v>
      </c>
      <c r="B729" t="s">
        <v>69</v>
      </c>
      <c r="C729" t="s">
        <v>74</v>
      </c>
      <c r="D729" t="s">
        <v>68</v>
      </c>
      <c r="E729" t="s">
        <v>84</v>
      </c>
      <c r="F729" t="s">
        <v>198</v>
      </c>
      <c r="G729" t="s">
        <v>95</v>
      </c>
      <c r="H729" t="s">
        <v>98</v>
      </c>
      <c r="I729" t="s">
        <v>209</v>
      </c>
      <c r="J729" t="s">
        <v>111</v>
      </c>
      <c r="K729" t="s">
        <v>116</v>
      </c>
      <c r="L729">
        <v>6</v>
      </c>
      <c r="X729" s="16"/>
      <c r="Y729" t="s">
        <v>69</v>
      </c>
      <c r="AB729">
        <v>4</v>
      </c>
      <c r="AE729" s="16"/>
      <c r="AF729" s="16"/>
      <c r="AG729" s="16"/>
      <c r="AH729" s="16"/>
      <c r="AI729" s="16"/>
      <c r="AJ729" s="16"/>
      <c r="AK729">
        <v>6</v>
      </c>
      <c r="AL729" s="16">
        <v>8</v>
      </c>
      <c r="AM729" s="16">
        <v>4</v>
      </c>
      <c r="AN729" s="16">
        <v>7</v>
      </c>
      <c r="AO729" s="16">
        <v>5</v>
      </c>
      <c r="AP729" s="16">
        <v>8</v>
      </c>
      <c r="AQ729" s="16">
        <v>1</v>
      </c>
      <c r="AR729" s="16">
        <v>3</v>
      </c>
      <c r="AS729" s="16">
        <v>4</v>
      </c>
      <c r="AT729" s="16">
        <v>2</v>
      </c>
      <c r="AU729">
        <v>1</v>
      </c>
      <c r="AV729">
        <v>1</v>
      </c>
      <c r="AW729">
        <v>0</v>
      </c>
      <c r="AX729">
        <v>0</v>
      </c>
      <c r="AY729">
        <v>0</v>
      </c>
      <c r="AZ729">
        <v>0</v>
      </c>
    </row>
    <row r="730" spans="1:52" x14ac:dyDescent="0.35">
      <c r="A730">
        <v>11872</v>
      </c>
      <c r="B730" t="s">
        <v>69</v>
      </c>
      <c r="C730" t="s">
        <v>74</v>
      </c>
      <c r="D730" t="s">
        <v>68</v>
      </c>
      <c r="E730" t="s">
        <v>82</v>
      </c>
      <c r="F730" t="s">
        <v>208</v>
      </c>
      <c r="G730" t="s">
        <v>94</v>
      </c>
      <c r="H730" t="s">
        <v>98</v>
      </c>
      <c r="I730" t="s">
        <v>207</v>
      </c>
      <c r="J730" t="s">
        <v>110</v>
      </c>
      <c r="K730" t="s">
        <v>204</v>
      </c>
      <c r="L730">
        <v>1</v>
      </c>
      <c r="P730">
        <v>3</v>
      </c>
      <c r="Q730">
        <v>2</v>
      </c>
      <c r="R730">
        <v>3</v>
      </c>
      <c r="S730">
        <v>3</v>
      </c>
      <c r="T730">
        <v>3</v>
      </c>
      <c r="U730">
        <v>2</v>
      </c>
      <c r="V730" t="s">
        <v>123</v>
      </c>
      <c r="X730">
        <v>4</v>
      </c>
      <c r="Y730" t="s">
        <v>68</v>
      </c>
      <c r="Z730">
        <v>3</v>
      </c>
      <c r="AA730">
        <v>2</v>
      </c>
      <c r="AB730">
        <v>1</v>
      </c>
      <c r="AC730">
        <v>6</v>
      </c>
      <c r="AD730" t="s">
        <v>128</v>
      </c>
      <c r="AE730" s="16">
        <v>4</v>
      </c>
      <c r="AF730" s="16">
        <v>4</v>
      </c>
      <c r="AG730" s="16">
        <v>5</v>
      </c>
      <c r="AH730" s="16">
        <v>4</v>
      </c>
      <c r="AI730" s="16">
        <v>1</v>
      </c>
      <c r="AJ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</row>
    <row r="731" spans="1:52" x14ac:dyDescent="0.35">
      <c r="A731">
        <v>11875</v>
      </c>
      <c r="B731" t="s">
        <v>69</v>
      </c>
      <c r="C731" t="s">
        <v>74</v>
      </c>
      <c r="D731" t="s">
        <v>68</v>
      </c>
      <c r="E731" t="s">
        <v>85</v>
      </c>
      <c r="F731" t="s">
        <v>208</v>
      </c>
      <c r="G731" t="s">
        <v>93</v>
      </c>
      <c r="H731" t="s">
        <v>99</v>
      </c>
      <c r="I731" t="s">
        <v>205</v>
      </c>
      <c r="J731" t="s">
        <v>111</v>
      </c>
      <c r="K731" t="s">
        <v>204</v>
      </c>
      <c r="L731">
        <v>9</v>
      </c>
      <c r="X731" s="16"/>
      <c r="Y731" t="s">
        <v>69</v>
      </c>
      <c r="AB731">
        <v>5</v>
      </c>
      <c r="AE731" s="16"/>
      <c r="AF731" s="16"/>
      <c r="AG731" s="16"/>
      <c r="AH731" s="16"/>
      <c r="AI731" s="16"/>
      <c r="AJ731" s="16"/>
      <c r="AK731">
        <v>9</v>
      </c>
      <c r="AL731" s="16">
        <v>7</v>
      </c>
      <c r="AM731" s="16">
        <v>9</v>
      </c>
      <c r="AN731" s="16">
        <v>9</v>
      </c>
      <c r="AO731" s="16">
        <v>10</v>
      </c>
      <c r="AP731" s="16">
        <v>9</v>
      </c>
      <c r="AQ731" s="16">
        <v>1</v>
      </c>
      <c r="AR731" s="16">
        <v>3</v>
      </c>
      <c r="AS731" s="16">
        <v>2</v>
      </c>
      <c r="AT731" s="16">
        <v>4</v>
      </c>
      <c r="AU731">
        <v>1</v>
      </c>
      <c r="AV731">
        <v>0</v>
      </c>
      <c r="AW731">
        <v>0</v>
      </c>
      <c r="AX731">
        <v>0</v>
      </c>
      <c r="AY731">
        <v>1</v>
      </c>
      <c r="AZ731">
        <v>0</v>
      </c>
    </row>
    <row r="732" spans="1:52" x14ac:dyDescent="0.35">
      <c r="A732">
        <v>11877</v>
      </c>
      <c r="B732" t="s">
        <v>69</v>
      </c>
      <c r="C732" t="s">
        <v>74</v>
      </c>
      <c r="D732" t="s">
        <v>68</v>
      </c>
      <c r="E732" t="s">
        <v>77</v>
      </c>
      <c r="F732" t="s">
        <v>198</v>
      </c>
      <c r="G732" t="s">
        <v>96</v>
      </c>
      <c r="H732" t="s">
        <v>98</v>
      </c>
      <c r="I732" t="s">
        <v>197</v>
      </c>
      <c r="J732" t="s">
        <v>111</v>
      </c>
      <c r="K732" t="s">
        <v>116</v>
      </c>
      <c r="L732">
        <v>9</v>
      </c>
      <c r="X732" s="16"/>
      <c r="Y732" t="s">
        <v>68</v>
      </c>
      <c r="Z732">
        <v>7</v>
      </c>
      <c r="AA732">
        <v>3</v>
      </c>
      <c r="AB732">
        <v>4</v>
      </c>
      <c r="AC732">
        <v>9</v>
      </c>
      <c r="AD732" t="s">
        <v>128</v>
      </c>
      <c r="AE732" s="16">
        <v>4</v>
      </c>
      <c r="AF732" s="16">
        <v>5</v>
      </c>
      <c r="AG732" s="16">
        <v>5</v>
      </c>
      <c r="AH732" s="16">
        <v>4</v>
      </c>
      <c r="AI732" s="16">
        <v>3</v>
      </c>
      <c r="AJ732" s="16"/>
      <c r="AK732">
        <v>10</v>
      </c>
      <c r="AL732" s="16">
        <v>8</v>
      </c>
      <c r="AM732" s="16">
        <v>8</v>
      </c>
      <c r="AN732" s="16">
        <v>10</v>
      </c>
      <c r="AO732" s="16">
        <v>7</v>
      </c>
      <c r="AP732" s="16">
        <v>9</v>
      </c>
      <c r="AQ732" s="16">
        <v>1</v>
      </c>
      <c r="AR732" s="16">
        <v>4</v>
      </c>
      <c r="AS732" s="16">
        <v>3</v>
      </c>
      <c r="AT732" s="16">
        <v>2</v>
      </c>
      <c r="AU732">
        <v>1</v>
      </c>
      <c r="AV732">
        <v>1</v>
      </c>
      <c r="AW732">
        <v>0</v>
      </c>
      <c r="AX732">
        <v>0</v>
      </c>
      <c r="AY732">
        <v>0</v>
      </c>
      <c r="AZ732">
        <v>0</v>
      </c>
    </row>
    <row r="733" spans="1:52" x14ac:dyDescent="0.35">
      <c r="A733">
        <v>11881</v>
      </c>
      <c r="B733" t="s">
        <v>69</v>
      </c>
      <c r="C733" t="s">
        <v>74</v>
      </c>
      <c r="D733" t="s">
        <v>68</v>
      </c>
      <c r="E733" t="s">
        <v>79</v>
      </c>
      <c r="F733" t="s">
        <v>196</v>
      </c>
      <c r="G733" t="s">
        <v>95</v>
      </c>
      <c r="H733" t="s">
        <v>97</v>
      </c>
      <c r="I733" t="s">
        <v>206</v>
      </c>
      <c r="J733" t="s">
        <v>112</v>
      </c>
      <c r="K733" t="s">
        <v>204</v>
      </c>
      <c r="L733">
        <v>9</v>
      </c>
      <c r="X733" s="16"/>
      <c r="Y733" t="s">
        <v>68</v>
      </c>
      <c r="Z733">
        <v>9</v>
      </c>
      <c r="AA733">
        <v>4</v>
      </c>
      <c r="AB733">
        <v>4</v>
      </c>
      <c r="AC733">
        <v>10</v>
      </c>
      <c r="AD733" t="s">
        <v>128</v>
      </c>
      <c r="AE733" s="16">
        <v>3</v>
      </c>
      <c r="AF733" s="16">
        <v>4</v>
      </c>
      <c r="AG733" s="16">
        <v>4</v>
      </c>
      <c r="AH733" s="16">
        <v>4</v>
      </c>
      <c r="AI733" s="16">
        <v>2</v>
      </c>
      <c r="AJ733" s="16"/>
      <c r="AK733">
        <v>8</v>
      </c>
      <c r="AL733" s="16">
        <v>7</v>
      </c>
      <c r="AM733" s="16">
        <v>9</v>
      </c>
      <c r="AN733" s="16">
        <v>10</v>
      </c>
      <c r="AO733" s="16">
        <v>7</v>
      </c>
      <c r="AP733" s="16">
        <v>8</v>
      </c>
      <c r="AQ733" s="16">
        <v>1</v>
      </c>
      <c r="AR733" s="16">
        <v>2</v>
      </c>
      <c r="AS733" s="16">
        <v>3</v>
      </c>
      <c r="AT733" s="16">
        <v>4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</row>
    <row r="734" spans="1:52" x14ac:dyDescent="0.35">
      <c r="A734">
        <v>11885</v>
      </c>
      <c r="B734" t="s">
        <v>69</v>
      </c>
      <c r="C734" t="s">
        <v>74</v>
      </c>
      <c r="D734" t="s">
        <v>68</v>
      </c>
      <c r="E734" t="s">
        <v>80</v>
      </c>
      <c r="F734" t="s">
        <v>208</v>
      </c>
      <c r="G734" t="s">
        <v>94</v>
      </c>
      <c r="H734" t="s">
        <v>99</v>
      </c>
      <c r="I734" t="s">
        <v>197</v>
      </c>
      <c r="J734" t="s">
        <v>111</v>
      </c>
      <c r="K734" t="s">
        <v>204</v>
      </c>
      <c r="L734">
        <v>5</v>
      </c>
      <c r="X734" s="16"/>
      <c r="Y734" t="s">
        <v>68</v>
      </c>
      <c r="Z734">
        <v>6</v>
      </c>
      <c r="AA734">
        <v>3</v>
      </c>
      <c r="AB734">
        <v>4</v>
      </c>
      <c r="AC734">
        <v>7</v>
      </c>
      <c r="AD734" t="s">
        <v>129</v>
      </c>
      <c r="AE734" s="16">
        <v>3</v>
      </c>
      <c r="AF734" s="16">
        <v>3</v>
      </c>
      <c r="AG734" s="16">
        <v>3</v>
      </c>
      <c r="AH734" s="16">
        <v>3</v>
      </c>
      <c r="AI734" s="16"/>
      <c r="AJ734" s="16">
        <v>2</v>
      </c>
      <c r="AK734">
        <v>4</v>
      </c>
      <c r="AL734" s="16">
        <v>5</v>
      </c>
      <c r="AM734" s="16">
        <v>6</v>
      </c>
      <c r="AN734" s="16">
        <v>7</v>
      </c>
      <c r="AO734" s="16">
        <v>3</v>
      </c>
      <c r="AP734" s="16">
        <v>3</v>
      </c>
      <c r="AQ734" s="16">
        <v>3</v>
      </c>
      <c r="AR734" s="16">
        <v>1</v>
      </c>
      <c r="AS734" s="16">
        <v>4</v>
      </c>
      <c r="AT734" s="16">
        <v>2</v>
      </c>
      <c r="AU734">
        <v>1</v>
      </c>
      <c r="AV734">
        <v>1</v>
      </c>
      <c r="AW734">
        <v>1</v>
      </c>
      <c r="AX734">
        <v>0</v>
      </c>
      <c r="AY734">
        <v>0</v>
      </c>
      <c r="AZ734">
        <v>0</v>
      </c>
    </row>
    <row r="735" spans="1:52" x14ac:dyDescent="0.35">
      <c r="A735">
        <v>11890</v>
      </c>
      <c r="B735" t="s">
        <v>69</v>
      </c>
      <c r="C735" t="s">
        <v>74</v>
      </c>
      <c r="D735" t="s">
        <v>68</v>
      </c>
      <c r="E735" t="s">
        <v>79</v>
      </c>
      <c r="F735" t="s">
        <v>196</v>
      </c>
      <c r="G735" t="s">
        <v>94</v>
      </c>
      <c r="H735" t="s">
        <v>98</v>
      </c>
      <c r="I735" t="s">
        <v>206</v>
      </c>
      <c r="J735" t="s">
        <v>111</v>
      </c>
      <c r="K735" t="s">
        <v>204</v>
      </c>
      <c r="L735">
        <v>9</v>
      </c>
      <c r="X735" s="16"/>
      <c r="Y735" t="s">
        <v>69</v>
      </c>
      <c r="AB735">
        <v>5</v>
      </c>
      <c r="AE735" s="16"/>
      <c r="AF735" s="16"/>
      <c r="AG735" s="16"/>
      <c r="AH735" s="16"/>
      <c r="AI735" s="16"/>
      <c r="AJ735" s="16"/>
      <c r="AK735">
        <v>9</v>
      </c>
      <c r="AL735" s="16">
        <v>8</v>
      </c>
      <c r="AM735" s="16">
        <v>10</v>
      </c>
      <c r="AN735" s="16">
        <v>9</v>
      </c>
      <c r="AO735" s="16">
        <v>10</v>
      </c>
      <c r="AP735" s="16">
        <v>9</v>
      </c>
      <c r="AQ735" s="16">
        <v>1</v>
      </c>
      <c r="AR735" s="16">
        <v>4</v>
      </c>
      <c r="AS735" s="16">
        <v>2</v>
      </c>
      <c r="AT735" s="16">
        <v>3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</row>
    <row r="736" spans="1:52" x14ac:dyDescent="0.35">
      <c r="A736">
        <v>11892</v>
      </c>
      <c r="B736" t="s">
        <v>69</v>
      </c>
      <c r="C736" t="s">
        <v>74</v>
      </c>
      <c r="D736" t="s">
        <v>68</v>
      </c>
      <c r="E736" t="s">
        <v>85</v>
      </c>
      <c r="F736" t="s">
        <v>208</v>
      </c>
      <c r="G736" t="s">
        <v>93</v>
      </c>
      <c r="H736" t="s">
        <v>99</v>
      </c>
      <c r="I736" t="s">
        <v>209</v>
      </c>
      <c r="J736" t="s">
        <v>111</v>
      </c>
      <c r="K736" t="s">
        <v>204</v>
      </c>
      <c r="L736">
        <v>10</v>
      </c>
      <c r="X736" s="16"/>
      <c r="Y736" t="s">
        <v>69</v>
      </c>
      <c r="AB736">
        <v>4</v>
      </c>
      <c r="AE736" s="16"/>
      <c r="AF736" s="16"/>
      <c r="AG736" s="16"/>
      <c r="AH736" s="16"/>
      <c r="AI736" s="16"/>
      <c r="AJ736" s="16"/>
      <c r="AK736">
        <v>9</v>
      </c>
      <c r="AL736" s="16">
        <v>9</v>
      </c>
      <c r="AM736" s="16">
        <v>9</v>
      </c>
      <c r="AN736" s="16">
        <v>9</v>
      </c>
      <c r="AO736" s="16">
        <v>10</v>
      </c>
      <c r="AP736" s="16">
        <v>9</v>
      </c>
      <c r="AQ736" s="16">
        <v>2</v>
      </c>
      <c r="AR736" s="16">
        <v>1</v>
      </c>
      <c r="AS736" s="16">
        <v>4</v>
      </c>
      <c r="AT736" s="16">
        <v>3</v>
      </c>
      <c r="AU736">
        <v>1</v>
      </c>
      <c r="AV736">
        <v>1</v>
      </c>
      <c r="AW736">
        <v>0</v>
      </c>
      <c r="AX736">
        <v>0</v>
      </c>
      <c r="AY736">
        <v>0</v>
      </c>
      <c r="AZ736">
        <v>0</v>
      </c>
    </row>
    <row r="737" spans="1:52" x14ac:dyDescent="0.35">
      <c r="A737">
        <v>11894</v>
      </c>
      <c r="B737" t="s">
        <v>69</v>
      </c>
      <c r="C737" t="s">
        <v>74</v>
      </c>
      <c r="D737" t="s">
        <v>68</v>
      </c>
      <c r="E737" t="s">
        <v>76</v>
      </c>
      <c r="F737" t="s">
        <v>198</v>
      </c>
      <c r="G737" t="s">
        <v>95</v>
      </c>
      <c r="H737" t="s">
        <v>97</v>
      </c>
      <c r="I737" t="s">
        <v>205</v>
      </c>
      <c r="J737" t="s">
        <v>112</v>
      </c>
      <c r="K737" t="s">
        <v>204</v>
      </c>
      <c r="L737">
        <v>9</v>
      </c>
      <c r="X737" s="16"/>
      <c r="Y737" t="s">
        <v>68</v>
      </c>
      <c r="Z737">
        <v>8</v>
      </c>
      <c r="AA737">
        <v>4</v>
      </c>
      <c r="AB737">
        <v>5</v>
      </c>
      <c r="AC737">
        <v>9</v>
      </c>
      <c r="AD737" t="s">
        <v>129</v>
      </c>
      <c r="AE737" s="16">
        <v>4</v>
      </c>
      <c r="AF737" s="16">
        <v>4</v>
      </c>
      <c r="AG737" s="16">
        <v>2</v>
      </c>
      <c r="AH737" s="16">
        <v>4</v>
      </c>
      <c r="AI737" s="16"/>
      <c r="AJ737" s="16">
        <v>2</v>
      </c>
      <c r="AK737">
        <v>10</v>
      </c>
      <c r="AL737" s="16">
        <v>10</v>
      </c>
      <c r="AM737" s="16">
        <v>8</v>
      </c>
      <c r="AN737" s="16">
        <v>9</v>
      </c>
      <c r="AO737" s="16">
        <v>7</v>
      </c>
      <c r="AP737" s="16">
        <v>9</v>
      </c>
      <c r="AQ737" s="16">
        <v>3</v>
      </c>
      <c r="AR737" s="16">
        <v>2</v>
      </c>
      <c r="AS737" s="16">
        <v>4</v>
      </c>
      <c r="AT737" s="16">
        <v>1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</row>
    <row r="738" spans="1:52" x14ac:dyDescent="0.35">
      <c r="A738">
        <v>11895</v>
      </c>
      <c r="B738" t="s">
        <v>69</v>
      </c>
      <c r="C738" t="s">
        <v>74</v>
      </c>
      <c r="D738" t="s">
        <v>68</v>
      </c>
      <c r="E738" t="s">
        <v>75</v>
      </c>
      <c r="F738" t="s">
        <v>198</v>
      </c>
      <c r="G738" t="s">
        <v>95</v>
      </c>
      <c r="H738" t="s">
        <v>98</v>
      </c>
      <c r="I738" t="s">
        <v>199</v>
      </c>
      <c r="J738" t="s">
        <v>111</v>
      </c>
      <c r="K738" t="s">
        <v>116</v>
      </c>
      <c r="L738">
        <v>8</v>
      </c>
      <c r="X738" s="16"/>
      <c r="Y738" t="s">
        <v>69</v>
      </c>
      <c r="AB738">
        <v>3</v>
      </c>
      <c r="AE738" s="16"/>
      <c r="AF738" s="16"/>
      <c r="AG738" s="16"/>
      <c r="AH738" s="16"/>
      <c r="AI738" s="16"/>
      <c r="AJ738" s="16"/>
      <c r="AK738">
        <v>9</v>
      </c>
      <c r="AL738" s="16">
        <v>10</v>
      </c>
      <c r="AM738" s="16">
        <v>8</v>
      </c>
      <c r="AN738" s="16">
        <v>10</v>
      </c>
      <c r="AO738" s="16">
        <v>8</v>
      </c>
      <c r="AP738" s="16">
        <v>9</v>
      </c>
      <c r="AQ738" s="16">
        <v>1</v>
      </c>
      <c r="AR738" s="16">
        <v>3</v>
      </c>
      <c r="AS738" s="16">
        <v>2</v>
      </c>
      <c r="AT738" s="16">
        <v>4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</row>
    <row r="739" spans="1:52" x14ac:dyDescent="0.35">
      <c r="A739">
        <v>11896</v>
      </c>
      <c r="B739" t="s">
        <v>69</v>
      </c>
      <c r="C739" t="s">
        <v>74</v>
      </c>
      <c r="D739" t="s">
        <v>68</v>
      </c>
      <c r="E739" t="s">
        <v>83</v>
      </c>
      <c r="F739" t="s">
        <v>198</v>
      </c>
      <c r="G739" t="s">
        <v>95</v>
      </c>
      <c r="H739" t="s">
        <v>98</v>
      </c>
      <c r="I739" t="s">
        <v>205</v>
      </c>
      <c r="J739" t="s">
        <v>110</v>
      </c>
      <c r="K739" t="s">
        <v>204</v>
      </c>
      <c r="L739">
        <v>9</v>
      </c>
      <c r="P739">
        <v>10</v>
      </c>
      <c r="Q739">
        <v>9</v>
      </c>
      <c r="R739">
        <v>8</v>
      </c>
      <c r="S739">
        <v>9</v>
      </c>
      <c r="T739">
        <v>10</v>
      </c>
      <c r="U739">
        <v>9</v>
      </c>
      <c r="V739" t="s">
        <v>122</v>
      </c>
      <c r="X739">
        <v>4</v>
      </c>
      <c r="Y739" t="s">
        <v>69</v>
      </c>
      <c r="AB739">
        <v>4</v>
      </c>
      <c r="AE739" s="16"/>
      <c r="AF739" s="16"/>
      <c r="AG739" s="16"/>
      <c r="AH739" s="16"/>
      <c r="AI739" s="16"/>
      <c r="AJ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</row>
    <row r="740" spans="1:52" x14ac:dyDescent="0.35">
      <c r="A740">
        <v>11897</v>
      </c>
      <c r="B740" t="s">
        <v>69</v>
      </c>
      <c r="C740" t="s">
        <v>74</v>
      </c>
      <c r="D740" t="s">
        <v>68</v>
      </c>
      <c r="E740" t="s">
        <v>78</v>
      </c>
      <c r="F740" t="s">
        <v>198</v>
      </c>
      <c r="G740" t="s">
        <v>96</v>
      </c>
      <c r="H740" t="s">
        <v>97</v>
      </c>
      <c r="I740" t="s">
        <v>201</v>
      </c>
      <c r="J740" t="s">
        <v>111</v>
      </c>
      <c r="K740" t="s">
        <v>204</v>
      </c>
      <c r="L740">
        <v>9</v>
      </c>
      <c r="X740" s="16"/>
      <c r="Y740" t="s">
        <v>68</v>
      </c>
      <c r="Z740">
        <v>10</v>
      </c>
      <c r="AA740">
        <v>4</v>
      </c>
      <c r="AB740">
        <v>5</v>
      </c>
      <c r="AC740">
        <v>9</v>
      </c>
      <c r="AD740" t="s">
        <v>129</v>
      </c>
      <c r="AE740" s="16">
        <v>5</v>
      </c>
      <c r="AF740" s="16">
        <v>4</v>
      </c>
      <c r="AG740" s="16">
        <v>4</v>
      </c>
      <c r="AH740" s="16">
        <v>5</v>
      </c>
      <c r="AI740" s="16"/>
      <c r="AJ740" s="16">
        <v>3</v>
      </c>
      <c r="AK740">
        <v>9</v>
      </c>
      <c r="AL740" s="16">
        <v>9</v>
      </c>
      <c r="AM740" s="16">
        <v>9</v>
      </c>
      <c r="AN740" s="16">
        <v>9</v>
      </c>
      <c r="AO740" s="16">
        <v>8</v>
      </c>
      <c r="AP740" s="16">
        <v>10</v>
      </c>
      <c r="AQ740" s="16">
        <v>1</v>
      </c>
      <c r="AR740" s="16">
        <v>2</v>
      </c>
      <c r="AS740" s="16">
        <v>3</v>
      </c>
      <c r="AT740" s="16">
        <v>4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</row>
    <row r="741" spans="1:52" x14ac:dyDescent="0.35">
      <c r="A741">
        <v>11899</v>
      </c>
      <c r="B741" t="s">
        <v>69</v>
      </c>
      <c r="C741" t="s">
        <v>74</v>
      </c>
      <c r="D741" t="s">
        <v>68</v>
      </c>
      <c r="E741" t="s">
        <v>81</v>
      </c>
      <c r="F741" t="s">
        <v>208</v>
      </c>
      <c r="G741" t="s">
        <v>94</v>
      </c>
      <c r="H741" t="s">
        <v>99</v>
      </c>
      <c r="I741" t="s">
        <v>205</v>
      </c>
      <c r="J741" t="s">
        <v>111</v>
      </c>
      <c r="K741" t="s">
        <v>204</v>
      </c>
      <c r="L741">
        <v>10</v>
      </c>
      <c r="X741" s="16"/>
      <c r="Y741" t="s">
        <v>69</v>
      </c>
      <c r="AB741">
        <v>5</v>
      </c>
      <c r="AE741" s="16"/>
      <c r="AF741" s="16"/>
      <c r="AG741" s="16"/>
      <c r="AH741" s="16"/>
      <c r="AI741" s="16"/>
      <c r="AJ741" s="16"/>
      <c r="AK741">
        <v>9</v>
      </c>
      <c r="AL741" s="16">
        <v>7</v>
      </c>
      <c r="AM741" s="16">
        <v>10</v>
      </c>
      <c r="AN741" s="16">
        <v>9</v>
      </c>
      <c r="AO741" s="16">
        <v>6</v>
      </c>
      <c r="AP741" s="16">
        <v>9</v>
      </c>
      <c r="AQ741" s="16">
        <v>2</v>
      </c>
      <c r="AR741" s="16">
        <v>1</v>
      </c>
      <c r="AS741" s="16">
        <v>3</v>
      </c>
      <c r="AT741" s="16">
        <v>4</v>
      </c>
      <c r="AU741">
        <v>1</v>
      </c>
      <c r="AV741">
        <v>1</v>
      </c>
      <c r="AW741">
        <v>0</v>
      </c>
      <c r="AX741">
        <v>0</v>
      </c>
      <c r="AY741">
        <v>1</v>
      </c>
      <c r="AZ741">
        <v>0</v>
      </c>
    </row>
    <row r="742" spans="1:52" x14ac:dyDescent="0.35">
      <c r="A742">
        <v>11902</v>
      </c>
      <c r="B742" t="s">
        <v>69</v>
      </c>
      <c r="C742" t="s">
        <v>74</v>
      </c>
      <c r="D742" t="s">
        <v>68</v>
      </c>
      <c r="E742" t="s">
        <v>81</v>
      </c>
      <c r="F742" t="s">
        <v>200</v>
      </c>
      <c r="G742" t="s">
        <v>94</v>
      </c>
      <c r="H742" t="s">
        <v>97</v>
      </c>
      <c r="I742" t="s">
        <v>197</v>
      </c>
      <c r="J742" t="s">
        <v>111</v>
      </c>
      <c r="K742" t="s">
        <v>116</v>
      </c>
      <c r="L742">
        <v>9</v>
      </c>
      <c r="X742" s="16"/>
      <c r="Y742" t="s">
        <v>69</v>
      </c>
      <c r="AB742">
        <v>4</v>
      </c>
      <c r="AE742" s="16"/>
      <c r="AF742" s="16"/>
      <c r="AG742" s="16"/>
      <c r="AH742" s="16"/>
      <c r="AI742" s="16"/>
      <c r="AJ742" s="16"/>
      <c r="AK742">
        <v>10</v>
      </c>
      <c r="AL742" s="16">
        <v>10</v>
      </c>
      <c r="AM742" s="16">
        <v>7</v>
      </c>
      <c r="AN742" s="16">
        <v>9</v>
      </c>
      <c r="AO742" s="16">
        <v>10</v>
      </c>
      <c r="AP742" s="16">
        <v>9</v>
      </c>
      <c r="AQ742" s="16">
        <v>3</v>
      </c>
      <c r="AR742" s="16">
        <v>2</v>
      </c>
      <c r="AS742" s="16">
        <v>4</v>
      </c>
      <c r="AT742" s="16">
        <v>1</v>
      </c>
      <c r="AU742">
        <v>1</v>
      </c>
      <c r="AV742">
        <v>1</v>
      </c>
      <c r="AW742">
        <v>0</v>
      </c>
      <c r="AX742">
        <v>0</v>
      </c>
      <c r="AY742">
        <v>0</v>
      </c>
      <c r="AZ742">
        <v>0</v>
      </c>
    </row>
    <row r="743" spans="1:52" x14ac:dyDescent="0.35">
      <c r="A743">
        <v>11905</v>
      </c>
      <c r="B743" t="s">
        <v>69</v>
      </c>
      <c r="C743" t="s">
        <v>74</v>
      </c>
      <c r="D743" t="s">
        <v>68</v>
      </c>
      <c r="E743" t="s">
        <v>86</v>
      </c>
      <c r="F743" t="s">
        <v>200</v>
      </c>
      <c r="G743" t="s">
        <v>96</v>
      </c>
      <c r="H743" t="s">
        <v>98</v>
      </c>
      <c r="I743" t="s">
        <v>197</v>
      </c>
      <c r="J743" t="s">
        <v>111</v>
      </c>
      <c r="K743" t="s">
        <v>116</v>
      </c>
      <c r="L743">
        <v>8</v>
      </c>
      <c r="X743" s="16"/>
      <c r="Y743" t="s">
        <v>68</v>
      </c>
      <c r="Z743">
        <v>9</v>
      </c>
      <c r="AA743">
        <v>4</v>
      </c>
      <c r="AB743">
        <v>4</v>
      </c>
      <c r="AC743">
        <v>10</v>
      </c>
      <c r="AD743" t="s">
        <v>128</v>
      </c>
      <c r="AE743" s="16">
        <v>4</v>
      </c>
      <c r="AF743" s="16">
        <v>2</v>
      </c>
      <c r="AG743" s="16">
        <v>3</v>
      </c>
      <c r="AH743" s="16">
        <v>3</v>
      </c>
      <c r="AI743" s="16">
        <v>1</v>
      </c>
      <c r="AJ743" s="16"/>
      <c r="AK743">
        <v>9</v>
      </c>
      <c r="AL743" s="16">
        <v>8</v>
      </c>
      <c r="AM743" s="16">
        <v>8</v>
      </c>
      <c r="AN743" s="16">
        <v>9</v>
      </c>
      <c r="AO743" s="16">
        <v>9</v>
      </c>
      <c r="AP743" s="16">
        <v>9</v>
      </c>
      <c r="AQ743" s="16">
        <v>2</v>
      </c>
      <c r="AR743" s="16">
        <v>1</v>
      </c>
      <c r="AS743" s="16">
        <v>3</v>
      </c>
      <c r="AT743" s="16">
        <v>4</v>
      </c>
      <c r="AU743">
        <v>1</v>
      </c>
      <c r="AV743">
        <v>1</v>
      </c>
      <c r="AW743">
        <v>1</v>
      </c>
      <c r="AX743">
        <v>0</v>
      </c>
      <c r="AY743">
        <v>0</v>
      </c>
      <c r="AZ743">
        <v>0</v>
      </c>
    </row>
    <row r="744" spans="1:52" x14ac:dyDescent="0.35">
      <c r="A744">
        <v>11911</v>
      </c>
      <c r="B744" t="s">
        <v>69</v>
      </c>
      <c r="C744" t="s">
        <v>74</v>
      </c>
      <c r="D744" t="s">
        <v>68</v>
      </c>
      <c r="E744" t="s">
        <v>81</v>
      </c>
      <c r="F744" t="s">
        <v>196</v>
      </c>
      <c r="G744" t="s">
        <v>96</v>
      </c>
      <c r="H744" t="s">
        <v>97</v>
      </c>
      <c r="I744" t="s">
        <v>197</v>
      </c>
      <c r="J744" t="s">
        <v>111</v>
      </c>
      <c r="K744" t="s">
        <v>204</v>
      </c>
      <c r="L744">
        <v>6</v>
      </c>
      <c r="X744" s="16"/>
      <c r="Y744" t="s">
        <v>69</v>
      </c>
      <c r="AB744">
        <v>5</v>
      </c>
      <c r="AE744" s="16"/>
      <c r="AF744" s="16"/>
      <c r="AG744" s="16"/>
      <c r="AH744" s="16"/>
      <c r="AI744" s="16"/>
      <c r="AJ744" s="16"/>
      <c r="AK744">
        <v>5</v>
      </c>
      <c r="AL744" s="16">
        <v>6</v>
      </c>
      <c r="AM744" s="16">
        <v>6</v>
      </c>
      <c r="AN744" s="16">
        <v>7</v>
      </c>
      <c r="AO744" s="16">
        <v>5</v>
      </c>
      <c r="AP744" s="16">
        <v>7</v>
      </c>
      <c r="AQ744" s="16">
        <v>2</v>
      </c>
      <c r="AR744" s="16">
        <v>4</v>
      </c>
      <c r="AS744" s="16">
        <v>1</v>
      </c>
      <c r="AT744" s="16">
        <v>3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</row>
    <row r="745" spans="1:52" x14ac:dyDescent="0.35">
      <c r="A745">
        <v>11913</v>
      </c>
      <c r="B745" t="s">
        <v>69</v>
      </c>
      <c r="C745" t="s">
        <v>74</v>
      </c>
      <c r="D745" t="s">
        <v>68</v>
      </c>
      <c r="E745" t="s">
        <v>79</v>
      </c>
      <c r="F745" t="s">
        <v>200</v>
      </c>
      <c r="G745" t="s">
        <v>93</v>
      </c>
      <c r="H745" t="s">
        <v>97</v>
      </c>
      <c r="I745" t="s">
        <v>201</v>
      </c>
      <c r="J745" t="s">
        <v>111</v>
      </c>
      <c r="K745" t="s">
        <v>116</v>
      </c>
      <c r="L745">
        <v>7</v>
      </c>
      <c r="X745" s="16"/>
      <c r="Y745" t="s">
        <v>69</v>
      </c>
      <c r="AB745">
        <v>3</v>
      </c>
      <c r="AE745" s="16"/>
      <c r="AF745" s="16"/>
      <c r="AG745" s="16"/>
      <c r="AH745" s="16"/>
      <c r="AI745" s="16"/>
      <c r="AJ745" s="16"/>
      <c r="AK745">
        <v>8</v>
      </c>
      <c r="AL745" s="16">
        <v>8</v>
      </c>
      <c r="AM745" s="16">
        <v>10</v>
      </c>
      <c r="AN745" s="16">
        <v>10</v>
      </c>
      <c r="AO745" s="16">
        <v>10</v>
      </c>
      <c r="AP745" s="16">
        <v>7</v>
      </c>
      <c r="AQ745" s="16">
        <v>4</v>
      </c>
      <c r="AR745" s="16">
        <v>2</v>
      </c>
      <c r="AS745" s="16">
        <v>3</v>
      </c>
      <c r="AT745" s="16">
        <v>1</v>
      </c>
      <c r="AU745">
        <v>1</v>
      </c>
      <c r="AV745">
        <v>1</v>
      </c>
      <c r="AW745">
        <v>0</v>
      </c>
      <c r="AX745">
        <v>0</v>
      </c>
      <c r="AY745">
        <v>0</v>
      </c>
      <c r="AZ745">
        <v>0</v>
      </c>
    </row>
    <row r="746" spans="1:52" x14ac:dyDescent="0.35">
      <c r="A746">
        <v>11914</v>
      </c>
      <c r="B746" t="s">
        <v>69</v>
      </c>
      <c r="C746" t="s">
        <v>74</v>
      </c>
      <c r="D746" t="s">
        <v>68</v>
      </c>
      <c r="E746" t="s">
        <v>83</v>
      </c>
      <c r="F746" t="s">
        <v>198</v>
      </c>
      <c r="G746" t="s">
        <v>95</v>
      </c>
      <c r="H746" t="s">
        <v>97</v>
      </c>
      <c r="I746" t="s">
        <v>197</v>
      </c>
      <c r="J746" t="s">
        <v>111</v>
      </c>
      <c r="K746" t="s">
        <v>204</v>
      </c>
      <c r="L746">
        <v>9</v>
      </c>
      <c r="X746" s="16"/>
      <c r="Y746" t="s">
        <v>69</v>
      </c>
      <c r="AB746">
        <v>4</v>
      </c>
      <c r="AE746" s="16"/>
      <c r="AF746" s="16"/>
      <c r="AG746" s="16"/>
      <c r="AH746" s="16"/>
      <c r="AI746" s="16"/>
      <c r="AJ746" s="16"/>
      <c r="AK746">
        <v>10</v>
      </c>
      <c r="AL746" s="16">
        <v>10</v>
      </c>
      <c r="AM746" s="16">
        <v>8</v>
      </c>
      <c r="AN746" s="16">
        <v>9</v>
      </c>
      <c r="AO746" s="16">
        <v>7</v>
      </c>
      <c r="AP746" s="16">
        <v>10</v>
      </c>
      <c r="AQ746" s="16">
        <v>4</v>
      </c>
      <c r="AR746" s="16">
        <v>3</v>
      </c>
      <c r="AS746" s="16">
        <v>1</v>
      </c>
      <c r="AT746" s="16">
        <v>2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</row>
    <row r="747" spans="1:52" x14ac:dyDescent="0.35">
      <c r="A747">
        <v>11915</v>
      </c>
      <c r="B747" t="s">
        <v>69</v>
      </c>
      <c r="C747" t="s">
        <v>74</v>
      </c>
      <c r="D747" t="s">
        <v>68</v>
      </c>
      <c r="E747" t="s">
        <v>81</v>
      </c>
      <c r="F747" t="s">
        <v>196</v>
      </c>
      <c r="G747" t="s">
        <v>96</v>
      </c>
      <c r="H747" t="s">
        <v>98</v>
      </c>
      <c r="I747" t="s">
        <v>203</v>
      </c>
      <c r="J747" t="s">
        <v>112</v>
      </c>
      <c r="K747" t="s">
        <v>116</v>
      </c>
      <c r="L747">
        <v>9</v>
      </c>
      <c r="X747" s="16"/>
      <c r="Y747" t="s">
        <v>69</v>
      </c>
      <c r="AB747">
        <v>4</v>
      </c>
      <c r="AE747" s="16"/>
      <c r="AF747" s="16"/>
      <c r="AG747" s="16"/>
      <c r="AH747" s="16"/>
      <c r="AI747" s="16"/>
      <c r="AJ747" s="16"/>
      <c r="AK747">
        <v>9</v>
      </c>
      <c r="AL747" s="16">
        <v>10</v>
      </c>
      <c r="AM747" s="16">
        <v>9</v>
      </c>
      <c r="AN747" s="16">
        <v>9</v>
      </c>
      <c r="AO747" s="16">
        <v>9</v>
      </c>
      <c r="AP747" s="16">
        <v>9</v>
      </c>
      <c r="AQ747" s="16">
        <v>3</v>
      </c>
      <c r="AR747" s="16">
        <v>1</v>
      </c>
      <c r="AS747" s="16">
        <v>4</v>
      </c>
      <c r="AT747" s="16">
        <v>2</v>
      </c>
      <c r="AU747">
        <v>1</v>
      </c>
      <c r="AV747">
        <v>1</v>
      </c>
      <c r="AW747">
        <v>0</v>
      </c>
      <c r="AX747">
        <v>0</v>
      </c>
      <c r="AY747">
        <v>0</v>
      </c>
      <c r="AZ747">
        <v>0</v>
      </c>
    </row>
    <row r="748" spans="1:52" x14ac:dyDescent="0.35">
      <c r="A748">
        <v>11917</v>
      </c>
      <c r="B748" t="s">
        <v>69</v>
      </c>
      <c r="C748" t="s">
        <v>74</v>
      </c>
      <c r="D748" t="s">
        <v>68</v>
      </c>
      <c r="E748" t="s">
        <v>78</v>
      </c>
      <c r="F748" t="s">
        <v>200</v>
      </c>
      <c r="G748" t="s">
        <v>93</v>
      </c>
      <c r="H748" t="s">
        <v>97</v>
      </c>
      <c r="I748" t="s">
        <v>201</v>
      </c>
      <c r="J748" t="s">
        <v>111</v>
      </c>
      <c r="K748" t="s">
        <v>204</v>
      </c>
      <c r="L748">
        <v>7</v>
      </c>
      <c r="X748" s="16"/>
      <c r="Y748" t="s">
        <v>68</v>
      </c>
      <c r="Z748">
        <v>9</v>
      </c>
      <c r="AA748">
        <v>5</v>
      </c>
      <c r="AB748">
        <v>4</v>
      </c>
      <c r="AC748">
        <v>9</v>
      </c>
      <c r="AD748" t="s">
        <v>129</v>
      </c>
      <c r="AE748" s="16">
        <v>5</v>
      </c>
      <c r="AF748" s="16">
        <v>4</v>
      </c>
      <c r="AG748" s="16">
        <v>4</v>
      </c>
      <c r="AH748" s="16">
        <v>4</v>
      </c>
      <c r="AI748" s="16"/>
      <c r="AJ748" s="16">
        <v>3</v>
      </c>
      <c r="AK748">
        <v>5</v>
      </c>
      <c r="AL748" s="16">
        <v>6</v>
      </c>
      <c r="AM748" s="16">
        <v>8</v>
      </c>
      <c r="AN748" s="16">
        <v>7</v>
      </c>
      <c r="AO748" s="16">
        <v>4</v>
      </c>
      <c r="AP748" s="16">
        <v>7</v>
      </c>
      <c r="AQ748" s="16">
        <v>4</v>
      </c>
      <c r="AR748" s="16">
        <v>3</v>
      </c>
      <c r="AS748" s="16">
        <v>2</v>
      </c>
      <c r="AT748" s="16">
        <v>1</v>
      </c>
      <c r="AU748">
        <v>1</v>
      </c>
      <c r="AV748">
        <v>1</v>
      </c>
      <c r="AW748">
        <v>0</v>
      </c>
      <c r="AX748">
        <v>0</v>
      </c>
      <c r="AY748">
        <v>0</v>
      </c>
      <c r="AZ748">
        <v>0</v>
      </c>
    </row>
    <row r="749" spans="1:52" x14ac:dyDescent="0.35">
      <c r="A749">
        <v>11921</v>
      </c>
      <c r="B749" t="s">
        <v>69</v>
      </c>
      <c r="C749" t="s">
        <v>74</v>
      </c>
      <c r="D749" t="s">
        <v>68</v>
      </c>
      <c r="E749" t="s">
        <v>86</v>
      </c>
      <c r="F749" t="s">
        <v>198</v>
      </c>
      <c r="G749" t="s">
        <v>96</v>
      </c>
      <c r="H749" t="s">
        <v>97</v>
      </c>
      <c r="I749" t="s">
        <v>206</v>
      </c>
      <c r="J749" t="s">
        <v>111</v>
      </c>
      <c r="K749" t="s">
        <v>204</v>
      </c>
      <c r="L749">
        <v>9</v>
      </c>
      <c r="X749" s="16"/>
      <c r="Y749" t="s">
        <v>69</v>
      </c>
      <c r="AB749">
        <v>5</v>
      </c>
      <c r="AE749" s="16"/>
      <c r="AF749" s="16"/>
      <c r="AG749" s="16"/>
      <c r="AH749" s="16"/>
      <c r="AI749" s="16"/>
      <c r="AJ749" s="16"/>
      <c r="AK749">
        <v>10</v>
      </c>
      <c r="AL749" s="16">
        <v>10</v>
      </c>
      <c r="AM749" s="16">
        <v>9</v>
      </c>
      <c r="AN749" s="16">
        <v>10</v>
      </c>
      <c r="AO749" s="16">
        <v>10</v>
      </c>
      <c r="AP749" s="16">
        <v>9</v>
      </c>
      <c r="AQ749" s="16">
        <v>1</v>
      </c>
      <c r="AR749" s="16">
        <v>4</v>
      </c>
      <c r="AS749" s="16">
        <v>3</v>
      </c>
      <c r="AT749" s="16">
        <v>2</v>
      </c>
      <c r="AU749">
        <v>1</v>
      </c>
      <c r="AV749">
        <v>1</v>
      </c>
      <c r="AW749">
        <v>0</v>
      </c>
      <c r="AX749">
        <v>0</v>
      </c>
      <c r="AY749">
        <v>1</v>
      </c>
      <c r="AZ749">
        <v>0</v>
      </c>
    </row>
    <row r="750" spans="1:52" x14ac:dyDescent="0.35">
      <c r="A750">
        <v>11924</v>
      </c>
      <c r="B750" t="s">
        <v>69</v>
      </c>
      <c r="C750" t="s">
        <v>74</v>
      </c>
      <c r="D750" t="s">
        <v>68</v>
      </c>
      <c r="E750" t="s">
        <v>75</v>
      </c>
      <c r="F750" t="s">
        <v>200</v>
      </c>
      <c r="G750" t="s">
        <v>93</v>
      </c>
      <c r="H750" t="s">
        <v>97</v>
      </c>
      <c r="I750" t="s">
        <v>201</v>
      </c>
      <c r="J750" t="s">
        <v>110</v>
      </c>
      <c r="K750" t="s">
        <v>116</v>
      </c>
      <c r="L750">
        <v>10</v>
      </c>
      <c r="P750">
        <v>10</v>
      </c>
      <c r="Q750">
        <v>8</v>
      </c>
      <c r="R750">
        <v>8</v>
      </c>
      <c r="S750">
        <v>8</v>
      </c>
      <c r="T750">
        <v>10</v>
      </c>
      <c r="U750">
        <v>8</v>
      </c>
      <c r="V750" t="s">
        <v>123</v>
      </c>
      <c r="X750">
        <v>3</v>
      </c>
      <c r="Y750" t="s">
        <v>69</v>
      </c>
      <c r="AB750">
        <v>5</v>
      </c>
      <c r="AE750" s="16"/>
      <c r="AF750" s="16"/>
      <c r="AG750" s="16"/>
      <c r="AH750" s="16"/>
      <c r="AI750" s="16"/>
      <c r="AJ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</row>
    <row r="751" spans="1:52" x14ac:dyDescent="0.35">
      <c r="A751">
        <v>11931</v>
      </c>
      <c r="B751" t="s">
        <v>69</v>
      </c>
      <c r="C751" t="s">
        <v>74</v>
      </c>
      <c r="D751" t="s">
        <v>68</v>
      </c>
      <c r="E751" t="s">
        <v>80</v>
      </c>
      <c r="F751" t="s">
        <v>196</v>
      </c>
      <c r="G751" t="s">
        <v>96</v>
      </c>
      <c r="H751" t="s">
        <v>97</v>
      </c>
      <c r="I751" t="s">
        <v>209</v>
      </c>
      <c r="J751" t="s">
        <v>111</v>
      </c>
      <c r="K751" t="s">
        <v>116</v>
      </c>
      <c r="L751">
        <v>5</v>
      </c>
      <c r="X751" s="16"/>
      <c r="Y751" t="s">
        <v>69</v>
      </c>
      <c r="AB751">
        <v>2</v>
      </c>
      <c r="AE751" s="16"/>
      <c r="AF751" s="16"/>
      <c r="AG751" s="16"/>
      <c r="AH751" s="16"/>
      <c r="AI751" s="16"/>
      <c r="AJ751" s="16"/>
      <c r="AK751">
        <v>5</v>
      </c>
      <c r="AL751" s="16">
        <v>7</v>
      </c>
      <c r="AM751" s="16">
        <v>7</v>
      </c>
      <c r="AN751" s="16">
        <v>4</v>
      </c>
      <c r="AO751" s="16">
        <v>5</v>
      </c>
      <c r="AP751" s="16">
        <v>5</v>
      </c>
      <c r="AQ751" s="16">
        <v>1</v>
      </c>
      <c r="AR751" s="16">
        <v>2</v>
      </c>
      <c r="AS751" s="16">
        <v>3</v>
      </c>
      <c r="AT751" s="16">
        <v>4</v>
      </c>
      <c r="AU751">
        <v>1</v>
      </c>
      <c r="AV751">
        <v>1</v>
      </c>
      <c r="AW751">
        <v>0</v>
      </c>
      <c r="AX751">
        <v>0</v>
      </c>
      <c r="AY751">
        <v>0</v>
      </c>
      <c r="AZ751">
        <v>0</v>
      </c>
    </row>
    <row r="752" spans="1:52" x14ac:dyDescent="0.35">
      <c r="A752">
        <v>11932</v>
      </c>
      <c r="B752" t="s">
        <v>69</v>
      </c>
      <c r="C752" t="s">
        <v>74</v>
      </c>
      <c r="D752" t="s">
        <v>68</v>
      </c>
      <c r="E752" t="s">
        <v>81</v>
      </c>
      <c r="F752" t="s">
        <v>198</v>
      </c>
      <c r="G752" t="s">
        <v>95</v>
      </c>
      <c r="H752" t="s">
        <v>98</v>
      </c>
      <c r="I752" t="s">
        <v>199</v>
      </c>
      <c r="J752" t="s">
        <v>110</v>
      </c>
      <c r="K752" t="s">
        <v>116</v>
      </c>
      <c r="L752">
        <v>8</v>
      </c>
      <c r="P752">
        <v>7</v>
      </c>
      <c r="Q752">
        <v>4</v>
      </c>
      <c r="R752">
        <v>5</v>
      </c>
      <c r="S752">
        <v>4</v>
      </c>
      <c r="T752">
        <v>8</v>
      </c>
      <c r="U752">
        <v>4</v>
      </c>
      <c r="V752" t="s">
        <v>123</v>
      </c>
      <c r="X752">
        <v>3</v>
      </c>
      <c r="Y752" t="s">
        <v>69</v>
      </c>
      <c r="AB752">
        <v>3</v>
      </c>
      <c r="AE752" s="16"/>
      <c r="AF752" s="16"/>
      <c r="AG752" s="16"/>
      <c r="AH752" s="16"/>
      <c r="AI752" s="16"/>
      <c r="AJ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</row>
    <row r="753" spans="1:52" x14ac:dyDescent="0.35">
      <c r="A753">
        <v>11935</v>
      </c>
      <c r="B753" t="s">
        <v>69</v>
      </c>
      <c r="C753" t="s">
        <v>74</v>
      </c>
      <c r="D753" t="s">
        <v>68</v>
      </c>
      <c r="E753" t="s">
        <v>81</v>
      </c>
      <c r="F753" t="s">
        <v>198</v>
      </c>
      <c r="G753" t="s">
        <v>95</v>
      </c>
      <c r="H753" t="s">
        <v>97</v>
      </c>
      <c r="I753" t="s">
        <v>201</v>
      </c>
      <c r="J753" t="s">
        <v>112</v>
      </c>
      <c r="K753" t="s">
        <v>116</v>
      </c>
      <c r="L753">
        <v>9</v>
      </c>
      <c r="X753" s="16"/>
      <c r="Y753" t="s">
        <v>68</v>
      </c>
      <c r="Z753">
        <v>10</v>
      </c>
      <c r="AA753">
        <v>5</v>
      </c>
      <c r="AB753">
        <v>5</v>
      </c>
      <c r="AC753">
        <v>9</v>
      </c>
      <c r="AD753" t="s">
        <v>128</v>
      </c>
      <c r="AE753" s="16">
        <v>4</v>
      </c>
      <c r="AF753" s="16">
        <v>2</v>
      </c>
      <c r="AG753" s="16">
        <v>5</v>
      </c>
      <c r="AH753" s="16">
        <v>4</v>
      </c>
      <c r="AI753" s="16">
        <v>1</v>
      </c>
      <c r="AJ753" s="16"/>
      <c r="AK753">
        <v>9</v>
      </c>
      <c r="AL753" s="16">
        <v>10</v>
      </c>
      <c r="AM753" s="16">
        <v>8</v>
      </c>
      <c r="AN753" s="16">
        <v>9</v>
      </c>
      <c r="AO753" s="16">
        <v>8</v>
      </c>
      <c r="AP753" s="16">
        <v>9</v>
      </c>
      <c r="AQ753" s="16">
        <v>2</v>
      </c>
      <c r="AR753" s="16">
        <v>1</v>
      </c>
      <c r="AS753" s="16">
        <v>3</v>
      </c>
      <c r="AT753" s="16">
        <v>4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</row>
    <row r="754" spans="1:52" x14ac:dyDescent="0.35">
      <c r="A754">
        <v>11940</v>
      </c>
      <c r="B754" t="s">
        <v>69</v>
      </c>
      <c r="C754" t="s">
        <v>74</v>
      </c>
      <c r="D754" t="s">
        <v>68</v>
      </c>
      <c r="E754" t="s">
        <v>81</v>
      </c>
      <c r="F754" t="s">
        <v>196</v>
      </c>
      <c r="G754" t="s">
        <v>96</v>
      </c>
      <c r="H754" t="s">
        <v>97</v>
      </c>
      <c r="I754" t="s">
        <v>207</v>
      </c>
      <c r="J754" t="s">
        <v>111</v>
      </c>
      <c r="K754" t="s">
        <v>204</v>
      </c>
      <c r="L754">
        <v>7</v>
      </c>
      <c r="X754" s="16"/>
      <c r="Y754" t="s">
        <v>68</v>
      </c>
      <c r="Z754">
        <v>8</v>
      </c>
      <c r="AA754">
        <v>5</v>
      </c>
      <c r="AB754">
        <v>5</v>
      </c>
      <c r="AC754">
        <v>8</v>
      </c>
      <c r="AD754" t="s">
        <v>129</v>
      </c>
      <c r="AE754" s="16">
        <v>4</v>
      </c>
      <c r="AF754" s="16">
        <v>2</v>
      </c>
      <c r="AG754" s="16">
        <v>4</v>
      </c>
      <c r="AH754" s="16">
        <v>3</v>
      </c>
      <c r="AI754" s="16"/>
      <c r="AJ754" s="16">
        <v>2</v>
      </c>
      <c r="AK754">
        <v>7</v>
      </c>
      <c r="AL754" s="16">
        <v>9</v>
      </c>
      <c r="AM754" s="16">
        <v>9</v>
      </c>
      <c r="AN754" s="16">
        <v>8</v>
      </c>
      <c r="AO754" s="16">
        <v>7</v>
      </c>
      <c r="AP754" s="16">
        <v>9</v>
      </c>
      <c r="AQ754" s="16">
        <v>2</v>
      </c>
      <c r="AR754" s="16">
        <v>1</v>
      </c>
      <c r="AS754" s="16">
        <v>4</v>
      </c>
      <c r="AT754" s="16">
        <v>3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</row>
    <row r="755" spans="1:52" x14ac:dyDescent="0.35">
      <c r="A755">
        <v>11942</v>
      </c>
      <c r="B755" t="s">
        <v>69</v>
      </c>
      <c r="C755" t="s">
        <v>74</v>
      </c>
      <c r="D755" t="s">
        <v>68</v>
      </c>
      <c r="E755" t="s">
        <v>77</v>
      </c>
      <c r="F755" t="s">
        <v>198</v>
      </c>
      <c r="G755" t="s">
        <v>95</v>
      </c>
      <c r="H755" t="s">
        <v>97</v>
      </c>
      <c r="I755" t="s">
        <v>203</v>
      </c>
      <c r="J755" t="s">
        <v>111</v>
      </c>
      <c r="K755" t="s">
        <v>204</v>
      </c>
      <c r="L755">
        <v>8</v>
      </c>
      <c r="X755" s="16"/>
      <c r="Y755" t="s">
        <v>69</v>
      </c>
      <c r="AB755">
        <v>5</v>
      </c>
      <c r="AE755" s="16"/>
      <c r="AF755" s="16"/>
      <c r="AG755" s="16"/>
      <c r="AH755" s="16"/>
      <c r="AI755" s="16"/>
      <c r="AJ755" s="16"/>
      <c r="AK755">
        <v>6</v>
      </c>
      <c r="AL755" s="16">
        <v>5</v>
      </c>
      <c r="AM755" s="16">
        <v>5</v>
      </c>
      <c r="AN755" s="16">
        <v>8</v>
      </c>
      <c r="AO755" s="16">
        <v>9</v>
      </c>
      <c r="AP755" s="16">
        <v>7</v>
      </c>
      <c r="AQ755" s="16">
        <v>1</v>
      </c>
      <c r="AR755" s="16">
        <v>4</v>
      </c>
      <c r="AS755" s="16">
        <v>3</v>
      </c>
      <c r="AT755" s="16">
        <v>2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</row>
    <row r="756" spans="1:52" x14ac:dyDescent="0.35">
      <c r="A756">
        <v>11943</v>
      </c>
      <c r="B756" t="s">
        <v>69</v>
      </c>
      <c r="C756" t="s">
        <v>74</v>
      </c>
      <c r="D756" t="s">
        <v>68</v>
      </c>
      <c r="E756" t="s">
        <v>83</v>
      </c>
      <c r="F756" t="s">
        <v>198</v>
      </c>
      <c r="G756" t="s">
        <v>96</v>
      </c>
      <c r="H756" t="s">
        <v>97</v>
      </c>
      <c r="I756" t="s">
        <v>201</v>
      </c>
      <c r="J756" t="s">
        <v>110</v>
      </c>
      <c r="K756" t="s">
        <v>204</v>
      </c>
      <c r="L756">
        <v>7</v>
      </c>
      <c r="P756">
        <v>6</v>
      </c>
      <c r="Q756">
        <v>9</v>
      </c>
      <c r="R756">
        <v>8</v>
      </c>
      <c r="S756">
        <v>9</v>
      </c>
      <c r="T756">
        <v>6</v>
      </c>
      <c r="U756">
        <v>5</v>
      </c>
      <c r="V756" t="s">
        <v>123</v>
      </c>
      <c r="X756">
        <v>4</v>
      </c>
      <c r="Y756" t="s">
        <v>69</v>
      </c>
      <c r="AB756">
        <v>4</v>
      </c>
      <c r="AE756" s="16"/>
      <c r="AF756" s="16"/>
      <c r="AG756" s="16"/>
      <c r="AH756" s="16"/>
      <c r="AI756" s="16"/>
      <c r="AJ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</row>
    <row r="757" spans="1:52" x14ac:dyDescent="0.35">
      <c r="A757">
        <v>11947</v>
      </c>
      <c r="B757" t="s">
        <v>69</v>
      </c>
      <c r="C757" t="s">
        <v>74</v>
      </c>
      <c r="D757" t="s">
        <v>68</v>
      </c>
      <c r="E757" t="s">
        <v>86</v>
      </c>
      <c r="F757" t="s">
        <v>196</v>
      </c>
      <c r="G757" t="s">
        <v>95</v>
      </c>
      <c r="H757" t="s">
        <v>98</v>
      </c>
      <c r="I757" t="s">
        <v>206</v>
      </c>
      <c r="J757" t="s">
        <v>111</v>
      </c>
      <c r="K757" t="s">
        <v>204</v>
      </c>
      <c r="L757">
        <v>9</v>
      </c>
      <c r="X757" s="16"/>
      <c r="Y757" t="s">
        <v>68</v>
      </c>
      <c r="Z757">
        <v>10</v>
      </c>
      <c r="AA757">
        <v>5</v>
      </c>
      <c r="AB757">
        <v>5</v>
      </c>
      <c r="AC757">
        <v>10</v>
      </c>
      <c r="AD757" t="s">
        <v>129</v>
      </c>
      <c r="AE757" s="16">
        <v>3</v>
      </c>
      <c r="AF757" s="16">
        <v>3</v>
      </c>
      <c r="AG757" s="16">
        <v>4</v>
      </c>
      <c r="AH757" s="16">
        <v>5</v>
      </c>
      <c r="AI757" s="16"/>
      <c r="AJ757" s="16">
        <v>1</v>
      </c>
      <c r="AK757">
        <v>10</v>
      </c>
      <c r="AL757" s="16">
        <v>10</v>
      </c>
      <c r="AM757" s="16">
        <v>10</v>
      </c>
      <c r="AN757" s="16">
        <v>9</v>
      </c>
      <c r="AO757" s="16">
        <v>7</v>
      </c>
      <c r="AP757" s="16">
        <v>10</v>
      </c>
      <c r="AQ757" s="16">
        <v>2</v>
      </c>
      <c r="AR757" s="16">
        <v>1</v>
      </c>
      <c r="AS757" s="16">
        <v>3</v>
      </c>
      <c r="AT757" s="16">
        <v>4</v>
      </c>
      <c r="AU757">
        <v>1</v>
      </c>
      <c r="AV757">
        <v>1</v>
      </c>
      <c r="AW757">
        <v>0</v>
      </c>
      <c r="AX757">
        <v>0</v>
      </c>
      <c r="AY757">
        <v>0</v>
      </c>
      <c r="AZ757">
        <v>0</v>
      </c>
    </row>
    <row r="758" spans="1:52" x14ac:dyDescent="0.35">
      <c r="A758">
        <v>11950</v>
      </c>
      <c r="B758" t="s">
        <v>69</v>
      </c>
      <c r="C758" t="s">
        <v>74</v>
      </c>
      <c r="D758" t="s">
        <v>68</v>
      </c>
      <c r="E758" t="s">
        <v>84</v>
      </c>
      <c r="F758" t="s">
        <v>200</v>
      </c>
      <c r="G758" t="s">
        <v>94</v>
      </c>
      <c r="H758" t="s">
        <v>98</v>
      </c>
      <c r="I758" t="s">
        <v>206</v>
      </c>
      <c r="J758" t="s">
        <v>111</v>
      </c>
      <c r="K758" t="s">
        <v>204</v>
      </c>
      <c r="L758">
        <v>9</v>
      </c>
      <c r="X758" s="16"/>
      <c r="Y758" t="s">
        <v>69</v>
      </c>
      <c r="AB758">
        <v>5</v>
      </c>
      <c r="AE758" s="16"/>
      <c r="AF758" s="16"/>
      <c r="AG758" s="16"/>
      <c r="AH758" s="16"/>
      <c r="AI758" s="16"/>
      <c r="AJ758" s="16"/>
      <c r="AK758">
        <v>9</v>
      </c>
      <c r="AL758" s="16">
        <v>9</v>
      </c>
      <c r="AM758" s="16">
        <v>8</v>
      </c>
      <c r="AN758" s="16">
        <v>9</v>
      </c>
      <c r="AO758" s="16">
        <v>7</v>
      </c>
      <c r="AP758" s="16">
        <v>9</v>
      </c>
      <c r="AQ758" s="16">
        <v>4</v>
      </c>
      <c r="AR758" s="16">
        <v>2</v>
      </c>
      <c r="AS758" s="16">
        <v>3</v>
      </c>
      <c r="AT758" s="16">
        <v>1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</row>
    <row r="759" spans="1:52" x14ac:dyDescent="0.35">
      <c r="A759">
        <v>11951</v>
      </c>
      <c r="B759" t="s">
        <v>69</v>
      </c>
      <c r="C759" t="s">
        <v>74</v>
      </c>
      <c r="D759" t="s">
        <v>68</v>
      </c>
      <c r="E759" t="s">
        <v>77</v>
      </c>
      <c r="F759" t="s">
        <v>208</v>
      </c>
      <c r="G759" t="s">
        <v>94</v>
      </c>
      <c r="H759" t="s">
        <v>99</v>
      </c>
      <c r="I759" t="s">
        <v>207</v>
      </c>
      <c r="J759" t="s">
        <v>111</v>
      </c>
      <c r="K759" t="s">
        <v>204</v>
      </c>
      <c r="L759">
        <v>9</v>
      </c>
      <c r="X759" s="16"/>
      <c r="Y759" t="s">
        <v>68</v>
      </c>
      <c r="Z759">
        <v>7</v>
      </c>
      <c r="AA759">
        <v>5</v>
      </c>
      <c r="AB759">
        <v>5</v>
      </c>
      <c r="AC759">
        <v>9</v>
      </c>
      <c r="AD759" t="s">
        <v>129</v>
      </c>
      <c r="AE759" s="16">
        <v>4</v>
      </c>
      <c r="AF759" s="16">
        <v>5</v>
      </c>
      <c r="AG759" s="16">
        <v>4</v>
      </c>
      <c r="AH759" s="16">
        <v>4</v>
      </c>
      <c r="AI759" s="16"/>
      <c r="AJ759" s="16">
        <v>2</v>
      </c>
      <c r="AK759">
        <v>9</v>
      </c>
      <c r="AL759" s="16">
        <v>9</v>
      </c>
      <c r="AM759" s="16">
        <v>9</v>
      </c>
      <c r="AN759" s="16">
        <v>9</v>
      </c>
      <c r="AO759" s="16">
        <v>7</v>
      </c>
      <c r="AP759" s="16">
        <v>9</v>
      </c>
      <c r="AQ759" s="16">
        <v>2</v>
      </c>
      <c r="AR759" s="16">
        <v>4</v>
      </c>
      <c r="AS759" s="16">
        <v>3</v>
      </c>
      <c r="AT759" s="16">
        <v>1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</row>
    <row r="760" spans="1:52" x14ac:dyDescent="0.35">
      <c r="A760">
        <v>11956</v>
      </c>
      <c r="B760" t="s">
        <v>69</v>
      </c>
      <c r="C760" t="s">
        <v>74</v>
      </c>
      <c r="D760" t="s">
        <v>68</v>
      </c>
      <c r="E760" t="s">
        <v>84</v>
      </c>
      <c r="F760" t="s">
        <v>208</v>
      </c>
      <c r="G760" t="s">
        <v>93</v>
      </c>
      <c r="H760" t="s">
        <v>99</v>
      </c>
      <c r="I760" t="s">
        <v>209</v>
      </c>
      <c r="J760" t="s">
        <v>111</v>
      </c>
      <c r="K760" t="s">
        <v>204</v>
      </c>
      <c r="L760">
        <v>9</v>
      </c>
      <c r="X760" s="16"/>
      <c r="Y760" t="s">
        <v>68</v>
      </c>
      <c r="Z760">
        <v>9</v>
      </c>
      <c r="AA760">
        <v>5</v>
      </c>
      <c r="AB760">
        <v>5</v>
      </c>
      <c r="AC760">
        <v>10</v>
      </c>
      <c r="AD760" t="s">
        <v>128</v>
      </c>
      <c r="AE760" s="16">
        <v>5</v>
      </c>
      <c r="AF760" s="16">
        <v>5</v>
      </c>
      <c r="AG760" s="16">
        <v>4</v>
      </c>
      <c r="AH760" s="16">
        <v>4</v>
      </c>
      <c r="AI760" s="16">
        <v>1</v>
      </c>
      <c r="AJ760" s="16"/>
      <c r="AK760">
        <v>9</v>
      </c>
      <c r="AL760" s="16">
        <v>8</v>
      </c>
      <c r="AM760" s="16">
        <v>7</v>
      </c>
      <c r="AN760" s="16">
        <v>9</v>
      </c>
      <c r="AO760" s="16">
        <v>9</v>
      </c>
      <c r="AP760" s="16">
        <v>9</v>
      </c>
      <c r="AQ760" s="16">
        <v>1</v>
      </c>
      <c r="AR760" s="16">
        <v>3</v>
      </c>
      <c r="AS760" s="16">
        <v>2</v>
      </c>
      <c r="AT760" s="16">
        <v>4</v>
      </c>
      <c r="AU760">
        <v>1</v>
      </c>
      <c r="AV760">
        <v>0</v>
      </c>
      <c r="AW760">
        <v>0</v>
      </c>
      <c r="AX760">
        <v>0</v>
      </c>
      <c r="AY760">
        <v>1</v>
      </c>
      <c r="AZ760">
        <v>0</v>
      </c>
    </row>
    <row r="761" spans="1:52" x14ac:dyDescent="0.35">
      <c r="A761">
        <v>11958</v>
      </c>
      <c r="B761" t="s">
        <v>69</v>
      </c>
      <c r="C761" t="s">
        <v>74</v>
      </c>
      <c r="D761" t="s">
        <v>68</v>
      </c>
      <c r="E761" t="s">
        <v>84</v>
      </c>
      <c r="F761" t="s">
        <v>208</v>
      </c>
      <c r="G761" t="s">
        <v>96</v>
      </c>
      <c r="H761" t="s">
        <v>99</v>
      </c>
      <c r="I761" t="s">
        <v>207</v>
      </c>
      <c r="J761" t="s">
        <v>111</v>
      </c>
      <c r="K761" t="s">
        <v>116</v>
      </c>
      <c r="L761">
        <v>10</v>
      </c>
      <c r="X761" s="16"/>
      <c r="Y761" t="s">
        <v>69</v>
      </c>
      <c r="AB761">
        <v>5</v>
      </c>
      <c r="AE761" s="16"/>
      <c r="AF761" s="16"/>
      <c r="AG761" s="16"/>
      <c r="AH761" s="16"/>
      <c r="AI761" s="16"/>
      <c r="AJ761" s="16"/>
      <c r="AK761">
        <v>9</v>
      </c>
      <c r="AL761" s="16">
        <v>9</v>
      </c>
      <c r="AM761" s="16">
        <v>7</v>
      </c>
      <c r="AN761" s="16">
        <v>9</v>
      </c>
      <c r="AO761" s="16">
        <v>8</v>
      </c>
      <c r="AP761" s="16">
        <v>9</v>
      </c>
      <c r="AQ761" s="16">
        <v>2</v>
      </c>
      <c r="AR761" s="16">
        <v>4</v>
      </c>
      <c r="AS761" s="16">
        <v>1</v>
      </c>
      <c r="AT761" s="16">
        <v>3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</row>
    <row r="762" spans="1:52" x14ac:dyDescent="0.35">
      <c r="A762">
        <v>11960</v>
      </c>
      <c r="B762" t="s">
        <v>69</v>
      </c>
      <c r="C762" t="s">
        <v>74</v>
      </c>
      <c r="D762" t="s">
        <v>68</v>
      </c>
      <c r="E762" t="s">
        <v>78</v>
      </c>
      <c r="F762" t="s">
        <v>200</v>
      </c>
      <c r="G762" t="s">
        <v>96</v>
      </c>
      <c r="H762" t="s">
        <v>97</v>
      </c>
      <c r="I762" t="s">
        <v>203</v>
      </c>
      <c r="J762" t="s">
        <v>110</v>
      </c>
      <c r="K762" t="s">
        <v>204</v>
      </c>
      <c r="L762">
        <v>8</v>
      </c>
      <c r="P762">
        <v>9</v>
      </c>
      <c r="Q762">
        <v>9</v>
      </c>
      <c r="R762">
        <v>9</v>
      </c>
      <c r="S762">
        <v>9</v>
      </c>
      <c r="T762">
        <v>9</v>
      </c>
      <c r="U762">
        <v>9</v>
      </c>
      <c r="V762" t="s">
        <v>122</v>
      </c>
      <c r="X762">
        <v>4</v>
      </c>
      <c r="Y762" t="s">
        <v>69</v>
      </c>
      <c r="AB762">
        <v>5</v>
      </c>
      <c r="AE762" s="16"/>
      <c r="AF762" s="16"/>
      <c r="AG762" s="16"/>
      <c r="AH762" s="16"/>
      <c r="AI762" s="16"/>
      <c r="AJ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</row>
    <row r="763" spans="1:52" x14ac:dyDescent="0.35">
      <c r="A763">
        <v>11966</v>
      </c>
      <c r="B763" t="s">
        <v>69</v>
      </c>
      <c r="C763" t="s">
        <v>74</v>
      </c>
      <c r="D763" t="s">
        <v>68</v>
      </c>
      <c r="E763" t="s">
        <v>79</v>
      </c>
      <c r="F763" t="s">
        <v>200</v>
      </c>
      <c r="G763" t="s">
        <v>94</v>
      </c>
      <c r="H763" t="s">
        <v>97</v>
      </c>
      <c r="I763" t="s">
        <v>203</v>
      </c>
      <c r="J763" t="s">
        <v>111</v>
      </c>
      <c r="K763" t="s">
        <v>116</v>
      </c>
      <c r="L763">
        <v>9</v>
      </c>
      <c r="X763" s="16"/>
      <c r="Y763" t="s">
        <v>69</v>
      </c>
      <c r="AB763">
        <v>4</v>
      </c>
      <c r="AE763" s="16"/>
      <c r="AF763" s="16"/>
      <c r="AG763" s="16"/>
      <c r="AH763" s="16"/>
      <c r="AI763" s="16"/>
      <c r="AJ763" s="16"/>
      <c r="AK763">
        <v>10</v>
      </c>
      <c r="AL763" s="16">
        <v>10</v>
      </c>
      <c r="AM763" s="16">
        <v>10</v>
      </c>
      <c r="AN763" s="16">
        <v>9</v>
      </c>
      <c r="AO763" s="16">
        <v>8</v>
      </c>
      <c r="AP763" s="16">
        <v>9</v>
      </c>
      <c r="AQ763" s="16">
        <v>3</v>
      </c>
      <c r="AR763" s="16">
        <v>1</v>
      </c>
      <c r="AS763" s="16">
        <v>2</v>
      </c>
      <c r="AT763" s="16">
        <v>4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</row>
    <row r="764" spans="1:52" x14ac:dyDescent="0.35">
      <c r="A764">
        <v>11967</v>
      </c>
      <c r="B764" t="s">
        <v>69</v>
      </c>
      <c r="C764" t="s">
        <v>74</v>
      </c>
      <c r="D764" t="s">
        <v>68</v>
      </c>
      <c r="E764" t="s">
        <v>82</v>
      </c>
      <c r="F764" t="s">
        <v>198</v>
      </c>
      <c r="G764" t="s">
        <v>95</v>
      </c>
      <c r="H764" t="s">
        <v>97</v>
      </c>
      <c r="I764" t="s">
        <v>205</v>
      </c>
      <c r="J764" t="s">
        <v>111</v>
      </c>
      <c r="K764" t="s">
        <v>204</v>
      </c>
      <c r="L764">
        <v>10</v>
      </c>
      <c r="X764" s="16"/>
      <c r="Y764" t="s">
        <v>69</v>
      </c>
      <c r="AB764">
        <v>5</v>
      </c>
      <c r="AE764" s="16"/>
      <c r="AF764" s="16"/>
      <c r="AG764" s="16"/>
      <c r="AH764" s="16"/>
      <c r="AI764" s="16"/>
      <c r="AJ764" s="16"/>
      <c r="AK764">
        <v>9</v>
      </c>
      <c r="AL764" s="16">
        <v>10</v>
      </c>
      <c r="AM764" s="16">
        <v>8</v>
      </c>
      <c r="AN764" s="16">
        <v>10</v>
      </c>
      <c r="AO764" s="16">
        <v>8</v>
      </c>
      <c r="AP764" s="16">
        <v>9</v>
      </c>
      <c r="AQ764" s="16">
        <v>2</v>
      </c>
      <c r="AR764" s="16">
        <v>1</v>
      </c>
      <c r="AS764" s="16">
        <v>3</v>
      </c>
      <c r="AT764" s="16">
        <v>4</v>
      </c>
      <c r="AU764">
        <v>1</v>
      </c>
      <c r="AV764">
        <v>0</v>
      </c>
      <c r="AW764">
        <v>0</v>
      </c>
      <c r="AX764">
        <v>0</v>
      </c>
      <c r="AY764">
        <v>1</v>
      </c>
      <c r="AZ764">
        <v>0</v>
      </c>
    </row>
    <row r="765" spans="1:52" x14ac:dyDescent="0.35">
      <c r="A765">
        <v>11968</v>
      </c>
      <c r="B765" t="s">
        <v>69</v>
      </c>
      <c r="C765" t="s">
        <v>74</v>
      </c>
      <c r="D765" t="s">
        <v>68</v>
      </c>
      <c r="E765" t="s">
        <v>76</v>
      </c>
      <c r="F765" t="s">
        <v>198</v>
      </c>
      <c r="G765" t="s">
        <v>95</v>
      </c>
      <c r="H765" t="s">
        <v>98</v>
      </c>
      <c r="I765" t="s">
        <v>206</v>
      </c>
      <c r="J765" t="s">
        <v>110</v>
      </c>
      <c r="K765" t="s">
        <v>204</v>
      </c>
      <c r="L765">
        <v>9</v>
      </c>
      <c r="P765">
        <v>10</v>
      </c>
      <c r="Q765">
        <v>9</v>
      </c>
      <c r="R765">
        <v>9</v>
      </c>
      <c r="S765">
        <v>10</v>
      </c>
      <c r="T765">
        <v>8</v>
      </c>
      <c r="U765">
        <v>9</v>
      </c>
      <c r="V765" t="s">
        <v>123</v>
      </c>
      <c r="X765">
        <v>5</v>
      </c>
      <c r="Y765" t="s">
        <v>69</v>
      </c>
      <c r="AB765">
        <v>5</v>
      </c>
      <c r="AE765" s="16"/>
      <c r="AF765" s="16"/>
      <c r="AG765" s="16"/>
      <c r="AH765" s="16"/>
      <c r="AI765" s="16"/>
      <c r="AJ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</row>
    <row r="766" spans="1:52" x14ac:dyDescent="0.35">
      <c r="A766">
        <v>11970</v>
      </c>
      <c r="B766" t="s">
        <v>69</v>
      </c>
      <c r="C766" t="s">
        <v>74</v>
      </c>
      <c r="D766" t="s">
        <v>68</v>
      </c>
      <c r="E766" t="s">
        <v>82</v>
      </c>
      <c r="F766" t="s">
        <v>196</v>
      </c>
      <c r="G766" t="s">
        <v>95</v>
      </c>
      <c r="H766" t="s">
        <v>97</v>
      </c>
      <c r="I766" t="s">
        <v>209</v>
      </c>
      <c r="J766" t="s">
        <v>111</v>
      </c>
      <c r="K766" t="s">
        <v>204</v>
      </c>
      <c r="L766">
        <v>3</v>
      </c>
      <c r="X766" s="16"/>
      <c r="Y766" t="s">
        <v>69</v>
      </c>
      <c r="AB766">
        <v>2</v>
      </c>
      <c r="AE766" s="16"/>
      <c r="AF766" s="16"/>
      <c r="AG766" s="16"/>
      <c r="AH766" s="16"/>
      <c r="AI766" s="16"/>
      <c r="AJ766" s="16"/>
      <c r="AK766">
        <v>4</v>
      </c>
      <c r="AL766" s="16">
        <v>6</v>
      </c>
      <c r="AM766" s="16">
        <v>6</v>
      </c>
      <c r="AN766" s="16">
        <v>7</v>
      </c>
      <c r="AO766" s="16">
        <v>6</v>
      </c>
      <c r="AP766" s="16">
        <v>6</v>
      </c>
      <c r="AQ766" s="16">
        <v>1</v>
      </c>
      <c r="AR766" s="16">
        <v>3</v>
      </c>
      <c r="AS766" s="16">
        <v>2</v>
      </c>
      <c r="AT766" s="16">
        <v>4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</row>
    <row r="767" spans="1:52" x14ac:dyDescent="0.35">
      <c r="A767">
        <v>11973</v>
      </c>
      <c r="B767" t="s">
        <v>69</v>
      </c>
      <c r="C767" t="s">
        <v>74</v>
      </c>
      <c r="D767" t="s">
        <v>68</v>
      </c>
      <c r="E767" t="s">
        <v>84</v>
      </c>
      <c r="F767" t="s">
        <v>196</v>
      </c>
      <c r="G767" t="s">
        <v>96</v>
      </c>
      <c r="H767" t="s">
        <v>97</v>
      </c>
      <c r="I767" t="s">
        <v>197</v>
      </c>
      <c r="J767" t="s">
        <v>111</v>
      </c>
      <c r="K767" t="s">
        <v>204</v>
      </c>
      <c r="L767">
        <v>9</v>
      </c>
      <c r="X767" s="16"/>
      <c r="Y767" t="s">
        <v>69</v>
      </c>
      <c r="AB767">
        <v>4</v>
      </c>
      <c r="AE767" s="16"/>
      <c r="AF767" s="16"/>
      <c r="AG767" s="16"/>
      <c r="AH767" s="16"/>
      <c r="AI767" s="16"/>
      <c r="AJ767" s="16"/>
      <c r="AK767">
        <v>10</v>
      </c>
      <c r="AL767" s="16">
        <v>9</v>
      </c>
      <c r="AM767" s="16">
        <v>9</v>
      </c>
      <c r="AN767" s="16">
        <v>10</v>
      </c>
      <c r="AO767" s="16">
        <v>8</v>
      </c>
      <c r="AP767" s="16">
        <v>9</v>
      </c>
      <c r="AQ767" s="16">
        <v>4</v>
      </c>
      <c r="AR767" s="16">
        <v>2</v>
      </c>
      <c r="AS767" s="16">
        <v>3</v>
      </c>
      <c r="AT767" s="16">
        <v>1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</row>
    <row r="768" spans="1:52" x14ac:dyDescent="0.35">
      <c r="A768">
        <v>11975</v>
      </c>
      <c r="B768" t="s">
        <v>69</v>
      </c>
      <c r="C768" t="s">
        <v>74</v>
      </c>
      <c r="D768" t="s">
        <v>68</v>
      </c>
      <c r="E768" t="s">
        <v>80</v>
      </c>
      <c r="F768" t="s">
        <v>198</v>
      </c>
      <c r="G768" t="s">
        <v>95</v>
      </c>
      <c r="H768" t="s">
        <v>97</v>
      </c>
      <c r="I768" t="s">
        <v>207</v>
      </c>
      <c r="J768" t="s">
        <v>111</v>
      </c>
      <c r="K768" t="s">
        <v>204</v>
      </c>
      <c r="L768">
        <v>6</v>
      </c>
      <c r="X768" s="16"/>
      <c r="Y768" t="s">
        <v>69</v>
      </c>
      <c r="AB768">
        <v>3</v>
      </c>
      <c r="AE768" s="16"/>
      <c r="AF768" s="16"/>
      <c r="AG768" s="16"/>
      <c r="AH768" s="16"/>
      <c r="AI768" s="16"/>
      <c r="AJ768" s="16"/>
      <c r="AK768">
        <v>8</v>
      </c>
      <c r="AL768" s="16">
        <v>8</v>
      </c>
      <c r="AM768" s="16">
        <v>10</v>
      </c>
      <c r="AN768" s="16">
        <v>9</v>
      </c>
      <c r="AO768" s="16">
        <v>8</v>
      </c>
      <c r="AP768" s="16">
        <v>7</v>
      </c>
      <c r="AQ768" s="16">
        <v>2</v>
      </c>
      <c r="AR768" s="16">
        <v>1</v>
      </c>
      <c r="AS768" s="16">
        <v>3</v>
      </c>
      <c r="AT768" s="16">
        <v>4</v>
      </c>
      <c r="AU768">
        <v>0</v>
      </c>
      <c r="AV768">
        <v>1</v>
      </c>
      <c r="AW768">
        <v>0</v>
      </c>
      <c r="AX768">
        <v>0</v>
      </c>
      <c r="AY768">
        <v>1</v>
      </c>
      <c r="AZ768">
        <v>0</v>
      </c>
    </row>
    <row r="769" spans="1:52" x14ac:dyDescent="0.35">
      <c r="A769">
        <v>11983</v>
      </c>
      <c r="B769" t="s">
        <v>69</v>
      </c>
      <c r="C769" t="s">
        <v>74</v>
      </c>
      <c r="D769" t="s">
        <v>68</v>
      </c>
      <c r="E769" t="s">
        <v>75</v>
      </c>
      <c r="F769" t="s">
        <v>208</v>
      </c>
      <c r="G769" t="s">
        <v>96</v>
      </c>
      <c r="H769" t="s">
        <v>99</v>
      </c>
      <c r="I769" t="s">
        <v>199</v>
      </c>
      <c r="J769" t="s">
        <v>111</v>
      </c>
      <c r="K769" t="s">
        <v>204</v>
      </c>
      <c r="L769">
        <v>8</v>
      </c>
      <c r="X769" s="16"/>
      <c r="Y769" t="s">
        <v>69</v>
      </c>
      <c r="AB769">
        <v>4</v>
      </c>
      <c r="AE769" s="16"/>
      <c r="AF769" s="16"/>
      <c r="AG769" s="16"/>
      <c r="AH769" s="16"/>
      <c r="AI769" s="16"/>
      <c r="AJ769" s="16"/>
      <c r="AK769">
        <v>9</v>
      </c>
      <c r="AL769" s="16">
        <v>9</v>
      </c>
      <c r="AM769" s="16">
        <v>10</v>
      </c>
      <c r="AN769" s="16">
        <v>9</v>
      </c>
      <c r="AO769" s="16">
        <v>10</v>
      </c>
      <c r="AP769" s="16">
        <v>9</v>
      </c>
      <c r="AQ769" s="16">
        <v>1</v>
      </c>
      <c r="AR769" s="16">
        <v>4</v>
      </c>
      <c r="AS769" s="16">
        <v>3</v>
      </c>
      <c r="AT769" s="16">
        <v>2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</row>
    <row r="770" spans="1:52" x14ac:dyDescent="0.35">
      <c r="A770">
        <v>11984</v>
      </c>
      <c r="B770" t="s">
        <v>69</v>
      </c>
      <c r="C770" t="s">
        <v>74</v>
      </c>
      <c r="D770" t="s">
        <v>68</v>
      </c>
      <c r="E770" t="s">
        <v>76</v>
      </c>
      <c r="F770" t="s">
        <v>198</v>
      </c>
      <c r="G770" t="s">
        <v>96</v>
      </c>
      <c r="H770" t="s">
        <v>98</v>
      </c>
      <c r="I770" t="s">
        <v>209</v>
      </c>
      <c r="J770" t="s">
        <v>111</v>
      </c>
      <c r="K770" t="s">
        <v>204</v>
      </c>
      <c r="L770">
        <v>9</v>
      </c>
      <c r="X770" s="16"/>
      <c r="Y770" t="s">
        <v>68</v>
      </c>
      <c r="Z770">
        <v>9</v>
      </c>
      <c r="AA770">
        <v>5</v>
      </c>
      <c r="AB770">
        <v>4</v>
      </c>
      <c r="AC770">
        <v>10</v>
      </c>
      <c r="AD770" t="s">
        <v>128</v>
      </c>
      <c r="AE770" s="16">
        <v>5</v>
      </c>
      <c r="AF770" s="16">
        <v>5</v>
      </c>
      <c r="AG770" s="16">
        <v>4</v>
      </c>
      <c r="AH770" s="16">
        <v>5</v>
      </c>
      <c r="AI770" s="16">
        <v>1</v>
      </c>
      <c r="AJ770" s="16"/>
      <c r="AK770">
        <v>9</v>
      </c>
      <c r="AL770" s="16">
        <v>9</v>
      </c>
      <c r="AM770" s="16">
        <v>9</v>
      </c>
      <c r="AN770" s="16">
        <v>9</v>
      </c>
      <c r="AO770" s="16">
        <v>10</v>
      </c>
      <c r="AP770" s="16">
        <v>9</v>
      </c>
      <c r="AQ770" s="16">
        <v>4</v>
      </c>
      <c r="AR770" s="16">
        <v>3</v>
      </c>
      <c r="AS770" s="16">
        <v>2</v>
      </c>
      <c r="AT770" s="16">
        <v>1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</row>
    <row r="771" spans="1:52" x14ac:dyDescent="0.35">
      <c r="A771">
        <v>11988</v>
      </c>
      <c r="B771" t="s">
        <v>69</v>
      </c>
      <c r="C771" t="s">
        <v>74</v>
      </c>
      <c r="D771" t="s">
        <v>68</v>
      </c>
      <c r="E771" t="s">
        <v>85</v>
      </c>
      <c r="F771" t="s">
        <v>208</v>
      </c>
      <c r="G771" t="s">
        <v>94</v>
      </c>
      <c r="H771" t="s">
        <v>99</v>
      </c>
      <c r="I771" t="s">
        <v>201</v>
      </c>
      <c r="J771" t="s">
        <v>111</v>
      </c>
      <c r="K771" t="s">
        <v>204</v>
      </c>
      <c r="L771">
        <v>5</v>
      </c>
      <c r="X771" s="16"/>
      <c r="Y771" t="s">
        <v>69</v>
      </c>
      <c r="AB771">
        <v>3</v>
      </c>
      <c r="AE771" s="16"/>
      <c r="AF771" s="16"/>
      <c r="AG771" s="16"/>
      <c r="AH771" s="16"/>
      <c r="AI771" s="16"/>
      <c r="AJ771" s="16"/>
      <c r="AK771">
        <v>4</v>
      </c>
      <c r="AL771" s="16">
        <v>7</v>
      </c>
      <c r="AM771" s="16">
        <v>6</v>
      </c>
      <c r="AN771" s="16">
        <v>4</v>
      </c>
      <c r="AO771" s="16">
        <v>2</v>
      </c>
      <c r="AP771" s="16">
        <v>3</v>
      </c>
      <c r="AQ771" s="16">
        <v>1</v>
      </c>
      <c r="AR771" s="16">
        <v>4</v>
      </c>
      <c r="AS771" s="16">
        <v>3</v>
      </c>
      <c r="AT771" s="16">
        <v>2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</row>
    <row r="772" spans="1:52" x14ac:dyDescent="0.35">
      <c r="A772">
        <v>11989</v>
      </c>
      <c r="B772" t="s">
        <v>69</v>
      </c>
      <c r="C772" t="s">
        <v>74</v>
      </c>
      <c r="D772" t="s">
        <v>68</v>
      </c>
      <c r="E772" t="s">
        <v>78</v>
      </c>
      <c r="F772" t="s">
        <v>196</v>
      </c>
      <c r="G772" t="s">
        <v>96</v>
      </c>
      <c r="H772" t="s">
        <v>98</v>
      </c>
      <c r="I772" t="s">
        <v>206</v>
      </c>
      <c r="J772" t="s">
        <v>111</v>
      </c>
      <c r="K772" t="s">
        <v>204</v>
      </c>
      <c r="L772">
        <v>9</v>
      </c>
      <c r="X772" s="16"/>
      <c r="Y772" t="s">
        <v>69</v>
      </c>
      <c r="AB772">
        <v>5</v>
      </c>
      <c r="AE772" s="16"/>
      <c r="AF772" s="16"/>
      <c r="AG772" s="16"/>
      <c r="AH772" s="16"/>
      <c r="AI772" s="16"/>
      <c r="AJ772" s="16"/>
      <c r="AK772">
        <v>9</v>
      </c>
      <c r="AL772" s="16">
        <v>8</v>
      </c>
      <c r="AM772" s="16">
        <v>7</v>
      </c>
      <c r="AN772" s="16">
        <v>9</v>
      </c>
      <c r="AO772" s="16">
        <v>10</v>
      </c>
      <c r="AP772" s="16">
        <v>9</v>
      </c>
      <c r="AQ772" s="16">
        <v>2</v>
      </c>
      <c r="AR772" s="16">
        <v>1</v>
      </c>
      <c r="AS772" s="16">
        <v>3</v>
      </c>
      <c r="AT772" s="16">
        <v>4</v>
      </c>
      <c r="AU772">
        <v>1</v>
      </c>
      <c r="AV772">
        <v>1</v>
      </c>
      <c r="AW772">
        <v>0</v>
      </c>
      <c r="AX772">
        <v>0</v>
      </c>
      <c r="AY772">
        <v>1</v>
      </c>
      <c r="AZ772">
        <v>0</v>
      </c>
    </row>
    <row r="773" spans="1:52" x14ac:dyDescent="0.35">
      <c r="A773">
        <v>11991</v>
      </c>
      <c r="B773" t="s">
        <v>69</v>
      </c>
      <c r="C773" t="s">
        <v>74</v>
      </c>
      <c r="D773" t="s">
        <v>68</v>
      </c>
      <c r="E773" t="s">
        <v>85</v>
      </c>
      <c r="F773" t="s">
        <v>198</v>
      </c>
      <c r="G773" t="s">
        <v>95</v>
      </c>
      <c r="H773" t="s">
        <v>98</v>
      </c>
      <c r="I773" t="s">
        <v>205</v>
      </c>
      <c r="J773" t="s">
        <v>111</v>
      </c>
      <c r="K773" t="s">
        <v>116</v>
      </c>
      <c r="L773">
        <v>10</v>
      </c>
      <c r="X773" s="16"/>
      <c r="Y773" t="s">
        <v>68</v>
      </c>
      <c r="Z773">
        <v>10</v>
      </c>
      <c r="AA773">
        <v>5</v>
      </c>
      <c r="AB773">
        <v>5</v>
      </c>
      <c r="AC773">
        <v>9</v>
      </c>
      <c r="AD773" t="s">
        <v>128</v>
      </c>
      <c r="AE773" s="16">
        <v>4</v>
      </c>
      <c r="AF773" s="16">
        <v>5</v>
      </c>
      <c r="AG773" s="16">
        <v>4</v>
      </c>
      <c r="AH773" s="16">
        <v>5</v>
      </c>
      <c r="AI773" s="16">
        <v>2</v>
      </c>
      <c r="AJ773" s="16"/>
      <c r="AK773">
        <v>9</v>
      </c>
      <c r="AL773" s="16">
        <v>9</v>
      </c>
      <c r="AM773" s="16">
        <v>7</v>
      </c>
      <c r="AN773" s="16">
        <v>9</v>
      </c>
      <c r="AO773" s="16">
        <v>8</v>
      </c>
      <c r="AP773" s="16">
        <v>9</v>
      </c>
      <c r="AQ773" s="16">
        <v>1</v>
      </c>
      <c r="AR773" s="16">
        <v>3</v>
      </c>
      <c r="AS773" s="16">
        <v>4</v>
      </c>
      <c r="AT773" s="16">
        <v>2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</row>
    <row r="774" spans="1:52" x14ac:dyDescent="0.35">
      <c r="A774">
        <v>11995</v>
      </c>
      <c r="B774" t="s">
        <v>69</v>
      </c>
      <c r="C774" t="s">
        <v>74</v>
      </c>
      <c r="D774" t="s">
        <v>68</v>
      </c>
      <c r="E774" t="s">
        <v>78</v>
      </c>
      <c r="F774" t="s">
        <v>208</v>
      </c>
      <c r="G774" t="s">
        <v>93</v>
      </c>
      <c r="H774" t="s">
        <v>99</v>
      </c>
      <c r="I774" t="s">
        <v>199</v>
      </c>
      <c r="J774" t="s">
        <v>110</v>
      </c>
      <c r="K774" t="s">
        <v>204</v>
      </c>
      <c r="L774">
        <v>10</v>
      </c>
      <c r="P774">
        <v>10</v>
      </c>
      <c r="Q774">
        <v>9</v>
      </c>
      <c r="R774">
        <v>10</v>
      </c>
      <c r="S774">
        <v>8</v>
      </c>
      <c r="T774">
        <v>8</v>
      </c>
      <c r="U774">
        <v>9</v>
      </c>
      <c r="V774" t="s">
        <v>123</v>
      </c>
      <c r="X774">
        <v>4</v>
      </c>
      <c r="Y774" t="s">
        <v>69</v>
      </c>
      <c r="AB774">
        <v>5</v>
      </c>
      <c r="AE774" s="16"/>
      <c r="AF774" s="16"/>
      <c r="AG774" s="16"/>
      <c r="AH774" s="16"/>
      <c r="AI774" s="16"/>
      <c r="AJ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</row>
    <row r="775" spans="1:52" x14ac:dyDescent="0.35">
      <c r="A775">
        <v>11996</v>
      </c>
      <c r="B775" t="s">
        <v>69</v>
      </c>
      <c r="C775" t="s">
        <v>74</v>
      </c>
      <c r="D775" t="s">
        <v>68</v>
      </c>
      <c r="E775" t="s">
        <v>80</v>
      </c>
      <c r="F775" t="s">
        <v>208</v>
      </c>
      <c r="G775" t="s">
        <v>94</v>
      </c>
      <c r="H775" t="s">
        <v>99</v>
      </c>
      <c r="I775" t="s">
        <v>207</v>
      </c>
      <c r="J775" t="s">
        <v>111</v>
      </c>
      <c r="K775" t="s">
        <v>204</v>
      </c>
      <c r="L775">
        <v>10</v>
      </c>
      <c r="X775" s="16"/>
      <c r="Y775" t="s">
        <v>68</v>
      </c>
      <c r="Z775">
        <v>9</v>
      </c>
      <c r="AA775">
        <v>4</v>
      </c>
      <c r="AB775">
        <v>4</v>
      </c>
      <c r="AC775">
        <v>8</v>
      </c>
      <c r="AD775" t="s">
        <v>129</v>
      </c>
      <c r="AE775" s="16">
        <v>4</v>
      </c>
      <c r="AF775" s="16">
        <v>5</v>
      </c>
      <c r="AG775" s="16">
        <v>5</v>
      </c>
      <c r="AH775" s="16">
        <v>5</v>
      </c>
      <c r="AI775" s="16"/>
      <c r="AJ775" s="16">
        <v>2</v>
      </c>
      <c r="AK775">
        <v>9</v>
      </c>
      <c r="AL775" s="16">
        <v>7</v>
      </c>
      <c r="AM775" s="16">
        <v>9</v>
      </c>
      <c r="AN775" s="16">
        <v>9</v>
      </c>
      <c r="AO775" s="16">
        <v>9</v>
      </c>
      <c r="AP775" s="16">
        <v>9</v>
      </c>
      <c r="AQ775" s="16">
        <v>2</v>
      </c>
      <c r="AR775" s="16">
        <v>1</v>
      </c>
      <c r="AS775" s="16">
        <v>3</v>
      </c>
      <c r="AT775" s="16">
        <v>4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</row>
    <row r="776" spans="1:52" x14ac:dyDescent="0.35">
      <c r="A776">
        <v>11997</v>
      </c>
      <c r="B776" t="s">
        <v>69</v>
      </c>
      <c r="C776" t="s">
        <v>74</v>
      </c>
      <c r="D776" t="s">
        <v>68</v>
      </c>
      <c r="E776" t="s">
        <v>82</v>
      </c>
      <c r="F776" t="s">
        <v>208</v>
      </c>
      <c r="G776" t="s">
        <v>96</v>
      </c>
      <c r="H776" t="s">
        <v>99</v>
      </c>
      <c r="I776" t="s">
        <v>201</v>
      </c>
      <c r="J776" t="s">
        <v>111</v>
      </c>
      <c r="K776" t="s">
        <v>116</v>
      </c>
      <c r="L776">
        <v>7</v>
      </c>
      <c r="X776" s="16"/>
      <c r="Y776" t="s">
        <v>69</v>
      </c>
      <c r="AB776">
        <v>4</v>
      </c>
      <c r="AE776" s="16"/>
      <c r="AF776" s="16"/>
      <c r="AG776" s="16"/>
      <c r="AH776" s="16"/>
      <c r="AI776" s="16"/>
      <c r="AJ776" s="16"/>
      <c r="AK776">
        <v>8</v>
      </c>
      <c r="AL776" s="16">
        <v>10</v>
      </c>
      <c r="AM776" s="16">
        <v>9</v>
      </c>
      <c r="AN776" s="16">
        <v>10</v>
      </c>
      <c r="AO776" s="16">
        <v>9</v>
      </c>
      <c r="AP776" s="16">
        <v>10</v>
      </c>
      <c r="AQ776" s="16">
        <v>1</v>
      </c>
      <c r="AR776" s="16">
        <v>3</v>
      </c>
      <c r="AS776" s="16">
        <v>2</v>
      </c>
      <c r="AT776" s="16">
        <v>4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</row>
    <row r="777" spans="1:52" x14ac:dyDescent="0.35">
      <c r="A777">
        <v>12001</v>
      </c>
      <c r="B777" t="s">
        <v>69</v>
      </c>
      <c r="C777" t="s">
        <v>74</v>
      </c>
      <c r="D777" t="s">
        <v>68</v>
      </c>
      <c r="E777" t="s">
        <v>85</v>
      </c>
      <c r="F777" t="s">
        <v>196</v>
      </c>
      <c r="G777" t="s">
        <v>96</v>
      </c>
      <c r="H777" t="s">
        <v>97</v>
      </c>
      <c r="I777" t="s">
        <v>201</v>
      </c>
      <c r="J777" t="s">
        <v>111</v>
      </c>
      <c r="K777" t="s">
        <v>116</v>
      </c>
      <c r="L777">
        <v>10</v>
      </c>
      <c r="X777" s="16"/>
      <c r="Y777" t="s">
        <v>69</v>
      </c>
      <c r="AB777">
        <v>5</v>
      </c>
      <c r="AE777" s="16"/>
      <c r="AF777" s="16"/>
      <c r="AG777" s="16"/>
      <c r="AH777" s="16"/>
      <c r="AI777" s="16"/>
      <c r="AJ777" s="16"/>
      <c r="AK777">
        <v>9</v>
      </c>
      <c r="AL777" s="16">
        <v>8</v>
      </c>
      <c r="AM777" s="16">
        <v>7</v>
      </c>
      <c r="AN777" s="16">
        <v>9</v>
      </c>
      <c r="AO777" s="16">
        <v>10</v>
      </c>
      <c r="AP777" s="16">
        <v>9</v>
      </c>
      <c r="AQ777" s="16">
        <v>2</v>
      </c>
      <c r="AR777" s="16">
        <v>1</v>
      </c>
      <c r="AS777" s="16">
        <v>4</v>
      </c>
      <c r="AT777" s="16">
        <v>3</v>
      </c>
      <c r="AU777">
        <v>1</v>
      </c>
      <c r="AV777">
        <v>0</v>
      </c>
      <c r="AW777">
        <v>1</v>
      </c>
      <c r="AX777">
        <v>0</v>
      </c>
      <c r="AY777">
        <v>0</v>
      </c>
      <c r="AZ777">
        <v>0</v>
      </c>
    </row>
    <row r="778" spans="1:52" x14ac:dyDescent="0.35">
      <c r="A778">
        <v>12002</v>
      </c>
      <c r="B778" t="s">
        <v>69</v>
      </c>
      <c r="C778" t="s">
        <v>74</v>
      </c>
      <c r="D778" t="s">
        <v>68</v>
      </c>
      <c r="E778" t="s">
        <v>76</v>
      </c>
      <c r="F778" t="s">
        <v>196</v>
      </c>
      <c r="G778" t="s">
        <v>96</v>
      </c>
      <c r="H778" t="s">
        <v>98</v>
      </c>
      <c r="I778" t="s">
        <v>206</v>
      </c>
      <c r="J778" t="s">
        <v>111</v>
      </c>
      <c r="K778" t="s">
        <v>202</v>
      </c>
      <c r="L778">
        <v>8</v>
      </c>
      <c r="X778" s="16"/>
      <c r="Y778" t="s">
        <v>69</v>
      </c>
      <c r="AB778">
        <v>3</v>
      </c>
      <c r="AE778" s="16"/>
      <c r="AF778" s="16"/>
      <c r="AG778" s="16"/>
      <c r="AH778" s="16"/>
      <c r="AI778" s="16"/>
      <c r="AJ778" s="16"/>
      <c r="AK778">
        <v>7</v>
      </c>
      <c r="AL778" s="16">
        <v>9</v>
      </c>
      <c r="AM778" s="16">
        <v>7</v>
      </c>
      <c r="AN778" s="16">
        <v>7</v>
      </c>
      <c r="AO778" s="16">
        <v>9</v>
      </c>
      <c r="AP778" s="16">
        <v>8</v>
      </c>
      <c r="AQ778" s="16">
        <v>1</v>
      </c>
      <c r="AR778" s="16">
        <v>4</v>
      </c>
      <c r="AS778" s="16">
        <v>2</v>
      </c>
      <c r="AT778" s="16">
        <v>3</v>
      </c>
      <c r="AU778">
        <v>1</v>
      </c>
      <c r="AV778">
        <v>0</v>
      </c>
      <c r="AW778">
        <v>0</v>
      </c>
      <c r="AX778">
        <v>0</v>
      </c>
      <c r="AY778">
        <v>1</v>
      </c>
      <c r="AZ778">
        <v>0</v>
      </c>
    </row>
    <row r="779" spans="1:52" x14ac:dyDescent="0.35">
      <c r="A779">
        <v>12005</v>
      </c>
      <c r="B779" t="s">
        <v>69</v>
      </c>
      <c r="C779" t="s">
        <v>74</v>
      </c>
      <c r="D779" t="s">
        <v>68</v>
      </c>
      <c r="E779" t="s">
        <v>83</v>
      </c>
      <c r="F779" t="s">
        <v>198</v>
      </c>
      <c r="G779" t="s">
        <v>96</v>
      </c>
      <c r="H779" t="s">
        <v>98</v>
      </c>
      <c r="I779" t="s">
        <v>205</v>
      </c>
      <c r="J779" t="s">
        <v>111</v>
      </c>
      <c r="K779" t="s">
        <v>116</v>
      </c>
      <c r="L779">
        <v>9</v>
      </c>
      <c r="X779" s="16"/>
      <c r="Y779" t="s">
        <v>69</v>
      </c>
      <c r="AB779">
        <v>4</v>
      </c>
      <c r="AE779" s="16"/>
      <c r="AF779" s="16"/>
      <c r="AG779" s="16"/>
      <c r="AH779" s="16"/>
      <c r="AI779" s="16"/>
      <c r="AJ779" s="16"/>
      <c r="AK779">
        <v>9</v>
      </c>
      <c r="AL779" s="16">
        <v>9</v>
      </c>
      <c r="AM779" s="16">
        <v>10</v>
      </c>
      <c r="AN779" s="16">
        <v>9</v>
      </c>
      <c r="AO779" s="16">
        <v>8</v>
      </c>
      <c r="AP779" s="16">
        <v>10</v>
      </c>
      <c r="AQ779" s="16">
        <v>4</v>
      </c>
      <c r="AR779" s="16">
        <v>3</v>
      </c>
      <c r="AS779" s="16">
        <v>2</v>
      </c>
      <c r="AT779" s="16">
        <v>1</v>
      </c>
      <c r="AU779">
        <v>1</v>
      </c>
      <c r="AV779">
        <v>1</v>
      </c>
      <c r="AW779">
        <v>1</v>
      </c>
      <c r="AX779">
        <v>0</v>
      </c>
      <c r="AY779">
        <v>1</v>
      </c>
      <c r="AZ779">
        <v>0</v>
      </c>
    </row>
    <row r="780" spans="1:52" x14ac:dyDescent="0.35">
      <c r="A780">
        <v>12007</v>
      </c>
      <c r="B780" t="s">
        <v>69</v>
      </c>
      <c r="C780" t="s">
        <v>74</v>
      </c>
      <c r="D780" t="s">
        <v>68</v>
      </c>
      <c r="E780" t="s">
        <v>75</v>
      </c>
      <c r="F780" t="s">
        <v>196</v>
      </c>
      <c r="G780" t="s">
        <v>94</v>
      </c>
      <c r="H780" t="s">
        <v>98</v>
      </c>
      <c r="I780" t="s">
        <v>203</v>
      </c>
      <c r="J780" t="s">
        <v>110</v>
      </c>
      <c r="K780" t="s">
        <v>116</v>
      </c>
      <c r="L780">
        <v>9</v>
      </c>
      <c r="P780">
        <v>10</v>
      </c>
      <c r="Q780">
        <v>9</v>
      </c>
      <c r="R780">
        <v>9</v>
      </c>
      <c r="S780">
        <v>9</v>
      </c>
      <c r="T780">
        <v>10</v>
      </c>
      <c r="U780">
        <v>9</v>
      </c>
      <c r="V780" t="s">
        <v>122</v>
      </c>
      <c r="X780">
        <v>4</v>
      </c>
      <c r="Y780" t="s">
        <v>68</v>
      </c>
      <c r="Z780">
        <v>9</v>
      </c>
      <c r="AA780">
        <v>5</v>
      </c>
      <c r="AB780">
        <v>5</v>
      </c>
      <c r="AC780">
        <v>8</v>
      </c>
      <c r="AD780" t="s">
        <v>128</v>
      </c>
      <c r="AE780" s="16">
        <v>4</v>
      </c>
      <c r="AF780" s="16">
        <v>5</v>
      </c>
      <c r="AG780" s="16">
        <v>4</v>
      </c>
      <c r="AH780" s="16">
        <v>5</v>
      </c>
      <c r="AI780" s="16">
        <v>1</v>
      </c>
      <c r="AJ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</row>
    <row r="781" spans="1:52" x14ac:dyDescent="0.35">
      <c r="A781">
        <v>12014</v>
      </c>
      <c r="B781" t="s">
        <v>69</v>
      </c>
      <c r="C781" t="s">
        <v>74</v>
      </c>
      <c r="D781" t="s">
        <v>68</v>
      </c>
      <c r="E781" t="s">
        <v>76</v>
      </c>
      <c r="F781" t="s">
        <v>198</v>
      </c>
      <c r="G781" t="s">
        <v>96</v>
      </c>
      <c r="H781" t="s">
        <v>97</v>
      </c>
      <c r="I781" t="s">
        <v>206</v>
      </c>
      <c r="J781" t="s">
        <v>111</v>
      </c>
      <c r="K781" t="s">
        <v>202</v>
      </c>
      <c r="L781">
        <v>9</v>
      </c>
      <c r="X781" s="16"/>
      <c r="Y781" t="s">
        <v>69</v>
      </c>
      <c r="AB781">
        <v>5</v>
      </c>
      <c r="AE781" s="16"/>
      <c r="AF781" s="16"/>
      <c r="AG781" s="16"/>
      <c r="AH781" s="16"/>
      <c r="AI781" s="16"/>
      <c r="AJ781" s="16"/>
      <c r="AK781">
        <v>8</v>
      </c>
      <c r="AL781" s="16">
        <v>8</v>
      </c>
      <c r="AM781" s="16">
        <v>9</v>
      </c>
      <c r="AN781" s="16">
        <v>7</v>
      </c>
      <c r="AO781" s="16">
        <v>8</v>
      </c>
      <c r="AP781" s="16">
        <v>10</v>
      </c>
      <c r="AQ781" s="16">
        <v>2</v>
      </c>
      <c r="AR781" s="16">
        <v>1</v>
      </c>
      <c r="AS781" s="16">
        <v>3</v>
      </c>
      <c r="AT781" s="16">
        <v>4</v>
      </c>
      <c r="AU781">
        <v>1</v>
      </c>
      <c r="AV781">
        <v>1</v>
      </c>
      <c r="AW781">
        <v>0</v>
      </c>
      <c r="AX781">
        <v>0</v>
      </c>
      <c r="AY781">
        <v>1</v>
      </c>
      <c r="AZ781">
        <v>0</v>
      </c>
    </row>
    <row r="782" spans="1:52" x14ac:dyDescent="0.35">
      <c r="A782">
        <v>12017</v>
      </c>
      <c r="B782" t="s">
        <v>69</v>
      </c>
      <c r="C782" t="s">
        <v>74</v>
      </c>
      <c r="D782" t="s">
        <v>68</v>
      </c>
      <c r="E782" t="s">
        <v>81</v>
      </c>
      <c r="F782" t="s">
        <v>200</v>
      </c>
      <c r="G782" t="s">
        <v>93</v>
      </c>
      <c r="H782" t="s">
        <v>98</v>
      </c>
      <c r="I782" t="s">
        <v>197</v>
      </c>
      <c r="J782" t="s">
        <v>110</v>
      </c>
      <c r="K782" t="s">
        <v>202</v>
      </c>
      <c r="L782">
        <v>6</v>
      </c>
      <c r="P782">
        <v>5</v>
      </c>
      <c r="Q782">
        <v>5</v>
      </c>
      <c r="R782">
        <v>4</v>
      </c>
      <c r="S782">
        <v>9</v>
      </c>
      <c r="T782">
        <v>8</v>
      </c>
      <c r="U782">
        <v>5</v>
      </c>
      <c r="V782" t="s">
        <v>123</v>
      </c>
      <c r="X782">
        <v>1</v>
      </c>
      <c r="Y782" t="s">
        <v>69</v>
      </c>
      <c r="AB782">
        <v>2</v>
      </c>
      <c r="AE782" s="16"/>
      <c r="AF782" s="16"/>
      <c r="AG782" s="16"/>
      <c r="AH782" s="16"/>
      <c r="AI782" s="16"/>
      <c r="AJ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>
        <v>1</v>
      </c>
      <c r="AV782">
        <v>1</v>
      </c>
      <c r="AW782">
        <v>0</v>
      </c>
      <c r="AX782">
        <v>0</v>
      </c>
      <c r="AY782">
        <v>0</v>
      </c>
      <c r="AZ782">
        <v>0</v>
      </c>
    </row>
    <row r="783" spans="1:52" x14ac:dyDescent="0.35">
      <c r="A783">
        <v>12018</v>
      </c>
      <c r="B783" t="s">
        <v>69</v>
      </c>
      <c r="C783" t="s">
        <v>74</v>
      </c>
      <c r="D783" t="s">
        <v>68</v>
      </c>
      <c r="E783" t="s">
        <v>81</v>
      </c>
      <c r="F783" t="s">
        <v>200</v>
      </c>
      <c r="G783" t="s">
        <v>96</v>
      </c>
      <c r="H783" t="s">
        <v>97</v>
      </c>
      <c r="I783" t="s">
        <v>199</v>
      </c>
      <c r="J783" t="s">
        <v>111</v>
      </c>
      <c r="K783" t="s">
        <v>204</v>
      </c>
      <c r="L783">
        <v>2</v>
      </c>
      <c r="X783" s="16"/>
      <c r="Y783" t="s">
        <v>69</v>
      </c>
      <c r="AB783">
        <v>3</v>
      </c>
      <c r="AE783" s="16"/>
      <c r="AF783" s="16"/>
      <c r="AG783" s="16"/>
      <c r="AH783" s="16"/>
      <c r="AI783" s="16"/>
      <c r="AJ783" s="16"/>
      <c r="AK783">
        <v>4</v>
      </c>
      <c r="AL783" s="16">
        <v>4</v>
      </c>
      <c r="AM783" s="16">
        <v>5</v>
      </c>
      <c r="AN783" s="16">
        <v>5</v>
      </c>
      <c r="AO783" s="16">
        <v>4</v>
      </c>
      <c r="AP783" s="16">
        <v>6</v>
      </c>
      <c r="AQ783" s="16">
        <v>1</v>
      </c>
      <c r="AR783" s="16">
        <v>4</v>
      </c>
      <c r="AS783" s="16">
        <v>2</v>
      </c>
      <c r="AT783" s="16">
        <v>3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</row>
    <row r="784" spans="1:52" x14ac:dyDescent="0.35">
      <c r="A784">
        <v>12022</v>
      </c>
      <c r="B784" t="s">
        <v>69</v>
      </c>
      <c r="C784" t="s">
        <v>74</v>
      </c>
      <c r="D784" t="s">
        <v>68</v>
      </c>
      <c r="E784" t="s">
        <v>85</v>
      </c>
      <c r="F784" t="s">
        <v>198</v>
      </c>
      <c r="G784" t="s">
        <v>96</v>
      </c>
      <c r="H784" t="s">
        <v>98</v>
      </c>
      <c r="I784" t="s">
        <v>201</v>
      </c>
      <c r="J784" t="s">
        <v>111</v>
      </c>
      <c r="K784" t="s">
        <v>204</v>
      </c>
      <c r="L784">
        <v>10</v>
      </c>
      <c r="X784" s="16"/>
      <c r="Y784" t="s">
        <v>69</v>
      </c>
      <c r="AB784">
        <v>5</v>
      </c>
      <c r="AE784" s="16"/>
      <c r="AF784" s="16"/>
      <c r="AG784" s="16"/>
      <c r="AH784" s="16"/>
      <c r="AI784" s="16"/>
      <c r="AJ784" s="16"/>
      <c r="AK784">
        <v>9</v>
      </c>
      <c r="AL784" s="16">
        <v>10</v>
      </c>
      <c r="AM784" s="16">
        <v>10</v>
      </c>
      <c r="AN784" s="16">
        <v>9</v>
      </c>
      <c r="AO784" s="16">
        <v>6</v>
      </c>
      <c r="AP784" s="16">
        <v>9</v>
      </c>
      <c r="AQ784" s="16">
        <v>1</v>
      </c>
      <c r="AR784" s="16">
        <v>3</v>
      </c>
      <c r="AS784" s="16">
        <v>2</v>
      </c>
      <c r="AT784" s="16">
        <v>4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</row>
    <row r="785" spans="1:52" x14ac:dyDescent="0.35">
      <c r="A785">
        <v>12023</v>
      </c>
      <c r="B785" t="s">
        <v>69</v>
      </c>
      <c r="C785" t="s">
        <v>74</v>
      </c>
      <c r="D785" t="s">
        <v>68</v>
      </c>
      <c r="E785" t="s">
        <v>82</v>
      </c>
      <c r="F785" t="s">
        <v>198</v>
      </c>
      <c r="G785" t="s">
        <v>95</v>
      </c>
      <c r="H785" t="s">
        <v>97</v>
      </c>
      <c r="I785" t="s">
        <v>209</v>
      </c>
      <c r="J785" t="s">
        <v>111</v>
      </c>
      <c r="K785" t="s">
        <v>204</v>
      </c>
      <c r="L785">
        <v>10</v>
      </c>
      <c r="X785" s="16"/>
      <c r="Y785" t="s">
        <v>69</v>
      </c>
      <c r="AB785">
        <v>4</v>
      </c>
      <c r="AE785" s="16"/>
      <c r="AF785" s="16"/>
      <c r="AG785" s="16"/>
      <c r="AH785" s="16"/>
      <c r="AI785" s="16"/>
      <c r="AJ785" s="16"/>
      <c r="AK785">
        <v>8</v>
      </c>
      <c r="AL785" s="16">
        <v>8</v>
      </c>
      <c r="AM785" s="16">
        <v>8</v>
      </c>
      <c r="AN785" s="16">
        <v>9</v>
      </c>
      <c r="AO785" s="16">
        <v>8</v>
      </c>
      <c r="AP785" s="16">
        <v>10</v>
      </c>
      <c r="AQ785" s="16">
        <v>1</v>
      </c>
      <c r="AR785" s="16">
        <v>4</v>
      </c>
      <c r="AS785" s="16">
        <v>2</v>
      </c>
      <c r="AT785" s="16">
        <v>3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</row>
    <row r="786" spans="1:52" x14ac:dyDescent="0.35">
      <c r="A786">
        <v>12024</v>
      </c>
      <c r="B786" t="s">
        <v>69</v>
      </c>
      <c r="C786" t="s">
        <v>74</v>
      </c>
      <c r="D786" t="s">
        <v>68</v>
      </c>
      <c r="E786" t="s">
        <v>85</v>
      </c>
      <c r="F786" t="s">
        <v>196</v>
      </c>
      <c r="G786" t="s">
        <v>95</v>
      </c>
      <c r="H786" t="s">
        <v>97</v>
      </c>
      <c r="I786" t="s">
        <v>203</v>
      </c>
      <c r="J786" t="s">
        <v>111</v>
      </c>
      <c r="K786" t="s">
        <v>202</v>
      </c>
      <c r="L786">
        <v>9</v>
      </c>
      <c r="X786" s="16"/>
      <c r="Y786" t="s">
        <v>69</v>
      </c>
      <c r="AB786">
        <v>5</v>
      </c>
      <c r="AE786" s="16"/>
      <c r="AF786" s="16"/>
      <c r="AG786" s="16"/>
      <c r="AH786" s="16"/>
      <c r="AI786" s="16"/>
      <c r="AJ786" s="16"/>
      <c r="AK786">
        <v>9</v>
      </c>
      <c r="AL786" s="16">
        <v>9</v>
      </c>
      <c r="AM786" s="16">
        <v>8</v>
      </c>
      <c r="AN786" s="16">
        <v>9</v>
      </c>
      <c r="AO786" s="16">
        <v>8</v>
      </c>
      <c r="AP786" s="16">
        <v>9</v>
      </c>
      <c r="AQ786" s="16">
        <v>1</v>
      </c>
      <c r="AR786" s="16">
        <v>2</v>
      </c>
      <c r="AS786" s="16">
        <v>3</v>
      </c>
      <c r="AT786" s="16">
        <v>4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</row>
    <row r="787" spans="1:52" x14ac:dyDescent="0.35">
      <c r="A787">
        <v>12025</v>
      </c>
      <c r="B787" t="s">
        <v>69</v>
      </c>
      <c r="C787" t="s">
        <v>74</v>
      </c>
      <c r="D787" t="s">
        <v>68</v>
      </c>
      <c r="E787" t="s">
        <v>75</v>
      </c>
      <c r="F787" t="s">
        <v>200</v>
      </c>
      <c r="G787" t="s">
        <v>94</v>
      </c>
      <c r="H787" t="s">
        <v>97</v>
      </c>
      <c r="I787" t="s">
        <v>205</v>
      </c>
      <c r="J787" t="s">
        <v>110</v>
      </c>
      <c r="K787" t="s">
        <v>204</v>
      </c>
      <c r="L787">
        <v>10</v>
      </c>
      <c r="P787">
        <v>9</v>
      </c>
      <c r="Q787">
        <v>9</v>
      </c>
      <c r="R787">
        <v>10</v>
      </c>
      <c r="S787">
        <v>10</v>
      </c>
      <c r="T787">
        <v>9</v>
      </c>
      <c r="U787">
        <v>9</v>
      </c>
      <c r="V787" t="s">
        <v>122</v>
      </c>
      <c r="X787">
        <v>5</v>
      </c>
      <c r="Y787" t="s">
        <v>69</v>
      </c>
      <c r="AB787">
        <v>4</v>
      </c>
      <c r="AE787" s="16"/>
      <c r="AF787" s="16"/>
      <c r="AG787" s="16"/>
      <c r="AH787" s="16"/>
      <c r="AI787" s="16"/>
      <c r="AJ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>
        <v>1</v>
      </c>
      <c r="AV787">
        <v>0</v>
      </c>
      <c r="AW787">
        <v>1</v>
      </c>
      <c r="AX787">
        <v>0</v>
      </c>
      <c r="AY787">
        <v>1</v>
      </c>
      <c r="AZ787">
        <v>0</v>
      </c>
    </row>
    <row r="788" spans="1:52" x14ac:dyDescent="0.35">
      <c r="A788">
        <v>12028</v>
      </c>
      <c r="B788" t="s">
        <v>69</v>
      </c>
      <c r="C788" t="s">
        <v>74</v>
      </c>
      <c r="D788" t="s">
        <v>68</v>
      </c>
      <c r="E788" t="s">
        <v>80</v>
      </c>
      <c r="F788" t="s">
        <v>196</v>
      </c>
      <c r="G788" t="s">
        <v>94</v>
      </c>
      <c r="H788" t="s">
        <v>98</v>
      </c>
      <c r="I788" t="s">
        <v>205</v>
      </c>
      <c r="J788" t="s">
        <v>111</v>
      </c>
      <c r="K788" t="s">
        <v>116</v>
      </c>
      <c r="L788">
        <v>9</v>
      </c>
      <c r="X788" s="16"/>
      <c r="Y788" t="s">
        <v>69</v>
      </c>
      <c r="AB788">
        <v>4</v>
      </c>
      <c r="AE788" s="16"/>
      <c r="AF788" s="16"/>
      <c r="AG788" s="16"/>
      <c r="AH788" s="16"/>
      <c r="AI788" s="16"/>
      <c r="AJ788" s="16"/>
      <c r="AK788">
        <v>10</v>
      </c>
      <c r="AL788" s="16">
        <v>9</v>
      </c>
      <c r="AM788" s="16">
        <v>9</v>
      </c>
      <c r="AN788" s="16">
        <v>9</v>
      </c>
      <c r="AO788" s="16">
        <v>7</v>
      </c>
      <c r="AP788" s="16">
        <v>9</v>
      </c>
      <c r="AQ788" s="16">
        <v>3</v>
      </c>
      <c r="AR788" s="16">
        <v>1</v>
      </c>
      <c r="AS788" s="16">
        <v>4</v>
      </c>
      <c r="AT788" s="16">
        <v>2</v>
      </c>
      <c r="AU788">
        <v>1</v>
      </c>
      <c r="AV788">
        <v>0</v>
      </c>
      <c r="AW788">
        <v>1</v>
      </c>
      <c r="AX788">
        <v>0</v>
      </c>
      <c r="AY788">
        <v>1</v>
      </c>
      <c r="AZ788">
        <v>0</v>
      </c>
    </row>
    <row r="789" spans="1:52" x14ac:dyDescent="0.35">
      <c r="A789">
        <v>12030</v>
      </c>
      <c r="B789" t="s">
        <v>69</v>
      </c>
      <c r="C789" t="s">
        <v>74</v>
      </c>
      <c r="D789" t="s">
        <v>68</v>
      </c>
      <c r="E789" t="s">
        <v>76</v>
      </c>
      <c r="F789" t="s">
        <v>196</v>
      </c>
      <c r="G789" t="s">
        <v>96</v>
      </c>
      <c r="H789" t="s">
        <v>97</v>
      </c>
      <c r="I789" t="s">
        <v>201</v>
      </c>
      <c r="J789" t="s">
        <v>112</v>
      </c>
      <c r="K789" t="s">
        <v>204</v>
      </c>
      <c r="L789">
        <v>3</v>
      </c>
      <c r="X789" s="16"/>
      <c r="Y789" t="s">
        <v>69</v>
      </c>
      <c r="AB789">
        <v>5</v>
      </c>
      <c r="AE789" s="16"/>
      <c r="AF789" s="16"/>
      <c r="AG789" s="16"/>
      <c r="AH789" s="16"/>
      <c r="AI789" s="16"/>
      <c r="AJ789" s="16"/>
      <c r="AK789">
        <v>5</v>
      </c>
      <c r="AL789" s="16">
        <v>4</v>
      </c>
      <c r="AM789" s="16">
        <v>8</v>
      </c>
      <c r="AN789" s="16">
        <v>4</v>
      </c>
      <c r="AO789" s="16">
        <v>2</v>
      </c>
      <c r="AP789" s="16">
        <v>5</v>
      </c>
      <c r="AQ789" s="16">
        <v>2</v>
      </c>
      <c r="AR789" s="16">
        <v>1</v>
      </c>
      <c r="AS789" s="16">
        <v>3</v>
      </c>
      <c r="AT789" s="16">
        <v>4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</row>
    <row r="790" spans="1:52" x14ac:dyDescent="0.35">
      <c r="A790">
        <v>12031</v>
      </c>
      <c r="B790" t="s">
        <v>69</v>
      </c>
      <c r="C790" t="s">
        <v>74</v>
      </c>
      <c r="D790" t="s">
        <v>68</v>
      </c>
      <c r="E790" t="s">
        <v>79</v>
      </c>
      <c r="F790" t="s">
        <v>196</v>
      </c>
      <c r="G790" t="s">
        <v>95</v>
      </c>
      <c r="H790" t="s">
        <v>98</v>
      </c>
      <c r="I790" t="s">
        <v>207</v>
      </c>
      <c r="J790" t="s">
        <v>111</v>
      </c>
      <c r="K790" t="s">
        <v>202</v>
      </c>
      <c r="L790">
        <v>10</v>
      </c>
      <c r="X790" s="16"/>
      <c r="Y790" t="s">
        <v>68</v>
      </c>
      <c r="Z790">
        <v>9</v>
      </c>
      <c r="AA790">
        <v>5</v>
      </c>
      <c r="AB790">
        <v>5</v>
      </c>
      <c r="AC790">
        <v>10</v>
      </c>
      <c r="AD790" t="s">
        <v>129</v>
      </c>
      <c r="AE790" s="16">
        <v>5</v>
      </c>
      <c r="AF790" s="16">
        <v>4</v>
      </c>
      <c r="AG790" s="16">
        <v>4</v>
      </c>
      <c r="AH790" s="16">
        <v>5</v>
      </c>
      <c r="AI790" s="16"/>
      <c r="AJ790" s="16">
        <v>3</v>
      </c>
      <c r="AK790">
        <v>9</v>
      </c>
      <c r="AL790" s="16">
        <v>10</v>
      </c>
      <c r="AM790" s="16">
        <v>8</v>
      </c>
      <c r="AN790" s="16">
        <v>10</v>
      </c>
      <c r="AO790" s="16">
        <v>9</v>
      </c>
      <c r="AP790" s="16">
        <v>9</v>
      </c>
      <c r="AQ790" s="16">
        <v>4</v>
      </c>
      <c r="AR790" s="16">
        <v>2</v>
      </c>
      <c r="AS790" s="16">
        <v>3</v>
      </c>
      <c r="AT790" s="16">
        <v>1</v>
      </c>
      <c r="AU790">
        <v>1</v>
      </c>
      <c r="AV790">
        <v>0</v>
      </c>
      <c r="AW790">
        <v>1</v>
      </c>
      <c r="AX790">
        <v>0</v>
      </c>
      <c r="AY790">
        <v>0</v>
      </c>
      <c r="AZ790">
        <v>0</v>
      </c>
    </row>
    <row r="791" spans="1:52" x14ac:dyDescent="0.35">
      <c r="A791">
        <v>12033</v>
      </c>
      <c r="B791" t="s">
        <v>69</v>
      </c>
      <c r="C791" t="s">
        <v>74</v>
      </c>
      <c r="D791" t="s">
        <v>68</v>
      </c>
      <c r="E791" t="s">
        <v>83</v>
      </c>
      <c r="F791" t="s">
        <v>196</v>
      </c>
      <c r="G791" t="s">
        <v>94</v>
      </c>
      <c r="H791" t="s">
        <v>97</v>
      </c>
      <c r="I791" t="s">
        <v>197</v>
      </c>
      <c r="J791" t="s">
        <v>111</v>
      </c>
      <c r="K791" t="s">
        <v>202</v>
      </c>
      <c r="L791">
        <v>8</v>
      </c>
      <c r="X791" s="16"/>
      <c r="Y791" t="s">
        <v>68</v>
      </c>
      <c r="Z791">
        <v>9</v>
      </c>
      <c r="AA791">
        <v>5</v>
      </c>
      <c r="AB791">
        <v>3</v>
      </c>
      <c r="AC791">
        <v>9</v>
      </c>
      <c r="AD791" t="s">
        <v>129</v>
      </c>
      <c r="AE791" s="16">
        <v>4</v>
      </c>
      <c r="AF791" s="16">
        <v>5</v>
      </c>
      <c r="AG791" s="16">
        <v>4</v>
      </c>
      <c r="AH791" s="16">
        <v>4</v>
      </c>
      <c r="AI791" s="16"/>
      <c r="AJ791" s="16">
        <v>3</v>
      </c>
      <c r="AK791">
        <v>7</v>
      </c>
      <c r="AL791" s="16">
        <v>7</v>
      </c>
      <c r="AM791" s="16">
        <v>10</v>
      </c>
      <c r="AN791" s="16">
        <v>4</v>
      </c>
      <c r="AO791" s="16">
        <v>10</v>
      </c>
      <c r="AP791" s="16">
        <v>9</v>
      </c>
      <c r="AQ791" s="16">
        <v>2</v>
      </c>
      <c r="AR791" s="16">
        <v>4</v>
      </c>
      <c r="AS791" s="16">
        <v>1</v>
      </c>
      <c r="AT791" s="16">
        <v>3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</row>
    <row r="792" spans="1:52" x14ac:dyDescent="0.35">
      <c r="A792">
        <v>12035</v>
      </c>
      <c r="B792" t="s">
        <v>69</v>
      </c>
      <c r="C792" t="s">
        <v>74</v>
      </c>
      <c r="D792" t="s">
        <v>68</v>
      </c>
      <c r="E792" t="s">
        <v>82</v>
      </c>
      <c r="F792" t="s">
        <v>196</v>
      </c>
      <c r="G792" t="s">
        <v>95</v>
      </c>
      <c r="H792" t="s">
        <v>97</v>
      </c>
      <c r="I792" t="s">
        <v>203</v>
      </c>
      <c r="J792" t="s">
        <v>110</v>
      </c>
      <c r="K792" t="s">
        <v>204</v>
      </c>
      <c r="L792">
        <v>9</v>
      </c>
      <c r="P792">
        <v>10</v>
      </c>
      <c r="Q792">
        <v>10</v>
      </c>
      <c r="R792">
        <v>9</v>
      </c>
      <c r="S792">
        <v>10</v>
      </c>
      <c r="T792">
        <v>9</v>
      </c>
      <c r="U792">
        <v>10</v>
      </c>
      <c r="V792" t="s">
        <v>126</v>
      </c>
      <c r="X792">
        <v>3</v>
      </c>
      <c r="Y792" t="s">
        <v>69</v>
      </c>
      <c r="AB792">
        <v>4</v>
      </c>
      <c r="AE792" s="16"/>
      <c r="AF792" s="16"/>
      <c r="AG792" s="16"/>
      <c r="AH792" s="16"/>
      <c r="AI792" s="16"/>
      <c r="AJ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</row>
    <row r="793" spans="1:52" x14ac:dyDescent="0.35">
      <c r="A793">
        <v>12036</v>
      </c>
      <c r="B793" t="s">
        <v>69</v>
      </c>
      <c r="C793" t="s">
        <v>74</v>
      </c>
      <c r="D793" t="s">
        <v>68</v>
      </c>
      <c r="E793" t="s">
        <v>86</v>
      </c>
      <c r="F793" t="s">
        <v>196</v>
      </c>
      <c r="G793" t="s">
        <v>95</v>
      </c>
      <c r="H793" t="s">
        <v>97</v>
      </c>
      <c r="I793" t="s">
        <v>197</v>
      </c>
      <c r="J793" t="s">
        <v>111</v>
      </c>
      <c r="K793" t="s">
        <v>204</v>
      </c>
      <c r="L793">
        <v>7</v>
      </c>
      <c r="X793" s="16"/>
      <c r="Y793" t="s">
        <v>69</v>
      </c>
      <c r="AB793">
        <v>4</v>
      </c>
      <c r="AE793" s="16"/>
      <c r="AF793" s="16"/>
      <c r="AG793" s="16"/>
      <c r="AH793" s="16"/>
      <c r="AI793" s="16"/>
      <c r="AJ793" s="16"/>
      <c r="AK793">
        <v>9</v>
      </c>
      <c r="AL793" s="16">
        <v>9</v>
      </c>
      <c r="AM793" s="16">
        <v>9</v>
      </c>
      <c r="AN793" s="16">
        <v>9</v>
      </c>
      <c r="AO793" s="16">
        <v>10</v>
      </c>
      <c r="AP793" s="16">
        <v>9</v>
      </c>
      <c r="AQ793" s="16">
        <v>1</v>
      </c>
      <c r="AR793" s="16">
        <v>3</v>
      </c>
      <c r="AS793" s="16">
        <v>2</v>
      </c>
      <c r="AT793" s="16">
        <v>4</v>
      </c>
      <c r="AU793">
        <v>1</v>
      </c>
      <c r="AV793">
        <v>1</v>
      </c>
      <c r="AW793">
        <v>1</v>
      </c>
      <c r="AX793">
        <v>0</v>
      </c>
      <c r="AY793">
        <v>0</v>
      </c>
      <c r="AZ793">
        <v>0</v>
      </c>
    </row>
    <row r="794" spans="1:52" x14ac:dyDescent="0.35">
      <c r="A794">
        <v>12041</v>
      </c>
      <c r="B794" t="s">
        <v>69</v>
      </c>
      <c r="C794" t="s">
        <v>74</v>
      </c>
      <c r="D794" t="s">
        <v>68</v>
      </c>
      <c r="E794" t="s">
        <v>83</v>
      </c>
      <c r="F794" t="s">
        <v>198</v>
      </c>
      <c r="G794" t="s">
        <v>96</v>
      </c>
      <c r="H794" t="s">
        <v>97</v>
      </c>
      <c r="I794" t="s">
        <v>207</v>
      </c>
      <c r="J794" t="s">
        <v>110</v>
      </c>
      <c r="K794" t="s">
        <v>204</v>
      </c>
      <c r="L794">
        <v>10</v>
      </c>
      <c r="P794">
        <v>8</v>
      </c>
      <c r="Q794">
        <v>10</v>
      </c>
      <c r="R794">
        <v>9</v>
      </c>
      <c r="S794">
        <v>9</v>
      </c>
      <c r="T794">
        <v>9</v>
      </c>
      <c r="U794">
        <v>10</v>
      </c>
      <c r="V794" t="s">
        <v>123</v>
      </c>
      <c r="X794">
        <v>3</v>
      </c>
      <c r="Y794" t="s">
        <v>69</v>
      </c>
      <c r="AB794">
        <v>4</v>
      </c>
      <c r="AE794" s="16"/>
      <c r="AF794" s="16"/>
      <c r="AG794" s="16"/>
      <c r="AH794" s="16"/>
      <c r="AI794" s="16"/>
      <c r="AJ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</row>
    <row r="795" spans="1:52" x14ac:dyDescent="0.35">
      <c r="A795">
        <v>12044</v>
      </c>
      <c r="B795" t="s">
        <v>69</v>
      </c>
      <c r="C795" t="s">
        <v>74</v>
      </c>
      <c r="D795" t="s">
        <v>68</v>
      </c>
      <c r="E795" t="s">
        <v>79</v>
      </c>
      <c r="F795" t="s">
        <v>200</v>
      </c>
      <c r="G795" t="s">
        <v>96</v>
      </c>
      <c r="H795" t="s">
        <v>97</v>
      </c>
      <c r="I795" t="s">
        <v>201</v>
      </c>
      <c r="J795" t="s">
        <v>111</v>
      </c>
      <c r="K795" t="s">
        <v>117</v>
      </c>
      <c r="L795">
        <v>8</v>
      </c>
      <c r="X795" s="16"/>
      <c r="Y795" t="s">
        <v>69</v>
      </c>
      <c r="AB795">
        <v>4</v>
      </c>
      <c r="AE795" s="16"/>
      <c r="AF795" s="16"/>
      <c r="AG795" s="16"/>
      <c r="AH795" s="16"/>
      <c r="AI795" s="16"/>
      <c r="AJ795" s="16"/>
      <c r="AK795">
        <v>9</v>
      </c>
      <c r="AL795" s="16">
        <v>7</v>
      </c>
      <c r="AM795" s="16">
        <v>7</v>
      </c>
      <c r="AN795" s="16">
        <v>9</v>
      </c>
      <c r="AO795" s="16">
        <v>7</v>
      </c>
      <c r="AP795" s="16">
        <v>9</v>
      </c>
      <c r="AQ795" s="16">
        <v>1</v>
      </c>
      <c r="AR795" s="16">
        <v>4</v>
      </c>
      <c r="AS795" s="16">
        <v>3</v>
      </c>
      <c r="AT795" s="16">
        <v>2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</row>
    <row r="796" spans="1:52" x14ac:dyDescent="0.35">
      <c r="A796">
        <v>12049</v>
      </c>
      <c r="B796" t="s">
        <v>69</v>
      </c>
      <c r="C796" t="s">
        <v>74</v>
      </c>
      <c r="D796" t="s">
        <v>68</v>
      </c>
      <c r="E796" t="s">
        <v>81</v>
      </c>
      <c r="F796" t="s">
        <v>198</v>
      </c>
      <c r="G796" t="s">
        <v>95</v>
      </c>
      <c r="H796" t="s">
        <v>97</v>
      </c>
      <c r="I796" t="s">
        <v>199</v>
      </c>
      <c r="J796" t="s">
        <v>110</v>
      </c>
      <c r="K796" t="s">
        <v>204</v>
      </c>
      <c r="L796">
        <v>8</v>
      </c>
      <c r="P796">
        <v>9</v>
      </c>
      <c r="Q796">
        <v>9</v>
      </c>
      <c r="R796">
        <v>9</v>
      </c>
      <c r="S796">
        <v>8</v>
      </c>
      <c r="T796">
        <v>8</v>
      </c>
      <c r="U796">
        <v>9</v>
      </c>
      <c r="V796" t="s">
        <v>123</v>
      </c>
      <c r="X796">
        <v>3</v>
      </c>
      <c r="Y796" t="s">
        <v>68</v>
      </c>
      <c r="Z796">
        <v>7</v>
      </c>
      <c r="AA796">
        <v>2</v>
      </c>
      <c r="AB796">
        <v>3</v>
      </c>
      <c r="AC796">
        <v>7</v>
      </c>
      <c r="AD796" t="s">
        <v>128</v>
      </c>
      <c r="AE796" s="16">
        <v>5</v>
      </c>
      <c r="AF796" s="16">
        <v>5</v>
      </c>
      <c r="AG796" s="16">
        <v>4</v>
      </c>
      <c r="AH796" s="16">
        <v>4</v>
      </c>
      <c r="AI796" s="16">
        <v>2</v>
      </c>
      <c r="AJ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</row>
    <row r="797" spans="1:52" x14ac:dyDescent="0.35">
      <c r="A797">
        <v>12051</v>
      </c>
      <c r="B797" t="s">
        <v>69</v>
      </c>
      <c r="C797" t="s">
        <v>74</v>
      </c>
      <c r="D797" t="s">
        <v>68</v>
      </c>
      <c r="E797" t="s">
        <v>83</v>
      </c>
      <c r="F797" t="s">
        <v>196</v>
      </c>
      <c r="G797" t="s">
        <v>95</v>
      </c>
      <c r="H797" t="s">
        <v>98</v>
      </c>
      <c r="I797" t="s">
        <v>199</v>
      </c>
      <c r="J797" t="s">
        <v>111</v>
      </c>
      <c r="K797" t="s">
        <v>204</v>
      </c>
      <c r="L797">
        <v>9</v>
      </c>
      <c r="X797" s="16"/>
      <c r="Y797" t="s">
        <v>69</v>
      </c>
      <c r="AB797">
        <v>5</v>
      </c>
      <c r="AE797" s="16"/>
      <c r="AF797" s="16"/>
      <c r="AG797" s="16"/>
      <c r="AH797" s="16"/>
      <c r="AI797" s="16"/>
      <c r="AJ797" s="16"/>
      <c r="AK797">
        <v>10</v>
      </c>
      <c r="AL797" s="16">
        <v>8</v>
      </c>
      <c r="AM797" s="16">
        <v>8</v>
      </c>
      <c r="AN797" s="16">
        <v>9</v>
      </c>
      <c r="AO797" s="16">
        <v>8</v>
      </c>
      <c r="AP797" s="16">
        <v>9</v>
      </c>
      <c r="AQ797" s="16">
        <v>4</v>
      </c>
      <c r="AR797" s="16">
        <v>3</v>
      </c>
      <c r="AS797" s="16">
        <v>2</v>
      </c>
      <c r="AT797" s="16">
        <v>1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</row>
    <row r="798" spans="1:52" x14ac:dyDescent="0.35">
      <c r="A798">
        <v>12057</v>
      </c>
      <c r="B798" t="s">
        <v>69</v>
      </c>
      <c r="C798" t="s">
        <v>74</v>
      </c>
      <c r="D798" t="s">
        <v>68</v>
      </c>
      <c r="E798" t="s">
        <v>76</v>
      </c>
      <c r="F798" t="s">
        <v>196</v>
      </c>
      <c r="G798" t="s">
        <v>94</v>
      </c>
      <c r="H798" t="s">
        <v>97</v>
      </c>
      <c r="I798" t="s">
        <v>206</v>
      </c>
      <c r="J798" t="s">
        <v>110</v>
      </c>
      <c r="K798" t="s">
        <v>202</v>
      </c>
      <c r="L798">
        <v>9</v>
      </c>
      <c r="P798">
        <v>10</v>
      </c>
      <c r="Q798">
        <v>9</v>
      </c>
      <c r="R798">
        <v>9</v>
      </c>
      <c r="S798">
        <v>8</v>
      </c>
      <c r="T798">
        <v>9</v>
      </c>
      <c r="U798">
        <v>9</v>
      </c>
      <c r="V798" t="s">
        <v>122</v>
      </c>
      <c r="X798">
        <v>5</v>
      </c>
      <c r="Y798" t="s">
        <v>69</v>
      </c>
      <c r="AB798">
        <v>5</v>
      </c>
      <c r="AE798" s="16"/>
      <c r="AF798" s="16"/>
      <c r="AG798" s="16"/>
      <c r="AH798" s="16"/>
      <c r="AI798" s="16"/>
      <c r="AJ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>
        <v>1</v>
      </c>
      <c r="AV798">
        <v>0</v>
      </c>
      <c r="AW798">
        <v>0</v>
      </c>
      <c r="AX798">
        <v>0</v>
      </c>
      <c r="AY798">
        <v>1</v>
      </c>
      <c r="AZ798">
        <v>0</v>
      </c>
    </row>
    <row r="799" spans="1:52" x14ac:dyDescent="0.35">
      <c r="A799">
        <v>12059</v>
      </c>
      <c r="B799" t="s">
        <v>69</v>
      </c>
      <c r="C799" t="s">
        <v>74</v>
      </c>
      <c r="D799" t="s">
        <v>68</v>
      </c>
      <c r="E799" t="s">
        <v>86</v>
      </c>
      <c r="F799" t="s">
        <v>200</v>
      </c>
      <c r="G799" t="s">
        <v>96</v>
      </c>
      <c r="H799" t="s">
        <v>98</v>
      </c>
      <c r="I799" t="s">
        <v>199</v>
      </c>
      <c r="J799" t="s">
        <v>111</v>
      </c>
      <c r="K799" t="s">
        <v>204</v>
      </c>
      <c r="L799">
        <v>9</v>
      </c>
      <c r="X799" s="16"/>
      <c r="Y799" t="s">
        <v>68</v>
      </c>
      <c r="Z799">
        <v>10</v>
      </c>
      <c r="AA799">
        <v>4</v>
      </c>
      <c r="AB799">
        <v>4</v>
      </c>
      <c r="AC799">
        <v>10</v>
      </c>
      <c r="AD799" t="s">
        <v>129</v>
      </c>
      <c r="AE799" s="16">
        <v>4</v>
      </c>
      <c r="AF799" s="16">
        <v>3</v>
      </c>
      <c r="AG799" s="16">
        <v>5</v>
      </c>
      <c r="AH799" s="16">
        <v>5</v>
      </c>
      <c r="AI799" s="16"/>
      <c r="AJ799" s="16">
        <v>3</v>
      </c>
      <c r="AK799">
        <v>10</v>
      </c>
      <c r="AL799" s="16">
        <v>9</v>
      </c>
      <c r="AM799" s="16">
        <v>9</v>
      </c>
      <c r="AN799" s="16">
        <v>10</v>
      </c>
      <c r="AO799" s="16">
        <v>9</v>
      </c>
      <c r="AP799" s="16">
        <v>9</v>
      </c>
      <c r="AQ799" s="16">
        <v>4</v>
      </c>
      <c r="AR799" s="16">
        <v>3</v>
      </c>
      <c r="AS799" s="16">
        <v>2</v>
      </c>
      <c r="AT799" s="16">
        <v>1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</row>
    <row r="800" spans="1:52" x14ac:dyDescent="0.35">
      <c r="A800">
        <v>12060</v>
      </c>
      <c r="B800" t="s">
        <v>69</v>
      </c>
      <c r="C800" t="s">
        <v>74</v>
      </c>
      <c r="D800" t="s">
        <v>68</v>
      </c>
      <c r="E800" t="s">
        <v>75</v>
      </c>
      <c r="F800" t="s">
        <v>196</v>
      </c>
      <c r="G800" t="s">
        <v>95</v>
      </c>
      <c r="H800" t="s">
        <v>98</v>
      </c>
      <c r="I800" t="s">
        <v>209</v>
      </c>
      <c r="J800" t="s">
        <v>111</v>
      </c>
      <c r="K800" t="s">
        <v>202</v>
      </c>
      <c r="L800">
        <v>9</v>
      </c>
      <c r="X800" s="16"/>
      <c r="Y800" t="s">
        <v>69</v>
      </c>
      <c r="AB800">
        <v>5</v>
      </c>
      <c r="AE800" s="16"/>
      <c r="AF800" s="16"/>
      <c r="AG800" s="16"/>
      <c r="AH800" s="16"/>
      <c r="AI800" s="16"/>
      <c r="AJ800" s="16"/>
      <c r="AK800">
        <v>9</v>
      </c>
      <c r="AL800" s="16">
        <v>10</v>
      </c>
      <c r="AM800" s="16">
        <v>8</v>
      </c>
      <c r="AN800" s="16">
        <v>10</v>
      </c>
      <c r="AO800" s="16">
        <v>7</v>
      </c>
      <c r="AP800" s="16">
        <v>9</v>
      </c>
      <c r="AQ800" s="16">
        <v>1</v>
      </c>
      <c r="AR800" s="16">
        <v>3</v>
      </c>
      <c r="AS800" s="16">
        <v>2</v>
      </c>
      <c r="AT800" s="16">
        <v>4</v>
      </c>
      <c r="AU800">
        <v>1</v>
      </c>
      <c r="AV800">
        <v>0</v>
      </c>
      <c r="AW800">
        <v>0</v>
      </c>
      <c r="AX800">
        <v>0</v>
      </c>
      <c r="AY800">
        <v>1</v>
      </c>
      <c r="AZ800">
        <v>0</v>
      </c>
    </row>
    <row r="801" spans="1:52" x14ac:dyDescent="0.35">
      <c r="A801">
        <v>12061</v>
      </c>
      <c r="B801" t="s">
        <v>69</v>
      </c>
      <c r="C801" t="s">
        <v>74</v>
      </c>
      <c r="D801" t="s">
        <v>68</v>
      </c>
      <c r="E801" t="s">
        <v>82</v>
      </c>
      <c r="F801" t="s">
        <v>208</v>
      </c>
      <c r="G801" t="s">
        <v>96</v>
      </c>
      <c r="H801" t="s">
        <v>98</v>
      </c>
      <c r="I801" t="s">
        <v>206</v>
      </c>
      <c r="J801" t="s">
        <v>111</v>
      </c>
      <c r="K801" t="s">
        <v>204</v>
      </c>
      <c r="L801">
        <v>9</v>
      </c>
      <c r="X801" s="16"/>
      <c r="Y801" t="s">
        <v>69</v>
      </c>
      <c r="AB801">
        <v>4</v>
      </c>
      <c r="AE801" s="16"/>
      <c r="AF801" s="16"/>
      <c r="AG801" s="16"/>
      <c r="AH801" s="16"/>
      <c r="AI801" s="16"/>
      <c r="AJ801" s="16"/>
      <c r="AK801">
        <v>9</v>
      </c>
      <c r="AL801" s="16">
        <v>7</v>
      </c>
      <c r="AM801" s="16">
        <v>10</v>
      </c>
      <c r="AN801" s="16">
        <v>9</v>
      </c>
      <c r="AO801" s="16">
        <v>10</v>
      </c>
      <c r="AP801" s="16">
        <v>10</v>
      </c>
      <c r="AQ801" s="16">
        <v>1</v>
      </c>
      <c r="AR801" s="16">
        <v>3</v>
      </c>
      <c r="AS801" s="16">
        <v>2</v>
      </c>
      <c r="AT801" s="16">
        <v>4</v>
      </c>
      <c r="AU801">
        <v>1</v>
      </c>
      <c r="AV801">
        <v>0</v>
      </c>
      <c r="AW801">
        <v>0</v>
      </c>
      <c r="AX801">
        <v>0</v>
      </c>
      <c r="AY801">
        <v>1</v>
      </c>
      <c r="AZ801">
        <v>0</v>
      </c>
    </row>
    <row r="802" spans="1:52" x14ac:dyDescent="0.35">
      <c r="A802">
        <v>12069</v>
      </c>
      <c r="B802" t="s">
        <v>69</v>
      </c>
      <c r="C802" t="s">
        <v>74</v>
      </c>
      <c r="D802" t="s">
        <v>68</v>
      </c>
      <c r="E802" t="s">
        <v>76</v>
      </c>
      <c r="F802" t="s">
        <v>198</v>
      </c>
      <c r="G802" t="s">
        <v>95</v>
      </c>
      <c r="H802" t="s">
        <v>97</v>
      </c>
      <c r="I802" t="s">
        <v>199</v>
      </c>
      <c r="J802" t="s">
        <v>111</v>
      </c>
      <c r="K802" t="s">
        <v>116</v>
      </c>
      <c r="L802">
        <v>8</v>
      </c>
      <c r="X802" s="16"/>
      <c r="Y802" t="s">
        <v>69</v>
      </c>
      <c r="AB802">
        <v>4</v>
      </c>
      <c r="AE802" s="16"/>
      <c r="AF802" s="16"/>
      <c r="AG802" s="16"/>
      <c r="AH802" s="16"/>
      <c r="AI802" s="16"/>
      <c r="AJ802" s="16"/>
      <c r="AK802">
        <v>9</v>
      </c>
      <c r="AL802" s="16">
        <v>10</v>
      </c>
      <c r="AM802" s="16">
        <v>9</v>
      </c>
      <c r="AN802" s="16">
        <v>10</v>
      </c>
      <c r="AO802" s="16">
        <v>7</v>
      </c>
      <c r="AP802" s="16">
        <v>9</v>
      </c>
      <c r="AQ802" s="16">
        <v>3</v>
      </c>
      <c r="AR802" s="16">
        <v>2</v>
      </c>
      <c r="AS802" s="16">
        <v>4</v>
      </c>
      <c r="AT802" s="16">
        <v>1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</row>
    <row r="803" spans="1:52" x14ac:dyDescent="0.35">
      <c r="A803">
        <v>12070</v>
      </c>
      <c r="B803" t="s">
        <v>69</v>
      </c>
      <c r="C803" t="s">
        <v>74</v>
      </c>
      <c r="D803" t="s">
        <v>68</v>
      </c>
      <c r="E803" t="s">
        <v>76</v>
      </c>
      <c r="F803" t="s">
        <v>208</v>
      </c>
      <c r="G803" t="s">
        <v>93</v>
      </c>
      <c r="H803" t="s">
        <v>100</v>
      </c>
      <c r="I803" t="s">
        <v>197</v>
      </c>
      <c r="J803" t="s">
        <v>111</v>
      </c>
      <c r="K803" t="s">
        <v>202</v>
      </c>
      <c r="L803">
        <v>8</v>
      </c>
      <c r="X803" s="16"/>
      <c r="Y803" t="s">
        <v>69</v>
      </c>
      <c r="AB803">
        <v>5</v>
      </c>
      <c r="AE803" s="16"/>
      <c r="AF803" s="16"/>
      <c r="AG803" s="16"/>
      <c r="AH803" s="16"/>
      <c r="AI803" s="16"/>
      <c r="AJ803" s="16"/>
      <c r="AK803">
        <v>7</v>
      </c>
      <c r="AL803" s="16">
        <v>9</v>
      </c>
      <c r="AM803" s="16">
        <v>7</v>
      </c>
      <c r="AN803" s="16">
        <v>8</v>
      </c>
      <c r="AO803" s="16">
        <v>7</v>
      </c>
      <c r="AP803" s="16">
        <v>9</v>
      </c>
      <c r="AQ803" s="16">
        <v>3</v>
      </c>
      <c r="AR803" s="16">
        <v>4</v>
      </c>
      <c r="AS803" s="16">
        <v>1</v>
      </c>
      <c r="AT803" s="16">
        <v>2</v>
      </c>
      <c r="AU803">
        <v>1</v>
      </c>
      <c r="AV803">
        <v>1</v>
      </c>
      <c r="AW803">
        <v>0</v>
      </c>
      <c r="AX803">
        <v>0</v>
      </c>
      <c r="AY803">
        <v>0</v>
      </c>
      <c r="AZ803">
        <v>0</v>
      </c>
    </row>
    <row r="804" spans="1:52" x14ac:dyDescent="0.35">
      <c r="A804">
        <v>12073</v>
      </c>
      <c r="B804" t="s">
        <v>69</v>
      </c>
      <c r="C804" t="s">
        <v>74</v>
      </c>
      <c r="D804" t="s">
        <v>68</v>
      </c>
      <c r="E804" t="s">
        <v>82</v>
      </c>
      <c r="F804" t="s">
        <v>208</v>
      </c>
      <c r="G804" t="s">
        <v>94</v>
      </c>
      <c r="H804" t="s">
        <v>98</v>
      </c>
      <c r="I804" t="s">
        <v>207</v>
      </c>
      <c r="J804" t="s">
        <v>111</v>
      </c>
      <c r="K804" t="s">
        <v>204</v>
      </c>
      <c r="L804">
        <v>3</v>
      </c>
      <c r="X804" s="16"/>
      <c r="Y804" t="s">
        <v>69</v>
      </c>
      <c r="AB804">
        <v>4</v>
      </c>
      <c r="AE804" s="16"/>
      <c r="AF804" s="16"/>
      <c r="AG804" s="16"/>
      <c r="AH804" s="16"/>
      <c r="AI804" s="16"/>
      <c r="AJ804" s="16"/>
      <c r="AK804">
        <v>2</v>
      </c>
      <c r="AL804" s="16">
        <v>4</v>
      </c>
      <c r="AM804" s="16">
        <v>2</v>
      </c>
      <c r="AN804" s="16">
        <v>2</v>
      </c>
      <c r="AO804" s="16">
        <v>2</v>
      </c>
      <c r="AP804" s="16">
        <v>4</v>
      </c>
      <c r="AQ804" s="16">
        <v>1</v>
      </c>
      <c r="AR804" s="16">
        <v>3</v>
      </c>
      <c r="AS804" s="16">
        <v>2</v>
      </c>
      <c r="AT804" s="16">
        <v>4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</row>
    <row r="805" spans="1:52" x14ac:dyDescent="0.35">
      <c r="A805">
        <v>12079</v>
      </c>
      <c r="B805" t="s">
        <v>69</v>
      </c>
      <c r="C805" t="s">
        <v>74</v>
      </c>
      <c r="D805" t="s">
        <v>68</v>
      </c>
      <c r="E805" t="s">
        <v>80</v>
      </c>
      <c r="F805" t="s">
        <v>198</v>
      </c>
      <c r="G805" t="s">
        <v>95</v>
      </c>
      <c r="H805" t="s">
        <v>98</v>
      </c>
      <c r="I805" t="s">
        <v>207</v>
      </c>
      <c r="J805" t="s">
        <v>111</v>
      </c>
      <c r="K805" t="s">
        <v>204</v>
      </c>
      <c r="L805">
        <v>10</v>
      </c>
      <c r="X805" s="16"/>
      <c r="Y805" t="s">
        <v>68</v>
      </c>
      <c r="Z805">
        <v>10</v>
      </c>
      <c r="AA805">
        <v>5</v>
      </c>
      <c r="AB805">
        <v>5</v>
      </c>
      <c r="AC805">
        <v>9</v>
      </c>
      <c r="AD805" t="s">
        <v>128</v>
      </c>
      <c r="AE805" s="16">
        <v>5</v>
      </c>
      <c r="AF805" s="16">
        <v>4</v>
      </c>
      <c r="AG805" s="16">
        <v>4</v>
      </c>
      <c r="AH805" s="16">
        <v>5</v>
      </c>
      <c r="AI805" s="16">
        <v>1</v>
      </c>
      <c r="AJ805" s="16"/>
      <c r="AK805">
        <v>9</v>
      </c>
      <c r="AL805" s="16">
        <v>9</v>
      </c>
      <c r="AM805" s="16">
        <v>9</v>
      </c>
      <c r="AN805" s="16">
        <v>10</v>
      </c>
      <c r="AO805" s="16">
        <v>8</v>
      </c>
      <c r="AP805" s="16">
        <v>10</v>
      </c>
      <c r="AQ805" s="16">
        <v>2</v>
      </c>
      <c r="AR805" s="16">
        <v>1</v>
      </c>
      <c r="AS805" s="16">
        <v>4</v>
      </c>
      <c r="AT805" s="16">
        <v>3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</row>
    <row r="806" spans="1:52" x14ac:dyDescent="0.35">
      <c r="A806">
        <v>12080</v>
      </c>
      <c r="B806" t="s">
        <v>69</v>
      </c>
      <c r="C806" t="s">
        <v>74</v>
      </c>
      <c r="D806" t="s">
        <v>68</v>
      </c>
      <c r="E806" t="s">
        <v>86</v>
      </c>
      <c r="F806" t="s">
        <v>198</v>
      </c>
      <c r="G806" t="s">
        <v>95</v>
      </c>
      <c r="H806" t="s">
        <v>98</v>
      </c>
      <c r="I806" t="s">
        <v>205</v>
      </c>
      <c r="J806" t="s">
        <v>111</v>
      </c>
      <c r="K806" t="s">
        <v>202</v>
      </c>
      <c r="L806">
        <v>10</v>
      </c>
      <c r="X806" s="16"/>
      <c r="Y806" t="s">
        <v>69</v>
      </c>
      <c r="AB806">
        <v>4</v>
      </c>
      <c r="AE806" s="16"/>
      <c r="AF806" s="16"/>
      <c r="AG806" s="16"/>
      <c r="AH806" s="16"/>
      <c r="AI806" s="16"/>
      <c r="AJ806" s="16"/>
      <c r="AK806">
        <v>9</v>
      </c>
      <c r="AL806" s="16">
        <v>10</v>
      </c>
      <c r="AM806" s="16">
        <v>9</v>
      </c>
      <c r="AN806" s="16">
        <v>10</v>
      </c>
      <c r="AO806" s="16">
        <v>9</v>
      </c>
      <c r="AP806" s="16">
        <v>9</v>
      </c>
      <c r="AQ806" s="16">
        <v>2</v>
      </c>
      <c r="AR806" s="16">
        <v>1</v>
      </c>
      <c r="AS806" s="16">
        <v>4</v>
      </c>
      <c r="AT806" s="16">
        <v>3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0</v>
      </c>
    </row>
    <row r="807" spans="1:52" x14ac:dyDescent="0.35">
      <c r="A807">
        <v>12084</v>
      </c>
      <c r="B807" t="s">
        <v>69</v>
      </c>
      <c r="C807" t="s">
        <v>74</v>
      </c>
      <c r="D807" t="s">
        <v>68</v>
      </c>
      <c r="E807" t="s">
        <v>83</v>
      </c>
      <c r="F807" t="s">
        <v>208</v>
      </c>
      <c r="G807" t="s">
        <v>96</v>
      </c>
      <c r="H807" t="s">
        <v>98</v>
      </c>
      <c r="I807" t="s">
        <v>197</v>
      </c>
      <c r="J807" t="s">
        <v>111</v>
      </c>
      <c r="K807" t="s">
        <v>204</v>
      </c>
      <c r="L807">
        <v>5</v>
      </c>
      <c r="X807" s="16"/>
      <c r="Y807" t="s">
        <v>68</v>
      </c>
      <c r="Z807">
        <v>4</v>
      </c>
      <c r="AA807">
        <v>4</v>
      </c>
      <c r="AB807">
        <v>4</v>
      </c>
      <c r="AC807">
        <v>3</v>
      </c>
      <c r="AD807" t="s">
        <v>129</v>
      </c>
      <c r="AE807" s="16">
        <v>4</v>
      </c>
      <c r="AF807" s="16">
        <v>5</v>
      </c>
      <c r="AG807" s="16">
        <v>5</v>
      </c>
      <c r="AH807" s="16">
        <v>3</v>
      </c>
      <c r="AI807" s="16"/>
      <c r="AJ807" s="16">
        <v>2</v>
      </c>
      <c r="AK807">
        <v>6</v>
      </c>
      <c r="AL807" s="16">
        <v>7</v>
      </c>
      <c r="AM807" s="16">
        <v>9</v>
      </c>
      <c r="AN807" s="16">
        <v>8</v>
      </c>
      <c r="AO807" s="16">
        <v>7</v>
      </c>
      <c r="AP807" s="16">
        <v>5</v>
      </c>
      <c r="AQ807" s="16">
        <v>1</v>
      </c>
      <c r="AR807" s="16">
        <v>3</v>
      </c>
      <c r="AS807" s="16">
        <v>2</v>
      </c>
      <c r="AT807" s="16">
        <v>4</v>
      </c>
      <c r="AU807">
        <v>0</v>
      </c>
      <c r="AV807">
        <v>1</v>
      </c>
      <c r="AW807">
        <v>1</v>
      </c>
      <c r="AX807">
        <v>0</v>
      </c>
      <c r="AY807">
        <v>0</v>
      </c>
      <c r="AZ807">
        <v>0</v>
      </c>
    </row>
    <row r="808" spans="1:52" x14ac:dyDescent="0.35">
      <c r="A808">
        <v>12086</v>
      </c>
      <c r="B808" t="s">
        <v>69</v>
      </c>
      <c r="C808" t="s">
        <v>74</v>
      </c>
      <c r="D808" t="s">
        <v>68</v>
      </c>
      <c r="E808" t="s">
        <v>86</v>
      </c>
      <c r="F808" t="s">
        <v>196</v>
      </c>
      <c r="G808" t="s">
        <v>96</v>
      </c>
      <c r="H808" t="s">
        <v>97</v>
      </c>
      <c r="I808" t="s">
        <v>205</v>
      </c>
      <c r="J808" t="s">
        <v>110</v>
      </c>
      <c r="K808" t="s">
        <v>204</v>
      </c>
      <c r="L808">
        <v>8</v>
      </c>
      <c r="P808">
        <v>8</v>
      </c>
      <c r="Q808">
        <v>4</v>
      </c>
      <c r="R808">
        <v>7</v>
      </c>
      <c r="S808">
        <v>10</v>
      </c>
      <c r="T808">
        <v>10</v>
      </c>
      <c r="U808">
        <v>4</v>
      </c>
      <c r="V808" t="s">
        <v>123</v>
      </c>
      <c r="X808">
        <v>4</v>
      </c>
      <c r="Y808" t="s">
        <v>69</v>
      </c>
      <c r="AB808">
        <v>3</v>
      </c>
      <c r="AE808" s="16"/>
      <c r="AF808" s="16"/>
      <c r="AG808" s="16"/>
      <c r="AH808" s="16"/>
      <c r="AI808" s="16"/>
      <c r="AJ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</row>
    <row r="809" spans="1:52" x14ac:dyDescent="0.35">
      <c r="A809">
        <v>12087</v>
      </c>
      <c r="B809" t="s">
        <v>69</v>
      </c>
      <c r="C809" t="s">
        <v>74</v>
      </c>
      <c r="D809" t="s">
        <v>68</v>
      </c>
      <c r="E809" t="s">
        <v>85</v>
      </c>
      <c r="F809" t="s">
        <v>198</v>
      </c>
      <c r="G809" t="s">
        <v>96</v>
      </c>
      <c r="H809" t="s">
        <v>97</v>
      </c>
      <c r="I809" t="s">
        <v>206</v>
      </c>
      <c r="J809" t="s">
        <v>111</v>
      </c>
      <c r="K809" t="s">
        <v>202</v>
      </c>
      <c r="L809">
        <v>8</v>
      </c>
      <c r="X809" s="16"/>
      <c r="Y809" t="s">
        <v>69</v>
      </c>
      <c r="AB809">
        <v>3</v>
      </c>
      <c r="AE809" s="16"/>
      <c r="AF809" s="16"/>
      <c r="AG809" s="16"/>
      <c r="AH809" s="16"/>
      <c r="AI809" s="16"/>
      <c r="AJ809" s="16"/>
      <c r="AK809">
        <v>7</v>
      </c>
      <c r="AL809" s="16">
        <v>7</v>
      </c>
      <c r="AM809" s="16">
        <v>10</v>
      </c>
      <c r="AN809" s="16">
        <v>4</v>
      </c>
      <c r="AO809" s="16">
        <v>7</v>
      </c>
      <c r="AP809" s="16">
        <v>7</v>
      </c>
      <c r="AQ809" s="16">
        <v>1</v>
      </c>
      <c r="AR809" s="16">
        <v>4</v>
      </c>
      <c r="AS809" s="16">
        <v>2</v>
      </c>
      <c r="AT809" s="16">
        <v>3</v>
      </c>
      <c r="AU809">
        <v>1</v>
      </c>
      <c r="AV809">
        <v>0</v>
      </c>
      <c r="AW809">
        <v>0</v>
      </c>
      <c r="AX809">
        <v>0</v>
      </c>
      <c r="AY809">
        <v>1</v>
      </c>
      <c r="AZ809">
        <v>0</v>
      </c>
    </row>
    <row r="810" spans="1:52" x14ac:dyDescent="0.35">
      <c r="A810">
        <v>12088</v>
      </c>
      <c r="B810" t="s">
        <v>69</v>
      </c>
      <c r="C810" t="s">
        <v>74</v>
      </c>
      <c r="D810" t="s">
        <v>68</v>
      </c>
      <c r="E810" t="s">
        <v>79</v>
      </c>
      <c r="F810" t="s">
        <v>198</v>
      </c>
      <c r="G810" t="s">
        <v>96</v>
      </c>
      <c r="H810" t="s">
        <v>97</v>
      </c>
      <c r="I810" t="s">
        <v>205</v>
      </c>
      <c r="J810" t="s">
        <v>111</v>
      </c>
      <c r="K810" t="s">
        <v>116</v>
      </c>
      <c r="L810">
        <v>10</v>
      </c>
      <c r="X810" s="16"/>
      <c r="Y810" t="s">
        <v>68</v>
      </c>
      <c r="Z810">
        <v>9</v>
      </c>
      <c r="AA810">
        <v>4</v>
      </c>
      <c r="AB810">
        <v>4</v>
      </c>
      <c r="AC810">
        <v>8</v>
      </c>
      <c r="AD810" t="s">
        <v>129</v>
      </c>
      <c r="AE810" s="16">
        <v>3</v>
      </c>
      <c r="AF810" s="16">
        <v>4</v>
      </c>
      <c r="AG810" s="16">
        <v>4</v>
      </c>
      <c r="AH810" s="16">
        <v>4</v>
      </c>
      <c r="AI810" s="16"/>
      <c r="AJ810" s="16">
        <v>2</v>
      </c>
      <c r="AK810">
        <v>9</v>
      </c>
      <c r="AL810" s="16">
        <v>9</v>
      </c>
      <c r="AM810" s="16">
        <v>8</v>
      </c>
      <c r="AN810" s="16">
        <v>9</v>
      </c>
      <c r="AO810" s="16">
        <v>8</v>
      </c>
      <c r="AP810" s="16">
        <v>9</v>
      </c>
      <c r="AQ810" s="16">
        <v>1</v>
      </c>
      <c r="AR810" s="16">
        <v>3</v>
      </c>
      <c r="AS810" s="16">
        <v>2</v>
      </c>
      <c r="AT810" s="16">
        <v>4</v>
      </c>
      <c r="AU810">
        <v>1</v>
      </c>
      <c r="AV810">
        <v>1</v>
      </c>
      <c r="AW810">
        <v>1</v>
      </c>
      <c r="AX810">
        <v>0</v>
      </c>
      <c r="AY810">
        <v>0</v>
      </c>
      <c r="AZ810">
        <v>0</v>
      </c>
    </row>
    <row r="811" spans="1:52" x14ac:dyDescent="0.35">
      <c r="A811">
        <v>12089</v>
      </c>
      <c r="B811" t="s">
        <v>69</v>
      </c>
      <c r="C811" t="s">
        <v>74</v>
      </c>
      <c r="D811" t="s">
        <v>68</v>
      </c>
      <c r="E811" t="s">
        <v>82</v>
      </c>
      <c r="F811" t="s">
        <v>198</v>
      </c>
      <c r="G811" t="s">
        <v>95</v>
      </c>
      <c r="H811" t="s">
        <v>98</v>
      </c>
      <c r="I811" t="s">
        <v>197</v>
      </c>
      <c r="J811" t="s">
        <v>111</v>
      </c>
      <c r="K811" t="s">
        <v>204</v>
      </c>
      <c r="L811">
        <v>9</v>
      </c>
      <c r="X811" s="16"/>
      <c r="Y811" t="s">
        <v>69</v>
      </c>
      <c r="AB811">
        <v>4</v>
      </c>
      <c r="AE811" s="16"/>
      <c r="AF811" s="16"/>
      <c r="AG811" s="16"/>
      <c r="AH811" s="16"/>
      <c r="AI811" s="16"/>
      <c r="AJ811" s="16"/>
      <c r="AK811">
        <v>9</v>
      </c>
      <c r="AL811" s="16">
        <v>9</v>
      </c>
      <c r="AM811" s="16">
        <v>10</v>
      </c>
      <c r="AN811" s="16">
        <v>9</v>
      </c>
      <c r="AO811" s="16">
        <v>8</v>
      </c>
      <c r="AP811" s="16">
        <v>10</v>
      </c>
      <c r="AQ811" s="16">
        <v>3</v>
      </c>
      <c r="AR811" s="16">
        <v>1</v>
      </c>
      <c r="AS811" s="16">
        <v>2</v>
      </c>
      <c r="AT811" s="16">
        <v>4</v>
      </c>
      <c r="AU811">
        <v>0</v>
      </c>
      <c r="AV811">
        <v>1</v>
      </c>
      <c r="AW811">
        <v>1</v>
      </c>
      <c r="AX811">
        <v>0</v>
      </c>
      <c r="AY811">
        <v>0</v>
      </c>
      <c r="AZ811">
        <v>0</v>
      </c>
    </row>
    <row r="812" spans="1:52" x14ac:dyDescent="0.35">
      <c r="A812">
        <v>12105</v>
      </c>
      <c r="B812" t="s">
        <v>69</v>
      </c>
      <c r="C812" t="s">
        <v>74</v>
      </c>
      <c r="D812" t="s">
        <v>68</v>
      </c>
      <c r="E812" t="s">
        <v>83</v>
      </c>
      <c r="F812" t="s">
        <v>198</v>
      </c>
      <c r="G812" t="s">
        <v>96</v>
      </c>
      <c r="H812" t="s">
        <v>97</v>
      </c>
      <c r="I812" t="s">
        <v>203</v>
      </c>
      <c r="J812" t="s">
        <v>111</v>
      </c>
      <c r="K812" t="s">
        <v>116</v>
      </c>
      <c r="L812">
        <v>4</v>
      </c>
      <c r="X812" s="16"/>
      <c r="Y812" t="s">
        <v>69</v>
      </c>
      <c r="AB812">
        <v>5</v>
      </c>
      <c r="AE812" s="16"/>
      <c r="AF812" s="16"/>
      <c r="AG812" s="16"/>
      <c r="AH812" s="16"/>
      <c r="AI812" s="16"/>
      <c r="AJ812" s="16"/>
      <c r="AK812">
        <v>4</v>
      </c>
      <c r="AL812" s="16">
        <v>4</v>
      </c>
      <c r="AM812" s="16">
        <v>3</v>
      </c>
      <c r="AN812" s="16">
        <v>7</v>
      </c>
      <c r="AO812" s="16">
        <v>3</v>
      </c>
      <c r="AP812" s="16">
        <v>6</v>
      </c>
      <c r="AQ812" s="16">
        <v>2</v>
      </c>
      <c r="AR812" s="16">
        <v>1</v>
      </c>
      <c r="AS812" s="16">
        <v>3</v>
      </c>
      <c r="AT812" s="16">
        <v>4</v>
      </c>
      <c r="AU812">
        <v>0</v>
      </c>
      <c r="AV812">
        <v>1</v>
      </c>
      <c r="AW812">
        <v>1</v>
      </c>
      <c r="AX812">
        <v>0</v>
      </c>
      <c r="AY812">
        <v>0</v>
      </c>
      <c r="AZ812">
        <v>0</v>
      </c>
    </row>
    <row r="813" spans="1:52" x14ac:dyDescent="0.35">
      <c r="A813">
        <v>12107</v>
      </c>
      <c r="B813" t="s">
        <v>69</v>
      </c>
      <c r="C813" t="s">
        <v>74</v>
      </c>
      <c r="D813" t="s">
        <v>68</v>
      </c>
      <c r="E813" t="s">
        <v>79</v>
      </c>
      <c r="F813" t="s">
        <v>198</v>
      </c>
      <c r="G813" t="s">
        <v>95</v>
      </c>
      <c r="H813" t="s">
        <v>98</v>
      </c>
      <c r="I813" t="s">
        <v>207</v>
      </c>
      <c r="J813" t="s">
        <v>111</v>
      </c>
      <c r="K813" t="s">
        <v>116</v>
      </c>
      <c r="L813">
        <v>6</v>
      </c>
      <c r="X813" s="16"/>
      <c r="Y813" t="s">
        <v>68</v>
      </c>
      <c r="Z813">
        <v>7</v>
      </c>
      <c r="AA813">
        <v>3</v>
      </c>
      <c r="AB813">
        <v>2</v>
      </c>
      <c r="AC813">
        <v>7</v>
      </c>
      <c r="AD813" t="s">
        <v>129</v>
      </c>
      <c r="AE813" s="16">
        <v>5</v>
      </c>
      <c r="AF813" s="16">
        <v>3</v>
      </c>
      <c r="AG813" s="16">
        <v>4</v>
      </c>
      <c r="AH813" s="16">
        <v>4</v>
      </c>
      <c r="AI813" s="16"/>
      <c r="AJ813" s="16">
        <v>2</v>
      </c>
      <c r="AK813">
        <v>8</v>
      </c>
      <c r="AL813" s="16">
        <v>10</v>
      </c>
      <c r="AM813" s="16">
        <v>10</v>
      </c>
      <c r="AN813" s="16">
        <v>7</v>
      </c>
      <c r="AO813" s="16">
        <v>9</v>
      </c>
      <c r="AP813" s="16">
        <v>9</v>
      </c>
      <c r="AQ813" s="16">
        <v>1</v>
      </c>
      <c r="AR813" s="16">
        <v>3</v>
      </c>
      <c r="AS813" s="16">
        <v>2</v>
      </c>
      <c r="AT813" s="16">
        <v>4</v>
      </c>
      <c r="AU813">
        <v>1</v>
      </c>
      <c r="AV813">
        <v>1</v>
      </c>
      <c r="AW813">
        <v>0</v>
      </c>
      <c r="AX813">
        <v>0</v>
      </c>
      <c r="AY813">
        <v>0</v>
      </c>
      <c r="AZ813">
        <v>0</v>
      </c>
    </row>
    <row r="814" spans="1:52" x14ac:dyDescent="0.35">
      <c r="A814">
        <v>12108</v>
      </c>
      <c r="B814" t="s">
        <v>69</v>
      </c>
      <c r="C814" t="s">
        <v>74</v>
      </c>
      <c r="D814" t="s">
        <v>68</v>
      </c>
      <c r="E814" t="s">
        <v>84</v>
      </c>
      <c r="F814" t="s">
        <v>200</v>
      </c>
      <c r="G814" t="s">
        <v>94</v>
      </c>
      <c r="H814" t="s">
        <v>97</v>
      </c>
      <c r="I814" t="s">
        <v>197</v>
      </c>
      <c r="J814" t="s">
        <v>111</v>
      </c>
      <c r="K814" t="s">
        <v>202</v>
      </c>
      <c r="L814">
        <v>7</v>
      </c>
      <c r="X814" s="16"/>
      <c r="Y814" t="s">
        <v>68</v>
      </c>
      <c r="Z814">
        <v>8</v>
      </c>
      <c r="AA814">
        <v>4</v>
      </c>
      <c r="AB814">
        <v>5</v>
      </c>
      <c r="AC814">
        <v>6</v>
      </c>
      <c r="AD814" t="s">
        <v>128</v>
      </c>
      <c r="AE814" s="16">
        <v>5</v>
      </c>
      <c r="AF814" s="16">
        <v>5</v>
      </c>
      <c r="AG814" s="16">
        <v>3</v>
      </c>
      <c r="AH814" s="16">
        <v>4</v>
      </c>
      <c r="AI814" s="16">
        <v>1</v>
      </c>
      <c r="AJ814" s="16"/>
      <c r="AK814">
        <v>8</v>
      </c>
      <c r="AL814" s="16">
        <v>9</v>
      </c>
      <c r="AM814" s="16">
        <v>10</v>
      </c>
      <c r="AN814" s="16">
        <v>7</v>
      </c>
      <c r="AO814" s="16">
        <v>8</v>
      </c>
      <c r="AP814" s="16">
        <v>9</v>
      </c>
      <c r="AQ814" s="16">
        <v>2</v>
      </c>
      <c r="AR814" s="16">
        <v>4</v>
      </c>
      <c r="AS814" s="16">
        <v>1</v>
      </c>
      <c r="AT814" s="16">
        <v>3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</row>
    <row r="815" spans="1:52" x14ac:dyDescent="0.35">
      <c r="A815">
        <v>12109</v>
      </c>
      <c r="B815" t="s">
        <v>69</v>
      </c>
      <c r="C815" t="s">
        <v>74</v>
      </c>
      <c r="D815" t="s">
        <v>68</v>
      </c>
      <c r="E815" t="s">
        <v>79</v>
      </c>
      <c r="F815" t="s">
        <v>196</v>
      </c>
      <c r="G815" t="s">
        <v>96</v>
      </c>
      <c r="H815" t="s">
        <v>97</v>
      </c>
      <c r="I815" t="s">
        <v>205</v>
      </c>
      <c r="J815" t="s">
        <v>111</v>
      </c>
      <c r="K815" t="s">
        <v>202</v>
      </c>
      <c r="L815">
        <v>10</v>
      </c>
      <c r="X815" s="16"/>
      <c r="Y815" t="s">
        <v>68</v>
      </c>
      <c r="Z815">
        <v>10</v>
      </c>
      <c r="AA815">
        <v>5</v>
      </c>
      <c r="AB815">
        <v>4</v>
      </c>
      <c r="AC815">
        <v>9</v>
      </c>
      <c r="AD815" t="s">
        <v>128</v>
      </c>
      <c r="AE815" s="16">
        <v>4</v>
      </c>
      <c r="AF815" s="16">
        <v>3</v>
      </c>
      <c r="AG815" s="16">
        <v>5</v>
      </c>
      <c r="AH815" s="16">
        <v>3</v>
      </c>
      <c r="AI815" s="16">
        <v>2</v>
      </c>
      <c r="AJ815" s="16"/>
      <c r="AK815">
        <v>9</v>
      </c>
      <c r="AL815" s="16">
        <v>10</v>
      </c>
      <c r="AM815" s="16">
        <v>7</v>
      </c>
      <c r="AN815" s="16">
        <v>9</v>
      </c>
      <c r="AO815" s="16">
        <v>7</v>
      </c>
      <c r="AP815" s="16">
        <v>9</v>
      </c>
      <c r="AQ815" s="16">
        <v>3</v>
      </c>
      <c r="AR815" s="16">
        <v>1</v>
      </c>
      <c r="AS815" s="16">
        <v>4</v>
      </c>
      <c r="AT815" s="16">
        <v>2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0</v>
      </c>
    </row>
    <row r="816" spans="1:52" x14ac:dyDescent="0.35">
      <c r="A816">
        <v>12111</v>
      </c>
      <c r="B816" t="s">
        <v>69</v>
      </c>
      <c r="C816" t="s">
        <v>74</v>
      </c>
      <c r="D816" t="s">
        <v>68</v>
      </c>
      <c r="E816" t="s">
        <v>84</v>
      </c>
      <c r="F816" t="s">
        <v>196</v>
      </c>
      <c r="G816" t="s">
        <v>94</v>
      </c>
      <c r="H816" t="s">
        <v>98</v>
      </c>
      <c r="I816" t="s">
        <v>209</v>
      </c>
      <c r="J816" t="s">
        <v>111</v>
      </c>
      <c r="K816" t="s">
        <v>116</v>
      </c>
      <c r="L816">
        <v>9</v>
      </c>
      <c r="X816" s="16"/>
      <c r="Y816" t="s">
        <v>68</v>
      </c>
      <c r="Z816">
        <v>8</v>
      </c>
      <c r="AA816">
        <v>5</v>
      </c>
      <c r="AB816">
        <v>5</v>
      </c>
      <c r="AC816">
        <v>9</v>
      </c>
      <c r="AD816" t="s">
        <v>128</v>
      </c>
      <c r="AE816" s="16">
        <v>4</v>
      </c>
      <c r="AF816" s="16">
        <v>3</v>
      </c>
      <c r="AG816" s="16">
        <v>5</v>
      </c>
      <c r="AH816" s="16">
        <v>5</v>
      </c>
      <c r="AI816" s="16">
        <v>1</v>
      </c>
      <c r="AJ816" s="16"/>
      <c r="AK816">
        <v>10</v>
      </c>
      <c r="AL816" s="16">
        <v>9</v>
      </c>
      <c r="AM816" s="16">
        <v>10</v>
      </c>
      <c r="AN816" s="16">
        <v>9</v>
      </c>
      <c r="AO816" s="16">
        <v>10</v>
      </c>
      <c r="AP816" s="16">
        <v>9</v>
      </c>
      <c r="AQ816" s="16">
        <v>2</v>
      </c>
      <c r="AR816" s="16">
        <v>1</v>
      </c>
      <c r="AS816" s="16">
        <v>3</v>
      </c>
      <c r="AT816" s="16">
        <v>4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</row>
    <row r="817" spans="1:52" x14ac:dyDescent="0.35">
      <c r="A817">
        <v>12113</v>
      </c>
      <c r="B817" t="s">
        <v>69</v>
      </c>
      <c r="C817" t="s">
        <v>74</v>
      </c>
      <c r="D817" t="s">
        <v>68</v>
      </c>
      <c r="E817" t="s">
        <v>76</v>
      </c>
      <c r="F817" t="s">
        <v>198</v>
      </c>
      <c r="G817" t="s">
        <v>96</v>
      </c>
      <c r="H817" t="s">
        <v>97</v>
      </c>
      <c r="I817" t="s">
        <v>209</v>
      </c>
      <c r="J817" t="s">
        <v>110</v>
      </c>
      <c r="K817" t="s">
        <v>202</v>
      </c>
      <c r="L817">
        <v>9</v>
      </c>
      <c r="P817">
        <v>10</v>
      </c>
      <c r="Q817">
        <v>10</v>
      </c>
      <c r="R817">
        <v>9</v>
      </c>
      <c r="S817">
        <v>9</v>
      </c>
      <c r="T817">
        <v>9</v>
      </c>
      <c r="U817">
        <v>10</v>
      </c>
      <c r="V817" t="s">
        <v>126</v>
      </c>
      <c r="X817">
        <v>5</v>
      </c>
      <c r="Y817" t="s">
        <v>69</v>
      </c>
      <c r="AB817">
        <v>5</v>
      </c>
      <c r="AE817" s="16"/>
      <c r="AF817" s="16"/>
      <c r="AG817" s="16"/>
      <c r="AH817" s="16"/>
      <c r="AI817" s="16"/>
      <c r="AJ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</row>
    <row r="818" spans="1:52" x14ac:dyDescent="0.35">
      <c r="A818">
        <v>12116</v>
      </c>
      <c r="B818" t="s">
        <v>69</v>
      </c>
      <c r="C818" t="s">
        <v>74</v>
      </c>
      <c r="D818" t="s">
        <v>68</v>
      </c>
      <c r="E818" t="s">
        <v>77</v>
      </c>
      <c r="F818" t="s">
        <v>196</v>
      </c>
      <c r="G818" t="s">
        <v>96</v>
      </c>
      <c r="H818" t="s">
        <v>98</v>
      </c>
      <c r="I818" t="s">
        <v>207</v>
      </c>
      <c r="J818" t="s">
        <v>111</v>
      </c>
      <c r="K818" t="s">
        <v>202</v>
      </c>
      <c r="L818">
        <v>9</v>
      </c>
      <c r="X818" s="16"/>
      <c r="Y818" t="s">
        <v>68</v>
      </c>
      <c r="Z818">
        <v>8</v>
      </c>
      <c r="AA818">
        <v>4</v>
      </c>
      <c r="AB818">
        <v>4</v>
      </c>
      <c r="AC818">
        <v>8</v>
      </c>
      <c r="AD818" t="s">
        <v>128</v>
      </c>
      <c r="AE818" s="16">
        <v>2</v>
      </c>
      <c r="AF818" s="16">
        <v>4</v>
      </c>
      <c r="AG818" s="16">
        <v>2</v>
      </c>
      <c r="AH818" s="16">
        <v>2</v>
      </c>
      <c r="AI818" s="16">
        <v>1</v>
      </c>
      <c r="AJ818" s="16"/>
      <c r="AK818">
        <v>9</v>
      </c>
      <c r="AL818" s="16">
        <v>10</v>
      </c>
      <c r="AM818" s="16">
        <v>9</v>
      </c>
      <c r="AN818" s="16">
        <v>10</v>
      </c>
      <c r="AO818" s="16">
        <v>9</v>
      </c>
      <c r="AP818" s="16">
        <v>9</v>
      </c>
      <c r="AQ818" s="16">
        <v>4</v>
      </c>
      <c r="AR818" s="16">
        <v>3</v>
      </c>
      <c r="AS818" s="16">
        <v>1</v>
      </c>
      <c r="AT818" s="16">
        <v>2</v>
      </c>
      <c r="AU818">
        <v>1</v>
      </c>
      <c r="AV818">
        <v>1</v>
      </c>
      <c r="AW818">
        <v>0</v>
      </c>
      <c r="AX818">
        <v>0</v>
      </c>
      <c r="AY818">
        <v>0</v>
      </c>
      <c r="AZ818">
        <v>0</v>
      </c>
    </row>
    <row r="819" spans="1:52" x14ac:dyDescent="0.35">
      <c r="A819">
        <v>12117</v>
      </c>
      <c r="B819" t="s">
        <v>69</v>
      </c>
      <c r="C819" t="s">
        <v>74</v>
      </c>
      <c r="D819" t="s">
        <v>68</v>
      </c>
      <c r="E819" t="s">
        <v>82</v>
      </c>
      <c r="F819" t="s">
        <v>198</v>
      </c>
      <c r="G819" t="s">
        <v>96</v>
      </c>
      <c r="H819" t="s">
        <v>100</v>
      </c>
      <c r="I819" t="s">
        <v>201</v>
      </c>
      <c r="J819" t="s">
        <v>111</v>
      </c>
      <c r="K819" t="s">
        <v>202</v>
      </c>
      <c r="L819">
        <v>9</v>
      </c>
      <c r="X819" s="16"/>
      <c r="Y819" t="s">
        <v>69</v>
      </c>
      <c r="AB819">
        <v>4</v>
      </c>
      <c r="AE819" s="16"/>
      <c r="AF819" s="16"/>
      <c r="AG819" s="16"/>
      <c r="AH819" s="16"/>
      <c r="AI819" s="16"/>
      <c r="AJ819" s="16"/>
      <c r="AK819">
        <v>9</v>
      </c>
      <c r="AL819" s="16">
        <v>8</v>
      </c>
      <c r="AM819" s="16">
        <v>10</v>
      </c>
      <c r="AN819" s="16">
        <v>9</v>
      </c>
      <c r="AO819" s="16">
        <v>10</v>
      </c>
      <c r="AP819" s="16">
        <v>10</v>
      </c>
      <c r="AQ819" s="16">
        <v>2</v>
      </c>
      <c r="AR819" s="16">
        <v>4</v>
      </c>
      <c r="AS819" s="16">
        <v>3</v>
      </c>
      <c r="AT819" s="16">
        <v>1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</row>
    <row r="820" spans="1:52" x14ac:dyDescent="0.35">
      <c r="A820">
        <v>12119</v>
      </c>
      <c r="B820" t="s">
        <v>69</v>
      </c>
      <c r="C820" t="s">
        <v>74</v>
      </c>
      <c r="D820" t="s">
        <v>68</v>
      </c>
      <c r="E820" t="s">
        <v>79</v>
      </c>
      <c r="F820" t="s">
        <v>196</v>
      </c>
      <c r="G820" t="s">
        <v>96</v>
      </c>
      <c r="H820" t="s">
        <v>97</v>
      </c>
      <c r="I820" t="s">
        <v>197</v>
      </c>
      <c r="J820" t="s">
        <v>111</v>
      </c>
      <c r="K820" t="s">
        <v>202</v>
      </c>
      <c r="L820">
        <v>5</v>
      </c>
      <c r="X820" s="16"/>
      <c r="Y820" t="s">
        <v>69</v>
      </c>
      <c r="AB820">
        <v>4</v>
      </c>
      <c r="AE820" s="16"/>
      <c r="AF820" s="16"/>
      <c r="AG820" s="16"/>
      <c r="AH820" s="16"/>
      <c r="AI820" s="16"/>
      <c r="AJ820" s="16"/>
      <c r="AK820">
        <v>4</v>
      </c>
      <c r="AL820" s="16">
        <v>6</v>
      </c>
      <c r="AM820" s="16">
        <v>5</v>
      </c>
      <c r="AN820" s="16">
        <v>7</v>
      </c>
      <c r="AO820" s="16">
        <v>4</v>
      </c>
      <c r="AP820" s="16">
        <v>4</v>
      </c>
      <c r="AQ820" s="16">
        <v>1</v>
      </c>
      <c r="AR820" s="16">
        <v>3</v>
      </c>
      <c r="AS820" s="16">
        <v>2</v>
      </c>
      <c r="AT820" s="16">
        <v>4</v>
      </c>
      <c r="AU820">
        <v>1</v>
      </c>
      <c r="AV820">
        <v>1</v>
      </c>
      <c r="AW820">
        <v>0</v>
      </c>
      <c r="AX820">
        <v>0</v>
      </c>
      <c r="AY820">
        <v>0</v>
      </c>
      <c r="AZ820">
        <v>0</v>
      </c>
    </row>
    <row r="821" spans="1:52" x14ac:dyDescent="0.35">
      <c r="A821">
        <v>12127</v>
      </c>
      <c r="B821" t="s">
        <v>69</v>
      </c>
      <c r="C821" t="s">
        <v>74</v>
      </c>
      <c r="D821" t="s">
        <v>68</v>
      </c>
      <c r="E821" t="s">
        <v>77</v>
      </c>
      <c r="F821" t="s">
        <v>196</v>
      </c>
      <c r="G821" t="s">
        <v>95</v>
      </c>
      <c r="H821" t="s">
        <v>97</v>
      </c>
      <c r="I821" t="s">
        <v>197</v>
      </c>
      <c r="J821" t="s">
        <v>111</v>
      </c>
      <c r="K821" t="s">
        <v>204</v>
      </c>
      <c r="L821">
        <v>6</v>
      </c>
      <c r="X821" s="16"/>
      <c r="Y821" t="s">
        <v>69</v>
      </c>
      <c r="AB821">
        <v>2</v>
      </c>
      <c r="AE821" s="16"/>
      <c r="AF821" s="16"/>
      <c r="AG821" s="16"/>
      <c r="AH821" s="16"/>
      <c r="AI821" s="16"/>
      <c r="AJ821" s="16"/>
      <c r="AK821">
        <v>4</v>
      </c>
      <c r="AL821" s="16">
        <v>4</v>
      </c>
      <c r="AM821" s="16">
        <v>6</v>
      </c>
      <c r="AN821" s="16">
        <v>7</v>
      </c>
      <c r="AO821" s="16">
        <v>7</v>
      </c>
      <c r="AP821" s="16">
        <v>7</v>
      </c>
      <c r="AQ821" s="16">
        <v>1</v>
      </c>
      <c r="AR821" s="16">
        <v>3</v>
      </c>
      <c r="AS821" s="16">
        <v>4</v>
      </c>
      <c r="AT821" s="16">
        <v>2</v>
      </c>
      <c r="AU821">
        <v>1</v>
      </c>
      <c r="AV821">
        <v>1</v>
      </c>
      <c r="AW821">
        <v>1</v>
      </c>
      <c r="AX821">
        <v>0</v>
      </c>
      <c r="AY821">
        <v>0</v>
      </c>
      <c r="AZ821">
        <v>0</v>
      </c>
    </row>
    <row r="822" spans="1:52" x14ac:dyDescent="0.35">
      <c r="A822">
        <v>12128</v>
      </c>
      <c r="B822" t="s">
        <v>69</v>
      </c>
      <c r="C822" t="s">
        <v>74</v>
      </c>
      <c r="D822" t="s">
        <v>68</v>
      </c>
      <c r="E822" t="s">
        <v>84</v>
      </c>
      <c r="F822" t="s">
        <v>198</v>
      </c>
      <c r="G822" t="s">
        <v>96</v>
      </c>
      <c r="H822" t="s">
        <v>100</v>
      </c>
      <c r="I822" t="s">
        <v>199</v>
      </c>
      <c r="J822" t="s">
        <v>111</v>
      </c>
      <c r="K822" t="s">
        <v>202</v>
      </c>
      <c r="L822">
        <v>2</v>
      </c>
      <c r="X822" s="16"/>
      <c r="Y822" t="s">
        <v>69</v>
      </c>
      <c r="AB822">
        <v>3</v>
      </c>
      <c r="AE822" s="16"/>
      <c r="AF822" s="16"/>
      <c r="AG822" s="16"/>
      <c r="AH822" s="16"/>
      <c r="AI822" s="16"/>
      <c r="AJ822" s="16"/>
      <c r="AK822">
        <v>4</v>
      </c>
      <c r="AL822" s="16">
        <v>5</v>
      </c>
      <c r="AM822" s="16">
        <v>4</v>
      </c>
      <c r="AN822" s="16">
        <v>3</v>
      </c>
      <c r="AO822" s="16">
        <v>3</v>
      </c>
      <c r="AP822" s="16">
        <v>6</v>
      </c>
      <c r="AQ822" s="16">
        <v>1</v>
      </c>
      <c r="AR822" s="16">
        <v>4</v>
      </c>
      <c r="AS822" s="16">
        <v>2</v>
      </c>
      <c r="AT822" s="16">
        <v>3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</row>
    <row r="823" spans="1:52" x14ac:dyDescent="0.35">
      <c r="A823">
        <v>12131</v>
      </c>
      <c r="B823" t="s">
        <v>69</v>
      </c>
      <c r="C823" t="s">
        <v>74</v>
      </c>
      <c r="D823" t="s">
        <v>68</v>
      </c>
      <c r="E823" t="s">
        <v>79</v>
      </c>
      <c r="F823" t="s">
        <v>198</v>
      </c>
      <c r="G823" t="s">
        <v>96</v>
      </c>
      <c r="H823" t="s">
        <v>97</v>
      </c>
      <c r="I823" t="s">
        <v>209</v>
      </c>
      <c r="J823" t="s">
        <v>111</v>
      </c>
      <c r="K823" t="s">
        <v>204</v>
      </c>
      <c r="L823">
        <v>9</v>
      </c>
      <c r="X823" s="16"/>
      <c r="Y823" t="s">
        <v>69</v>
      </c>
      <c r="AB823">
        <v>5</v>
      </c>
      <c r="AE823" s="16"/>
      <c r="AF823" s="16"/>
      <c r="AG823" s="16"/>
      <c r="AH823" s="16"/>
      <c r="AI823" s="16"/>
      <c r="AJ823" s="16"/>
      <c r="AK823">
        <v>9</v>
      </c>
      <c r="AL823" s="16">
        <v>10</v>
      </c>
      <c r="AM823" s="16">
        <v>10</v>
      </c>
      <c r="AN823" s="16">
        <v>9</v>
      </c>
      <c r="AO823" s="16">
        <v>9</v>
      </c>
      <c r="AP823" s="16">
        <v>9</v>
      </c>
      <c r="AQ823" s="16">
        <v>4</v>
      </c>
      <c r="AR823" s="16">
        <v>3</v>
      </c>
      <c r="AS823" s="16">
        <v>2</v>
      </c>
      <c r="AT823" s="16">
        <v>1</v>
      </c>
      <c r="AU823">
        <v>1</v>
      </c>
      <c r="AV823">
        <v>1</v>
      </c>
      <c r="AW823">
        <v>0</v>
      </c>
      <c r="AX823">
        <v>0</v>
      </c>
      <c r="AY823">
        <v>0</v>
      </c>
      <c r="AZ823">
        <v>0</v>
      </c>
    </row>
    <row r="824" spans="1:52" x14ac:dyDescent="0.35">
      <c r="A824">
        <v>12133</v>
      </c>
      <c r="B824" t="s">
        <v>69</v>
      </c>
      <c r="C824" t="s">
        <v>74</v>
      </c>
      <c r="D824" t="s">
        <v>68</v>
      </c>
      <c r="E824" t="s">
        <v>82</v>
      </c>
      <c r="F824" t="s">
        <v>208</v>
      </c>
      <c r="G824" t="s">
        <v>96</v>
      </c>
      <c r="H824" t="s">
        <v>99</v>
      </c>
      <c r="I824" t="s">
        <v>197</v>
      </c>
      <c r="J824" t="s">
        <v>111</v>
      </c>
      <c r="K824" t="s">
        <v>204</v>
      </c>
      <c r="L824">
        <v>9</v>
      </c>
      <c r="X824" s="16"/>
      <c r="Y824" t="s">
        <v>69</v>
      </c>
      <c r="AB824">
        <v>5</v>
      </c>
      <c r="AE824" s="16"/>
      <c r="AF824" s="16"/>
      <c r="AG824" s="16"/>
      <c r="AH824" s="16"/>
      <c r="AI824" s="16"/>
      <c r="AJ824" s="16"/>
      <c r="AK824">
        <v>10</v>
      </c>
      <c r="AL824" s="16">
        <v>9</v>
      </c>
      <c r="AM824" s="16">
        <v>9</v>
      </c>
      <c r="AN824" s="16">
        <v>10</v>
      </c>
      <c r="AO824" s="16">
        <v>10</v>
      </c>
      <c r="AP824" s="16">
        <v>10</v>
      </c>
      <c r="AQ824" s="16">
        <v>2</v>
      </c>
      <c r="AR824" s="16">
        <v>4</v>
      </c>
      <c r="AS824" s="16">
        <v>1</v>
      </c>
      <c r="AT824" s="16">
        <v>3</v>
      </c>
      <c r="AU824">
        <v>0</v>
      </c>
      <c r="AV824">
        <v>1</v>
      </c>
      <c r="AW824">
        <v>1</v>
      </c>
      <c r="AX824">
        <v>0</v>
      </c>
      <c r="AY824">
        <v>0</v>
      </c>
      <c r="AZ824">
        <v>0</v>
      </c>
    </row>
    <row r="825" spans="1:52" x14ac:dyDescent="0.35">
      <c r="A825">
        <v>12135</v>
      </c>
      <c r="B825" t="s">
        <v>69</v>
      </c>
      <c r="C825" t="s">
        <v>74</v>
      </c>
      <c r="D825" t="s">
        <v>68</v>
      </c>
      <c r="E825" t="s">
        <v>85</v>
      </c>
      <c r="F825" t="s">
        <v>198</v>
      </c>
      <c r="G825" t="s">
        <v>96</v>
      </c>
      <c r="H825" t="s">
        <v>98</v>
      </c>
      <c r="I825" t="s">
        <v>197</v>
      </c>
      <c r="J825" t="s">
        <v>111</v>
      </c>
      <c r="K825" t="s">
        <v>204</v>
      </c>
      <c r="L825">
        <v>7</v>
      </c>
      <c r="X825" s="16"/>
      <c r="Y825" t="s">
        <v>69</v>
      </c>
      <c r="AB825">
        <v>4</v>
      </c>
      <c r="AE825" s="16"/>
      <c r="AF825" s="16"/>
      <c r="AG825" s="16"/>
      <c r="AH825" s="16"/>
      <c r="AI825" s="16"/>
      <c r="AJ825" s="16"/>
      <c r="AK825">
        <v>9</v>
      </c>
      <c r="AL825" s="16">
        <v>10</v>
      </c>
      <c r="AM825" s="16">
        <v>7</v>
      </c>
      <c r="AN825" s="16">
        <v>9</v>
      </c>
      <c r="AO825" s="16">
        <v>9</v>
      </c>
      <c r="AP825" s="16">
        <v>9</v>
      </c>
      <c r="AQ825" s="16">
        <v>4</v>
      </c>
      <c r="AR825" s="16">
        <v>2</v>
      </c>
      <c r="AS825" s="16">
        <v>3</v>
      </c>
      <c r="AT825" s="16">
        <v>1</v>
      </c>
      <c r="AU825">
        <v>1</v>
      </c>
      <c r="AV825">
        <v>1</v>
      </c>
      <c r="AW825">
        <v>0</v>
      </c>
      <c r="AX825">
        <v>0</v>
      </c>
      <c r="AY825">
        <v>0</v>
      </c>
      <c r="AZ825">
        <v>0</v>
      </c>
    </row>
    <row r="826" spans="1:52" x14ac:dyDescent="0.35">
      <c r="A826">
        <v>12136</v>
      </c>
      <c r="B826" t="s">
        <v>69</v>
      </c>
      <c r="C826" t="s">
        <v>74</v>
      </c>
      <c r="D826" t="s">
        <v>68</v>
      </c>
      <c r="E826" t="s">
        <v>84</v>
      </c>
      <c r="F826" t="s">
        <v>208</v>
      </c>
      <c r="G826" t="s">
        <v>93</v>
      </c>
      <c r="H826" t="s">
        <v>99</v>
      </c>
      <c r="I826" t="s">
        <v>205</v>
      </c>
      <c r="J826" t="s">
        <v>111</v>
      </c>
      <c r="K826" t="s">
        <v>204</v>
      </c>
      <c r="L826">
        <v>8</v>
      </c>
      <c r="X826" s="16"/>
      <c r="Y826" t="s">
        <v>68</v>
      </c>
      <c r="Z826">
        <v>10</v>
      </c>
      <c r="AA826">
        <v>4</v>
      </c>
      <c r="AB826">
        <v>5</v>
      </c>
      <c r="AC826">
        <v>8</v>
      </c>
      <c r="AD826" t="s">
        <v>128</v>
      </c>
      <c r="AE826" s="16">
        <v>4</v>
      </c>
      <c r="AF826" s="16">
        <v>5</v>
      </c>
      <c r="AG826" s="16">
        <v>5</v>
      </c>
      <c r="AH826" s="16">
        <v>5</v>
      </c>
      <c r="AI826" s="16">
        <v>1</v>
      </c>
      <c r="AJ826" s="16"/>
      <c r="AK826">
        <v>7</v>
      </c>
      <c r="AL826" s="16">
        <v>7</v>
      </c>
      <c r="AM826" s="16">
        <v>9</v>
      </c>
      <c r="AN826" s="16">
        <v>9</v>
      </c>
      <c r="AO826" s="16">
        <v>7</v>
      </c>
      <c r="AP826" s="16">
        <v>9</v>
      </c>
      <c r="AQ826" s="16">
        <v>1</v>
      </c>
      <c r="AR826" s="16">
        <v>3</v>
      </c>
      <c r="AS826" s="16">
        <v>2</v>
      </c>
      <c r="AT826" s="16">
        <v>4</v>
      </c>
      <c r="AU826">
        <v>1</v>
      </c>
      <c r="AV826">
        <v>1</v>
      </c>
      <c r="AW826">
        <v>0</v>
      </c>
      <c r="AX826">
        <v>0</v>
      </c>
      <c r="AY826">
        <v>0</v>
      </c>
      <c r="AZ826">
        <v>0</v>
      </c>
    </row>
    <row r="827" spans="1:52" x14ac:dyDescent="0.35">
      <c r="A827">
        <v>12141</v>
      </c>
      <c r="B827" t="s">
        <v>69</v>
      </c>
      <c r="C827" t="s">
        <v>74</v>
      </c>
      <c r="D827" t="s">
        <v>68</v>
      </c>
      <c r="E827" t="s">
        <v>82</v>
      </c>
      <c r="F827" t="s">
        <v>198</v>
      </c>
      <c r="G827" t="s">
        <v>96</v>
      </c>
      <c r="H827" t="s">
        <v>97</v>
      </c>
      <c r="I827" t="s">
        <v>199</v>
      </c>
      <c r="J827" t="s">
        <v>111</v>
      </c>
      <c r="K827" t="s">
        <v>116</v>
      </c>
      <c r="L827">
        <v>3</v>
      </c>
      <c r="X827" s="16"/>
      <c r="Y827" t="s">
        <v>69</v>
      </c>
      <c r="AB827">
        <v>3</v>
      </c>
      <c r="AE827" s="16"/>
      <c r="AF827" s="16"/>
      <c r="AG827" s="16"/>
      <c r="AH827" s="16"/>
      <c r="AI827" s="16"/>
      <c r="AJ827" s="16"/>
      <c r="AK827">
        <v>4</v>
      </c>
      <c r="AL827" s="16">
        <v>6</v>
      </c>
      <c r="AM827" s="16">
        <v>8</v>
      </c>
      <c r="AN827" s="16">
        <v>2</v>
      </c>
      <c r="AO827" s="16">
        <v>4</v>
      </c>
      <c r="AP827" s="16">
        <v>6</v>
      </c>
      <c r="AQ827" s="16">
        <v>1</v>
      </c>
      <c r="AR827" s="16">
        <v>3</v>
      </c>
      <c r="AS827" s="16">
        <v>4</v>
      </c>
      <c r="AT827" s="16">
        <v>2</v>
      </c>
      <c r="AU827">
        <v>1</v>
      </c>
      <c r="AV827">
        <v>1</v>
      </c>
      <c r="AW827">
        <v>0</v>
      </c>
      <c r="AX827">
        <v>0</v>
      </c>
      <c r="AY827">
        <v>0</v>
      </c>
      <c r="AZ827">
        <v>0</v>
      </c>
    </row>
    <row r="828" spans="1:52" x14ac:dyDescent="0.35">
      <c r="A828">
        <v>12145</v>
      </c>
      <c r="B828" t="s">
        <v>69</v>
      </c>
      <c r="C828" t="s">
        <v>74</v>
      </c>
      <c r="D828" t="s">
        <v>68</v>
      </c>
      <c r="E828" t="s">
        <v>77</v>
      </c>
      <c r="F828" t="s">
        <v>208</v>
      </c>
      <c r="G828" t="s">
        <v>96</v>
      </c>
      <c r="H828" t="s">
        <v>98</v>
      </c>
      <c r="I828" t="s">
        <v>205</v>
      </c>
      <c r="J828" t="s">
        <v>111</v>
      </c>
      <c r="K828" t="s">
        <v>204</v>
      </c>
      <c r="L828">
        <v>10</v>
      </c>
      <c r="X828" s="16"/>
      <c r="Y828" t="s">
        <v>69</v>
      </c>
      <c r="AB828">
        <v>4</v>
      </c>
      <c r="AE828" s="16"/>
      <c r="AF828" s="16"/>
      <c r="AG828" s="16"/>
      <c r="AH828" s="16"/>
      <c r="AI828" s="16"/>
      <c r="AJ828" s="16"/>
      <c r="AK828">
        <v>9</v>
      </c>
      <c r="AL828" s="16">
        <v>10</v>
      </c>
      <c r="AM828" s="16">
        <v>10</v>
      </c>
      <c r="AN828" s="16">
        <v>9</v>
      </c>
      <c r="AO828" s="16">
        <v>8</v>
      </c>
      <c r="AP828" s="16">
        <v>9</v>
      </c>
      <c r="AQ828" s="16">
        <v>1</v>
      </c>
      <c r="AR828" s="16">
        <v>2</v>
      </c>
      <c r="AS828" s="16">
        <v>4</v>
      </c>
      <c r="AT828" s="16">
        <v>3</v>
      </c>
      <c r="AU828">
        <v>1</v>
      </c>
      <c r="AV828">
        <v>1</v>
      </c>
      <c r="AW828">
        <v>1</v>
      </c>
      <c r="AX828">
        <v>0</v>
      </c>
      <c r="AY828">
        <v>1</v>
      </c>
      <c r="AZ828">
        <v>0</v>
      </c>
    </row>
    <row r="829" spans="1:52" x14ac:dyDescent="0.35">
      <c r="A829">
        <v>12146</v>
      </c>
      <c r="B829" t="s">
        <v>69</v>
      </c>
      <c r="C829" t="s">
        <v>74</v>
      </c>
      <c r="D829" t="s">
        <v>68</v>
      </c>
      <c r="E829" t="s">
        <v>76</v>
      </c>
      <c r="F829" t="s">
        <v>196</v>
      </c>
      <c r="G829" t="s">
        <v>95</v>
      </c>
      <c r="H829" t="s">
        <v>97</v>
      </c>
      <c r="I829" t="s">
        <v>203</v>
      </c>
      <c r="J829" t="s">
        <v>111</v>
      </c>
      <c r="K829" t="s">
        <v>204</v>
      </c>
      <c r="L829">
        <v>9</v>
      </c>
      <c r="X829" s="16"/>
      <c r="Y829" t="s">
        <v>69</v>
      </c>
      <c r="AB829">
        <v>4</v>
      </c>
      <c r="AE829" s="16"/>
      <c r="AF829" s="16"/>
      <c r="AG829" s="16"/>
      <c r="AH829" s="16"/>
      <c r="AI829" s="16"/>
      <c r="AJ829" s="16"/>
      <c r="AK829">
        <v>10</v>
      </c>
      <c r="AL829" s="16">
        <v>10</v>
      </c>
      <c r="AM829" s="16">
        <v>8</v>
      </c>
      <c r="AN829" s="16">
        <v>10</v>
      </c>
      <c r="AO829" s="16">
        <v>8</v>
      </c>
      <c r="AP829" s="16">
        <v>9</v>
      </c>
      <c r="AQ829" s="16">
        <v>1</v>
      </c>
      <c r="AR829" s="16">
        <v>2</v>
      </c>
      <c r="AS829" s="16">
        <v>3</v>
      </c>
      <c r="AT829" s="16">
        <v>4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</row>
    <row r="830" spans="1:52" x14ac:dyDescent="0.35">
      <c r="A830">
        <v>12147</v>
      </c>
      <c r="B830" t="s">
        <v>69</v>
      </c>
      <c r="C830" t="s">
        <v>74</v>
      </c>
      <c r="D830" t="s">
        <v>68</v>
      </c>
      <c r="E830" t="s">
        <v>83</v>
      </c>
      <c r="F830" t="s">
        <v>196</v>
      </c>
      <c r="G830" t="s">
        <v>94</v>
      </c>
      <c r="H830" t="s">
        <v>98</v>
      </c>
      <c r="I830" t="s">
        <v>201</v>
      </c>
      <c r="J830" t="s">
        <v>111</v>
      </c>
      <c r="K830" t="s">
        <v>204</v>
      </c>
      <c r="L830">
        <v>10</v>
      </c>
      <c r="X830" s="16"/>
      <c r="Y830" t="s">
        <v>68</v>
      </c>
      <c r="Z830">
        <v>10</v>
      </c>
      <c r="AA830">
        <v>4</v>
      </c>
      <c r="AB830">
        <v>4</v>
      </c>
      <c r="AC830">
        <v>9</v>
      </c>
      <c r="AD830" t="s">
        <v>129</v>
      </c>
      <c r="AE830" s="16">
        <v>4</v>
      </c>
      <c r="AF830" s="16">
        <v>3</v>
      </c>
      <c r="AG830" s="16">
        <v>5</v>
      </c>
      <c r="AH830" s="16">
        <v>5</v>
      </c>
      <c r="AI830" s="16"/>
      <c r="AJ830" s="16">
        <v>3</v>
      </c>
      <c r="AK830">
        <v>9</v>
      </c>
      <c r="AL830" s="16">
        <v>9</v>
      </c>
      <c r="AM830" s="16">
        <v>10</v>
      </c>
      <c r="AN830" s="16">
        <v>9</v>
      </c>
      <c r="AO830" s="16">
        <v>9</v>
      </c>
      <c r="AP830" s="16">
        <v>10</v>
      </c>
      <c r="AQ830" s="16">
        <v>1</v>
      </c>
      <c r="AR830" s="16">
        <v>4</v>
      </c>
      <c r="AS830" s="16">
        <v>3</v>
      </c>
      <c r="AT830" s="16">
        <v>2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</row>
    <row r="831" spans="1:52" x14ac:dyDescent="0.35">
      <c r="A831">
        <v>12148</v>
      </c>
      <c r="B831" t="s">
        <v>69</v>
      </c>
      <c r="C831" t="s">
        <v>74</v>
      </c>
      <c r="D831" t="s">
        <v>68</v>
      </c>
      <c r="E831" t="s">
        <v>85</v>
      </c>
      <c r="F831" t="s">
        <v>196</v>
      </c>
      <c r="G831" t="s">
        <v>96</v>
      </c>
      <c r="H831" t="s">
        <v>97</v>
      </c>
      <c r="I831" t="s">
        <v>205</v>
      </c>
      <c r="J831" t="s">
        <v>111</v>
      </c>
      <c r="K831" t="s">
        <v>202</v>
      </c>
      <c r="L831">
        <v>5</v>
      </c>
      <c r="X831" s="16"/>
      <c r="Y831" t="s">
        <v>68</v>
      </c>
      <c r="Z831">
        <v>5</v>
      </c>
      <c r="AA831">
        <v>4</v>
      </c>
      <c r="AB831">
        <v>3</v>
      </c>
      <c r="AC831">
        <v>6</v>
      </c>
      <c r="AD831" t="s">
        <v>128</v>
      </c>
      <c r="AE831" s="16">
        <v>4</v>
      </c>
      <c r="AF831" s="16">
        <v>5</v>
      </c>
      <c r="AG831" s="16">
        <v>4</v>
      </c>
      <c r="AH831" s="16">
        <v>3</v>
      </c>
      <c r="AI831" s="16">
        <v>1</v>
      </c>
      <c r="AJ831" s="16"/>
      <c r="AK831">
        <v>6</v>
      </c>
      <c r="AL831" s="16">
        <v>7</v>
      </c>
      <c r="AM831" s="16">
        <v>6</v>
      </c>
      <c r="AN831" s="16">
        <v>7</v>
      </c>
      <c r="AO831" s="16">
        <v>7</v>
      </c>
      <c r="AP831" s="16">
        <v>4</v>
      </c>
      <c r="AQ831" s="16">
        <v>4</v>
      </c>
      <c r="AR831" s="16">
        <v>3</v>
      </c>
      <c r="AS831" s="16">
        <v>1</v>
      </c>
      <c r="AT831" s="16">
        <v>2</v>
      </c>
      <c r="AU831">
        <v>1</v>
      </c>
      <c r="AV831">
        <v>1</v>
      </c>
      <c r="AW831">
        <v>1</v>
      </c>
      <c r="AX831">
        <v>0</v>
      </c>
      <c r="AY831">
        <v>0</v>
      </c>
      <c r="AZ831">
        <v>0</v>
      </c>
    </row>
    <row r="832" spans="1:52" x14ac:dyDescent="0.35">
      <c r="A832">
        <v>12150</v>
      </c>
      <c r="B832" t="s">
        <v>69</v>
      </c>
      <c r="C832" t="s">
        <v>74</v>
      </c>
      <c r="D832" t="s">
        <v>68</v>
      </c>
      <c r="E832" t="s">
        <v>80</v>
      </c>
      <c r="F832" t="s">
        <v>196</v>
      </c>
      <c r="G832" t="s">
        <v>95</v>
      </c>
      <c r="H832" t="s">
        <v>98</v>
      </c>
      <c r="I832" t="s">
        <v>197</v>
      </c>
      <c r="J832" t="s">
        <v>111</v>
      </c>
      <c r="K832" t="s">
        <v>202</v>
      </c>
      <c r="L832">
        <v>6</v>
      </c>
      <c r="X832" s="16"/>
      <c r="Y832" t="s">
        <v>69</v>
      </c>
      <c r="AB832">
        <v>4</v>
      </c>
      <c r="AE832" s="16"/>
      <c r="AF832" s="16"/>
      <c r="AG832" s="16"/>
      <c r="AH832" s="16"/>
      <c r="AI832" s="16"/>
      <c r="AJ832" s="16"/>
      <c r="AK832">
        <v>5</v>
      </c>
      <c r="AL832" s="16">
        <v>5</v>
      </c>
      <c r="AM832" s="16">
        <v>8</v>
      </c>
      <c r="AN832" s="16">
        <v>7</v>
      </c>
      <c r="AO832" s="16">
        <v>8</v>
      </c>
      <c r="AP832" s="16">
        <v>3</v>
      </c>
      <c r="AQ832" s="16">
        <v>1</v>
      </c>
      <c r="AR832" s="16">
        <v>4</v>
      </c>
      <c r="AS832" s="16">
        <v>3</v>
      </c>
      <c r="AT832" s="16">
        <v>2</v>
      </c>
      <c r="AU832">
        <v>1</v>
      </c>
      <c r="AV832">
        <v>1</v>
      </c>
      <c r="AW832">
        <v>1</v>
      </c>
      <c r="AX832">
        <v>0</v>
      </c>
      <c r="AY832">
        <v>0</v>
      </c>
      <c r="AZ832">
        <v>0</v>
      </c>
    </row>
    <row r="833" spans="1:52" x14ac:dyDescent="0.35">
      <c r="A833">
        <v>12151</v>
      </c>
      <c r="B833" t="s">
        <v>69</v>
      </c>
      <c r="C833" t="s">
        <v>74</v>
      </c>
      <c r="D833" t="s">
        <v>68</v>
      </c>
      <c r="E833" t="s">
        <v>77</v>
      </c>
      <c r="F833" t="s">
        <v>200</v>
      </c>
      <c r="G833" t="s">
        <v>96</v>
      </c>
      <c r="H833" t="s">
        <v>98</v>
      </c>
      <c r="I833" t="s">
        <v>203</v>
      </c>
      <c r="J833" t="s">
        <v>111</v>
      </c>
      <c r="K833" t="s">
        <v>116</v>
      </c>
      <c r="L833">
        <v>4</v>
      </c>
      <c r="X833" s="16"/>
      <c r="Y833" t="s">
        <v>69</v>
      </c>
      <c r="AB833">
        <v>3</v>
      </c>
      <c r="AE833" s="16"/>
      <c r="AF833" s="16"/>
      <c r="AG833" s="16"/>
      <c r="AH833" s="16"/>
      <c r="AI833" s="16"/>
      <c r="AJ833" s="16"/>
      <c r="AK833">
        <v>3</v>
      </c>
      <c r="AL833" s="16">
        <v>5</v>
      </c>
      <c r="AM833" s="16">
        <v>6</v>
      </c>
      <c r="AN833" s="16">
        <v>6</v>
      </c>
      <c r="AO833" s="16">
        <v>4</v>
      </c>
      <c r="AP833" s="16">
        <v>5</v>
      </c>
      <c r="AQ833" s="16">
        <v>2</v>
      </c>
      <c r="AR833" s="16">
        <v>1</v>
      </c>
      <c r="AS833" s="16">
        <v>3</v>
      </c>
      <c r="AT833" s="16">
        <v>4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</row>
    <row r="834" spans="1:52" x14ac:dyDescent="0.35">
      <c r="A834">
        <v>12157</v>
      </c>
      <c r="B834" t="s">
        <v>69</v>
      </c>
      <c r="C834" t="s">
        <v>74</v>
      </c>
      <c r="D834" t="s">
        <v>68</v>
      </c>
      <c r="E834" t="s">
        <v>80</v>
      </c>
      <c r="F834" t="s">
        <v>208</v>
      </c>
      <c r="G834" t="s">
        <v>93</v>
      </c>
      <c r="H834" t="s">
        <v>99</v>
      </c>
      <c r="I834" t="s">
        <v>199</v>
      </c>
      <c r="J834" t="s">
        <v>111</v>
      </c>
      <c r="K834" t="s">
        <v>116</v>
      </c>
      <c r="L834">
        <v>8</v>
      </c>
      <c r="X834" s="16"/>
      <c r="Y834" t="s">
        <v>69</v>
      </c>
      <c r="AB834">
        <v>4</v>
      </c>
      <c r="AE834" s="16"/>
      <c r="AF834" s="16"/>
      <c r="AG834" s="16"/>
      <c r="AH834" s="16"/>
      <c r="AI834" s="16"/>
      <c r="AJ834" s="16"/>
      <c r="AK834">
        <v>9</v>
      </c>
      <c r="AL834" s="16">
        <v>10</v>
      </c>
      <c r="AM834" s="16">
        <v>9</v>
      </c>
      <c r="AN834" s="16">
        <v>9</v>
      </c>
      <c r="AO834" s="16">
        <v>9</v>
      </c>
      <c r="AP834" s="16">
        <v>9</v>
      </c>
      <c r="AQ834" s="16">
        <v>1</v>
      </c>
      <c r="AR834" s="16">
        <v>3</v>
      </c>
      <c r="AS834" s="16">
        <v>4</v>
      </c>
      <c r="AT834" s="16">
        <v>2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</row>
    <row r="835" spans="1:52" x14ac:dyDescent="0.35">
      <c r="A835">
        <v>12160</v>
      </c>
      <c r="B835" t="s">
        <v>69</v>
      </c>
      <c r="C835" t="s">
        <v>74</v>
      </c>
      <c r="D835" t="s">
        <v>68</v>
      </c>
      <c r="E835" t="s">
        <v>82</v>
      </c>
      <c r="F835" t="s">
        <v>196</v>
      </c>
      <c r="G835" t="s">
        <v>96</v>
      </c>
      <c r="H835" t="s">
        <v>97</v>
      </c>
      <c r="I835" t="s">
        <v>203</v>
      </c>
      <c r="J835" t="s">
        <v>111</v>
      </c>
      <c r="K835" t="s">
        <v>117</v>
      </c>
      <c r="L835">
        <v>9</v>
      </c>
      <c r="X835" s="16"/>
      <c r="Y835" t="s">
        <v>69</v>
      </c>
      <c r="AB835">
        <v>5</v>
      </c>
      <c r="AE835" s="16"/>
      <c r="AF835" s="16"/>
      <c r="AG835" s="16"/>
      <c r="AH835" s="16"/>
      <c r="AI835" s="16"/>
      <c r="AJ835" s="16"/>
      <c r="AK835">
        <v>9</v>
      </c>
      <c r="AL835" s="16">
        <v>10</v>
      </c>
      <c r="AM835" s="16">
        <v>8</v>
      </c>
      <c r="AN835" s="16">
        <v>9</v>
      </c>
      <c r="AO835" s="16">
        <v>7</v>
      </c>
      <c r="AP835" s="16">
        <v>10</v>
      </c>
      <c r="AQ835" s="16">
        <v>3</v>
      </c>
      <c r="AR835" s="16">
        <v>4</v>
      </c>
      <c r="AS835" s="16">
        <v>1</v>
      </c>
      <c r="AT835" s="16">
        <v>2</v>
      </c>
      <c r="AU835">
        <v>1</v>
      </c>
      <c r="AV835">
        <v>1</v>
      </c>
      <c r="AW835">
        <v>0</v>
      </c>
      <c r="AX835">
        <v>0</v>
      </c>
      <c r="AY835">
        <v>0</v>
      </c>
      <c r="AZ835">
        <v>0</v>
      </c>
    </row>
    <row r="836" spans="1:52" x14ac:dyDescent="0.35">
      <c r="A836">
        <v>12162</v>
      </c>
      <c r="B836" t="s">
        <v>69</v>
      </c>
      <c r="C836" t="s">
        <v>74</v>
      </c>
      <c r="D836" t="s">
        <v>68</v>
      </c>
      <c r="E836" t="s">
        <v>75</v>
      </c>
      <c r="F836" t="s">
        <v>196</v>
      </c>
      <c r="G836" t="s">
        <v>94</v>
      </c>
      <c r="H836" t="s">
        <v>98</v>
      </c>
      <c r="I836" t="s">
        <v>206</v>
      </c>
      <c r="J836" t="s">
        <v>110</v>
      </c>
      <c r="K836" t="s">
        <v>204</v>
      </c>
      <c r="L836">
        <v>9</v>
      </c>
      <c r="P836">
        <v>10</v>
      </c>
      <c r="Q836">
        <v>10</v>
      </c>
      <c r="R836">
        <v>9</v>
      </c>
      <c r="S836">
        <v>9</v>
      </c>
      <c r="T836">
        <v>8</v>
      </c>
      <c r="U836">
        <v>10</v>
      </c>
      <c r="V836" t="s">
        <v>122</v>
      </c>
      <c r="X836">
        <v>5</v>
      </c>
      <c r="Y836" t="s">
        <v>69</v>
      </c>
      <c r="AB836">
        <v>5</v>
      </c>
      <c r="AE836" s="16"/>
      <c r="AF836" s="16"/>
      <c r="AG836" s="16"/>
      <c r="AH836" s="16"/>
      <c r="AI836" s="16"/>
      <c r="AJ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>
        <v>1</v>
      </c>
      <c r="AV836">
        <v>1</v>
      </c>
      <c r="AW836">
        <v>0</v>
      </c>
      <c r="AX836">
        <v>0</v>
      </c>
      <c r="AY836">
        <v>0</v>
      </c>
      <c r="AZ836">
        <v>0</v>
      </c>
    </row>
    <row r="837" spans="1:52" x14ac:dyDescent="0.35">
      <c r="A837">
        <v>12165</v>
      </c>
      <c r="B837" t="s">
        <v>69</v>
      </c>
      <c r="C837" t="s">
        <v>74</v>
      </c>
      <c r="D837" t="s">
        <v>68</v>
      </c>
      <c r="E837" t="s">
        <v>83</v>
      </c>
      <c r="F837" t="s">
        <v>200</v>
      </c>
      <c r="G837" t="s">
        <v>96</v>
      </c>
      <c r="H837" t="s">
        <v>98</v>
      </c>
      <c r="I837" t="s">
        <v>197</v>
      </c>
      <c r="J837" t="s">
        <v>111</v>
      </c>
      <c r="K837" t="s">
        <v>116</v>
      </c>
      <c r="L837">
        <v>4</v>
      </c>
      <c r="X837" s="16"/>
      <c r="Y837" t="s">
        <v>69</v>
      </c>
      <c r="AB837">
        <v>3</v>
      </c>
      <c r="AE837" s="16"/>
      <c r="AF837" s="16"/>
      <c r="AG837" s="16"/>
      <c r="AH837" s="16"/>
      <c r="AI837" s="16"/>
      <c r="AJ837" s="16"/>
      <c r="AK837">
        <v>2</v>
      </c>
      <c r="AL837" s="16">
        <v>4</v>
      </c>
      <c r="AM837" s="16">
        <v>2</v>
      </c>
      <c r="AN837" s="16">
        <v>3</v>
      </c>
      <c r="AO837" s="16">
        <v>5</v>
      </c>
      <c r="AP837" s="16">
        <v>5</v>
      </c>
      <c r="AQ837" s="16">
        <v>2</v>
      </c>
      <c r="AR837" s="16">
        <v>4</v>
      </c>
      <c r="AS837" s="16">
        <v>1</v>
      </c>
      <c r="AT837" s="16">
        <v>3</v>
      </c>
      <c r="AU837">
        <v>1</v>
      </c>
      <c r="AV837">
        <v>1</v>
      </c>
      <c r="AW837">
        <v>1</v>
      </c>
      <c r="AX837">
        <v>0</v>
      </c>
      <c r="AY837">
        <v>0</v>
      </c>
      <c r="AZ837">
        <v>0</v>
      </c>
    </row>
    <row r="838" spans="1:52" x14ac:dyDescent="0.35">
      <c r="A838">
        <v>12170</v>
      </c>
      <c r="B838" t="s">
        <v>69</v>
      </c>
      <c r="C838" t="s">
        <v>74</v>
      </c>
      <c r="D838" t="s">
        <v>68</v>
      </c>
      <c r="E838" t="s">
        <v>82</v>
      </c>
      <c r="F838" t="s">
        <v>198</v>
      </c>
      <c r="G838" t="s">
        <v>96</v>
      </c>
      <c r="H838" t="s">
        <v>97</v>
      </c>
      <c r="I838" t="s">
        <v>197</v>
      </c>
      <c r="J838" t="s">
        <v>110</v>
      </c>
      <c r="K838" t="s">
        <v>204</v>
      </c>
      <c r="L838">
        <v>7</v>
      </c>
      <c r="P838">
        <v>9</v>
      </c>
      <c r="Q838">
        <v>10</v>
      </c>
      <c r="R838">
        <v>10</v>
      </c>
      <c r="S838">
        <v>9</v>
      </c>
      <c r="T838">
        <v>9</v>
      </c>
      <c r="U838">
        <v>10</v>
      </c>
      <c r="V838" t="s">
        <v>123</v>
      </c>
      <c r="X838">
        <v>3</v>
      </c>
      <c r="Y838" t="s">
        <v>69</v>
      </c>
      <c r="AB838">
        <v>4</v>
      </c>
      <c r="AE838" s="16"/>
      <c r="AF838" s="16"/>
      <c r="AG838" s="16"/>
      <c r="AH838" s="16"/>
      <c r="AI838" s="16"/>
      <c r="AJ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>
        <v>1</v>
      </c>
      <c r="AV838">
        <v>1</v>
      </c>
      <c r="AW838">
        <v>0</v>
      </c>
      <c r="AX838">
        <v>0</v>
      </c>
      <c r="AY838">
        <v>0</v>
      </c>
      <c r="AZ838">
        <v>0</v>
      </c>
    </row>
    <row r="839" spans="1:52" x14ac:dyDescent="0.35">
      <c r="A839">
        <v>12173</v>
      </c>
      <c r="B839" t="s">
        <v>69</v>
      </c>
      <c r="C839" t="s">
        <v>74</v>
      </c>
      <c r="D839" t="s">
        <v>68</v>
      </c>
      <c r="E839" t="s">
        <v>80</v>
      </c>
      <c r="F839" t="s">
        <v>92</v>
      </c>
      <c r="G839" t="s">
        <v>94</v>
      </c>
      <c r="H839" t="s">
        <v>98</v>
      </c>
      <c r="I839" t="s">
        <v>206</v>
      </c>
      <c r="J839" t="s">
        <v>111</v>
      </c>
      <c r="K839" t="s">
        <v>204</v>
      </c>
      <c r="L839">
        <v>9</v>
      </c>
      <c r="X839" s="16"/>
      <c r="Y839" t="s">
        <v>68</v>
      </c>
      <c r="Z839">
        <v>7</v>
      </c>
      <c r="AA839">
        <v>3</v>
      </c>
      <c r="AB839">
        <v>4</v>
      </c>
      <c r="AC839">
        <v>9</v>
      </c>
      <c r="AD839" t="s">
        <v>129</v>
      </c>
      <c r="AE839" s="16">
        <v>3</v>
      </c>
      <c r="AF839" s="16">
        <v>5</v>
      </c>
      <c r="AG839" s="16">
        <v>4</v>
      </c>
      <c r="AH839" s="16">
        <v>5</v>
      </c>
      <c r="AI839" s="16"/>
      <c r="AJ839" s="16">
        <v>2</v>
      </c>
      <c r="AK839">
        <v>9</v>
      </c>
      <c r="AL839" s="16">
        <v>10</v>
      </c>
      <c r="AM839" s="16">
        <v>10</v>
      </c>
      <c r="AN839" s="16">
        <v>9</v>
      </c>
      <c r="AO839" s="16">
        <v>7</v>
      </c>
      <c r="AP839" s="16">
        <v>9</v>
      </c>
      <c r="AQ839" s="16">
        <v>2</v>
      </c>
      <c r="AR839" s="16">
        <v>1</v>
      </c>
      <c r="AS839" s="16">
        <v>4</v>
      </c>
      <c r="AT839" s="16">
        <v>3</v>
      </c>
      <c r="AU839">
        <v>1</v>
      </c>
      <c r="AV839">
        <v>1</v>
      </c>
      <c r="AW839">
        <v>0</v>
      </c>
      <c r="AX839">
        <v>0</v>
      </c>
      <c r="AY839">
        <v>1</v>
      </c>
      <c r="AZ839">
        <v>0</v>
      </c>
    </row>
    <row r="840" spans="1:52" x14ac:dyDescent="0.35">
      <c r="A840">
        <v>12174</v>
      </c>
      <c r="B840" t="s">
        <v>69</v>
      </c>
      <c r="C840" t="s">
        <v>74</v>
      </c>
      <c r="D840" t="s">
        <v>68</v>
      </c>
      <c r="E840" t="s">
        <v>78</v>
      </c>
      <c r="F840" t="s">
        <v>198</v>
      </c>
      <c r="G840" t="s">
        <v>95</v>
      </c>
      <c r="H840" t="s">
        <v>97</v>
      </c>
      <c r="I840" t="s">
        <v>197</v>
      </c>
      <c r="J840" t="s">
        <v>111</v>
      </c>
      <c r="K840" t="s">
        <v>116</v>
      </c>
      <c r="L840">
        <v>10</v>
      </c>
      <c r="X840" s="16"/>
      <c r="Y840" t="s">
        <v>69</v>
      </c>
      <c r="AB840">
        <v>5</v>
      </c>
      <c r="AE840" s="16"/>
      <c r="AF840" s="16"/>
      <c r="AG840" s="16"/>
      <c r="AH840" s="16"/>
      <c r="AI840" s="16"/>
      <c r="AJ840" s="16"/>
      <c r="AK840">
        <v>9</v>
      </c>
      <c r="AL840" s="16">
        <v>10</v>
      </c>
      <c r="AM840" s="16">
        <v>7</v>
      </c>
      <c r="AN840" s="16">
        <v>9</v>
      </c>
      <c r="AO840" s="16">
        <v>10</v>
      </c>
      <c r="AP840" s="16">
        <v>9</v>
      </c>
      <c r="AQ840" s="16">
        <v>3</v>
      </c>
      <c r="AR840" s="16">
        <v>1</v>
      </c>
      <c r="AS840" s="16">
        <v>4</v>
      </c>
      <c r="AT840" s="16">
        <v>2</v>
      </c>
      <c r="AU840">
        <v>1</v>
      </c>
      <c r="AV840">
        <v>1</v>
      </c>
      <c r="AW840">
        <v>1</v>
      </c>
      <c r="AX840">
        <v>0</v>
      </c>
      <c r="AY840">
        <v>1</v>
      </c>
      <c r="AZ840">
        <v>0</v>
      </c>
    </row>
    <row r="841" spans="1:52" x14ac:dyDescent="0.35">
      <c r="A841">
        <v>12180</v>
      </c>
      <c r="B841" t="s">
        <v>69</v>
      </c>
      <c r="C841" t="s">
        <v>74</v>
      </c>
      <c r="D841" t="s">
        <v>68</v>
      </c>
      <c r="E841" t="s">
        <v>85</v>
      </c>
      <c r="F841" t="s">
        <v>198</v>
      </c>
      <c r="G841" t="s">
        <v>95</v>
      </c>
      <c r="H841" t="s">
        <v>97</v>
      </c>
      <c r="I841" t="s">
        <v>207</v>
      </c>
      <c r="J841" t="s">
        <v>111</v>
      </c>
      <c r="K841" t="s">
        <v>202</v>
      </c>
      <c r="L841">
        <v>10</v>
      </c>
      <c r="X841" s="16"/>
      <c r="Y841" t="s">
        <v>69</v>
      </c>
      <c r="AB841">
        <v>5</v>
      </c>
      <c r="AE841" s="16"/>
      <c r="AF841" s="16"/>
      <c r="AG841" s="16"/>
      <c r="AH841" s="16"/>
      <c r="AI841" s="16"/>
      <c r="AJ841" s="16"/>
      <c r="AK841">
        <v>9</v>
      </c>
      <c r="AL841" s="16">
        <v>10</v>
      </c>
      <c r="AM841" s="16">
        <v>7</v>
      </c>
      <c r="AN841" s="16">
        <v>10</v>
      </c>
      <c r="AO841" s="16">
        <v>9</v>
      </c>
      <c r="AP841" s="16">
        <v>9</v>
      </c>
      <c r="AQ841" s="16">
        <v>2</v>
      </c>
      <c r="AR841" s="16">
        <v>1</v>
      </c>
      <c r="AS841" s="16">
        <v>4</v>
      </c>
      <c r="AT841" s="16">
        <v>3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</row>
    <row r="842" spans="1:52" x14ac:dyDescent="0.35">
      <c r="A842">
        <v>12182</v>
      </c>
      <c r="B842" t="s">
        <v>69</v>
      </c>
      <c r="C842" t="s">
        <v>74</v>
      </c>
      <c r="D842" t="s">
        <v>68</v>
      </c>
      <c r="E842" t="s">
        <v>75</v>
      </c>
      <c r="F842" t="s">
        <v>196</v>
      </c>
      <c r="G842" t="s">
        <v>94</v>
      </c>
      <c r="H842" t="s">
        <v>97</v>
      </c>
      <c r="I842" t="s">
        <v>205</v>
      </c>
      <c r="J842" t="s">
        <v>110</v>
      </c>
      <c r="K842" t="s">
        <v>204</v>
      </c>
      <c r="L842">
        <v>8</v>
      </c>
      <c r="P842">
        <v>9</v>
      </c>
      <c r="Q842">
        <v>10</v>
      </c>
      <c r="R842">
        <v>7</v>
      </c>
      <c r="S842">
        <v>10</v>
      </c>
      <c r="T842">
        <v>9</v>
      </c>
      <c r="U842">
        <v>10</v>
      </c>
      <c r="V842" t="s">
        <v>123</v>
      </c>
      <c r="X842">
        <v>4</v>
      </c>
      <c r="Y842" t="s">
        <v>68</v>
      </c>
      <c r="Z842">
        <v>7</v>
      </c>
      <c r="AA842">
        <v>5</v>
      </c>
      <c r="AB842">
        <v>5</v>
      </c>
      <c r="AC842">
        <v>10</v>
      </c>
      <c r="AD842" t="s">
        <v>128</v>
      </c>
      <c r="AE842" s="16">
        <v>5</v>
      </c>
      <c r="AF842" s="16">
        <v>5</v>
      </c>
      <c r="AG842" s="16">
        <v>5</v>
      </c>
      <c r="AH842" s="16">
        <v>4</v>
      </c>
      <c r="AI842" s="16">
        <v>1</v>
      </c>
      <c r="AJ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>
        <v>1</v>
      </c>
      <c r="AV842">
        <v>0</v>
      </c>
      <c r="AW842">
        <v>1</v>
      </c>
      <c r="AX842">
        <v>0</v>
      </c>
      <c r="AY842">
        <v>1</v>
      </c>
      <c r="AZ842">
        <v>0</v>
      </c>
    </row>
    <row r="843" spans="1:52" x14ac:dyDescent="0.35">
      <c r="A843">
        <v>12185</v>
      </c>
      <c r="B843" t="s">
        <v>69</v>
      </c>
      <c r="C843" t="s">
        <v>74</v>
      </c>
      <c r="D843" t="s">
        <v>68</v>
      </c>
      <c r="E843" t="s">
        <v>85</v>
      </c>
      <c r="F843" t="s">
        <v>198</v>
      </c>
      <c r="G843" t="s">
        <v>95</v>
      </c>
      <c r="H843" t="s">
        <v>97</v>
      </c>
      <c r="I843" t="s">
        <v>209</v>
      </c>
      <c r="J843" t="s">
        <v>110</v>
      </c>
      <c r="K843" t="s">
        <v>202</v>
      </c>
      <c r="L843">
        <v>7</v>
      </c>
      <c r="P843">
        <v>9</v>
      </c>
      <c r="Q843">
        <v>9</v>
      </c>
      <c r="R843">
        <v>8</v>
      </c>
      <c r="S843">
        <v>10</v>
      </c>
      <c r="T843">
        <v>8</v>
      </c>
      <c r="U843">
        <v>9</v>
      </c>
      <c r="V843" t="s">
        <v>123</v>
      </c>
      <c r="X843">
        <v>5</v>
      </c>
      <c r="Y843" t="s">
        <v>69</v>
      </c>
      <c r="AB843">
        <v>4</v>
      </c>
      <c r="AE843" s="16"/>
      <c r="AF843" s="16"/>
      <c r="AG843" s="16"/>
      <c r="AH843" s="16"/>
      <c r="AI843" s="16"/>
      <c r="AJ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</row>
    <row r="844" spans="1:52" x14ac:dyDescent="0.35">
      <c r="A844">
        <v>12187</v>
      </c>
      <c r="B844" t="s">
        <v>69</v>
      </c>
      <c r="C844" t="s">
        <v>74</v>
      </c>
      <c r="D844" t="s">
        <v>68</v>
      </c>
      <c r="E844" t="s">
        <v>84</v>
      </c>
      <c r="F844" t="s">
        <v>198</v>
      </c>
      <c r="G844" t="s">
        <v>95</v>
      </c>
      <c r="H844" t="s">
        <v>97</v>
      </c>
      <c r="I844" t="s">
        <v>209</v>
      </c>
      <c r="J844" t="s">
        <v>111</v>
      </c>
      <c r="K844" t="s">
        <v>202</v>
      </c>
      <c r="L844">
        <v>9</v>
      </c>
      <c r="X844" s="16"/>
      <c r="Y844" t="s">
        <v>69</v>
      </c>
      <c r="AB844">
        <v>4</v>
      </c>
      <c r="AE844" s="16"/>
      <c r="AF844" s="16"/>
      <c r="AG844" s="16"/>
      <c r="AH844" s="16"/>
      <c r="AI844" s="16"/>
      <c r="AJ844" s="16"/>
      <c r="AK844">
        <v>9</v>
      </c>
      <c r="AL844" s="16">
        <v>9</v>
      </c>
      <c r="AM844" s="16">
        <v>7</v>
      </c>
      <c r="AN844" s="16">
        <v>9</v>
      </c>
      <c r="AO844" s="16">
        <v>9</v>
      </c>
      <c r="AP844" s="16">
        <v>9</v>
      </c>
      <c r="AQ844" s="16">
        <v>2</v>
      </c>
      <c r="AR844" s="16">
        <v>1</v>
      </c>
      <c r="AS844" s="16">
        <v>3</v>
      </c>
      <c r="AT844" s="16">
        <v>4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</row>
    <row r="845" spans="1:52" x14ac:dyDescent="0.35">
      <c r="A845">
        <v>12188</v>
      </c>
      <c r="B845" t="s">
        <v>69</v>
      </c>
      <c r="C845" t="s">
        <v>74</v>
      </c>
      <c r="D845" t="s">
        <v>68</v>
      </c>
      <c r="E845" t="s">
        <v>76</v>
      </c>
      <c r="F845" t="s">
        <v>196</v>
      </c>
      <c r="G845" t="s">
        <v>94</v>
      </c>
      <c r="H845" t="s">
        <v>97</v>
      </c>
      <c r="I845" t="s">
        <v>209</v>
      </c>
      <c r="J845" t="s">
        <v>111</v>
      </c>
      <c r="K845" t="s">
        <v>204</v>
      </c>
      <c r="L845">
        <v>9</v>
      </c>
      <c r="X845" s="16"/>
      <c r="Y845" t="s">
        <v>68</v>
      </c>
      <c r="Z845">
        <v>9</v>
      </c>
      <c r="AA845">
        <v>5</v>
      </c>
      <c r="AB845">
        <v>5</v>
      </c>
      <c r="AC845">
        <v>9</v>
      </c>
      <c r="AD845" t="s">
        <v>128</v>
      </c>
      <c r="AE845" s="16">
        <v>4</v>
      </c>
      <c r="AF845" s="16">
        <v>3</v>
      </c>
      <c r="AG845" s="16">
        <v>4</v>
      </c>
      <c r="AH845" s="16">
        <v>3</v>
      </c>
      <c r="AI845" s="16">
        <v>1</v>
      </c>
      <c r="AJ845" s="16"/>
      <c r="AK845">
        <v>9</v>
      </c>
      <c r="AL845" s="16">
        <v>10</v>
      </c>
      <c r="AM845" s="16">
        <v>8</v>
      </c>
      <c r="AN845" s="16">
        <v>9</v>
      </c>
      <c r="AO845" s="16">
        <v>8</v>
      </c>
      <c r="AP845" s="16">
        <v>10</v>
      </c>
      <c r="AQ845" s="16">
        <v>2</v>
      </c>
      <c r="AR845" s="16">
        <v>1</v>
      </c>
      <c r="AS845" s="16">
        <v>3</v>
      </c>
      <c r="AT845" s="16">
        <v>4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</row>
    <row r="846" spans="1:52" x14ac:dyDescent="0.35">
      <c r="A846">
        <v>12192</v>
      </c>
      <c r="B846" t="s">
        <v>69</v>
      </c>
      <c r="C846" t="s">
        <v>74</v>
      </c>
      <c r="D846" t="s">
        <v>68</v>
      </c>
      <c r="E846" t="s">
        <v>85</v>
      </c>
      <c r="F846" t="s">
        <v>196</v>
      </c>
      <c r="G846" t="s">
        <v>94</v>
      </c>
      <c r="H846" t="s">
        <v>98</v>
      </c>
      <c r="I846" t="s">
        <v>207</v>
      </c>
      <c r="J846" t="s">
        <v>111</v>
      </c>
      <c r="K846" t="s">
        <v>202</v>
      </c>
      <c r="L846">
        <v>8</v>
      </c>
      <c r="X846" s="16"/>
      <c r="Y846" t="s">
        <v>69</v>
      </c>
      <c r="AB846">
        <v>4</v>
      </c>
      <c r="AE846" s="16"/>
      <c r="AF846" s="16"/>
      <c r="AG846" s="16"/>
      <c r="AH846" s="16"/>
      <c r="AI846" s="16"/>
      <c r="AJ846" s="16"/>
      <c r="AK846">
        <v>9</v>
      </c>
      <c r="AL846" s="16">
        <v>9</v>
      </c>
      <c r="AM846" s="16">
        <v>10</v>
      </c>
      <c r="AN846" s="16">
        <v>9</v>
      </c>
      <c r="AO846" s="16">
        <v>9</v>
      </c>
      <c r="AP846" s="16">
        <v>9</v>
      </c>
      <c r="AQ846" s="16">
        <v>1</v>
      </c>
      <c r="AR846" s="16">
        <v>2</v>
      </c>
      <c r="AS846" s="16">
        <v>4</v>
      </c>
      <c r="AT846" s="16">
        <v>3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</row>
    <row r="847" spans="1:52" x14ac:dyDescent="0.35">
      <c r="A847">
        <v>12193</v>
      </c>
      <c r="B847" t="s">
        <v>69</v>
      </c>
      <c r="C847" t="s">
        <v>74</v>
      </c>
      <c r="D847" t="s">
        <v>68</v>
      </c>
      <c r="E847" t="s">
        <v>80</v>
      </c>
      <c r="F847" t="s">
        <v>196</v>
      </c>
      <c r="G847" t="s">
        <v>95</v>
      </c>
      <c r="H847" t="s">
        <v>97</v>
      </c>
      <c r="I847" t="s">
        <v>203</v>
      </c>
      <c r="J847" t="s">
        <v>111</v>
      </c>
      <c r="K847" t="s">
        <v>202</v>
      </c>
      <c r="L847">
        <v>9</v>
      </c>
      <c r="X847" s="16"/>
      <c r="Y847" t="s">
        <v>69</v>
      </c>
      <c r="AB847">
        <v>5</v>
      </c>
      <c r="AE847" s="16"/>
      <c r="AF847" s="16"/>
      <c r="AG847" s="16"/>
      <c r="AH847" s="16"/>
      <c r="AI847" s="16"/>
      <c r="AJ847" s="16"/>
      <c r="AK847">
        <v>9</v>
      </c>
      <c r="AL847" s="16">
        <v>10</v>
      </c>
      <c r="AM847" s="16">
        <v>7</v>
      </c>
      <c r="AN847" s="16">
        <v>9</v>
      </c>
      <c r="AO847" s="16">
        <v>7</v>
      </c>
      <c r="AP847" s="16">
        <v>9</v>
      </c>
      <c r="AQ847" s="16">
        <v>3</v>
      </c>
      <c r="AR847" s="16">
        <v>2</v>
      </c>
      <c r="AS847" s="16">
        <v>1</v>
      </c>
      <c r="AT847" s="16">
        <v>4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</row>
    <row r="848" spans="1:52" x14ac:dyDescent="0.35">
      <c r="A848">
        <v>12195</v>
      </c>
      <c r="B848" t="s">
        <v>69</v>
      </c>
      <c r="C848" t="s">
        <v>74</v>
      </c>
      <c r="D848" t="s">
        <v>68</v>
      </c>
      <c r="E848" t="s">
        <v>84</v>
      </c>
      <c r="F848" t="s">
        <v>198</v>
      </c>
      <c r="G848" t="s">
        <v>95</v>
      </c>
      <c r="H848" t="s">
        <v>97</v>
      </c>
      <c r="I848" t="s">
        <v>203</v>
      </c>
      <c r="J848" t="s">
        <v>111</v>
      </c>
      <c r="K848" t="s">
        <v>202</v>
      </c>
      <c r="L848">
        <v>9</v>
      </c>
      <c r="X848" s="16"/>
      <c r="Y848" t="s">
        <v>69</v>
      </c>
      <c r="AB848">
        <v>5</v>
      </c>
      <c r="AE848" s="16"/>
      <c r="AF848" s="16"/>
      <c r="AG848" s="16"/>
      <c r="AH848" s="16"/>
      <c r="AI848" s="16"/>
      <c r="AJ848" s="16"/>
      <c r="AK848">
        <v>10</v>
      </c>
      <c r="AL848" s="16">
        <v>10</v>
      </c>
      <c r="AM848" s="16">
        <v>7</v>
      </c>
      <c r="AN848" s="16">
        <v>9</v>
      </c>
      <c r="AO848" s="16">
        <v>9</v>
      </c>
      <c r="AP848" s="16">
        <v>9</v>
      </c>
      <c r="AQ848" s="16">
        <v>1</v>
      </c>
      <c r="AR848" s="16">
        <v>3</v>
      </c>
      <c r="AS848" s="16">
        <v>2</v>
      </c>
      <c r="AT848" s="16">
        <v>4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</row>
    <row r="849" spans="1:52" x14ac:dyDescent="0.35">
      <c r="A849">
        <v>12197</v>
      </c>
      <c r="B849" t="s">
        <v>69</v>
      </c>
      <c r="C849" t="s">
        <v>74</v>
      </c>
      <c r="D849" t="s">
        <v>68</v>
      </c>
      <c r="E849" t="s">
        <v>81</v>
      </c>
      <c r="F849" t="s">
        <v>198</v>
      </c>
      <c r="G849" t="s">
        <v>96</v>
      </c>
      <c r="H849" t="s">
        <v>98</v>
      </c>
      <c r="I849" t="s">
        <v>201</v>
      </c>
      <c r="J849" t="s">
        <v>111</v>
      </c>
      <c r="K849" t="s">
        <v>202</v>
      </c>
      <c r="L849">
        <v>10</v>
      </c>
      <c r="X849" s="16"/>
      <c r="Y849" t="s">
        <v>68</v>
      </c>
      <c r="Z849">
        <v>9</v>
      </c>
      <c r="AA849">
        <v>4</v>
      </c>
      <c r="AB849">
        <v>4</v>
      </c>
      <c r="AC849">
        <v>9</v>
      </c>
      <c r="AD849" t="s">
        <v>128</v>
      </c>
      <c r="AE849" s="16">
        <v>4</v>
      </c>
      <c r="AF849" s="16">
        <v>4</v>
      </c>
      <c r="AG849" s="16">
        <v>5</v>
      </c>
      <c r="AH849" s="16">
        <v>4</v>
      </c>
      <c r="AI849" s="16">
        <v>1</v>
      </c>
      <c r="AJ849" s="16"/>
      <c r="AK849">
        <v>9</v>
      </c>
      <c r="AL849" s="16">
        <v>7</v>
      </c>
      <c r="AM849" s="16">
        <v>10</v>
      </c>
      <c r="AN849" s="16">
        <v>9</v>
      </c>
      <c r="AO849" s="16">
        <v>10</v>
      </c>
      <c r="AP849" s="16">
        <v>9</v>
      </c>
      <c r="AQ849" s="16">
        <v>1</v>
      </c>
      <c r="AR849" s="16">
        <v>3</v>
      </c>
      <c r="AS849" s="16">
        <v>4</v>
      </c>
      <c r="AT849" s="16">
        <v>2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</row>
    <row r="850" spans="1:52" x14ac:dyDescent="0.35">
      <c r="A850">
        <v>12198</v>
      </c>
      <c r="B850" t="s">
        <v>69</v>
      </c>
      <c r="C850" t="s">
        <v>74</v>
      </c>
      <c r="D850" t="s">
        <v>68</v>
      </c>
      <c r="E850" t="s">
        <v>82</v>
      </c>
      <c r="F850" t="s">
        <v>198</v>
      </c>
      <c r="G850" t="s">
        <v>95</v>
      </c>
      <c r="H850" t="s">
        <v>97</v>
      </c>
      <c r="I850" t="s">
        <v>207</v>
      </c>
      <c r="J850" t="s">
        <v>111</v>
      </c>
      <c r="K850" t="s">
        <v>204</v>
      </c>
      <c r="L850">
        <v>10</v>
      </c>
      <c r="X850" s="16"/>
      <c r="Y850" t="s">
        <v>68</v>
      </c>
      <c r="Z850">
        <v>9</v>
      </c>
      <c r="AA850">
        <v>5</v>
      </c>
      <c r="AB850">
        <v>4</v>
      </c>
      <c r="AC850">
        <v>8</v>
      </c>
      <c r="AD850" t="s">
        <v>128</v>
      </c>
      <c r="AE850" s="16">
        <v>4</v>
      </c>
      <c r="AF850" s="16">
        <v>5</v>
      </c>
      <c r="AG850" s="16">
        <v>4</v>
      </c>
      <c r="AH850" s="16">
        <v>4</v>
      </c>
      <c r="AI850" s="16">
        <v>3</v>
      </c>
      <c r="AJ850" s="16"/>
      <c r="AK850">
        <v>8</v>
      </c>
      <c r="AL850" s="16">
        <v>8</v>
      </c>
      <c r="AM850" s="16">
        <v>8</v>
      </c>
      <c r="AN850" s="16">
        <v>7</v>
      </c>
      <c r="AO850" s="16">
        <v>10</v>
      </c>
      <c r="AP850" s="16">
        <v>9</v>
      </c>
      <c r="AQ850" s="16">
        <v>2</v>
      </c>
      <c r="AR850" s="16">
        <v>4</v>
      </c>
      <c r="AS850" s="16">
        <v>3</v>
      </c>
      <c r="AT850" s="16">
        <v>1</v>
      </c>
      <c r="AU850">
        <v>1</v>
      </c>
      <c r="AV850">
        <v>1</v>
      </c>
      <c r="AW850">
        <v>0</v>
      </c>
      <c r="AX850">
        <v>0</v>
      </c>
      <c r="AY850">
        <v>0</v>
      </c>
      <c r="AZ850">
        <v>0</v>
      </c>
    </row>
    <row r="851" spans="1:52" x14ac:dyDescent="0.35">
      <c r="A851">
        <v>12199</v>
      </c>
      <c r="B851" t="s">
        <v>69</v>
      </c>
      <c r="C851" t="s">
        <v>74</v>
      </c>
      <c r="D851" t="s">
        <v>68</v>
      </c>
      <c r="E851" t="s">
        <v>75</v>
      </c>
      <c r="F851" t="s">
        <v>200</v>
      </c>
      <c r="G851" t="s">
        <v>96</v>
      </c>
      <c r="H851" t="s">
        <v>97</v>
      </c>
      <c r="I851" t="s">
        <v>207</v>
      </c>
      <c r="J851" t="s">
        <v>111</v>
      </c>
      <c r="K851" t="s">
        <v>202</v>
      </c>
      <c r="L851">
        <v>9</v>
      </c>
      <c r="X851" s="16"/>
      <c r="Y851" t="s">
        <v>69</v>
      </c>
      <c r="AB851">
        <v>5</v>
      </c>
      <c r="AE851" s="16"/>
      <c r="AF851" s="16"/>
      <c r="AG851" s="16"/>
      <c r="AH851" s="16"/>
      <c r="AI851" s="16"/>
      <c r="AJ851" s="16"/>
      <c r="AK851">
        <v>9</v>
      </c>
      <c r="AL851" s="16">
        <v>9</v>
      </c>
      <c r="AM851" s="16">
        <v>8</v>
      </c>
      <c r="AN851" s="16">
        <v>9</v>
      </c>
      <c r="AO851" s="16">
        <v>7</v>
      </c>
      <c r="AP851" s="16">
        <v>9</v>
      </c>
      <c r="AQ851" s="16">
        <v>2</v>
      </c>
      <c r="AR851" s="16">
        <v>4</v>
      </c>
      <c r="AS851" s="16">
        <v>1</v>
      </c>
      <c r="AT851" s="16">
        <v>3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</row>
    <row r="852" spans="1:52" x14ac:dyDescent="0.35">
      <c r="A852">
        <v>12200</v>
      </c>
      <c r="B852" t="s">
        <v>69</v>
      </c>
      <c r="C852" t="s">
        <v>74</v>
      </c>
      <c r="D852" t="s">
        <v>68</v>
      </c>
      <c r="E852" t="s">
        <v>82</v>
      </c>
      <c r="F852" t="s">
        <v>208</v>
      </c>
      <c r="G852" t="s">
        <v>93</v>
      </c>
      <c r="H852" t="s">
        <v>99</v>
      </c>
      <c r="I852" t="s">
        <v>201</v>
      </c>
      <c r="J852" t="s">
        <v>111</v>
      </c>
      <c r="K852" t="s">
        <v>202</v>
      </c>
      <c r="L852">
        <v>10</v>
      </c>
      <c r="X852" s="16"/>
      <c r="Y852" t="s">
        <v>69</v>
      </c>
      <c r="AB852">
        <v>4</v>
      </c>
      <c r="AE852" s="16"/>
      <c r="AF852" s="16"/>
      <c r="AG852" s="16"/>
      <c r="AH852" s="16"/>
      <c r="AI852" s="16"/>
      <c r="AJ852" s="16"/>
      <c r="AK852">
        <v>9</v>
      </c>
      <c r="AL852" s="16">
        <v>7</v>
      </c>
      <c r="AM852" s="16">
        <v>7</v>
      </c>
      <c r="AN852" s="16">
        <v>10</v>
      </c>
      <c r="AO852" s="16">
        <v>10</v>
      </c>
      <c r="AP852" s="16">
        <v>9</v>
      </c>
      <c r="AQ852" s="16">
        <v>2</v>
      </c>
      <c r="AR852" s="16">
        <v>1</v>
      </c>
      <c r="AS852" s="16">
        <v>3</v>
      </c>
      <c r="AT852" s="16">
        <v>4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</row>
    <row r="853" spans="1:52" x14ac:dyDescent="0.35">
      <c r="A853">
        <v>12201</v>
      </c>
      <c r="B853" t="s">
        <v>69</v>
      </c>
      <c r="C853" t="s">
        <v>74</v>
      </c>
      <c r="D853" t="s">
        <v>68</v>
      </c>
      <c r="E853" t="s">
        <v>75</v>
      </c>
      <c r="F853" t="s">
        <v>196</v>
      </c>
      <c r="G853" t="s">
        <v>94</v>
      </c>
      <c r="H853" t="s">
        <v>97</v>
      </c>
      <c r="I853" t="s">
        <v>205</v>
      </c>
      <c r="J853" t="s">
        <v>111</v>
      </c>
      <c r="K853" t="s">
        <v>204</v>
      </c>
      <c r="L853">
        <v>10</v>
      </c>
      <c r="X853" s="16"/>
      <c r="Y853" t="s">
        <v>69</v>
      </c>
      <c r="AB853">
        <v>4</v>
      </c>
      <c r="AE853" s="16"/>
      <c r="AF853" s="16"/>
      <c r="AG853" s="16"/>
      <c r="AH853" s="16"/>
      <c r="AI853" s="16"/>
      <c r="AJ853" s="16"/>
      <c r="AK853">
        <v>9</v>
      </c>
      <c r="AL853" s="16">
        <v>7</v>
      </c>
      <c r="AM853" s="16">
        <v>7</v>
      </c>
      <c r="AN853" s="16">
        <v>10</v>
      </c>
      <c r="AO853" s="16">
        <v>10</v>
      </c>
      <c r="AP853" s="16">
        <v>9</v>
      </c>
      <c r="AQ853" s="16">
        <v>4</v>
      </c>
      <c r="AR853" s="16">
        <v>3</v>
      </c>
      <c r="AS853" s="16">
        <v>2</v>
      </c>
      <c r="AT853" s="16">
        <v>1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</row>
    <row r="854" spans="1:52" x14ac:dyDescent="0.35">
      <c r="A854">
        <v>12205</v>
      </c>
      <c r="B854" t="s">
        <v>69</v>
      </c>
      <c r="C854" t="s">
        <v>74</v>
      </c>
      <c r="D854" t="s">
        <v>68</v>
      </c>
      <c r="E854" t="s">
        <v>76</v>
      </c>
      <c r="F854" t="s">
        <v>196</v>
      </c>
      <c r="G854" t="s">
        <v>95</v>
      </c>
      <c r="H854" t="s">
        <v>98</v>
      </c>
      <c r="I854" t="s">
        <v>197</v>
      </c>
      <c r="J854" t="s">
        <v>110</v>
      </c>
      <c r="K854" t="s">
        <v>202</v>
      </c>
      <c r="L854">
        <v>8</v>
      </c>
      <c r="P854">
        <v>8</v>
      </c>
      <c r="Q854">
        <v>9</v>
      </c>
      <c r="R854">
        <v>10</v>
      </c>
      <c r="S854">
        <v>10</v>
      </c>
      <c r="T854">
        <v>9</v>
      </c>
      <c r="U854">
        <v>9</v>
      </c>
      <c r="V854" t="s">
        <v>123</v>
      </c>
      <c r="X854">
        <v>3</v>
      </c>
      <c r="Y854" t="s">
        <v>69</v>
      </c>
      <c r="AB854">
        <v>4</v>
      </c>
      <c r="AE854" s="16"/>
      <c r="AF854" s="16"/>
      <c r="AG854" s="16"/>
      <c r="AH854" s="16"/>
      <c r="AI854" s="16"/>
      <c r="AJ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>
        <v>1</v>
      </c>
      <c r="AV854">
        <v>1</v>
      </c>
      <c r="AW854">
        <v>1</v>
      </c>
      <c r="AX854">
        <v>0</v>
      </c>
      <c r="AY854">
        <v>0</v>
      </c>
      <c r="AZ854">
        <v>0</v>
      </c>
    </row>
    <row r="855" spans="1:52" x14ac:dyDescent="0.35">
      <c r="A855">
        <v>12208</v>
      </c>
      <c r="B855" t="s">
        <v>69</v>
      </c>
      <c r="C855" t="s">
        <v>74</v>
      </c>
      <c r="D855" t="s">
        <v>68</v>
      </c>
      <c r="E855" t="s">
        <v>78</v>
      </c>
      <c r="F855" t="s">
        <v>200</v>
      </c>
      <c r="G855" t="s">
        <v>96</v>
      </c>
      <c r="H855" t="s">
        <v>98</v>
      </c>
      <c r="I855" t="s">
        <v>203</v>
      </c>
      <c r="J855" t="s">
        <v>112</v>
      </c>
      <c r="K855" t="s">
        <v>204</v>
      </c>
      <c r="L855">
        <v>9</v>
      </c>
      <c r="X855" s="16"/>
      <c r="Y855" t="s">
        <v>68</v>
      </c>
      <c r="Z855">
        <v>9</v>
      </c>
      <c r="AA855">
        <v>4</v>
      </c>
      <c r="AB855">
        <v>5</v>
      </c>
      <c r="AC855">
        <v>9</v>
      </c>
      <c r="AD855" t="s">
        <v>128</v>
      </c>
      <c r="AE855" s="16">
        <v>5</v>
      </c>
      <c r="AF855" s="16">
        <v>4</v>
      </c>
      <c r="AG855" s="16">
        <v>4</v>
      </c>
      <c r="AH855" s="16">
        <v>5</v>
      </c>
      <c r="AI855" s="16">
        <v>1</v>
      </c>
      <c r="AJ855" s="16"/>
      <c r="AK855">
        <v>10</v>
      </c>
      <c r="AL855" s="16">
        <v>9</v>
      </c>
      <c r="AM855" s="16">
        <v>10</v>
      </c>
      <c r="AN855" s="16">
        <v>9</v>
      </c>
      <c r="AO855" s="16">
        <v>7</v>
      </c>
      <c r="AP855" s="16">
        <v>9</v>
      </c>
      <c r="AQ855" s="16">
        <v>1</v>
      </c>
      <c r="AR855" s="16">
        <v>3</v>
      </c>
      <c r="AS855" s="16">
        <v>2</v>
      </c>
      <c r="AT855" s="16">
        <v>4</v>
      </c>
      <c r="AU855">
        <v>0</v>
      </c>
      <c r="AV855">
        <v>1</v>
      </c>
      <c r="AW855">
        <v>1</v>
      </c>
      <c r="AX855">
        <v>0</v>
      </c>
      <c r="AY855">
        <v>0</v>
      </c>
      <c r="AZ855">
        <v>0</v>
      </c>
    </row>
    <row r="856" spans="1:52" x14ac:dyDescent="0.35">
      <c r="A856">
        <v>12209</v>
      </c>
      <c r="B856" t="s">
        <v>69</v>
      </c>
      <c r="C856" t="s">
        <v>74</v>
      </c>
      <c r="D856" t="s">
        <v>68</v>
      </c>
      <c r="E856" t="s">
        <v>77</v>
      </c>
      <c r="F856" t="s">
        <v>200</v>
      </c>
      <c r="G856" t="s">
        <v>96</v>
      </c>
      <c r="H856" t="s">
        <v>97</v>
      </c>
      <c r="I856" t="s">
        <v>206</v>
      </c>
      <c r="J856" t="s">
        <v>110</v>
      </c>
      <c r="K856" t="s">
        <v>116</v>
      </c>
      <c r="L856">
        <v>9</v>
      </c>
      <c r="P856">
        <v>10</v>
      </c>
      <c r="Q856">
        <v>9</v>
      </c>
      <c r="R856">
        <v>9</v>
      </c>
      <c r="S856">
        <v>9</v>
      </c>
      <c r="T856">
        <v>10</v>
      </c>
      <c r="U856">
        <v>9</v>
      </c>
      <c r="V856" t="s">
        <v>123</v>
      </c>
      <c r="X856">
        <v>4</v>
      </c>
      <c r="Y856" t="s">
        <v>68</v>
      </c>
      <c r="Z856">
        <v>9</v>
      </c>
      <c r="AA856">
        <v>5</v>
      </c>
      <c r="AB856">
        <v>5</v>
      </c>
      <c r="AC856">
        <v>10</v>
      </c>
      <c r="AD856" t="s">
        <v>128</v>
      </c>
      <c r="AE856" s="16">
        <v>4</v>
      </c>
      <c r="AF856" s="16">
        <v>4</v>
      </c>
      <c r="AG856" s="16">
        <v>5</v>
      </c>
      <c r="AH856" s="16">
        <v>4</v>
      </c>
      <c r="AI856" s="16">
        <v>2</v>
      </c>
      <c r="AJ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>
        <v>1</v>
      </c>
      <c r="AV856">
        <v>0</v>
      </c>
      <c r="AW856">
        <v>0</v>
      </c>
      <c r="AX856">
        <v>0</v>
      </c>
      <c r="AY856">
        <v>1</v>
      </c>
      <c r="AZ856">
        <v>0</v>
      </c>
    </row>
    <row r="857" spans="1:52" x14ac:dyDescent="0.35">
      <c r="A857">
        <v>12215</v>
      </c>
      <c r="B857" t="s">
        <v>69</v>
      </c>
      <c r="C857" t="s">
        <v>74</v>
      </c>
      <c r="D857" t="s">
        <v>68</v>
      </c>
      <c r="E857" t="s">
        <v>84</v>
      </c>
      <c r="F857" t="s">
        <v>198</v>
      </c>
      <c r="G857" t="s">
        <v>95</v>
      </c>
      <c r="H857" t="s">
        <v>97</v>
      </c>
      <c r="I857" t="s">
        <v>205</v>
      </c>
      <c r="J857" t="s">
        <v>111</v>
      </c>
      <c r="K857" t="s">
        <v>204</v>
      </c>
      <c r="L857">
        <v>9</v>
      </c>
      <c r="X857" s="16"/>
      <c r="Y857" t="s">
        <v>69</v>
      </c>
      <c r="AB857">
        <v>5</v>
      </c>
      <c r="AE857" s="16"/>
      <c r="AF857" s="16"/>
      <c r="AG857" s="16"/>
      <c r="AH857" s="16"/>
      <c r="AI857" s="16"/>
      <c r="AJ857" s="16"/>
      <c r="AK857">
        <v>9</v>
      </c>
      <c r="AL857" s="16">
        <v>10</v>
      </c>
      <c r="AM857" s="16">
        <v>8</v>
      </c>
      <c r="AN857" s="16">
        <v>9</v>
      </c>
      <c r="AO857" s="16">
        <v>6</v>
      </c>
      <c r="AP857" s="16">
        <v>10</v>
      </c>
      <c r="AQ857" s="16">
        <v>1</v>
      </c>
      <c r="AR857" s="16">
        <v>4</v>
      </c>
      <c r="AS857" s="16">
        <v>3</v>
      </c>
      <c r="AT857" s="16">
        <v>2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</row>
    <row r="858" spans="1:52" x14ac:dyDescent="0.35">
      <c r="A858">
        <v>12216</v>
      </c>
      <c r="B858" t="s">
        <v>69</v>
      </c>
      <c r="C858" t="s">
        <v>74</v>
      </c>
      <c r="D858" t="s">
        <v>68</v>
      </c>
      <c r="E858" t="s">
        <v>78</v>
      </c>
      <c r="F858" t="s">
        <v>198</v>
      </c>
      <c r="G858" t="s">
        <v>96</v>
      </c>
      <c r="H858" t="s">
        <v>97</v>
      </c>
      <c r="I858" t="s">
        <v>199</v>
      </c>
      <c r="J858" t="s">
        <v>111</v>
      </c>
      <c r="K858" t="s">
        <v>202</v>
      </c>
      <c r="L858">
        <v>9</v>
      </c>
      <c r="X858" s="16"/>
      <c r="Y858" t="s">
        <v>69</v>
      </c>
      <c r="AB858">
        <v>4</v>
      </c>
      <c r="AE858" s="16"/>
      <c r="AF858" s="16"/>
      <c r="AG858" s="16"/>
      <c r="AH858" s="16"/>
      <c r="AI858" s="16"/>
      <c r="AJ858" s="16"/>
      <c r="AK858">
        <v>10</v>
      </c>
      <c r="AL858" s="16">
        <v>9</v>
      </c>
      <c r="AM858" s="16">
        <v>9</v>
      </c>
      <c r="AN858" s="16">
        <v>9</v>
      </c>
      <c r="AO858" s="16">
        <v>8</v>
      </c>
      <c r="AP858" s="16">
        <v>9</v>
      </c>
      <c r="AQ858" s="16">
        <v>3</v>
      </c>
      <c r="AR858" s="16">
        <v>2</v>
      </c>
      <c r="AS858" s="16">
        <v>1</v>
      </c>
      <c r="AT858" s="16">
        <v>4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</row>
    <row r="859" spans="1:52" x14ac:dyDescent="0.35">
      <c r="A859">
        <v>12217</v>
      </c>
      <c r="B859" t="s">
        <v>69</v>
      </c>
      <c r="C859" t="s">
        <v>74</v>
      </c>
      <c r="D859" t="s">
        <v>68</v>
      </c>
      <c r="E859" t="s">
        <v>86</v>
      </c>
      <c r="F859" t="s">
        <v>200</v>
      </c>
      <c r="G859" t="s">
        <v>94</v>
      </c>
      <c r="H859" t="s">
        <v>97</v>
      </c>
      <c r="I859" t="s">
        <v>205</v>
      </c>
      <c r="J859" t="s">
        <v>111</v>
      </c>
      <c r="K859" t="s">
        <v>204</v>
      </c>
      <c r="L859">
        <v>9</v>
      </c>
      <c r="X859" s="16"/>
      <c r="Y859" t="s">
        <v>69</v>
      </c>
      <c r="AB859">
        <v>5</v>
      </c>
      <c r="AE859" s="16"/>
      <c r="AF859" s="16"/>
      <c r="AG859" s="16"/>
      <c r="AH859" s="16"/>
      <c r="AI859" s="16"/>
      <c r="AJ859" s="16"/>
      <c r="AK859">
        <v>9</v>
      </c>
      <c r="AL859" s="16">
        <v>8</v>
      </c>
      <c r="AM859" s="16">
        <v>10</v>
      </c>
      <c r="AN859" s="16">
        <v>9</v>
      </c>
      <c r="AO859" s="16">
        <v>9</v>
      </c>
      <c r="AP859" s="16">
        <v>9</v>
      </c>
      <c r="AQ859" s="16">
        <v>4</v>
      </c>
      <c r="AR859" s="16">
        <v>3</v>
      </c>
      <c r="AS859" s="16">
        <v>2</v>
      </c>
      <c r="AT859" s="16">
        <v>1</v>
      </c>
      <c r="AU859">
        <v>1</v>
      </c>
      <c r="AV859">
        <v>0</v>
      </c>
      <c r="AW859">
        <v>1</v>
      </c>
      <c r="AX859">
        <v>0</v>
      </c>
      <c r="AY859">
        <v>1</v>
      </c>
      <c r="AZ859">
        <v>0</v>
      </c>
    </row>
    <row r="860" spans="1:52" x14ac:dyDescent="0.35">
      <c r="A860">
        <v>12218</v>
      </c>
      <c r="B860" t="s">
        <v>69</v>
      </c>
      <c r="C860" t="s">
        <v>74</v>
      </c>
      <c r="D860" t="s">
        <v>68</v>
      </c>
      <c r="E860" t="s">
        <v>83</v>
      </c>
      <c r="F860" t="s">
        <v>198</v>
      </c>
      <c r="G860" t="s">
        <v>96</v>
      </c>
      <c r="H860" t="s">
        <v>98</v>
      </c>
      <c r="I860" t="s">
        <v>201</v>
      </c>
      <c r="J860" t="s">
        <v>111</v>
      </c>
      <c r="K860" t="s">
        <v>204</v>
      </c>
      <c r="L860">
        <v>7</v>
      </c>
      <c r="X860" s="16"/>
      <c r="Y860" t="s">
        <v>69</v>
      </c>
      <c r="AB860">
        <v>4</v>
      </c>
      <c r="AE860" s="16"/>
      <c r="AF860" s="16"/>
      <c r="AG860" s="16"/>
      <c r="AH860" s="16"/>
      <c r="AI860" s="16"/>
      <c r="AJ860" s="16"/>
      <c r="AK860">
        <v>8</v>
      </c>
      <c r="AL860" s="16">
        <v>10</v>
      </c>
      <c r="AM860" s="16">
        <v>8</v>
      </c>
      <c r="AN860" s="16">
        <v>8</v>
      </c>
      <c r="AO860" s="16">
        <v>10</v>
      </c>
      <c r="AP860" s="16">
        <v>8</v>
      </c>
      <c r="AQ860" s="16">
        <v>2</v>
      </c>
      <c r="AR860" s="16">
        <v>1</v>
      </c>
      <c r="AS860" s="16">
        <v>4</v>
      </c>
      <c r="AT860" s="16">
        <v>3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</row>
    <row r="861" spans="1:52" x14ac:dyDescent="0.35">
      <c r="A861">
        <v>12220</v>
      </c>
      <c r="B861" t="s">
        <v>69</v>
      </c>
      <c r="C861" t="s">
        <v>74</v>
      </c>
      <c r="D861" t="s">
        <v>68</v>
      </c>
      <c r="E861" t="s">
        <v>75</v>
      </c>
      <c r="F861" t="s">
        <v>208</v>
      </c>
      <c r="G861" t="s">
        <v>94</v>
      </c>
      <c r="H861" t="s">
        <v>99</v>
      </c>
      <c r="I861" t="s">
        <v>206</v>
      </c>
      <c r="J861" t="s">
        <v>111</v>
      </c>
      <c r="K861" t="s">
        <v>117</v>
      </c>
      <c r="L861">
        <v>9</v>
      </c>
      <c r="X861" s="16"/>
      <c r="Y861" t="s">
        <v>69</v>
      </c>
      <c r="AB861">
        <v>5</v>
      </c>
      <c r="AE861" s="16"/>
      <c r="AF861" s="16"/>
      <c r="AG861" s="16"/>
      <c r="AH861" s="16"/>
      <c r="AI861" s="16"/>
      <c r="AJ861" s="16"/>
      <c r="AK861">
        <v>8</v>
      </c>
      <c r="AL861" s="16">
        <v>7</v>
      </c>
      <c r="AM861" s="16">
        <v>7</v>
      </c>
      <c r="AN861" s="16">
        <v>7</v>
      </c>
      <c r="AO861" s="16">
        <v>9</v>
      </c>
      <c r="AP861" s="16">
        <v>10</v>
      </c>
      <c r="AQ861" s="16">
        <v>2</v>
      </c>
      <c r="AR861" s="16">
        <v>4</v>
      </c>
      <c r="AS861" s="16">
        <v>1</v>
      </c>
      <c r="AT861" s="16">
        <v>3</v>
      </c>
      <c r="AU861">
        <v>1</v>
      </c>
      <c r="AV861">
        <v>1</v>
      </c>
      <c r="AW861">
        <v>0</v>
      </c>
      <c r="AX861">
        <v>0</v>
      </c>
      <c r="AY861">
        <v>0</v>
      </c>
      <c r="AZ861">
        <v>0</v>
      </c>
    </row>
    <row r="862" spans="1:52" x14ac:dyDescent="0.35">
      <c r="A862">
        <v>12222</v>
      </c>
      <c r="B862" t="s">
        <v>69</v>
      </c>
      <c r="C862" t="s">
        <v>74</v>
      </c>
      <c r="D862" t="s">
        <v>68</v>
      </c>
      <c r="E862" t="s">
        <v>78</v>
      </c>
      <c r="F862" t="s">
        <v>198</v>
      </c>
      <c r="G862" t="s">
        <v>96</v>
      </c>
      <c r="H862" t="s">
        <v>98</v>
      </c>
      <c r="I862" t="s">
        <v>209</v>
      </c>
      <c r="J862" t="s">
        <v>111</v>
      </c>
      <c r="K862" t="s">
        <v>116</v>
      </c>
      <c r="L862">
        <v>10</v>
      </c>
      <c r="X862" s="16"/>
      <c r="Y862" t="s">
        <v>68</v>
      </c>
      <c r="Z862">
        <v>9</v>
      </c>
      <c r="AA862">
        <v>4</v>
      </c>
      <c r="AB862">
        <v>5</v>
      </c>
      <c r="AC862">
        <v>8</v>
      </c>
      <c r="AD862" t="s">
        <v>128</v>
      </c>
      <c r="AE862" s="16">
        <v>5</v>
      </c>
      <c r="AF862" s="16">
        <v>5</v>
      </c>
      <c r="AG862" s="16">
        <v>4</v>
      </c>
      <c r="AH862" s="16">
        <v>5</v>
      </c>
      <c r="AI862" s="16">
        <v>1</v>
      </c>
      <c r="AJ862" s="16"/>
      <c r="AK862">
        <v>9</v>
      </c>
      <c r="AL862" s="16">
        <v>7</v>
      </c>
      <c r="AM862" s="16">
        <v>7</v>
      </c>
      <c r="AN862" s="16">
        <v>9</v>
      </c>
      <c r="AO862" s="16">
        <v>10</v>
      </c>
      <c r="AP862" s="16">
        <v>9</v>
      </c>
      <c r="AQ862" s="16">
        <v>1</v>
      </c>
      <c r="AR862" s="16">
        <v>3</v>
      </c>
      <c r="AS862" s="16">
        <v>2</v>
      </c>
      <c r="AT862" s="16">
        <v>4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0</v>
      </c>
    </row>
    <row r="863" spans="1:52" x14ac:dyDescent="0.35">
      <c r="A863">
        <v>12223</v>
      </c>
      <c r="B863" t="s">
        <v>69</v>
      </c>
      <c r="C863" t="s">
        <v>74</v>
      </c>
      <c r="D863" t="s">
        <v>68</v>
      </c>
      <c r="E863" t="s">
        <v>78</v>
      </c>
      <c r="F863" t="s">
        <v>196</v>
      </c>
      <c r="G863" t="s">
        <v>95</v>
      </c>
      <c r="H863" t="s">
        <v>97</v>
      </c>
      <c r="I863" t="s">
        <v>199</v>
      </c>
      <c r="J863" t="s">
        <v>111</v>
      </c>
      <c r="K863" t="s">
        <v>116</v>
      </c>
      <c r="L863">
        <v>9</v>
      </c>
      <c r="X863" s="16"/>
      <c r="Y863" t="s">
        <v>69</v>
      </c>
      <c r="AB863">
        <v>5</v>
      </c>
      <c r="AE863" s="16"/>
      <c r="AF863" s="16"/>
      <c r="AG863" s="16"/>
      <c r="AH863" s="16"/>
      <c r="AI863" s="16"/>
      <c r="AJ863" s="16"/>
      <c r="AK863">
        <v>9</v>
      </c>
      <c r="AL863" s="16">
        <v>9</v>
      </c>
      <c r="AM863" s="16">
        <v>8</v>
      </c>
      <c r="AN863" s="16">
        <v>9</v>
      </c>
      <c r="AO863" s="16">
        <v>7</v>
      </c>
      <c r="AP863" s="16">
        <v>10</v>
      </c>
      <c r="AQ863" s="16">
        <v>2</v>
      </c>
      <c r="AR863" s="16">
        <v>1</v>
      </c>
      <c r="AS863" s="16">
        <v>3</v>
      </c>
      <c r="AT863" s="16">
        <v>4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0</v>
      </c>
    </row>
    <row r="864" spans="1:52" x14ac:dyDescent="0.35">
      <c r="A864">
        <v>12224</v>
      </c>
      <c r="B864" t="s">
        <v>69</v>
      </c>
      <c r="C864" t="s">
        <v>74</v>
      </c>
      <c r="D864" t="s">
        <v>68</v>
      </c>
      <c r="E864" t="s">
        <v>80</v>
      </c>
      <c r="F864" t="s">
        <v>196</v>
      </c>
      <c r="G864" t="s">
        <v>95</v>
      </c>
      <c r="H864" t="s">
        <v>97</v>
      </c>
      <c r="I864" t="s">
        <v>199</v>
      </c>
      <c r="J864" t="s">
        <v>110</v>
      </c>
      <c r="K864" t="s">
        <v>204</v>
      </c>
      <c r="L864">
        <v>8</v>
      </c>
      <c r="P864">
        <v>10</v>
      </c>
      <c r="Q864">
        <v>9</v>
      </c>
      <c r="R864">
        <v>9</v>
      </c>
      <c r="S864">
        <v>10</v>
      </c>
      <c r="T864">
        <v>8</v>
      </c>
      <c r="U864">
        <v>9</v>
      </c>
      <c r="V864" t="s">
        <v>122</v>
      </c>
      <c r="X864">
        <v>3</v>
      </c>
      <c r="Y864" t="s">
        <v>68</v>
      </c>
      <c r="Z864">
        <v>10</v>
      </c>
      <c r="AA864">
        <v>4</v>
      </c>
      <c r="AB864">
        <v>4</v>
      </c>
      <c r="AC864">
        <v>9</v>
      </c>
      <c r="AD864" t="s">
        <v>128</v>
      </c>
      <c r="AE864" s="16">
        <v>5</v>
      </c>
      <c r="AF864" s="16">
        <v>3</v>
      </c>
      <c r="AG864" s="16">
        <v>5</v>
      </c>
      <c r="AH864" s="16">
        <v>5</v>
      </c>
      <c r="AI864" s="16">
        <v>1</v>
      </c>
      <c r="AJ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</row>
    <row r="865" spans="1:52" x14ac:dyDescent="0.35">
      <c r="A865">
        <v>12226</v>
      </c>
      <c r="B865" t="s">
        <v>69</v>
      </c>
      <c r="C865" t="s">
        <v>74</v>
      </c>
      <c r="D865" t="s">
        <v>68</v>
      </c>
      <c r="E865" t="s">
        <v>78</v>
      </c>
      <c r="F865" t="s">
        <v>196</v>
      </c>
      <c r="G865" t="s">
        <v>95</v>
      </c>
      <c r="H865" t="s">
        <v>98</v>
      </c>
      <c r="I865" t="s">
        <v>203</v>
      </c>
      <c r="J865" t="s">
        <v>111</v>
      </c>
      <c r="K865" t="s">
        <v>204</v>
      </c>
      <c r="L865">
        <v>9</v>
      </c>
      <c r="X865" s="16"/>
      <c r="Y865" t="s">
        <v>69</v>
      </c>
      <c r="AB865">
        <v>5</v>
      </c>
      <c r="AE865" s="16"/>
      <c r="AF865" s="16"/>
      <c r="AG865" s="16"/>
      <c r="AH865" s="16"/>
      <c r="AI865" s="16"/>
      <c r="AJ865" s="16"/>
      <c r="AK865">
        <v>9</v>
      </c>
      <c r="AL865" s="16">
        <v>7</v>
      </c>
      <c r="AM865" s="16">
        <v>7</v>
      </c>
      <c r="AN865" s="16">
        <v>9</v>
      </c>
      <c r="AO865" s="16">
        <v>6</v>
      </c>
      <c r="AP865" s="16">
        <v>9</v>
      </c>
      <c r="AQ865" s="16">
        <v>2</v>
      </c>
      <c r="AR865" s="16">
        <v>1</v>
      </c>
      <c r="AS865" s="16">
        <v>3</v>
      </c>
      <c r="AT865" s="16">
        <v>4</v>
      </c>
      <c r="AU865">
        <v>1</v>
      </c>
      <c r="AV865">
        <v>1</v>
      </c>
      <c r="AW865">
        <v>0</v>
      </c>
      <c r="AX865">
        <v>0</v>
      </c>
      <c r="AY865">
        <v>0</v>
      </c>
      <c r="AZ865">
        <v>0</v>
      </c>
    </row>
    <row r="866" spans="1:52" x14ac:dyDescent="0.35">
      <c r="A866">
        <v>12227</v>
      </c>
      <c r="B866" t="s">
        <v>69</v>
      </c>
      <c r="C866" t="s">
        <v>74</v>
      </c>
      <c r="D866" t="s">
        <v>68</v>
      </c>
      <c r="E866" t="s">
        <v>78</v>
      </c>
      <c r="F866" t="s">
        <v>198</v>
      </c>
      <c r="G866" t="s">
        <v>95</v>
      </c>
      <c r="H866" t="s">
        <v>97</v>
      </c>
      <c r="I866" t="s">
        <v>201</v>
      </c>
      <c r="J866" t="s">
        <v>111</v>
      </c>
      <c r="K866" t="s">
        <v>202</v>
      </c>
      <c r="L866">
        <v>2</v>
      </c>
      <c r="X866" s="16"/>
      <c r="Y866" t="s">
        <v>69</v>
      </c>
      <c r="AB866">
        <v>3</v>
      </c>
      <c r="AE866" s="16"/>
      <c r="AF866" s="16"/>
      <c r="AG866" s="16"/>
      <c r="AH866" s="16"/>
      <c r="AI866" s="16"/>
      <c r="AJ866" s="16"/>
      <c r="AK866">
        <v>4</v>
      </c>
      <c r="AL866" s="16">
        <v>6</v>
      </c>
      <c r="AM866" s="16">
        <v>6</v>
      </c>
      <c r="AN866" s="16">
        <v>7</v>
      </c>
      <c r="AO866" s="16">
        <v>5</v>
      </c>
      <c r="AP866" s="16">
        <v>6</v>
      </c>
      <c r="AQ866" s="16">
        <v>1</v>
      </c>
      <c r="AR866" s="16">
        <v>2</v>
      </c>
      <c r="AS866" s="16">
        <v>4</v>
      </c>
      <c r="AT866" s="16">
        <v>3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</row>
    <row r="867" spans="1:52" x14ac:dyDescent="0.35">
      <c r="A867">
        <v>12232</v>
      </c>
      <c r="B867" t="s">
        <v>69</v>
      </c>
      <c r="C867" t="s">
        <v>74</v>
      </c>
      <c r="D867" t="s">
        <v>68</v>
      </c>
      <c r="E867" t="s">
        <v>80</v>
      </c>
      <c r="F867" t="s">
        <v>196</v>
      </c>
      <c r="G867" t="s">
        <v>95</v>
      </c>
      <c r="H867" t="s">
        <v>97</v>
      </c>
      <c r="I867" t="s">
        <v>206</v>
      </c>
      <c r="J867" t="s">
        <v>111</v>
      </c>
      <c r="K867" t="s">
        <v>116</v>
      </c>
      <c r="L867">
        <v>9</v>
      </c>
      <c r="X867" s="16"/>
      <c r="Y867" t="s">
        <v>69</v>
      </c>
      <c r="AB867">
        <v>5</v>
      </c>
      <c r="AE867" s="16"/>
      <c r="AF867" s="16"/>
      <c r="AG867" s="16"/>
      <c r="AH867" s="16"/>
      <c r="AI867" s="16"/>
      <c r="AJ867" s="16"/>
      <c r="AK867">
        <v>9</v>
      </c>
      <c r="AL867" s="16">
        <v>9</v>
      </c>
      <c r="AM867" s="16">
        <v>7</v>
      </c>
      <c r="AN867" s="16">
        <v>9</v>
      </c>
      <c r="AO867" s="16">
        <v>10</v>
      </c>
      <c r="AP867" s="16">
        <v>10</v>
      </c>
      <c r="AQ867" s="16">
        <v>2</v>
      </c>
      <c r="AR867" s="16">
        <v>1</v>
      </c>
      <c r="AS867" s="16">
        <v>3</v>
      </c>
      <c r="AT867" s="16">
        <v>4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</row>
    <row r="868" spans="1:52" x14ac:dyDescent="0.35">
      <c r="A868">
        <v>12236</v>
      </c>
      <c r="B868" t="s">
        <v>69</v>
      </c>
      <c r="C868" t="s">
        <v>74</v>
      </c>
      <c r="D868" t="s">
        <v>68</v>
      </c>
      <c r="E868" t="s">
        <v>86</v>
      </c>
      <c r="F868" t="s">
        <v>198</v>
      </c>
      <c r="G868" t="s">
        <v>95</v>
      </c>
      <c r="H868" t="s">
        <v>98</v>
      </c>
      <c r="I868" t="s">
        <v>207</v>
      </c>
      <c r="J868" t="s">
        <v>111</v>
      </c>
      <c r="K868" t="s">
        <v>204</v>
      </c>
      <c r="L868">
        <v>5</v>
      </c>
      <c r="X868" s="16"/>
      <c r="Y868" t="s">
        <v>68</v>
      </c>
      <c r="Z868">
        <v>8</v>
      </c>
      <c r="AA868">
        <v>4</v>
      </c>
      <c r="AB868">
        <v>5</v>
      </c>
      <c r="AC868">
        <v>3</v>
      </c>
      <c r="AD868" t="s">
        <v>129</v>
      </c>
      <c r="AE868" s="16">
        <v>3</v>
      </c>
      <c r="AF868" s="16">
        <v>1</v>
      </c>
      <c r="AG868" s="16">
        <v>3</v>
      </c>
      <c r="AH868" s="16">
        <v>3</v>
      </c>
      <c r="AI868" s="16"/>
      <c r="AJ868" s="16">
        <v>3</v>
      </c>
      <c r="AK868">
        <v>3</v>
      </c>
      <c r="AL868" s="16">
        <v>3</v>
      </c>
      <c r="AM868" s="16">
        <v>5</v>
      </c>
      <c r="AN868" s="16">
        <v>5</v>
      </c>
      <c r="AO868" s="16">
        <v>2</v>
      </c>
      <c r="AP868" s="16">
        <v>3</v>
      </c>
      <c r="AQ868" s="16">
        <v>2</v>
      </c>
      <c r="AR868" s="16">
        <v>1</v>
      </c>
      <c r="AS868" s="16">
        <v>3</v>
      </c>
      <c r="AT868" s="16">
        <v>4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</row>
    <row r="869" spans="1:52" x14ac:dyDescent="0.35">
      <c r="A869">
        <v>12237</v>
      </c>
      <c r="B869" t="s">
        <v>69</v>
      </c>
      <c r="C869" t="s">
        <v>74</v>
      </c>
      <c r="D869" t="s">
        <v>68</v>
      </c>
      <c r="E869" t="s">
        <v>84</v>
      </c>
      <c r="F869" t="s">
        <v>196</v>
      </c>
      <c r="G869" t="s">
        <v>96</v>
      </c>
      <c r="H869" t="s">
        <v>98</v>
      </c>
      <c r="I869" t="s">
        <v>209</v>
      </c>
      <c r="J869" t="s">
        <v>111</v>
      </c>
      <c r="K869" t="s">
        <v>202</v>
      </c>
      <c r="L869">
        <v>7</v>
      </c>
      <c r="X869" s="16"/>
      <c r="Y869" t="s">
        <v>69</v>
      </c>
      <c r="AB869">
        <v>4</v>
      </c>
      <c r="AE869" s="16"/>
      <c r="AF869" s="16"/>
      <c r="AG869" s="16"/>
      <c r="AH869" s="16"/>
      <c r="AI869" s="16"/>
      <c r="AJ869" s="16"/>
      <c r="AK869">
        <v>7</v>
      </c>
      <c r="AL869" s="16">
        <v>7</v>
      </c>
      <c r="AM869" s="16">
        <v>7</v>
      </c>
      <c r="AN869" s="16">
        <v>9</v>
      </c>
      <c r="AO869" s="16">
        <v>10</v>
      </c>
      <c r="AP869" s="16">
        <v>7</v>
      </c>
      <c r="AQ869" s="16">
        <v>4</v>
      </c>
      <c r="AR869" s="16">
        <v>1</v>
      </c>
      <c r="AS869" s="16">
        <v>3</v>
      </c>
      <c r="AT869" s="16">
        <v>2</v>
      </c>
      <c r="AU869">
        <v>1</v>
      </c>
      <c r="AV869">
        <v>0</v>
      </c>
      <c r="AW869">
        <v>0</v>
      </c>
      <c r="AX869">
        <v>0</v>
      </c>
      <c r="AY869">
        <v>1</v>
      </c>
      <c r="AZ869">
        <v>0</v>
      </c>
    </row>
    <row r="870" spans="1:52" x14ac:dyDescent="0.35">
      <c r="A870">
        <v>12238</v>
      </c>
      <c r="B870" t="s">
        <v>69</v>
      </c>
      <c r="C870" t="s">
        <v>74</v>
      </c>
      <c r="D870" t="s">
        <v>68</v>
      </c>
      <c r="E870" t="s">
        <v>85</v>
      </c>
      <c r="F870" t="s">
        <v>200</v>
      </c>
      <c r="G870" t="s">
        <v>94</v>
      </c>
      <c r="H870" t="s">
        <v>98</v>
      </c>
      <c r="I870" t="s">
        <v>201</v>
      </c>
      <c r="J870" t="s">
        <v>111</v>
      </c>
      <c r="K870" t="s">
        <v>116</v>
      </c>
      <c r="L870">
        <v>10</v>
      </c>
      <c r="X870" s="16"/>
      <c r="Y870" t="s">
        <v>69</v>
      </c>
      <c r="AB870">
        <v>4</v>
      </c>
      <c r="AE870" s="16"/>
      <c r="AF870" s="16"/>
      <c r="AG870" s="16"/>
      <c r="AH870" s="16"/>
      <c r="AI870" s="16"/>
      <c r="AJ870" s="16"/>
      <c r="AK870">
        <v>9</v>
      </c>
      <c r="AL870" s="16">
        <v>7</v>
      </c>
      <c r="AM870" s="16">
        <v>7</v>
      </c>
      <c r="AN870" s="16">
        <v>10</v>
      </c>
      <c r="AO870" s="16">
        <v>8</v>
      </c>
      <c r="AP870" s="16">
        <v>9</v>
      </c>
      <c r="AQ870" s="16">
        <v>1</v>
      </c>
      <c r="AR870" s="16">
        <v>3</v>
      </c>
      <c r="AS870" s="16">
        <v>4</v>
      </c>
      <c r="AT870" s="16">
        <v>2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</row>
    <row r="871" spans="1:52" x14ac:dyDescent="0.35">
      <c r="A871">
        <v>12242</v>
      </c>
      <c r="B871" t="s">
        <v>69</v>
      </c>
      <c r="C871" t="s">
        <v>74</v>
      </c>
      <c r="D871" t="s">
        <v>68</v>
      </c>
      <c r="E871" t="s">
        <v>78</v>
      </c>
      <c r="F871" t="s">
        <v>200</v>
      </c>
      <c r="G871" t="s">
        <v>94</v>
      </c>
      <c r="H871" t="s">
        <v>100</v>
      </c>
      <c r="I871" t="s">
        <v>205</v>
      </c>
      <c r="J871" t="s">
        <v>111</v>
      </c>
      <c r="K871" t="s">
        <v>202</v>
      </c>
      <c r="L871">
        <v>7</v>
      </c>
      <c r="X871" s="16"/>
      <c r="Y871" t="s">
        <v>69</v>
      </c>
      <c r="AB871">
        <v>5</v>
      </c>
      <c r="AE871" s="16"/>
      <c r="AF871" s="16"/>
      <c r="AG871" s="16"/>
      <c r="AH871" s="16"/>
      <c r="AI871" s="16"/>
      <c r="AJ871" s="16"/>
      <c r="AK871">
        <v>5</v>
      </c>
      <c r="AL871" s="16">
        <v>5</v>
      </c>
      <c r="AM871" s="16">
        <v>2</v>
      </c>
      <c r="AN871" s="16">
        <v>7</v>
      </c>
      <c r="AO871" s="16">
        <v>8</v>
      </c>
      <c r="AP871" s="16">
        <v>4</v>
      </c>
      <c r="AQ871" s="16">
        <v>2</v>
      </c>
      <c r="AR871" s="16">
        <v>4</v>
      </c>
      <c r="AS871" s="16">
        <v>1</v>
      </c>
      <c r="AT871" s="16">
        <v>3</v>
      </c>
      <c r="AU871">
        <v>1</v>
      </c>
      <c r="AV871">
        <v>0</v>
      </c>
      <c r="AW871">
        <v>1</v>
      </c>
      <c r="AX871">
        <v>0</v>
      </c>
      <c r="AY871">
        <v>0</v>
      </c>
      <c r="AZ871">
        <v>0</v>
      </c>
    </row>
    <row r="872" spans="1:52" x14ac:dyDescent="0.35">
      <c r="A872">
        <v>12245</v>
      </c>
      <c r="B872" t="s">
        <v>69</v>
      </c>
      <c r="C872" t="s">
        <v>74</v>
      </c>
      <c r="D872" t="s">
        <v>68</v>
      </c>
      <c r="E872" t="s">
        <v>76</v>
      </c>
      <c r="F872" t="s">
        <v>200</v>
      </c>
      <c r="G872" t="s">
        <v>96</v>
      </c>
      <c r="H872" t="s">
        <v>98</v>
      </c>
      <c r="I872" t="s">
        <v>207</v>
      </c>
      <c r="J872" t="s">
        <v>111</v>
      </c>
      <c r="K872" t="s">
        <v>204</v>
      </c>
      <c r="L872">
        <v>8</v>
      </c>
      <c r="X872" s="16"/>
      <c r="Y872" t="s">
        <v>68</v>
      </c>
      <c r="Z872">
        <v>9</v>
      </c>
      <c r="AA872">
        <v>4</v>
      </c>
      <c r="AB872">
        <v>5</v>
      </c>
      <c r="AC872">
        <v>10</v>
      </c>
      <c r="AD872" t="s">
        <v>128</v>
      </c>
      <c r="AE872" s="16">
        <v>4</v>
      </c>
      <c r="AF872" s="16">
        <v>2</v>
      </c>
      <c r="AG872" s="16">
        <v>5</v>
      </c>
      <c r="AH872" s="16">
        <v>3</v>
      </c>
      <c r="AI872" s="16">
        <v>2</v>
      </c>
      <c r="AJ872" s="16"/>
      <c r="AK872">
        <v>7</v>
      </c>
      <c r="AL872" s="16">
        <v>7</v>
      </c>
      <c r="AM872" s="16">
        <v>7</v>
      </c>
      <c r="AN872" s="16">
        <v>4</v>
      </c>
      <c r="AO872" s="16">
        <v>7</v>
      </c>
      <c r="AP872" s="16">
        <v>9</v>
      </c>
      <c r="AQ872" s="16">
        <v>2</v>
      </c>
      <c r="AR872" s="16">
        <v>1</v>
      </c>
      <c r="AS872" s="16">
        <v>3</v>
      </c>
      <c r="AT872" s="16">
        <v>4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</row>
    <row r="873" spans="1:52" x14ac:dyDescent="0.35">
      <c r="A873">
        <v>12252</v>
      </c>
      <c r="B873" t="s">
        <v>69</v>
      </c>
      <c r="C873" t="s">
        <v>74</v>
      </c>
      <c r="D873" t="s">
        <v>68</v>
      </c>
      <c r="E873" t="s">
        <v>77</v>
      </c>
      <c r="F873" t="s">
        <v>198</v>
      </c>
      <c r="G873" t="s">
        <v>96</v>
      </c>
      <c r="H873" t="s">
        <v>97</v>
      </c>
      <c r="I873" t="s">
        <v>207</v>
      </c>
      <c r="J873" t="s">
        <v>111</v>
      </c>
      <c r="K873" t="s">
        <v>116</v>
      </c>
      <c r="L873">
        <v>10</v>
      </c>
      <c r="X873" s="16"/>
      <c r="Y873" t="s">
        <v>69</v>
      </c>
      <c r="AB873">
        <v>4</v>
      </c>
      <c r="AE873" s="16"/>
      <c r="AF873" s="16"/>
      <c r="AG873" s="16"/>
      <c r="AH873" s="16"/>
      <c r="AI873" s="16"/>
      <c r="AJ873" s="16"/>
      <c r="AK873">
        <v>9</v>
      </c>
      <c r="AL873" s="16">
        <v>9</v>
      </c>
      <c r="AM873" s="16">
        <v>10</v>
      </c>
      <c r="AN873" s="16">
        <v>9</v>
      </c>
      <c r="AO873" s="16">
        <v>9</v>
      </c>
      <c r="AP873" s="16">
        <v>10</v>
      </c>
      <c r="AQ873" s="16">
        <v>3</v>
      </c>
      <c r="AR873" s="16">
        <v>1</v>
      </c>
      <c r="AS873" s="16">
        <v>2</v>
      </c>
      <c r="AT873" s="16">
        <v>4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0</v>
      </c>
    </row>
    <row r="874" spans="1:52" x14ac:dyDescent="0.35">
      <c r="A874">
        <v>12255</v>
      </c>
      <c r="B874" t="s">
        <v>69</v>
      </c>
      <c r="C874" t="s">
        <v>74</v>
      </c>
      <c r="D874" t="s">
        <v>68</v>
      </c>
      <c r="E874" t="s">
        <v>78</v>
      </c>
      <c r="F874" t="s">
        <v>200</v>
      </c>
      <c r="G874" t="s">
        <v>96</v>
      </c>
      <c r="H874" t="s">
        <v>100</v>
      </c>
      <c r="I874" t="s">
        <v>203</v>
      </c>
      <c r="J874" t="s">
        <v>110</v>
      </c>
      <c r="K874" t="s">
        <v>204</v>
      </c>
      <c r="L874">
        <v>6</v>
      </c>
      <c r="P874">
        <v>6</v>
      </c>
      <c r="Q874">
        <v>5</v>
      </c>
      <c r="R874">
        <v>9</v>
      </c>
      <c r="S874">
        <v>6</v>
      </c>
      <c r="T874">
        <v>7</v>
      </c>
      <c r="U874">
        <v>5</v>
      </c>
      <c r="V874" t="s">
        <v>123</v>
      </c>
      <c r="X874">
        <v>3</v>
      </c>
      <c r="Y874" t="s">
        <v>69</v>
      </c>
      <c r="AB874">
        <v>2</v>
      </c>
      <c r="AE874" s="16"/>
      <c r="AF874" s="16"/>
      <c r="AG874" s="16"/>
      <c r="AH874" s="16"/>
      <c r="AI874" s="16"/>
      <c r="AJ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>
        <v>0</v>
      </c>
      <c r="AV874">
        <v>1</v>
      </c>
      <c r="AW874">
        <v>1</v>
      </c>
      <c r="AX874">
        <v>0</v>
      </c>
      <c r="AY874">
        <v>0</v>
      </c>
      <c r="AZ874">
        <v>0</v>
      </c>
    </row>
    <row r="875" spans="1:52" x14ac:dyDescent="0.35">
      <c r="A875">
        <v>12256</v>
      </c>
      <c r="B875" t="s">
        <v>69</v>
      </c>
      <c r="C875" t="s">
        <v>74</v>
      </c>
      <c r="D875" t="s">
        <v>68</v>
      </c>
      <c r="E875" t="s">
        <v>85</v>
      </c>
      <c r="F875" t="s">
        <v>198</v>
      </c>
      <c r="G875" t="s">
        <v>96</v>
      </c>
      <c r="H875" t="s">
        <v>98</v>
      </c>
      <c r="I875" t="s">
        <v>199</v>
      </c>
      <c r="J875" t="s">
        <v>111</v>
      </c>
      <c r="K875" t="s">
        <v>116</v>
      </c>
      <c r="L875">
        <v>10</v>
      </c>
      <c r="X875" s="16"/>
      <c r="Y875" t="s">
        <v>68</v>
      </c>
      <c r="Z875">
        <v>10</v>
      </c>
      <c r="AA875">
        <v>5</v>
      </c>
      <c r="AB875">
        <v>5</v>
      </c>
      <c r="AC875">
        <v>9</v>
      </c>
      <c r="AD875" t="s">
        <v>129</v>
      </c>
      <c r="AE875" s="16">
        <v>5</v>
      </c>
      <c r="AF875" s="16">
        <v>3</v>
      </c>
      <c r="AG875" s="16">
        <v>5</v>
      </c>
      <c r="AH875" s="16">
        <v>5</v>
      </c>
      <c r="AI875" s="16"/>
      <c r="AJ875" s="16">
        <v>2</v>
      </c>
      <c r="AK875">
        <v>9</v>
      </c>
      <c r="AL875" s="16">
        <v>9</v>
      </c>
      <c r="AM875" s="16">
        <v>8</v>
      </c>
      <c r="AN875" s="16">
        <v>9</v>
      </c>
      <c r="AO875" s="16">
        <v>8</v>
      </c>
      <c r="AP875" s="16">
        <v>9</v>
      </c>
      <c r="AQ875" s="16">
        <v>2</v>
      </c>
      <c r="AR875" s="16">
        <v>1</v>
      </c>
      <c r="AS875" s="16">
        <v>3</v>
      </c>
      <c r="AT875" s="16">
        <v>4</v>
      </c>
      <c r="AU875">
        <v>1</v>
      </c>
      <c r="AV875">
        <v>1</v>
      </c>
      <c r="AW875">
        <v>0</v>
      </c>
      <c r="AX875">
        <v>0</v>
      </c>
      <c r="AY875">
        <v>0</v>
      </c>
      <c r="AZ875">
        <v>0</v>
      </c>
    </row>
    <row r="876" spans="1:52" x14ac:dyDescent="0.35">
      <c r="A876">
        <v>12257</v>
      </c>
      <c r="B876" t="s">
        <v>69</v>
      </c>
      <c r="C876" t="s">
        <v>74</v>
      </c>
      <c r="D876" t="s">
        <v>68</v>
      </c>
      <c r="E876" t="s">
        <v>81</v>
      </c>
      <c r="F876" t="s">
        <v>200</v>
      </c>
      <c r="G876" t="s">
        <v>94</v>
      </c>
      <c r="H876" t="s">
        <v>99</v>
      </c>
      <c r="I876" t="s">
        <v>203</v>
      </c>
      <c r="J876" t="s">
        <v>110</v>
      </c>
      <c r="K876" t="s">
        <v>116</v>
      </c>
      <c r="L876">
        <v>9</v>
      </c>
      <c r="P876">
        <v>10</v>
      </c>
      <c r="Q876">
        <v>9</v>
      </c>
      <c r="R876">
        <v>9</v>
      </c>
      <c r="S876">
        <v>9</v>
      </c>
      <c r="T876">
        <v>10</v>
      </c>
      <c r="U876">
        <v>9</v>
      </c>
      <c r="V876" t="s">
        <v>123</v>
      </c>
      <c r="X876">
        <v>5</v>
      </c>
      <c r="Y876" t="s">
        <v>68</v>
      </c>
      <c r="Z876">
        <v>9</v>
      </c>
      <c r="AA876">
        <v>4</v>
      </c>
      <c r="AB876">
        <v>5</v>
      </c>
      <c r="AC876">
        <v>10</v>
      </c>
      <c r="AD876" t="s">
        <v>129</v>
      </c>
      <c r="AE876" s="16">
        <v>5</v>
      </c>
      <c r="AF876" s="16">
        <v>5</v>
      </c>
      <c r="AG876" s="16">
        <v>4</v>
      </c>
      <c r="AH876" s="16">
        <v>5</v>
      </c>
      <c r="AI876" s="16"/>
      <c r="AJ876" s="16">
        <v>2</v>
      </c>
      <c r="AL876" s="16"/>
      <c r="AM876" s="16"/>
      <c r="AN876" s="16"/>
      <c r="AO876" s="16"/>
      <c r="AP876" s="16"/>
      <c r="AQ876" s="16"/>
      <c r="AR876" s="16"/>
      <c r="AS876" s="16"/>
      <c r="AT876" s="16"/>
      <c r="AU876">
        <v>1</v>
      </c>
      <c r="AV876">
        <v>0</v>
      </c>
      <c r="AW876">
        <v>1</v>
      </c>
      <c r="AX876">
        <v>0</v>
      </c>
      <c r="AY876">
        <v>0</v>
      </c>
      <c r="AZ876">
        <v>0</v>
      </c>
    </row>
    <row r="877" spans="1:52" x14ac:dyDescent="0.35">
      <c r="A877">
        <v>12258</v>
      </c>
      <c r="B877" t="s">
        <v>69</v>
      </c>
      <c r="C877" t="s">
        <v>74</v>
      </c>
      <c r="D877" t="s">
        <v>68</v>
      </c>
      <c r="E877" t="s">
        <v>80</v>
      </c>
      <c r="F877" t="s">
        <v>198</v>
      </c>
      <c r="G877" t="s">
        <v>96</v>
      </c>
      <c r="H877" t="s">
        <v>97</v>
      </c>
      <c r="I877" t="s">
        <v>197</v>
      </c>
      <c r="J877" t="s">
        <v>112</v>
      </c>
      <c r="K877" t="s">
        <v>202</v>
      </c>
      <c r="L877">
        <v>7</v>
      </c>
      <c r="X877" s="16"/>
      <c r="Y877" t="s">
        <v>69</v>
      </c>
      <c r="AB877">
        <v>5</v>
      </c>
      <c r="AE877" s="16"/>
      <c r="AF877" s="16"/>
      <c r="AG877" s="16"/>
      <c r="AH877" s="16"/>
      <c r="AI877" s="16"/>
      <c r="AJ877" s="16"/>
      <c r="AK877">
        <v>8</v>
      </c>
      <c r="AL877" s="16">
        <v>7</v>
      </c>
      <c r="AM877" s="16">
        <v>7</v>
      </c>
      <c r="AN877" s="16">
        <v>8</v>
      </c>
      <c r="AO877" s="16">
        <v>8</v>
      </c>
      <c r="AP877" s="16">
        <v>7</v>
      </c>
      <c r="AQ877" s="16">
        <v>3</v>
      </c>
      <c r="AR877" s="16">
        <v>1</v>
      </c>
      <c r="AS877" s="16">
        <v>4</v>
      </c>
      <c r="AT877" s="16">
        <v>2</v>
      </c>
      <c r="AU877">
        <v>1</v>
      </c>
      <c r="AV877">
        <v>1</v>
      </c>
      <c r="AW877">
        <v>1</v>
      </c>
      <c r="AX877">
        <v>0</v>
      </c>
      <c r="AY877">
        <v>0</v>
      </c>
      <c r="AZ877">
        <v>0</v>
      </c>
    </row>
    <row r="878" spans="1:52" x14ac:dyDescent="0.35">
      <c r="A878">
        <v>12259</v>
      </c>
      <c r="B878" t="s">
        <v>69</v>
      </c>
      <c r="C878" t="s">
        <v>74</v>
      </c>
      <c r="D878" t="s">
        <v>68</v>
      </c>
      <c r="E878" t="s">
        <v>78</v>
      </c>
      <c r="F878" t="s">
        <v>200</v>
      </c>
      <c r="G878" t="s">
        <v>96</v>
      </c>
      <c r="H878" t="s">
        <v>97</v>
      </c>
      <c r="I878" t="s">
        <v>209</v>
      </c>
      <c r="J878" t="s">
        <v>111</v>
      </c>
      <c r="K878" t="s">
        <v>202</v>
      </c>
      <c r="L878">
        <v>6</v>
      </c>
      <c r="X878" s="16"/>
      <c r="Y878" t="s">
        <v>68</v>
      </c>
      <c r="Z878">
        <v>5</v>
      </c>
      <c r="AA878">
        <v>2</v>
      </c>
      <c r="AB878">
        <v>3</v>
      </c>
      <c r="AC878">
        <v>7</v>
      </c>
      <c r="AD878" t="s">
        <v>128</v>
      </c>
      <c r="AE878" s="16">
        <v>4</v>
      </c>
      <c r="AF878" s="16">
        <v>4</v>
      </c>
      <c r="AG878" s="16">
        <v>4</v>
      </c>
      <c r="AH878" s="16">
        <v>4</v>
      </c>
      <c r="AI878" s="16">
        <v>1</v>
      </c>
      <c r="AJ878" s="16"/>
      <c r="AK878">
        <v>7</v>
      </c>
      <c r="AL878" s="16">
        <v>10</v>
      </c>
      <c r="AM878" s="16">
        <v>9</v>
      </c>
      <c r="AN878" s="16">
        <v>7</v>
      </c>
      <c r="AO878" s="16">
        <v>10</v>
      </c>
      <c r="AP878" s="16">
        <v>9</v>
      </c>
      <c r="AQ878" s="16">
        <v>2</v>
      </c>
      <c r="AR878" s="16">
        <v>4</v>
      </c>
      <c r="AS878" s="16">
        <v>1</v>
      </c>
      <c r="AT878" s="16">
        <v>3</v>
      </c>
      <c r="AU878">
        <v>1</v>
      </c>
      <c r="AV878">
        <v>0</v>
      </c>
      <c r="AW878">
        <v>0</v>
      </c>
      <c r="AX878">
        <v>0</v>
      </c>
      <c r="AY878">
        <v>1</v>
      </c>
      <c r="AZ878">
        <v>0</v>
      </c>
    </row>
    <row r="879" spans="1:52" x14ac:dyDescent="0.35">
      <c r="A879">
        <v>12261</v>
      </c>
      <c r="B879" t="s">
        <v>69</v>
      </c>
      <c r="C879" t="s">
        <v>74</v>
      </c>
      <c r="D879" t="s">
        <v>68</v>
      </c>
      <c r="E879" t="s">
        <v>75</v>
      </c>
      <c r="F879" t="s">
        <v>200</v>
      </c>
      <c r="G879" t="s">
        <v>93</v>
      </c>
      <c r="H879" t="s">
        <v>99</v>
      </c>
      <c r="I879" t="s">
        <v>206</v>
      </c>
      <c r="J879" t="s">
        <v>111</v>
      </c>
      <c r="K879" t="s">
        <v>116</v>
      </c>
      <c r="L879">
        <v>7</v>
      </c>
      <c r="X879" s="16"/>
      <c r="Y879" t="s">
        <v>69</v>
      </c>
      <c r="AB879">
        <v>5</v>
      </c>
      <c r="AE879" s="16"/>
      <c r="AF879" s="16"/>
      <c r="AG879" s="16"/>
      <c r="AH879" s="16"/>
      <c r="AI879" s="16"/>
      <c r="AJ879" s="16"/>
      <c r="AK879">
        <v>9</v>
      </c>
      <c r="AL879" s="16">
        <v>9</v>
      </c>
      <c r="AM879" s="16">
        <v>9</v>
      </c>
      <c r="AN879" s="16">
        <v>9</v>
      </c>
      <c r="AO879" s="16">
        <v>7</v>
      </c>
      <c r="AP879" s="16">
        <v>9</v>
      </c>
      <c r="AQ879" s="16">
        <v>2</v>
      </c>
      <c r="AR879" s="16">
        <v>4</v>
      </c>
      <c r="AS879" s="16">
        <v>3</v>
      </c>
      <c r="AT879" s="16">
        <v>1</v>
      </c>
      <c r="AU879">
        <v>1</v>
      </c>
      <c r="AV879">
        <v>0</v>
      </c>
      <c r="AW879">
        <v>0</v>
      </c>
      <c r="AX879">
        <v>0</v>
      </c>
      <c r="AY879">
        <v>1</v>
      </c>
      <c r="AZ879">
        <v>0</v>
      </c>
    </row>
    <row r="880" spans="1:52" x14ac:dyDescent="0.35">
      <c r="A880">
        <v>12264</v>
      </c>
      <c r="B880" t="s">
        <v>69</v>
      </c>
      <c r="C880" t="s">
        <v>74</v>
      </c>
      <c r="D880" t="s">
        <v>68</v>
      </c>
      <c r="E880" t="s">
        <v>79</v>
      </c>
      <c r="F880" t="s">
        <v>198</v>
      </c>
      <c r="G880" t="s">
        <v>95</v>
      </c>
      <c r="H880" t="s">
        <v>97</v>
      </c>
      <c r="I880" t="s">
        <v>205</v>
      </c>
      <c r="J880" t="s">
        <v>111</v>
      </c>
      <c r="K880" t="s">
        <v>116</v>
      </c>
      <c r="L880">
        <v>7</v>
      </c>
      <c r="X880" s="16"/>
      <c r="Y880" t="s">
        <v>69</v>
      </c>
      <c r="AB880">
        <v>3</v>
      </c>
      <c r="AE880" s="16"/>
      <c r="AF880" s="16"/>
      <c r="AG880" s="16"/>
      <c r="AH880" s="16"/>
      <c r="AI880" s="16"/>
      <c r="AJ880" s="16"/>
      <c r="AK880">
        <v>8</v>
      </c>
      <c r="AL880" s="16">
        <v>6</v>
      </c>
      <c r="AM880" s="16">
        <v>6</v>
      </c>
      <c r="AN880" s="16">
        <v>5</v>
      </c>
      <c r="AO880" s="16">
        <v>7</v>
      </c>
      <c r="AP880" s="16">
        <v>7</v>
      </c>
      <c r="AQ880" s="16">
        <v>2</v>
      </c>
      <c r="AR880" s="16">
        <v>4</v>
      </c>
      <c r="AS880" s="16">
        <v>3</v>
      </c>
      <c r="AT880" s="16">
        <v>1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</row>
    <row r="881" spans="1:52" x14ac:dyDescent="0.35">
      <c r="A881">
        <v>12266</v>
      </c>
      <c r="B881" t="s">
        <v>69</v>
      </c>
      <c r="C881" t="s">
        <v>74</v>
      </c>
      <c r="D881" t="s">
        <v>68</v>
      </c>
      <c r="E881" t="s">
        <v>75</v>
      </c>
      <c r="F881" t="s">
        <v>196</v>
      </c>
      <c r="G881" t="s">
        <v>95</v>
      </c>
      <c r="H881" t="s">
        <v>98</v>
      </c>
      <c r="I881" t="s">
        <v>209</v>
      </c>
      <c r="J881" t="s">
        <v>111</v>
      </c>
      <c r="K881" t="s">
        <v>204</v>
      </c>
      <c r="L881">
        <v>9</v>
      </c>
      <c r="X881" s="16"/>
      <c r="Y881" t="s">
        <v>68</v>
      </c>
      <c r="Z881">
        <v>9</v>
      </c>
      <c r="AA881">
        <v>5</v>
      </c>
      <c r="AB881">
        <v>4</v>
      </c>
      <c r="AC881">
        <v>9</v>
      </c>
      <c r="AD881" t="s">
        <v>129</v>
      </c>
      <c r="AE881" s="16">
        <v>5</v>
      </c>
      <c r="AF881" s="16">
        <v>3</v>
      </c>
      <c r="AG881" s="16">
        <v>5</v>
      </c>
      <c r="AH881" s="16">
        <v>4</v>
      </c>
      <c r="AI881" s="16"/>
      <c r="AJ881" s="16">
        <v>2</v>
      </c>
      <c r="AK881">
        <v>9</v>
      </c>
      <c r="AL881" s="16">
        <v>10</v>
      </c>
      <c r="AM881" s="16">
        <v>8</v>
      </c>
      <c r="AN881" s="16">
        <v>9</v>
      </c>
      <c r="AO881" s="16">
        <v>7</v>
      </c>
      <c r="AP881" s="16">
        <v>9</v>
      </c>
      <c r="AQ881" s="16">
        <v>3</v>
      </c>
      <c r="AR881" s="16">
        <v>4</v>
      </c>
      <c r="AS881" s="16">
        <v>1</v>
      </c>
      <c r="AT881" s="16">
        <v>2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</row>
    <row r="882" spans="1:52" x14ac:dyDescent="0.35">
      <c r="A882">
        <v>12270</v>
      </c>
      <c r="B882" t="s">
        <v>69</v>
      </c>
      <c r="C882" t="s">
        <v>74</v>
      </c>
      <c r="D882" t="s">
        <v>68</v>
      </c>
      <c r="E882" t="s">
        <v>82</v>
      </c>
      <c r="F882" t="s">
        <v>200</v>
      </c>
      <c r="G882" t="s">
        <v>96</v>
      </c>
      <c r="H882" t="s">
        <v>98</v>
      </c>
      <c r="I882" t="s">
        <v>197</v>
      </c>
      <c r="J882" t="s">
        <v>111</v>
      </c>
      <c r="K882" t="s">
        <v>202</v>
      </c>
      <c r="L882">
        <v>4</v>
      </c>
      <c r="X882" s="16"/>
      <c r="Y882" t="s">
        <v>68</v>
      </c>
      <c r="Z882">
        <v>3</v>
      </c>
      <c r="AA882">
        <v>3</v>
      </c>
      <c r="AB882">
        <v>4</v>
      </c>
      <c r="AC882">
        <v>3</v>
      </c>
      <c r="AD882" t="s">
        <v>129</v>
      </c>
      <c r="AE882" s="16">
        <v>3</v>
      </c>
      <c r="AF882" s="16">
        <v>3</v>
      </c>
      <c r="AG882" s="16">
        <v>3</v>
      </c>
      <c r="AH882" s="16">
        <v>4</v>
      </c>
      <c r="AI882" s="16"/>
      <c r="AJ882" s="16">
        <v>4</v>
      </c>
      <c r="AK882">
        <v>3</v>
      </c>
      <c r="AL882" s="16">
        <v>4</v>
      </c>
      <c r="AM882" s="16">
        <v>6</v>
      </c>
      <c r="AN882" s="16">
        <v>2</v>
      </c>
      <c r="AO882" s="16">
        <v>4</v>
      </c>
      <c r="AP882" s="16">
        <v>4</v>
      </c>
      <c r="AQ882" s="16">
        <v>1</v>
      </c>
      <c r="AR882" s="16">
        <v>3</v>
      </c>
      <c r="AS882" s="16">
        <v>2</v>
      </c>
      <c r="AT882" s="16">
        <v>4</v>
      </c>
      <c r="AU882">
        <v>1</v>
      </c>
      <c r="AV882">
        <v>1</v>
      </c>
      <c r="AW882">
        <v>1</v>
      </c>
      <c r="AX882">
        <v>0</v>
      </c>
      <c r="AY882">
        <v>0</v>
      </c>
      <c r="AZ882">
        <v>0</v>
      </c>
    </row>
    <row r="883" spans="1:52" x14ac:dyDescent="0.35">
      <c r="A883">
        <v>12272</v>
      </c>
      <c r="B883" t="s">
        <v>69</v>
      </c>
      <c r="C883" t="s">
        <v>74</v>
      </c>
      <c r="D883" t="s">
        <v>68</v>
      </c>
      <c r="E883" t="s">
        <v>83</v>
      </c>
      <c r="F883" t="s">
        <v>208</v>
      </c>
      <c r="G883" t="s">
        <v>94</v>
      </c>
      <c r="H883" t="s">
        <v>99</v>
      </c>
      <c r="I883" t="s">
        <v>209</v>
      </c>
      <c r="J883" t="s">
        <v>111</v>
      </c>
      <c r="K883" t="s">
        <v>202</v>
      </c>
      <c r="L883">
        <v>9</v>
      </c>
      <c r="X883" s="16"/>
      <c r="Y883" t="s">
        <v>68</v>
      </c>
      <c r="Z883">
        <v>9</v>
      </c>
      <c r="AA883">
        <v>5</v>
      </c>
      <c r="AB883">
        <v>5</v>
      </c>
      <c r="AC883">
        <v>10</v>
      </c>
      <c r="AD883" t="s">
        <v>128</v>
      </c>
      <c r="AE883" s="16">
        <v>5</v>
      </c>
      <c r="AF883" s="16">
        <v>4</v>
      </c>
      <c r="AG883" s="16">
        <v>5</v>
      </c>
      <c r="AH883" s="16">
        <v>4</v>
      </c>
      <c r="AI883" s="16">
        <v>1</v>
      </c>
      <c r="AJ883" s="16"/>
      <c r="AK883">
        <v>10</v>
      </c>
      <c r="AL883" s="16">
        <v>10</v>
      </c>
      <c r="AM883" s="16">
        <v>7</v>
      </c>
      <c r="AN883" s="16">
        <v>10</v>
      </c>
      <c r="AO883" s="16">
        <v>8</v>
      </c>
      <c r="AP883" s="16">
        <v>9</v>
      </c>
      <c r="AQ883" s="16">
        <v>3</v>
      </c>
      <c r="AR883" s="16">
        <v>4</v>
      </c>
      <c r="AS883" s="16">
        <v>1</v>
      </c>
      <c r="AT883" s="16">
        <v>2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</row>
    <row r="884" spans="1:52" x14ac:dyDescent="0.35">
      <c r="A884">
        <v>12274</v>
      </c>
      <c r="B884" t="s">
        <v>69</v>
      </c>
      <c r="C884" t="s">
        <v>74</v>
      </c>
      <c r="D884" t="s">
        <v>68</v>
      </c>
      <c r="E884" t="s">
        <v>76</v>
      </c>
      <c r="F884" t="s">
        <v>196</v>
      </c>
      <c r="G884" t="s">
        <v>95</v>
      </c>
      <c r="H884" t="s">
        <v>98</v>
      </c>
      <c r="I884" t="s">
        <v>197</v>
      </c>
      <c r="J884" t="s">
        <v>111</v>
      </c>
      <c r="K884" t="s">
        <v>204</v>
      </c>
      <c r="L884">
        <v>9</v>
      </c>
      <c r="X884" s="16"/>
      <c r="Y884" t="s">
        <v>69</v>
      </c>
      <c r="AB884">
        <v>4</v>
      </c>
      <c r="AE884" s="16"/>
      <c r="AF884" s="16"/>
      <c r="AG884" s="16"/>
      <c r="AH884" s="16"/>
      <c r="AI884" s="16"/>
      <c r="AJ884" s="16"/>
      <c r="AK884">
        <v>9</v>
      </c>
      <c r="AL884" s="16">
        <v>8</v>
      </c>
      <c r="AM884" s="16">
        <v>10</v>
      </c>
      <c r="AN884" s="16">
        <v>10</v>
      </c>
      <c r="AO884" s="16">
        <v>9</v>
      </c>
      <c r="AP884" s="16">
        <v>9</v>
      </c>
      <c r="AQ884" s="16">
        <v>4</v>
      </c>
      <c r="AR884" s="16">
        <v>3</v>
      </c>
      <c r="AS884" s="16">
        <v>2</v>
      </c>
      <c r="AT884" s="16">
        <v>1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</row>
    <row r="885" spans="1:52" x14ac:dyDescent="0.35">
      <c r="A885">
        <v>12276</v>
      </c>
      <c r="B885" t="s">
        <v>69</v>
      </c>
      <c r="C885" t="s">
        <v>74</v>
      </c>
      <c r="D885" t="s">
        <v>68</v>
      </c>
      <c r="E885" t="s">
        <v>76</v>
      </c>
      <c r="F885" t="s">
        <v>198</v>
      </c>
      <c r="G885" t="s">
        <v>96</v>
      </c>
      <c r="H885" t="s">
        <v>97</v>
      </c>
      <c r="I885" t="s">
        <v>201</v>
      </c>
      <c r="J885" t="s">
        <v>111</v>
      </c>
      <c r="K885" t="s">
        <v>204</v>
      </c>
      <c r="L885">
        <v>9</v>
      </c>
      <c r="X885" s="16"/>
      <c r="Y885" t="s">
        <v>69</v>
      </c>
      <c r="AB885">
        <v>5</v>
      </c>
      <c r="AE885" s="16"/>
      <c r="AF885" s="16"/>
      <c r="AG885" s="16"/>
      <c r="AH885" s="16"/>
      <c r="AI885" s="16"/>
      <c r="AJ885" s="16"/>
      <c r="AK885">
        <v>10</v>
      </c>
      <c r="AL885" s="16">
        <v>9</v>
      </c>
      <c r="AM885" s="16">
        <v>10</v>
      </c>
      <c r="AN885" s="16">
        <v>9</v>
      </c>
      <c r="AO885" s="16">
        <v>10</v>
      </c>
      <c r="AP885" s="16">
        <v>7</v>
      </c>
      <c r="AQ885" s="16">
        <v>3</v>
      </c>
      <c r="AR885" s="16">
        <v>1</v>
      </c>
      <c r="AS885" s="16">
        <v>4</v>
      </c>
      <c r="AT885" s="16">
        <v>2</v>
      </c>
      <c r="AU885">
        <v>1</v>
      </c>
      <c r="AV885">
        <v>1</v>
      </c>
      <c r="AW885">
        <v>0</v>
      </c>
      <c r="AX885">
        <v>0</v>
      </c>
      <c r="AY885">
        <v>0</v>
      </c>
      <c r="AZ885">
        <v>0</v>
      </c>
    </row>
    <row r="886" spans="1:52" x14ac:dyDescent="0.35">
      <c r="A886">
        <v>12278</v>
      </c>
      <c r="B886" t="s">
        <v>69</v>
      </c>
      <c r="C886" t="s">
        <v>74</v>
      </c>
      <c r="D886" t="s">
        <v>68</v>
      </c>
      <c r="E886" t="s">
        <v>80</v>
      </c>
      <c r="F886" t="s">
        <v>208</v>
      </c>
      <c r="G886" t="s">
        <v>94</v>
      </c>
      <c r="H886" t="s">
        <v>98</v>
      </c>
      <c r="I886" t="s">
        <v>205</v>
      </c>
      <c r="J886" t="s">
        <v>111</v>
      </c>
      <c r="K886" t="s">
        <v>202</v>
      </c>
      <c r="L886">
        <v>9</v>
      </c>
      <c r="X886" s="16"/>
      <c r="Y886" t="s">
        <v>69</v>
      </c>
      <c r="AB886">
        <v>5</v>
      </c>
      <c r="AE886" s="16"/>
      <c r="AF886" s="16"/>
      <c r="AG886" s="16"/>
      <c r="AH886" s="16"/>
      <c r="AI886" s="16"/>
      <c r="AJ886" s="16"/>
      <c r="AK886">
        <v>9</v>
      </c>
      <c r="AL886" s="16">
        <v>9</v>
      </c>
      <c r="AM886" s="16">
        <v>7</v>
      </c>
      <c r="AN886" s="16">
        <v>10</v>
      </c>
      <c r="AO886" s="16">
        <v>10</v>
      </c>
      <c r="AP886" s="16">
        <v>7</v>
      </c>
      <c r="AQ886" s="16">
        <v>4</v>
      </c>
      <c r="AR886" s="16">
        <v>1</v>
      </c>
      <c r="AS886" s="16">
        <v>3</v>
      </c>
      <c r="AT886" s="16">
        <v>2</v>
      </c>
      <c r="AU886">
        <v>1</v>
      </c>
      <c r="AV886">
        <v>0</v>
      </c>
      <c r="AW886">
        <v>0</v>
      </c>
      <c r="AX886">
        <v>0</v>
      </c>
      <c r="AY886">
        <v>1</v>
      </c>
      <c r="AZ886">
        <v>0</v>
      </c>
    </row>
    <row r="887" spans="1:52" x14ac:dyDescent="0.35">
      <c r="A887">
        <v>12282</v>
      </c>
      <c r="B887" t="s">
        <v>69</v>
      </c>
      <c r="C887" t="s">
        <v>74</v>
      </c>
      <c r="D887" t="s">
        <v>68</v>
      </c>
      <c r="E887" t="s">
        <v>78</v>
      </c>
      <c r="F887" t="s">
        <v>196</v>
      </c>
      <c r="G887" t="s">
        <v>96</v>
      </c>
      <c r="H887" t="s">
        <v>98</v>
      </c>
      <c r="I887" t="s">
        <v>206</v>
      </c>
      <c r="J887" t="s">
        <v>111</v>
      </c>
      <c r="K887" t="s">
        <v>204</v>
      </c>
      <c r="L887">
        <v>9</v>
      </c>
      <c r="X887" s="16"/>
      <c r="Y887" t="s">
        <v>69</v>
      </c>
      <c r="AB887">
        <v>5</v>
      </c>
      <c r="AE887" s="16"/>
      <c r="AF887" s="16"/>
      <c r="AG887" s="16"/>
      <c r="AH887" s="16"/>
      <c r="AI887" s="16"/>
      <c r="AJ887" s="16"/>
      <c r="AK887">
        <v>9</v>
      </c>
      <c r="AL887" s="16">
        <v>10</v>
      </c>
      <c r="AM887" s="16">
        <v>9</v>
      </c>
      <c r="AN887" s="16">
        <v>9</v>
      </c>
      <c r="AO887" s="16">
        <v>7</v>
      </c>
      <c r="AP887" s="16">
        <v>8</v>
      </c>
      <c r="AQ887" s="16">
        <v>1</v>
      </c>
      <c r="AR887" s="16">
        <v>3</v>
      </c>
      <c r="AS887" s="16">
        <v>2</v>
      </c>
      <c r="AT887" s="16">
        <v>4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</row>
    <row r="888" spans="1:52" x14ac:dyDescent="0.35">
      <c r="A888">
        <v>12283</v>
      </c>
      <c r="B888" t="s">
        <v>69</v>
      </c>
      <c r="C888" t="s">
        <v>74</v>
      </c>
      <c r="D888" t="s">
        <v>68</v>
      </c>
      <c r="E888" t="s">
        <v>78</v>
      </c>
      <c r="F888" t="s">
        <v>208</v>
      </c>
      <c r="G888" t="s">
        <v>93</v>
      </c>
      <c r="H888" t="s">
        <v>99</v>
      </c>
      <c r="I888" t="s">
        <v>206</v>
      </c>
      <c r="J888" t="s">
        <v>111</v>
      </c>
      <c r="K888" t="s">
        <v>204</v>
      </c>
      <c r="L888">
        <v>9</v>
      </c>
      <c r="X888" s="16"/>
      <c r="Y888" t="s">
        <v>69</v>
      </c>
      <c r="AB888">
        <v>5</v>
      </c>
      <c r="AE888" s="16"/>
      <c r="AF888" s="16"/>
      <c r="AG888" s="16"/>
      <c r="AH888" s="16"/>
      <c r="AI888" s="16"/>
      <c r="AJ888" s="16"/>
      <c r="AK888">
        <v>10</v>
      </c>
      <c r="AL888" s="16">
        <v>9</v>
      </c>
      <c r="AM888" s="16">
        <v>7</v>
      </c>
      <c r="AN888" s="16">
        <v>10</v>
      </c>
      <c r="AO888" s="16">
        <v>9</v>
      </c>
      <c r="AP888" s="16">
        <v>9</v>
      </c>
      <c r="AQ888" s="16">
        <v>4</v>
      </c>
      <c r="AR888" s="16">
        <v>1</v>
      </c>
      <c r="AS888" s="16">
        <v>3</v>
      </c>
      <c r="AT888" s="16">
        <v>2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</row>
    <row r="889" spans="1:52" x14ac:dyDescent="0.35">
      <c r="A889">
        <v>12286</v>
      </c>
      <c r="B889" t="s">
        <v>69</v>
      </c>
      <c r="C889" t="s">
        <v>74</v>
      </c>
      <c r="D889" t="s">
        <v>68</v>
      </c>
      <c r="E889" t="s">
        <v>78</v>
      </c>
      <c r="F889" t="s">
        <v>198</v>
      </c>
      <c r="G889" t="s">
        <v>95</v>
      </c>
      <c r="H889" t="s">
        <v>98</v>
      </c>
      <c r="I889" t="s">
        <v>209</v>
      </c>
      <c r="J889" t="s">
        <v>111</v>
      </c>
      <c r="K889" t="s">
        <v>204</v>
      </c>
      <c r="L889">
        <v>9</v>
      </c>
      <c r="X889" s="16"/>
      <c r="Y889" t="s">
        <v>69</v>
      </c>
      <c r="AB889">
        <v>4</v>
      </c>
      <c r="AE889" s="16"/>
      <c r="AF889" s="16"/>
      <c r="AG889" s="16"/>
      <c r="AH889" s="16"/>
      <c r="AI889" s="16"/>
      <c r="AJ889" s="16"/>
      <c r="AK889">
        <v>9</v>
      </c>
      <c r="AL889" s="16">
        <v>10</v>
      </c>
      <c r="AM889" s="16">
        <v>8</v>
      </c>
      <c r="AN889" s="16">
        <v>9</v>
      </c>
      <c r="AO889" s="16">
        <v>10</v>
      </c>
      <c r="AP889" s="16">
        <v>9</v>
      </c>
      <c r="AQ889" s="16">
        <v>4</v>
      </c>
      <c r="AR889" s="16">
        <v>3</v>
      </c>
      <c r="AS889" s="16">
        <v>2</v>
      </c>
      <c r="AT889" s="16">
        <v>1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</row>
    <row r="890" spans="1:52" x14ac:dyDescent="0.35">
      <c r="A890">
        <v>12288</v>
      </c>
      <c r="B890" t="s">
        <v>69</v>
      </c>
      <c r="C890" t="s">
        <v>74</v>
      </c>
      <c r="D890" t="s">
        <v>68</v>
      </c>
      <c r="E890" t="s">
        <v>81</v>
      </c>
      <c r="F890" t="s">
        <v>198</v>
      </c>
      <c r="G890" t="s">
        <v>95</v>
      </c>
      <c r="H890" t="s">
        <v>98</v>
      </c>
      <c r="I890" t="s">
        <v>203</v>
      </c>
      <c r="J890" t="s">
        <v>111</v>
      </c>
      <c r="K890" t="s">
        <v>202</v>
      </c>
      <c r="L890">
        <v>9</v>
      </c>
      <c r="X890" s="16"/>
      <c r="Y890" t="s">
        <v>68</v>
      </c>
      <c r="Z890">
        <v>9</v>
      </c>
      <c r="AA890">
        <v>4</v>
      </c>
      <c r="AB890">
        <v>4</v>
      </c>
      <c r="AC890">
        <v>10</v>
      </c>
      <c r="AD890" t="s">
        <v>128</v>
      </c>
      <c r="AE890" s="16">
        <v>4</v>
      </c>
      <c r="AF890" s="16">
        <v>4</v>
      </c>
      <c r="AG890" s="16">
        <v>5</v>
      </c>
      <c r="AH890" s="16">
        <v>5</v>
      </c>
      <c r="AI890" s="16">
        <v>1</v>
      </c>
      <c r="AJ890" s="16"/>
      <c r="AK890">
        <v>9</v>
      </c>
      <c r="AL890" s="16">
        <v>9</v>
      </c>
      <c r="AM890" s="16">
        <v>7</v>
      </c>
      <c r="AN890" s="16">
        <v>9</v>
      </c>
      <c r="AO890" s="16">
        <v>10</v>
      </c>
      <c r="AP890" s="16">
        <v>8</v>
      </c>
      <c r="AQ890" s="16">
        <v>2</v>
      </c>
      <c r="AR890" s="16">
        <v>1</v>
      </c>
      <c r="AS890" s="16">
        <v>3</v>
      </c>
      <c r="AT890" s="16">
        <v>4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</row>
    <row r="891" spans="1:52" x14ac:dyDescent="0.35">
      <c r="A891">
        <v>12290</v>
      </c>
      <c r="B891" t="s">
        <v>69</v>
      </c>
      <c r="C891" t="s">
        <v>74</v>
      </c>
      <c r="D891" t="s">
        <v>68</v>
      </c>
      <c r="E891" t="s">
        <v>82</v>
      </c>
      <c r="F891" t="s">
        <v>196</v>
      </c>
      <c r="G891" t="s">
        <v>96</v>
      </c>
      <c r="H891" t="s">
        <v>98</v>
      </c>
      <c r="I891" t="s">
        <v>205</v>
      </c>
      <c r="J891" t="s">
        <v>111</v>
      </c>
      <c r="K891" t="s">
        <v>204</v>
      </c>
      <c r="L891">
        <v>4</v>
      </c>
      <c r="X891" s="16"/>
      <c r="Y891" t="s">
        <v>69</v>
      </c>
      <c r="AB891">
        <v>3</v>
      </c>
      <c r="AE891" s="16"/>
      <c r="AF891" s="16"/>
      <c r="AG891" s="16"/>
      <c r="AH891" s="16"/>
      <c r="AI891" s="16"/>
      <c r="AJ891" s="16"/>
      <c r="AK891">
        <v>3</v>
      </c>
      <c r="AL891" s="16">
        <v>5</v>
      </c>
      <c r="AM891" s="16">
        <v>2</v>
      </c>
      <c r="AN891" s="16">
        <v>3</v>
      </c>
      <c r="AO891" s="16">
        <v>6</v>
      </c>
      <c r="AP891" s="16">
        <v>5</v>
      </c>
      <c r="AQ891" s="16">
        <v>2</v>
      </c>
      <c r="AR891" s="16">
        <v>4</v>
      </c>
      <c r="AS891" s="16">
        <v>1</v>
      </c>
      <c r="AT891" s="16">
        <v>3</v>
      </c>
      <c r="AU891">
        <v>1</v>
      </c>
      <c r="AV891">
        <v>0</v>
      </c>
      <c r="AW891">
        <v>0</v>
      </c>
      <c r="AX891">
        <v>0</v>
      </c>
      <c r="AY891">
        <v>1</v>
      </c>
      <c r="AZ891">
        <v>0</v>
      </c>
    </row>
    <row r="892" spans="1:52" x14ac:dyDescent="0.35">
      <c r="A892">
        <v>12291</v>
      </c>
      <c r="B892" t="s">
        <v>69</v>
      </c>
      <c r="C892" t="s">
        <v>74</v>
      </c>
      <c r="D892" t="s">
        <v>68</v>
      </c>
      <c r="E892" t="s">
        <v>84</v>
      </c>
      <c r="F892" t="s">
        <v>198</v>
      </c>
      <c r="G892" t="s">
        <v>96</v>
      </c>
      <c r="H892" t="s">
        <v>98</v>
      </c>
      <c r="I892" t="s">
        <v>206</v>
      </c>
      <c r="J892" t="s">
        <v>111</v>
      </c>
      <c r="K892" t="s">
        <v>116</v>
      </c>
      <c r="L892">
        <v>9</v>
      </c>
      <c r="X892" s="16"/>
      <c r="Y892" t="s">
        <v>68</v>
      </c>
      <c r="Z892">
        <v>9</v>
      </c>
      <c r="AA892">
        <v>4</v>
      </c>
      <c r="AB892">
        <v>4</v>
      </c>
      <c r="AC892">
        <v>8</v>
      </c>
      <c r="AD892" t="s">
        <v>128</v>
      </c>
      <c r="AE892" s="16">
        <v>3</v>
      </c>
      <c r="AF892" s="16">
        <v>4</v>
      </c>
      <c r="AG892" s="16">
        <v>4</v>
      </c>
      <c r="AH892" s="16">
        <v>4</v>
      </c>
      <c r="AI892" s="16">
        <v>1</v>
      </c>
      <c r="AJ892" s="16"/>
      <c r="AK892">
        <v>9</v>
      </c>
      <c r="AL892" s="16">
        <v>7</v>
      </c>
      <c r="AM892" s="16">
        <v>7</v>
      </c>
      <c r="AN892" s="16">
        <v>9</v>
      </c>
      <c r="AO892" s="16">
        <v>8</v>
      </c>
      <c r="AP892" s="16">
        <v>8</v>
      </c>
      <c r="AQ892" s="16">
        <v>4</v>
      </c>
      <c r="AR892" s="16">
        <v>3</v>
      </c>
      <c r="AS892" s="16">
        <v>1</v>
      </c>
      <c r="AT892" s="16">
        <v>2</v>
      </c>
      <c r="AU892">
        <v>1</v>
      </c>
      <c r="AV892">
        <v>1</v>
      </c>
      <c r="AW892">
        <v>0</v>
      </c>
      <c r="AX892">
        <v>0</v>
      </c>
      <c r="AY892">
        <v>0</v>
      </c>
      <c r="AZ892">
        <v>0</v>
      </c>
    </row>
    <row r="893" spans="1:52" x14ac:dyDescent="0.35">
      <c r="A893">
        <v>12292</v>
      </c>
      <c r="B893" t="s">
        <v>69</v>
      </c>
      <c r="C893" t="s">
        <v>74</v>
      </c>
      <c r="D893" t="s">
        <v>68</v>
      </c>
      <c r="E893" t="s">
        <v>79</v>
      </c>
      <c r="F893" t="s">
        <v>198</v>
      </c>
      <c r="G893" t="s">
        <v>96</v>
      </c>
      <c r="H893" t="s">
        <v>97</v>
      </c>
      <c r="I893" t="s">
        <v>203</v>
      </c>
      <c r="J893" t="s">
        <v>111</v>
      </c>
      <c r="K893" t="s">
        <v>204</v>
      </c>
      <c r="L893">
        <v>7</v>
      </c>
      <c r="X893" s="16"/>
      <c r="Y893" t="s">
        <v>68</v>
      </c>
      <c r="Z893">
        <v>8</v>
      </c>
      <c r="AA893">
        <v>4</v>
      </c>
      <c r="AB893">
        <v>5</v>
      </c>
      <c r="AC893">
        <v>5</v>
      </c>
      <c r="AD893" t="s">
        <v>129</v>
      </c>
      <c r="AE893" s="16">
        <v>4</v>
      </c>
      <c r="AF893" s="16">
        <v>5</v>
      </c>
      <c r="AG893" s="16">
        <v>4</v>
      </c>
      <c r="AH893" s="16">
        <v>3</v>
      </c>
      <c r="AI893" s="16"/>
      <c r="AJ893" s="16">
        <v>1</v>
      </c>
      <c r="AK893">
        <v>9</v>
      </c>
      <c r="AL893" s="16">
        <v>10</v>
      </c>
      <c r="AM893" s="16">
        <v>8</v>
      </c>
      <c r="AN893" s="16">
        <v>9</v>
      </c>
      <c r="AO893" s="16">
        <v>6</v>
      </c>
      <c r="AP893" s="16">
        <v>10</v>
      </c>
      <c r="AQ893" s="16">
        <v>3</v>
      </c>
      <c r="AR893" s="16">
        <v>2</v>
      </c>
      <c r="AS893" s="16">
        <v>1</v>
      </c>
      <c r="AT893" s="16">
        <v>4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</row>
    <row r="894" spans="1:52" x14ac:dyDescent="0.35">
      <c r="A894">
        <v>12295</v>
      </c>
      <c r="B894" t="s">
        <v>69</v>
      </c>
      <c r="C894" t="s">
        <v>74</v>
      </c>
      <c r="D894" t="s">
        <v>68</v>
      </c>
      <c r="E894" t="s">
        <v>86</v>
      </c>
      <c r="F894" t="s">
        <v>198</v>
      </c>
      <c r="G894" t="s">
        <v>95</v>
      </c>
      <c r="H894" t="s">
        <v>98</v>
      </c>
      <c r="I894" t="s">
        <v>206</v>
      </c>
      <c r="J894" t="s">
        <v>111</v>
      </c>
      <c r="K894" t="s">
        <v>204</v>
      </c>
      <c r="L894">
        <v>9</v>
      </c>
      <c r="X894" s="16"/>
      <c r="Y894" t="s">
        <v>68</v>
      </c>
      <c r="Z894">
        <v>9</v>
      </c>
      <c r="AA894">
        <v>4</v>
      </c>
      <c r="AB894">
        <v>5</v>
      </c>
      <c r="AC894">
        <v>8</v>
      </c>
      <c r="AD894" t="s">
        <v>129</v>
      </c>
      <c r="AE894" s="16">
        <v>3</v>
      </c>
      <c r="AF894" s="16">
        <v>4</v>
      </c>
      <c r="AG894" s="16">
        <v>5</v>
      </c>
      <c r="AH894" s="16">
        <v>4</v>
      </c>
      <c r="AI894" s="16"/>
      <c r="AJ894" s="16">
        <v>2</v>
      </c>
      <c r="AK894">
        <v>8</v>
      </c>
      <c r="AL894" s="16">
        <v>7</v>
      </c>
      <c r="AM894" s="16">
        <v>10</v>
      </c>
      <c r="AN894" s="16">
        <v>9</v>
      </c>
      <c r="AO894" s="16">
        <v>10</v>
      </c>
      <c r="AP894" s="16">
        <v>7</v>
      </c>
      <c r="AQ894" s="16">
        <v>2</v>
      </c>
      <c r="AR894" s="16">
        <v>1</v>
      </c>
      <c r="AS894" s="16">
        <v>3</v>
      </c>
      <c r="AT894" s="16">
        <v>4</v>
      </c>
      <c r="AU894">
        <v>1</v>
      </c>
      <c r="AV894">
        <v>1</v>
      </c>
      <c r="AW894">
        <v>0</v>
      </c>
      <c r="AX894">
        <v>0</v>
      </c>
      <c r="AY894">
        <v>0</v>
      </c>
      <c r="AZ894">
        <v>0</v>
      </c>
    </row>
    <row r="895" spans="1:52" x14ac:dyDescent="0.35">
      <c r="A895">
        <v>12297</v>
      </c>
      <c r="B895" t="s">
        <v>69</v>
      </c>
      <c r="C895" t="s">
        <v>74</v>
      </c>
      <c r="D895" t="s">
        <v>68</v>
      </c>
      <c r="E895" t="s">
        <v>79</v>
      </c>
      <c r="F895" t="s">
        <v>200</v>
      </c>
      <c r="G895" t="s">
        <v>96</v>
      </c>
      <c r="H895" t="s">
        <v>98</v>
      </c>
      <c r="I895" t="s">
        <v>199</v>
      </c>
      <c r="J895" t="s">
        <v>111</v>
      </c>
      <c r="K895" t="s">
        <v>202</v>
      </c>
      <c r="L895">
        <v>10</v>
      </c>
      <c r="X895" s="16"/>
      <c r="Y895" t="s">
        <v>69</v>
      </c>
      <c r="AB895">
        <v>5</v>
      </c>
      <c r="AE895" s="16"/>
      <c r="AF895" s="16"/>
      <c r="AG895" s="16"/>
      <c r="AH895" s="16"/>
      <c r="AI895" s="16"/>
      <c r="AJ895" s="16"/>
      <c r="AK895">
        <v>8</v>
      </c>
      <c r="AL895" s="16">
        <v>10</v>
      </c>
      <c r="AM895" s="16">
        <v>8</v>
      </c>
      <c r="AN895" s="16">
        <v>8</v>
      </c>
      <c r="AO895" s="16">
        <v>10</v>
      </c>
      <c r="AP895" s="16">
        <v>7</v>
      </c>
      <c r="AQ895" s="16">
        <v>1</v>
      </c>
      <c r="AR895" s="16">
        <v>3</v>
      </c>
      <c r="AS895" s="16">
        <v>2</v>
      </c>
      <c r="AT895" s="16">
        <v>4</v>
      </c>
      <c r="AU895">
        <v>1</v>
      </c>
      <c r="AV895">
        <v>1</v>
      </c>
      <c r="AW895">
        <v>0</v>
      </c>
      <c r="AX895">
        <v>0</v>
      </c>
      <c r="AY895">
        <v>0</v>
      </c>
      <c r="AZ895">
        <v>0</v>
      </c>
    </row>
    <row r="896" spans="1:52" x14ac:dyDescent="0.35">
      <c r="A896">
        <v>12301</v>
      </c>
      <c r="B896" t="s">
        <v>69</v>
      </c>
      <c r="C896" t="s">
        <v>74</v>
      </c>
      <c r="D896" t="s">
        <v>68</v>
      </c>
      <c r="E896" t="s">
        <v>85</v>
      </c>
      <c r="F896" t="s">
        <v>208</v>
      </c>
      <c r="G896" t="s">
        <v>93</v>
      </c>
      <c r="H896" t="s">
        <v>99</v>
      </c>
      <c r="I896" t="s">
        <v>209</v>
      </c>
      <c r="J896" t="s">
        <v>111</v>
      </c>
      <c r="K896" t="s">
        <v>204</v>
      </c>
      <c r="L896">
        <v>9</v>
      </c>
      <c r="X896" s="16"/>
      <c r="Y896" t="s">
        <v>68</v>
      </c>
      <c r="Z896">
        <v>9</v>
      </c>
      <c r="AA896">
        <v>4</v>
      </c>
      <c r="AB896">
        <v>5</v>
      </c>
      <c r="AC896">
        <v>10</v>
      </c>
      <c r="AD896" t="s">
        <v>129</v>
      </c>
      <c r="AE896" s="16">
        <v>4</v>
      </c>
      <c r="AF896" s="16">
        <v>5</v>
      </c>
      <c r="AG896" s="16">
        <v>5</v>
      </c>
      <c r="AH896" s="16">
        <v>5</v>
      </c>
      <c r="AI896" s="16"/>
      <c r="AJ896" s="16">
        <v>2</v>
      </c>
      <c r="AK896">
        <v>10</v>
      </c>
      <c r="AL896" s="16">
        <v>9</v>
      </c>
      <c r="AM896" s="16">
        <v>7</v>
      </c>
      <c r="AN896" s="16">
        <v>9</v>
      </c>
      <c r="AO896" s="16">
        <v>9</v>
      </c>
      <c r="AP896" s="16">
        <v>9</v>
      </c>
      <c r="AQ896" s="16">
        <v>1</v>
      </c>
      <c r="AR896" s="16">
        <v>3</v>
      </c>
      <c r="AS896" s="16">
        <v>2</v>
      </c>
      <c r="AT896" s="16">
        <v>4</v>
      </c>
      <c r="AU896">
        <v>1</v>
      </c>
      <c r="AV896">
        <v>1</v>
      </c>
      <c r="AW896">
        <v>0</v>
      </c>
      <c r="AX896">
        <v>0</v>
      </c>
      <c r="AY896">
        <v>0</v>
      </c>
      <c r="AZ896">
        <v>0</v>
      </c>
    </row>
    <row r="897" spans="1:52" x14ac:dyDescent="0.35">
      <c r="A897">
        <v>12302</v>
      </c>
      <c r="B897" t="s">
        <v>69</v>
      </c>
      <c r="C897" t="s">
        <v>74</v>
      </c>
      <c r="D897" t="s">
        <v>68</v>
      </c>
      <c r="E897" t="s">
        <v>86</v>
      </c>
      <c r="F897" t="s">
        <v>198</v>
      </c>
      <c r="G897" t="s">
        <v>95</v>
      </c>
      <c r="H897" t="s">
        <v>98</v>
      </c>
      <c r="I897" t="s">
        <v>199</v>
      </c>
      <c r="J897" t="s">
        <v>111</v>
      </c>
      <c r="K897" t="s">
        <v>204</v>
      </c>
      <c r="L897">
        <v>10</v>
      </c>
      <c r="X897" s="16"/>
      <c r="Y897" t="s">
        <v>69</v>
      </c>
      <c r="AB897">
        <v>5</v>
      </c>
      <c r="AE897" s="16"/>
      <c r="AF897" s="16"/>
      <c r="AG897" s="16"/>
      <c r="AH897" s="16"/>
      <c r="AI897" s="16"/>
      <c r="AJ897" s="16"/>
      <c r="AK897">
        <v>8</v>
      </c>
      <c r="AL897" s="16">
        <v>8</v>
      </c>
      <c r="AM897" s="16">
        <v>8</v>
      </c>
      <c r="AN897" s="16">
        <v>9</v>
      </c>
      <c r="AO897" s="16">
        <v>8</v>
      </c>
      <c r="AP897" s="16">
        <v>10</v>
      </c>
      <c r="AQ897" s="16">
        <v>1</v>
      </c>
      <c r="AR897" s="16">
        <v>4</v>
      </c>
      <c r="AS897" s="16">
        <v>2</v>
      </c>
      <c r="AT897" s="16">
        <v>3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</row>
    <row r="898" spans="1:52" x14ac:dyDescent="0.35">
      <c r="A898">
        <v>12310</v>
      </c>
      <c r="B898" t="s">
        <v>69</v>
      </c>
      <c r="C898" t="s">
        <v>74</v>
      </c>
      <c r="D898" t="s">
        <v>68</v>
      </c>
      <c r="E898" t="s">
        <v>85</v>
      </c>
      <c r="F898" t="s">
        <v>200</v>
      </c>
      <c r="G898" t="s">
        <v>94</v>
      </c>
      <c r="H898" t="s">
        <v>98</v>
      </c>
      <c r="I898" t="s">
        <v>206</v>
      </c>
      <c r="J898" t="s">
        <v>111</v>
      </c>
      <c r="K898" t="s">
        <v>204</v>
      </c>
      <c r="L898">
        <v>10</v>
      </c>
      <c r="X898" s="16"/>
      <c r="Y898" t="s">
        <v>69</v>
      </c>
      <c r="AB898">
        <v>5</v>
      </c>
      <c r="AE898" s="16"/>
      <c r="AF898" s="16"/>
      <c r="AG898" s="16"/>
      <c r="AH898" s="16"/>
      <c r="AI898" s="16"/>
      <c r="AJ898" s="16"/>
      <c r="AK898">
        <v>9</v>
      </c>
      <c r="AL898" s="16">
        <v>7</v>
      </c>
      <c r="AM898" s="16">
        <v>9</v>
      </c>
      <c r="AN898" s="16">
        <v>10</v>
      </c>
      <c r="AO898" s="16">
        <v>9</v>
      </c>
      <c r="AP898" s="16">
        <v>10</v>
      </c>
      <c r="AQ898" s="16">
        <v>3</v>
      </c>
      <c r="AR898" s="16">
        <v>4</v>
      </c>
      <c r="AS898" s="16">
        <v>1</v>
      </c>
      <c r="AT898" s="16">
        <v>2</v>
      </c>
      <c r="AU898">
        <v>1</v>
      </c>
      <c r="AV898">
        <v>1</v>
      </c>
      <c r="AW898">
        <v>0</v>
      </c>
      <c r="AX898">
        <v>0</v>
      </c>
      <c r="AY898">
        <v>0</v>
      </c>
      <c r="AZ898">
        <v>0</v>
      </c>
    </row>
    <row r="899" spans="1:52" x14ac:dyDescent="0.35">
      <c r="A899">
        <v>12315</v>
      </c>
      <c r="B899" t="s">
        <v>69</v>
      </c>
      <c r="C899" t="s">
        <v>74</v>
      </c>
      <c r="D899" t="s">
        <v>68</v>
      </c>
      <c r="E899" t="s">
        <v>80</v>
      </c>
      <c r="F899" t="s">
        <v>196</v>
      </c>
      <c r="G899" t="s">
        <v>95</v>
      </c>
      <c r="H899" t="s">
        <v>98</v>
      </c>
      <c r="I899" t="s">
        <v>199</v>
      </c>
      <c r="J899" t="s">
        <v>111</v>
      </c>
      <c r="K899" t="s">
        <v>204</v>
      </c>
      <c r="L899">
        <v>8</v>
      </c>
      <c r="X899" s="16"/>
      <c r="Y899" t="s">
        <v>69</v>
      </c>
      <c r="AB899">
        <v>4</v>
      </c>
      <c r="AE899" s="16"/>
      <c r="AF899" s="16"/>
      <c r="AG899" s="16"/>
      <c r="AH899" s="16"/>
      <c r="AI899" s="16"/>
      <c r="AJ899" s="16"/>
      <c r="AK899">
        <v>9</v>
      </c>
      <c r="AL899" s="16">
        <v>8</v>
      </c>
      <c r="AM899" s="16">
        <v>7</v>
      </c>
      <c r="AN899" s="16">
        <v>9</v>
      </c>
      <c r="AO899" s="16">
        <v>10</v>
      </c>
      <c r="AP899" s="16">
        <v>8</v>
      </c>
      <c r="AQ899" s="16">
        <v>1</v>
      </c>
      <c r="AR899" s="16">
        <v>3</v>
      </c>
      <c r="AS899" s="16">
        <v>2</v>
      </c>
      <c r="AT899" s="16">
        <v>4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</row>
    <row r="900" spans="1:52" x14ac:dyDescent="0.35">
      <c r="A900">
        <v>12316</v>
      </c>
      <c r="B900" t="s">
        <v>69</v>
      </c>
      <c r="C900" t="s">
        <v>74</v>
      </c>
      <c r="D900" t="s">
        <v>68</v>
      </c>
      <c r="E900" t="s">
        <v>84</v>
      </c>
      <c r="F900" t="s">
        <v>198</v>
      </c>
      <c r="G900" t="s">
        <v>96</v>
      </c>
      <c r="H900" t="s">
        <v>97</v>
      </c>
      <c r="I900" t="s">
        <v>207</v>
      </c>
      <c r="J900" t="s">
        <v>111</v>
      </c>
      <c r="K900" t="s">
        <v>204</v>
      </c>
      <c r="L900">
        <v>10</v>
      </c>
      <c r="X900" s="16"/>
      <c r="Y900" t="s">
        <v>68</v>
      </c>
      <c r="Z900">
        <v>10</v>
      </c>
      <c r="AA900">
        <v>5</v>
      </c>
      <c r="AB900">
        <v>4</v>
      </c>
      <c r="AC900">
        <v>9</v>
      </c>
      <c r="AD900" t="s">
        <v>129</v>
      </c>
      <c r="AE900" s="16">
        <v>5</v>
      </c>
      <c r="AF900" s="16">
        <v>5</v>
      </c>
      <c r="AG900" s="16">
        <v>4</v>
      </c>
      <c r="AH900" s="16">
        <v>5</v>
      </c>
      <c r="AI900" s="16"/>
      <c r="AJ900" s="16">
        <v>1</v>
      </c>
      <c r="AK900">
        <v>9</v>
      </c>
      <c r="AL900" s="16">
        <v>8</v>
      </c>
      <c r="AM900" s="16">
        <v>7</v>
      </c>
      <c r="AN900" s="16">
        <v>9</v>
      </c>
      <c r="AO900" s="16">
        <v>8</v>
      </c>
      <c r="AP900" s="16">
        <v>9</v>
      </c>
      <c r="AQ900" s="16">
        <v>1</v>
      </c>
      <c r="AR900" s="16">
        <v>3</v>
      </c>
      <c r="AS900" s="16">
        <v>2</v>
      </c>
      <c r="AT900" s="16">
        <v>4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</row>
    <row r="901" spans="1:52" x14ac:dyDescent="0.35">
      <c r="A901">
        <v>12320</v>
      </c>
      <c r="B901" t="s">
        <v>69</v>
      </c>
      <c r="C901" t="s">
        <v>74</v>
      </c>
      <c r="D901" t="s">
        <v>68</v>
      </c>
      <c r="E901" t="s">
        <v>82</v>
      </c>
      <c r="F901" t="s">
        <v>198</v>
      </c>
      <c r="G901" t="s">
        <v>95</v>
      </c>
      <c r="H901" t="s">
        <v>98</v>
      </c>
      <c r="I901" t="s">
        <v>197</v>
      </c>
      <c r="J901" t="s">
        <v>111</v>
      </c>
      <c r="K901" t="s">
        <v>116</v>
      </c>
      <c r="L901">
        <v>9</v>
      </c>
      <c r="X901" s="16"/>
      <c r="Y901" t="s">
        <v>69</v>
      </c>
      <c r="AB901">
        <v>4</v>
      </c>
      <c r="AE901" s="16"/>
      <c r="AF901" s="16"/>
      <c r="AG901" s="16"/>
      <c r="AH901" s="16"/>
      <c r="AI901" s="16"/>
      <c r="AJ901" s="16"/>
      <c r="AK901">
        <v>10</v>
      </c>
      <c r="AL901" s="16">
        <v>9</v>
      </c>
      <c r="AM901" s="16">
        <v>9</v>
      </c>
      <c r="AN901" s="16">
        <v>10</v>
      </c>
      <c r="AO901" s="16">
        <v>9</v>
      </c>
      <c r="AP901" s="16">
        <v>7</v>
      </c>
      <c r="AQ901" s="16">
        <v>1</v>
      </c>
      <c r="AR901" s="16">
        <v>4</v>
      </c>
      <c r="AS901" s="16">
        <v>2</v>
      </c>
      <c r="AT901" s="16">
        <v>3</v>
      </c>
      <c r="AU901">
        <v>1</v>
      </c>
      <c r="AV901">
        <v>1</v>
      </c>
      <c r="AW901">
        <v>0</v>
      </c>
      <c r="AX901">
        <v>0</v>
      </c>
      <c r="AY901">
        <v>0</v>
      </c>
      <c r="AZ901">
        <v>0</v>
      </c>
    </row>
    <row r="902" spans="1:52" x14ac:dyDescent="0.35">
      <c r="A902">
        <v>12325</v>
      </c>
      <c r="B902" t="s">
        <v>69</v>
      </c>
      <c r="C902" t="s">
        <v>74</v>
      </c>
      <c r="D902" t="s">
        <v>68</v>
      </c>
      <c r="E902" t="s">
        <v>76</v>
      </c>
      <c r="F902" t="s">
        <v>200</v>
      </c>
      <c r="G902" t="s">
        <v>96</v>
      </c>
      <c r="H902" t="s">
        <v>98</v>
      </c>
      <c r="I902" t="s">
        <v>206</v>
      </c>
      <c r="J902" t="s">
        <v>111</v>
      </c>
      <c r="K902" t="s">
        <v>202</v>
      </c>
      <c r="L902">
        <v>4</v>
      </c>
      <c r="X902" s="16"/>
      <c r="Y902" t="s">
        <v>69</v>
      </c>
      <c r="AB902">
        <v>3</v>
      </c>
      <c r="AE902" s="16"/>
      <c r="AF902" s="16"/>
      <c r="AG902" s="16"/>
      <c r="AH902" s="16"/>
      <c r="AI902" s="16"/>
      <c r="AJ902" s="16"/>
      <c r="AK902">
        <v>2</v>
      </c>
      <c r="AL902" s="16">
        <v>3</v>
      </c>
      <c r="AM902" s="16">
        <v>4</v>
      </c>
      <c r="AN902" s="16">
        <v>3</v>
      </c>
      <c r="AO902" s="16">
        <v>5</v>
      </c>
      <c r="AP902" s="16">
        <v>4</v>
      </c>
      <c r="AQ902" s="16">
        <v>2</v>
      </c>
      <c r="AR902" s="16">
        <v>4</v>
      </c>
      <c r="AS902" s="16">
        <v>3</v>
      </c>
      <c r="AT902" s="16">
        <v>1</v>
      </c>
      <c r="AU902">
        <v>1</v>
      </c>
      <c r="AV902">
        <v>1</v>
      </c>
      <c r="AW902">
        <v>0</v>
      </c>
      <c r="AX902">
        <v>0</v>
      </c>
      <c r="AY902">
        <v>1</v>
      </c>
      <c r="AZ902">
        <v>0</v>
      </c>
    </row>
    <row r="903" spans="1:52" x14ac:dyDescent="0.35">
      <c r="A903">
        <v>12326</v>
      </c>
      <c r="B903" t="s">
        <v>69</v>
      </c>
      <c r="C903" t="s">
        <v>74</v>
      </c>
      <c r="D903" t="s">
        <v>68</v>
      </c>
      <c r="E903" t="s">
        <v>84</v>
      </c>
      <c r="F903" t="s">
        <v>198</v>
      </c>
      <c r="G903" t="s">
        <v>95</v>
      </c>
      <c r="H903" t="s">
        <v>97</v>
      </c>
      <c r="I903" t="s">
        <v>199</v>
      </c>
      <c r="J903" t="s">
        <v>111</v>
      </c>
      <c r="K903" t="s">
        <v>116</v>
      </c>
      <c r="L903">
        <v>9</v>
      </c>
      <c r="X903" s="16"/>
      <c r="Y903" t="s">
        <v>68</v>
      </c>
      <c r="Z903">
        <v>9</v>
      </c>
      <c r="AA903">
        <v>4</v>
      </c>
      <c r="AB903">
        <v>5</v>
      </c>
      <c r="AC903">
        <v>10</v>
      </c>
      <c r="AD903" t="s">
        <v>128</v>
      </c>
      <c r="AE903" s="16">
        <v>5</v>
      </c>
      <c r="AF903" s="16">
        <v>5</v>
      </c>
      <c r="AG903" s="16">
        <v>4</v>
      </c>
      <c r="AH903" s="16">
        <v>5</v>
      </c>
      <c r="AI903" s="16">
        <v>3</v>
      </c>
      <c r="AJ903" s="16"/>
      <c r="AK903">
        <v>10</v>
      </c>
      <c r="AL903" s="16">
        <v>10</v>
      </c>
      <c r="AM903" s="16">
        <v>9</v>
      </c>
      <c r="AN903" s="16">
        <v>9</v>
      </c>
      <c r="AO903" s="16">
        <v>10</v>
      </c>
      <c r="AP903" s="16">
        <v>8</v>
      </c>
      <c r="AQ903" s="16">
        <v>2</v>
      </c>
      <c r="AR903" s="16">
        <v>1</v>
      </c>
      <c r="AS903" s="16">
        <v>3</v>
      </c>
      <c r="AT903" s="16">
        <v>4</v>
      </c>
      <c r="AU903">
        <v>1</v>
      </c>
      <c r="AV903">
        <v>1</v>
      </c>
      <c r="AW903">
        <v>0</v>
      </c>
      <c r="AX903">
        <v>0</v>
      </c>
      <c r="AY903">
        <v>0</v>
      </c>
      <c r="AZ903">
        <v>0</v>
      </c>
    </row>
    <row r="904" spans="1:52" x14ac:dyDescent="0.35">
      <c r="A904">
        <v>12328</v>
      </c>
      <c r="B904" t="s">
        <v>69</v>
      </c>
      <c r="C904" t="s">
        <v>74</v>
      </c>
      <c r="D904" t="s">
        <v>68</v>
      </c>
      <c r="E904" t="s">
        <v>77</v>
      </c>
      <c r="F904" t="s">
        <v>208</v>
      </c>
      <c r="G904" t="s">
        <v>93</v>
      </c>
      <c r="H904" t="s">
        <v>99</v>
      </c>
      <c r="I904" t="s">
        <v>201</v>
      </c>
      <c r="J904" t="s">
        <v>111</v>
      </c>
      <c r="K904" t="s">
        <v>204</v>
      </c>
      <c r="L904">
        <v>7</v>
      </c>
      <c r="X904" s="16"/>
      <c r="Y904" t="s">
        <v>68</v>
      </c>
      <c r="Z904">
        <v>7</v>
      </c>
      <c r="AA904">
        <v>2</v>
      </c>
      <c r="AB904">
        <v>4</v>
      </c>
      <c r="AC904">
        <v>8</v>
      </c>
      <c r="AD904" t="s">
        <v>129</v>
      </c>
      <c r="AE904" s="16">
        <v>4</v>
      </c>
      <c r="AF904" s="16">
        <v>5</v>
      </c>
      <c r="AG904" s="16">
        <v>4</v>
      </c>
      <c r="AH904" s="16">
        <v>5</v>
      </c>
      <c r="AI904" s="16"/>
      <c r="AJ904" s="16">
        <v>2</v>
      </c>
      <c r="AK904">
        <v>8</v>
      </c>
      <c r="AL904" s="16">
        <v>8</v>
      </c>
      <c r="AM904" s="16">
        <v>8</v>
      </c>
      <c r="AN904" s="16">
        <v>9</v>
      </c>
      <c r="AO904" s="16">
        <v>9</v>
      </c>
      <c r="AP904" s="16">
        <v>9</v>
      </c>
      <c r="AQ904" s="16">
        <v>3</v>
      </c>
      <c r="AR904" s="16">
        <v>4</v>
      </c>
      <c r="AS904" s="16">
        <v>1</v>
      </c>
      <c r="AT904" s="16">
        <v>2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</row>
    <row r="905" spans="1:52" x14ac:dyDescent="0.35">
      <c r="A905">
        <v>12329</v>
      </c>
      <c r="B905" t="s">
        <v>69</v>
      </c>
      <c r="C905" t="s">
        <v>74</v>
      </c>
      <c r="D905" t="s">
        <v>68</v>
      </c>
      <c r="E905" t="s">
        <v>84</v>
      </c>
      <c r="F905" t="s">
        <v>196</v>
      </c>
      <c r="G905" t="s">
        <v>96</v>
      </c>
      <c r="H905" t="s">
        <v>97</v>
      </c>
      <c r="I905" t="s">
        <v>203</v>
      </c>
      <c r="J905" t="s">
        <v>111</v>
      </c>
      <c r="K905" t="s">
        <v>116</v>
      </c>
      <c r="L905">
        <v>9</v>
      </c>
      <c r="X905" s="16"/>
      <c r="Y905" t="s">
        <v>68</v>
      </c>
      <c r="Z905">
        <v>10</v>
      </c>
      <c r="AA905">
        <v>4</v>
      </c>
      <c r="AB905">
        <v>4</v>
      </c>
      <c r="AC905">
        <v>9</v>
      </c>
      <c r="AD905" t="s">
        <v>129</v>
      </c>
      <c r="AE905" s="16">
        <v>2</v>
      </c>
      <c r="AF905" s="16">
        <v>4</v>
      </c>
      <c r="AG905" s="16">
        <v>4</v>
      </c>
      <c r="AH905" s="16">
        <v>4</v>
      </c>
      <c r="AI905" s="16"/>
      <c r="AJ905" s="16">
        <v>1</v>
      </c>
      <c r="AK905">
        <v>9</v>
      </c>
      <c r="AL905" s="16">
        <v>8</v>
      </c>
      <c r="AM905" s="16">
        <v>9</v>
      </c>
      <c r="AN905" s="16">
        <v>10</v>
      </c>
      <c r="AO905" s="16">
        <v>8</v>
      </c>
      <c r="AP905" s="16">
        <v>7</v>
      </c>
      <c r="AQ905" s="16">
        <v>3</v>
      </c>
      <c r="AR905" s="16">
        <v>1</v>
      </c>
      <c r="AS905" s="16">
        <v>2</v>
      </c>
      <c r="AT905" s="16">
        <v>4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</row>
    <row r="906" spans="1:52" x14ac:dyDescent="0.35">
      <c r="A906">
        <v>12333</v>
      </c>
      <c r="B906" t="s">
        <v>69</v>
      </c>
      <c r="C906" t="s">
        <v>74</v>
      </c>
      <c r="D906" t="s">
        <v>68</v>
      </c>
      <c r="E906" t="s">
        <v>80</v>
      </c>
      <c r="F906" t="s">
        <v>198</v>
      </c>
      <c r="G906" t="s">
        <v>95</v>
      </c>
      <c r="H906" t="s">
        <v>97</v>
      </c>
      <c r="I906" t="s">
        <v>205</v>
      </c>
      <c r="J906" t="s">
        <v>110</v>
      </c>
      <c r="K906" t="s">
        <v>204</v>
      </c>
      <c r="L906">
        <v>10</v>
      </c>
      <c r="P906">
        <v>10</v>
      </c>
      <c r="Q906">
        <v>10</v>
      </c>
      <c r="R906">
        <v>9</v>
      </c>
      <c r="S906">
        <v>10</v>
      </c>
      <c r="T906">
        <v>10</v>
      </c>
      <c r="U906">
        <v>10</v>
      </c>
      <c r="V906" t="s">
        <v>123</v>
      </c>
      <c r="X906">
        <v>4</v>
      </c>
      <c r="Y906" t="s">
        <v>68</v>
      </c>
      <c r="Z906">
        <v>9</v>
      </c>
      <c r="AA906">
        <v>5</v>
      </c>
      <c r="AB906">
        <v>5</v>
      </c>
      <c r="AC906">
        <v>9</v>
      </c>
      <c r="AD906" t="s">
        <v>129</v>
      </c>
      <c r="AE906" s="16">
        <v>4</v>
      </c>
      <c r="AF906" s="16">
        <v>4</v>
      </c>
      <c r="AG906" s="16">
        <v>4</v>
      </c>
      <c r="AH906" s="16">
        <v>5</v>
      </c>
      <c r="AI906" s="16"/>
      <c r="AJ906" s="16">
        <v>3</v>
      </c>
      <c r="AL906" s="16"/>
      <c r="AM906" s="16"/>
      <c r="AN906" s="16"/>
      <c r="AO906" s="16"/>
      <c r="AP906" s="16"/>
      <c r="AQ906" s="16"/>
      <c r="AR906" s="16"/>
      <c r="AS906" s="16"/>
      <c r="AT906" s="16"/>
      <c r="AU906">
        <v>1</v>
      </c>
      <c r="AV906">
        <v>1</v>
      </c>
      <c r="AW906">
        <v>1</v>
      </c>
      <c r="AX906">
        <v>0</v>
      </c>
      <c r="AY906">
        <v>0</v>
      </c>
      <c r="AZ906">
        <v>0</v>
      </c>
    </row>
    <row r="907" spans="1:52" x14ac:dyDescent="0.35">
      <c r="A907">
        <v>12337</v>
      </c>
      <c r="B907" t="s">
        <v>69</v>
      </c>
      <c r="C907" t="s">
        <v>74</v>
      </c>
      <c r="D907" t="s">
        <v>68</v>
      </c>
      <c r="E907" t="s">
        <v>84</v>
      </c>
      <c r="F907" t="s">
        <v>198</v>
      </c>
      <c r="G907" t="s">
        <v>96</v>
      </c>
      <c r="H907" t="s">
        <v>98</v>
      </c>
      <c r="I907" t="s">
        <v>203</v>
      </c>
      <c r="J907" t="s">
        <v>111</v>
      </c>
      <c r="K907" t="s">
        <v>204</v>
      </c>
      <c r="L907">
        <v>9</v>
      </c>
      <c r="X907" s="16"/>
      <c r="Y907" t="s">
        <v>68</v>
      </c>
      <c r="Z907">
        <v>9</v>
      </c>
      <c r="AA907">
        <v>4</v>
      </c>
      <c r="AB907">
        <v>4</v>
      </c>
      <c r="AC907">
        <v>10</v>
      </c>
      <c r="AD907" t="s">
        <v>128</v>
      </c>
      <c r="AE907" s="16">
        <v>4</v>
      </c>
      <c r="AF907" s="16">
        <v>4</v>
      </c>
      <c r="AG907" s="16">
        <v>4</v>
      </c>
      <c r="AH907" s="16">
        <v>4</v>
      </c>
      <c r="AI907" s="16">
        <v>1</v>
      </c>
      <c r="AJ907" s="16"/>
      <c r="AK907">
        <v>10</v>
      </c>
      <c r="AL907" s="16">
        <v>10</v>
      </c>
      <c r="AM907" s="16">
        <v>10</v>
      </c>
      <c r="AN907" s="16">
        <v>9</v>
      </c>
      <c r="AO907" s="16">
        <v>8</v>
      </c>
      <c r="AP907" s="16">
        <v>10</v>
      </c>
      <c r="AQ907" s="16">
        <v>1</v>
      </c>
      <c r="AR907" s="16">
        <v>4</v>
      </c>
      <c r="AS907" s="16">
        <v>2</v>
      </c>
      <c r="AT907" s="16">
        <v>3</v>
      </c>
      <c r="AU907">
        <v>1</v>
      </c>
      <c r="AV907">
        <v>1</v>
      </c>
      <c r="AW907">
        <v>0</v>
      </c>
      <c r="AX907">
        <v>0</v>
      </c>
      <c r="AY907">
        <v>0</v>
      </c>
      <c r="AZ907">
        <v>0</v>
      </c>
    </row>
    <row r="908" spans="1:52" x14ac:dyDescent="0.35">
      <c r="A908">
        <v>12339</v>
      </c>
      <c r="B908" t="s">
        <v>69</v>
      </c>
      <c r="C908" t="s">
        <v>74</v>
      </c>
      <c r="D908" t="s">
        <v>68</v>
      </c>
      <c r="E908" t="s">
        <v>84</v>
      </c>
      <c r="F908" t="s">
        <v>208</v>
      </c>
      <c r="G908" t="s">
        <v>93</v>
      </c>
      <c r="H908" t="s">
        <v>99</v>
      </c>
      <c r="I908" t="s">
        <v>203</v>
      </c>
      <c r="J908" t="s">
        <v>111</v>
      </c>
      <c r="K908" t="s">
        <v>204</v>
      </c>
      <c r="L908">
        <v>9</v>
      </c>
      <c r="X908" s="16"/>
      <c r="Y908" t="s">
        <v>69</v>
      </c>
      <c r="AB908">
        <v>4</v>
      </c>
      <c r="AE908" s="16"/>
      <c r="AF908" s="16"/>
      <c r="AG908" s="16"/>
      <c r="AH908" s="16"/>
      <c r="AI908" s="16"/>
      <c r="AJ908" s="16"/>
      <c r="AK908">
        <v>10</v>
      </c>
      <c r="AL908" s="16">
        <v>9</v>
      </c>
      <c r="AM908" s="16">
        <v>8</v>
      </c>
      <c r="AN908" s="16">
        <v>10</v>
      </c>
      <c r="AO908" s="16">
        <v>9</v>
      </c>
      <c r="AP908" s="16">
        <v>9</v>
      </c>
      <c r="AQ908" s="16">
        <v>2</v>
      </c>
      <c r="AR908" s="16">
        <v>1</v>
      </c>
      <c r="AS908" s="16">
        <v>4</v>
      </c>
      <c r="AT908" s="16">
        <v>3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</row>
    <row r="909" spans="1:52" x14ac:dyDescent="0.35">
      <c r="A909">
        <v>12340</v>
      </c>
      <c r="B909" t="s">
        <v>69</v>
      </c>
      <c r="C909" t="s">
        <v>74</v>
      </c>
      <c r="D909" t="s">
        <v>68</v>
      </c>
      <c r="E909" t="s">
        <v>83</v>
      </c>
      <c r="F909" t="s">
        <v>200</v>
      </c>
      <c r="G909" t="s">
        <v>96</v>
      </c>
      <c r="H909" t="s">
        <v>97</v>
      </c>
      <c r="I909" t="s">
        <v>199</v>
      </c>
      <c r="J909" t="s">
        <v>111</v>
      </c>
      <c r="K909" t="s">
        <v>116</v>
      </c>
      <c r="L909">
        <v>4</v>
      </c>
      <c r="X909" s="16"/>
      <c r="Y909" t="s">
        <v>69</v>
      </c>
      <c r="AB909">
        <v>5</v>
      </c>
      <c r="AE909" s="16"/>
      <c r="AF909" s="16"/>
      <c r="AG909" s="16"/>
      <c r="AH909" s="16"/>
      <c r="AI909" s="16"/>
      <c r="AJ909" s="16"/>
      <c r="AK909">
        <v>3</v>
      </c>
      <c r="AL909" s="16">
        <v>3</v>
      </c>
      <c r="AM909" s="16">
        <v>6</v>
      </c>
      <c r="AN909" s="16">
        <v>4</v>
      </c>
      <c r="AO909" s="16">
        <v>6</v>
      </c>
      <c r="AP909" s="16">
        <v>5</v>
      </c>
      <c r="AQ909" s="16">
        <v>3</v>
      </c>
      <c r="AR909" s="16">
        <v>1</v>
      </c>
      <c r="AS909" s="16">
        <v>4</v>
      </c>
      <c r="AT909" s="16">
        <v>2</v>
      </c>
      <c r="AU909">
        <v>1</v>
      </c>
      <c r="AV909">
        <v>1</v>
      </c>
      <c r="AW909">
        <v>0</v>
      </c>
      <c r="AX909">
        <v>0</v>
      </c>
      <c r="AY909">
        <v>0</v>
      </c>
      <c r="AZ909">
        <v>0</v>
      </c>
    </row>
    <row r="910" spans="1:52" x14ac:dyDescent="0.35">
      <c r="A910">
        <v>12342</v>
      </c>
      <c r="B910" t="s">
        <v>69</v>
      </c>
      <c r="C910" t="s">
        <v>74</v>
      </c>
      <c r="D910" t="s">
        <v>68</v>
      </c>
      <c r="E910" t="s">
        <v>86</v>
      </c>
      <c r="F910" t="s">
        <v>200</v>
      </c>
      <c r="G910" t="s">
        <v>94</v>
      </c>
      <c r="H910" t="s">
        <v>98</v>
      </c>
      <c r="I910" t="s">
        <v>201</v>
      </c>
      <c r="J910" t="s">
        <v>111</v>
      </c>
      <c r="K910" t="s">
        <v>116</v>
      </c>
      <c r="L910">
        <v>10</v>
      </c>
      <c r="X910" s="16"/>
      <c r="Y910" t="s">
        <v>68</v>
      </c>
      <c r="Z910">
        <v>10</v>
      </c>
      <c r="AA910">
        <v>4</v>
      </c>
      <c r="AB910">
        <v>5</v>
      </c>
      <c r="AC910">
        <v>9</v>
      </c>
      <c r="AD910" t="s">
        <v>129</v>
      </c>
      <c r="AE910" s="16">
        <v>4</v>
      </c>
      <c r="AF910" s="16">
        <v>4</v>
      </c>
      <c r="AG910" s="16">
        <v>4</v>
      </c>
      <c r="AH910" s="16">
        <v>4</v>
      </c>
      <c r="AI910" s="16"/>
      <c r="AJ910" s="16">
        <v>1</v>
      </c>
      <c r="AK910">
        <v>8</v>
      </c>
      <c r="AL910" s="16">
        <v>7</v>
      </c>
      <c r="AM910" s="16">
        <v>7</v>
      </c>
      <c r="AN910" s="16">
        <v>7</v>
      </c>
      <c r="AO910" s="16">
        <v>10</v>
      </c>
      <c r="AP910" s="16">
        <v>7</v>
      </c>
      <c r="AQ910" s="16">
        <v>4</v>
      </c>
      <c r="AR910" s="16">
        <v>3</v>
      </c>
      <c r="AS910" s="16">
        <v>2</v>
      </c>
      <c r="AT910" s="16">
        <v>1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</row>
    <row r="911" spans="1:52" x14ac:dyDescent="0.35">
      <c r="A911">
        <v>12344</v>
      </c>
      <c r="B911" t="s">
        <v>69</v>
      </c>
      <c r="C911" t="s">
        <v>74</v>
      </c>
      <c r="D911" t="s">
        <v>68</v>
      </c>
      <c r="E911" t="s">
        <v>82</v>
      </c>
      <c r="F911" t="s">
        <v>200</v>
      </c>
      <c r="G911" t="s">
        <v>96</v>
      </c>
      <c r="H911" t="s">
        <v>98</v>
      </c>
      <c r="I911" t="s">
        <v>199</v>
      </c>
      <c r="J911" t="s">
        <v>110</v>
      </c>
      <c r="K911" t="s">
        <v>204</v>
      </c>
      <c r="L911">
        <v>4</v>
      </c>
      <c r="P911">
        <v>9</v>
      </c>
      <c r="Q911">
        <v>10</v>
      </c>
      <c r="R911">
        <v>8</v>
      </c>
      <c r="S911">
        <v>9</v>
      </c>
      <c r="T911">
        <v>8</v>
      </c>
      <c r="U911">
        <v>10</v>
      </c>
      <c r="V911" t="s">
        <v>123</v>
      </c>
      <c r="X911">
        <v>4</v>
      </c>
      <c r="Y911" t="s">
        <v>68</v>
      </c>
      <c r="Z911">
        <v>5</v>
      </c>
      <c r="AA911">
        <v>5</v>
      </c>
      <c r="AB911">
        <v>3</v>
      </c>
      <c r="AC911">
        <v>3</v>
      </c>
      <c r="AD911" t="s">
        <v>128</v>
      </c>
      <c r="AE911" s="16">
        <v>4</v>
      </c>
      <c r="AF911" s="16">
        <v>4</v>
      </c>
      <c r="AG911" s="16">
        <v>5</v>
      </c>
      <c r="AH911" s="16">
        <v>4</v>
      </c>
      <c r="AI911" s="16">
        <v>1</v>
      </c>
      <c r="AJ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>
        <v>1</v>
      </c>
      <c r="AV911">
        <v>1</v>
      </c>
      <c r="AW911">
        <v>0</v>
      </c>
      <c r="AX911">
        <v>0</v>
      </c>
      <c r="AY911">
        <v>1</v>
      </c>
      <c r="AZ911">
        <v>0</v>
      </c>
    </row>
    <row r="912" spans="1:52" x14ac:dyDescent="0.35">
      <c r="A912">
        <v>12346</v>
      </c>
      <c r="B912" t="s">
        <v>69</v>
      </c>
      <c r="C912" t="s">
        <v>74</v>
      </c>
      <c r="D912" t="s">
        <v>68</v>
      </c>
      <c r="E912" t="s">
        <v>75</v>
      </c>
      <c r="F912" t="s">
        <v>200</v>
      </c>
      <c r="G912" t="s">
        <v>94</v>
      </c>
      <c r="H912" t="s">
        <v>97</v>
      </c>
      <c r="I912" t="s">
        <v>206</v>
      </c>
      <c r="J912" t="s">
        <v>111</v>
      </c>
      <c r="K912" t="s">
        <v>204</v>
      </c>
      <c r="L912">
        <v>7</v>
      </c>
      <c r="X912" s="16"/>
      <c r="Y912" t="s">
        <v>69</v>
      </c>
      <c r="AB912">
        <v>3</v>
      </c>
      <c r="AE912" s="16"/>
      <c r="AF912" s="16"/>
      <c r="AG912" s="16"/>
      <c r="AH912" s="16"/>
      <c r="AI912" s="16"/>
      <c r="AJ912" s="16"/>
      <c r="AK912">
        <v>8</v>
      </c>
      <c r="AL912" s="16">
        <v>10</v>
      </c>
      <c r="AM912" s="16">
        <v>10</v>
      </c>
      <c r="AN912" s="16">
        <v>9</v>
      </c>
      <c r="AO912" s="16">
        <v>10</v>
      </c>
      <c r="AP912" s="16">
        <v>8</v>
      </c>
      <c r="AQ912" s="16">
        <v>2</v>
      </c>
      <c r="AR912" s="16">
        <v>4</v>
      </c>
      <c r="AS912" s="16">
        <v>1</v>
      </c>
      <c r="AT912" s="16">
        <v>3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</row>
    <row r="913" spans="1:52" x14ac:dyDescent="0.35">
      <c r="A913">
        <v>12348</v>
      </c>
      <c r="B913" t="s">
        <v>69</v>
      </c>
      <c r="C913" t="s">
        <v>74</v>
      </c>
      <c r="D913" t="s">
        <v>68</v>
      </c>
      <c r="E913" t="s">
        <v>82</v>
      </c>
      <c r="F913" t="s">
        <v>92</v>
      </c>
      <c r="G913" t="s">
        <v>93</v>
      </c>
      <c r="H913" t="s">
        <v>99</v>
      </c>
      <c r="I913" t="s">
        <v>205</v>
      </c>
      <c r="J913" t="s">
        <v>111</v>
      </c>
      <c r="K913" t="s">
        <v>202</v>
      </c>
      <c r="L913">
        <v>9</v>
      </c>
      <c r="X913" s="16"/>
      <c r="Y913" t="s">
        <v>69</v>
      </c>
      <c r="AB913">
        <v>5</v>
      </c>
      <c r="AE913" s="16"/>
      <c r="AF913" s="16"/>
      <c r="AG913" s="16"/>
      <c r="AH913" s="16"/>
      <c r="AI913" s="16"/>
      <c r="AJ913" s="16"/>
      <c r="AK913">
        <v>10</v>
      </c>
      <c r="AL913" s="16">
        <v>8</v>
      </c>
      <c r="AM913" s="16">
        <v>10</v>
      </c>
      <c r="AN913" s="16">
        <v>9</v>
      </c>
      <c r="AO913" s="16">
        <v>7</v>
      </c>
      <c r="AP913" s="16">
        <v>10</v>
      </c>
      <c r="AQ913" s="16">
        <v>2</v>
      </c>
      <c r="AR913" s="16">
        <v>1</v>
      </c>
      <c r="AS913" s="16">
        <v>4</v>
      </c>
      <c r="AT913" s="16">
        <v>3</v>
      </c>
      <c r="AU913">
        <v>1</v>
      </c>
      <c r="AV913">
        <v>1</v>
      </c>
      <c r="AW913">
        <v>1</v>
      </c>
      <c r="AX913">
        <v>0</v>
      </c>
      <c r="AY913">
        <v>0</v>
      </c>
      <c r="AZ913">
        <v>0</v>
      </c>
    </row>
    <row r="914" spans="1:52" x14ac:dyDescent="0.35">
      <c r="A914">
        <v>12352</v>
      </c>
      <c r="B914" t="s">
        <v>69</v>
      </c>
      <c r="C914" t="s">
        <v>74</v>
      </c>
      <c r="D914" t="s">
        <v>68</v>
      </c>
      <c r="E914" t="s">
        <v>86</v>
      </c>
      <c r="F914" t="s">
        <v>198</v>
      </c>
      <c r="G914" t="s">
        <v>95</v>
      </c>
      <c r="H914" t="s">
        <v>98</v>
      </c>
      <c r="I914" t="s">
        <v>197</v>
      </c>
      <c r="J914" t="s">
        <v>111</v>
      </c>
      <c r="K914" t="s">
        <v>202</v>
      </c>
      <c r="L914">
        <v>7</v>
      </c>
      <c r="X914" s="16"/>
      <c r="Y914" t="s">
        <v>68</v>
      </c>
      <c r="Z914">
        <v>5</v>
      </c>
      <c r="AA914">
        <v>2</v>
      </c>
      <c r="AB914">
        <v>5</v>
      </c>
      <c r="AC914">
        <v>5</v>
      </c>
      <c r="AD914" t="s">
        <v>128</v>
      </c>
      <c r="AE914" s="16">
        <v>5</v>
      </c>
      <c r="AF914" s="16">
        <v>3</v>
      </c>
      <c r="AG914" s="16">
        <v>4</v>
      </c>
      <c r="AH914" s="16">
        <v>4</v>
      </c>
      <c r="AI914" s="16">
        <v>1</v>
      </c>
      <c r="AJ914" s="16"/>
      <c r="AK914">
        <v>8</v>
      </c>
      <c r="AL914" s="16">
        <v>7</v>
      </c>
      <c r="AM914" s="16">
        <v>7</v>
      </c>
      <c r="AN914" s="16">
        <v>9</v>
      </c>
      <c r="AO914" s="16">
        <v>7</v>
      </c>
      <c r="AP914" s="16">
        <v>7</v>
      </c>
      <c r="AQ914" s="16">
        <v>3</v>
      </c>
      <c r="AR914" s="16">
        <v>1</v>
      </c>
      <c r="AS914" s="16">
        <v>2</v>
      </c>
      <c r="AT914" s="16">
        <v>4</v>
      </c>
      <c r="AU914">
        <v>1</v>
      </c>
      <c r="AV914">
        <v>1</v>
      </c>
      <c r="AW914">
        <v>1</v>
      </c>
      <c r="AX914">
        <v>0</v>
      </c>
      <c r="AY914">
        <v>0</v>
      </c>
      <c r="AZ914">
        <v>0</v>
      </c>
    </row>
    <row r="915" spans="1:52" x14ac:dyDescent="0.35">
      <c r="A915">
        <v>12356</v>
      </c>
      <c r="B915" t="s">
        <v>69</v>
      </c>
      <c r="C915" t="s">
        <v>74</v>
      </c>
      <c r="D915" t="s">
        <v>68</v>
      </c>
      <c r="E915" t="s">
        <v>82</v>
      </c>
      <c r="F915" t="s">
        <v>198</v>
      </c>
      <c r="G915" t="s">
        <v>96</v>
      </c>
      <c r="H915" t="s">
        <v>97</v>
      </c>
      <c r="I915" t="s">
        <v>201</v>
      </c>
      <c r="J915" t="s">
        <v>111</v>
      </c>
      <c r="K915" t="s">
        <v>202</v>
      </c>
      <c r="L915">
        <v>9</v>
      </c>
      <c r="X915" s="16"/>
      <c r="Y915" t="s">
        <v>68</v>
      </c>
      <c r="Z915">
        <v>10</v>
      </c>
      <c r="AA915">
        <v>5</v>
      </c>
      <c r="AB915">
        <v>4</v>
      </c>
      <c r="AC915">
        <v>9</v>
      </c>
      <c r="AD915" t="s">
        <v>128</v>
      </c>
      <c r="AE915" s="16">
        <v>5</v>
      </c>
      <c r="AF915" s="16">
        <v>4</v>
      </c>
      <c r="AG915" s="16">
        <v>4</v>
      </c>
      <c r="AH915" s="16">
        <v>5</v>
      </c>
      <c r="AI915" s="16">
        <v>1</v>
      </c>
      <c r="AJ915" s="16"/>
      <c r="AK915">
        <v>8</v>
      </c>
      <c r="AL915" s="16">
        <v>7</v>
      </c>
      <c r="AM915" s="16">
        <v>7</v>
      </c>
      <c r="AN915" s="16">
        <v>9</v>
      </c>
      <c r="AO915" s="16">
        <v>8</v>
      </c>
      <c r="AP915" s="16">
        <v>7</v>
      </c>
      <c r="AQ915" s="16">
        <v>2</v>
      </c>
      <c r="AR915" s="16">
        <v>4</v>
      </c>
      <c r="AS915" s="16">
        <v>1</v>
      </c>
      <c r="AT915" s="16">
        <v>3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</row>
    <row r="916" spans="1:52" x14ac:dyDescent="0.35">
      <c r="A916">
        <v>12357</v>
      </c>
      <c r="B916" t="s">
        <v>69</v>
      </c>
      <c r="C916" t="s">
        <v>74</v>
      </c>
      <c r="D916" t="s">
        <v>68</v>
      </c>
      <c r="E916" t="s">
        <v>75</v>
      </c>
      <c r="F916" t="s">
        <v>200</v>
      </c>
      <c r="G916" t="s">
        <v>96</v>
      </c>
      <c r="H916" t="s">
        <v>100</v>
      </c>
      <c r="I916" t="s">
        <v>201</v>
      </c>
      <c r="J916" t="s">
        <v>111</v>
      </c>
      <c r="K916" t="s">
        <v>204</v>
      </c>
      <c r="L916">
        <v>7</v>
      </c>
      <c r="X916" s="16"/>
      <c r="Y916" t="s">
        <v>69</v>
      </c>
      <c r="AB916">
        <v>4</v>
      </c>
      <c r="AE916" s="16"/>
      <c r="AF916" s="16"/>
      <c r="AG916" s="16"/>
      <c r="AH916" s="16"/>
      <c r="AI916" s="16"/>
      <c r="AJ916" s="16"/>
      <c r="AK916">
        <v>8</v>
      </c>
      <c r="AL916" s="16">
        <v>10</v>
      </c>
      <c r="AM916" s="16">
        <v>8</v>
      </c>
      <c r="AN916" s="16">
        <v>10</v>
      </c>
      <c r="AO916" s="16">
        <v>6</v>
      </c>
      <c r="AP916" s="16">
        <v>5</v>
      </c>
      <c r="AQ916" s="16">
        <v>4</v>
      </c>
      <c r="AR916" s="16">
        <v>1</v>
      </c>
      <c r="AS916" s="16">
        <v>2</v>
      </c>
      <c r="AT916" s="16">
        <v>3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</row>
    <row r="917" spans="1:52" x14ac:dyDescent="0.35">
      <c r="A917">
        <v>12359</v>
      </c>
      <c r="B917" t="s">
        <v>69</v>
      </c>
      <c r="C917" t="s">
        <v>74</v>
      </c>
      <c r="D917" t="s">
        <v>68</v>
      </c>
      <c r="E917" t="s">
        <v>79</v>
      </c>
      <c r="F917" t="s">
        <v>198</v>
      </c>
      <c r="G917" t="s">
        <v>95</v>
      </c>
      <c r="H917" t="s">
        <v>98</v>
      </c>
      <c r="I917" t="s">
        <v>199</v>
      </c>
      <c r="J917" t="s">
        <v>111</v>
      </c>
      <c r="K917" t="s">
        <v>204</v>
      </c>
      <c r="L917">
        <v>9</v>
      </c>
      <c r="X917" s="16"/>
      <c r="Y917" t="s">
        <v>69</v>
      </c>
      <c r="AB917">
        <v>4</v>
      </c>
      <c r="AE917" s="16"/>
      <c r="AF917" s="16"/>
      <c r="AG917" s="16"/>
      <c r="AH917" s="16"/>
      <c r="AI917" s="16"/>
      <c r="AJ917" s="16"/>
      <c r="AK917">
        <v>10</v>
      </c>
      <c r="AL917" s="16">
        <v>10</v>
      </c>
      <c r="AM917" s="16">
        <v>8</v>
      </c>
      <c r="AN917" s="16">
        <v>9</v>
      </c>
      <c r="AO917" s="16">
        <v>7</v>
      </c>
      <c r="AP917" s="16">
        <v>9</v>
      </c>
      <c r="AQ917" s="16">
        <v>4</v>
      </c>
      <c r="AR917" s="16">
        <v>1</v>
      </c>
      <c r="AS917" s="16">
        <v>2</v>
      </c>
      <c r="AT917" s="16">
        <v>3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</row>
    <row r="918" spans="1:52" x14ac:dyDescent="0.35">
      <c r="A918">
        <v>12363</v>
      </c>
      <c r="B918" t="s">
        <v>69</v>
      </c>
      <c r="C918" t="s">
        <v>74</v>
      </c>
      <c r="D918" t="s">
        <v>68</v>
      </c>
      <c r="E918" t="s">
        <v>78</v>
      </c>
      <c r="F918" t="s">
        <v>198</v>
      </c>
      <c r="G918" t="s">
        <v>95</v>
      </c>
      <c r="H918" t="s">
        <v>97</v>
      </c>
      <c r="I918" t="s">
        <v>199</v>
      </c>
      <c r="J918" t="s">
        <v>111</v>
      </c>
      <c r="K918" t="s">
        <v>204</v>
      </c>
      <c r="L918">
        <v>8</v>
      </c>
      <c r="X918" s="16"/>
      <c r="Y918" t="s">
        <v>69</v>
      </c>
      <c r="AB918">
        <v>5</v>
      </c>
      <c r="AE918" s="16"/>
      <c r="AF918" s="16"/>
      <c r="AG918" s="16"/>
      <c r="AH918" s="16"/>
      <c r="AI918" s="16"/>
      <c r="AJ918" s="16"/>
      <c r="AK918">
        <v>8</v>
      </c>
      <c r="AL918" s="16">
        <v>9</v>
      </c>
      <c r="AM918" s="16">
        <v>8</v>
      </c>
      <c r="AN918" s="16">
        <v>9</v>
      </c>
      <c r="AO918" s="16">
        <v>9</v>
      </c>
      <c r="AP918" s="16">
        <v>9</v>
      </c>
      <c r="AQ918" s="16">
        <v>1</v>
      </c>
      <c r="AR918" s="16">
        <v>3</v>
      </c>
      <c r="AS918" s="16">
        <v>4</v>
      </c>
      <c r="AT918" s="16">
        <v>2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</row>
    <row r="919" spans="1:52" x14ac:dyDescent="0.35">
      <c r="A919">
        <v>12364</v>
      </c>
      <c r="B919" t="s">
        <v>69</v>
      </c>
      <c r="C919" t="s">
        <v>74</v>
      </c>
      <c r="D919" t="s">
        <v>68</v>
      </c>
      <c r="E919" t="s">
        <v>86</v>
      </c>
      <c r="F919" t="s">
        <v>200</v>
      </c>
      <c r="G919" t="s">
        <v>96</v>
      </c>
      <c r="H919" t="s">
        <v>97</v>
      </c>
      <c r="I919" t="s">
        <v>206</v>
      </c>
      <c r="J919" t="s">
        <v>110</v>
      </c>
      <c r="K919" t="s">
        <v>116</v>
      </c>
      <c r="L919">
        <v>9</v>
      </c>
      <c r="P919">
        <v>10</v>
      </c>
      <c r="Q919">
        <v>10</v>
      </c>
      <c r="R919">
        <v>9</v>
      </c>
      <c r="S919">
        <v>10</v>
      </c>
      <c r="T919">
        <v>8</v>
      </c>
      <c r="U919">
        <v>10</v>
      </c>
      <c r="V919" t="s">
        <v>126</v>
      </c>
      <c r="X919">
        <v>4</v>
      </c>
      <c r="Y919" t="s">
        <v>68</v>
      </c>
      <c r="Z919">
        <v>9</v>
      </c>
      <c r="AA919">
        <v>4</v>
      </c>
      <c r="AB919">
        <v>4</v>
      </c>
      <c r="AC919">
        <v>10</v>
      </c>
      <c r="AD919" t="s">
        <v>128</v>
      </c>
      <c r="AE919" s="16">
        <v>3</v>
      </c>
      <c r="AF919" s="16">
        <v>3</v>
      </c>
      <c r="AG919" s="16">
        <v>5</v>
      </c>
      <c r="AH919" s="16">
        <v>5</v>
      </c>
      <c r="AI919" s="16">
        <v>1</v>
      </c>
      <c r="AJ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</row>
    <row r="920" spans="1:52" x14ac:dyDescent="0.35">
      <c r="A920">
        <v>12368</v>
      </c>
      <c r="B920" t="s">
        <v>69</v>
      </c>
      <c r="C920" t="s">
        <v>74</v>
      </c>
      <c r="D920" t="s">
        <v>68</v>
      </c>
      <c r="E920" t="s">
        <v>79</v>
      </c>
      <c r="F920" t="s">
        <v>196</v>
      </c>
      <c r="G920" t="s">
        <v>96</v>
      </c>
      <c r="H920" t="s">
        <v>98</v>
      </c>
      <c r="I920" t="s">
        <v>199</v>
      </c>
      <c r="J920" t="s">
        <v>111</v>
      </c>
      <c r="K920" t="s">
        <v>202</v>
      </c>
      <c r="L920">
        <v>7</v>
      </c>
      <c r="X920" s="16"/>
      <c r="Y920" t="s">
        <v>69</v>
      </c>
      <c r="AB920">
        <v>3</v>
      </c>
      <c r="AE920" s="16"/>
      <c r="AF920" s="16"/>
      <c r="AG920" s="16"/>
      <c r="AH920" s="16"/>
      <c r="AI920" s="16"/>
      <c r="AJ920" s="16"/>
      <c r="AK920">
        <v>5</v>
      </c>
      <c r="AL920" s="16">
        <v>8</v>
      </c>
      <c r="AM920" s="16">
        <v>8</v>
      </c>
      <c r="AN920" s="16">
        <v>8</v>
      </c>
      <c r="AO920" s="16">
        <v>5</v>
      </c>
      <c r="AP920" s="16">
        <v>3</v>
      </c>
      <c r="AQ920" s="16">
        <v>3</v>
      </c>
      <c r="AR920" s="16">
        <v>1</v>
      </c>
      <c r="AS920" s="16">
        <v>2</v>
      </c>
      <c r="AT920" s="16">
        <v>4</v>
      </c>
      <c r="AU920">
        <v>1</v>
      </c>
      <c r="AV920">
        <v>1</v>
      </c>
      <c r="AW920">
        <v>1</v>
      </c>
      <c r="AX920">
        <v>0</v>
      </c>
      <c r="AY920">
        <v>0</v>
      </c>
      <c r="AZ920">
        <v>0</v>
      </c>
    </row>
    <row r="921" spans="1:52" x14ac:dyDescent="0.35">
      <c r="A921">
        <v>12369</v>
      </c>
      <c r="B921" t="s">
        <v>69</v>
      </c>
      <c r="C921" t="s">
        <v>74</v>
      </c>
      <c r="D921" t="s">
        <v>68</v>
      </c>
      <c r="E921" t="s">
        <v>86</v>
      </c>
      <c r="F921" t="s">
        <v>200</v>
      </c>
      <c r="G921" t="s">
        <v>94</v>
      </c>
      <c r="H921" t="s">
        <v>97</v>
      </c>
      <c r="I921" t="s">
        <v>209</v>
      </c>
      <c r="J921" t="s">
        <v>111</v>
      </c>
      <c r="K921" t="s">
        <v>202</v>
      </c>
      <c r="L921">
        <v>9</v>
      </c>
      <c r="X921" s="16"/>
      <c r="Y921" t="s">
        <v>68</v>
      </c>
      <c r="Z921">
        <v>9</v>
      </c>
      <c r="AA921">
        <v>5</v>
      </c>
      <c r="AB921">
        <v>4</v>
      </c>
      <c r="AC921">
        <v>8</v>
      </c>
      <c r="AD921" t="s">
        <v>129</v>
      </c>
      <c r="AE921" s="16">
        <v>3</v>
      </c>
      <c r="AF921" s="16">
        <v>2</v>
      </c>
      <c r="AG921" s="16">
        <v>3</v>
      </c>
      <c r="AH921" s="16">
        <v>2</v>
      </c>
      <c r="AI921" s="16"/>
      <c r="AJ921" s="16">
        <v>2</v>
      </c>
      <c r="AK921">
        <v>9</v>
      </c>
      <c r="AL921" s="16">
        <v>9</v>
      </c>
      <c r="AM921" s="16">
        <v>8</v>
      </c>
      <c r="AN921" s="16">
        <v>9</v>
      </c>
      <c r="AO921" s="16">
        <v>10</v>
      </c>
      <c r="AP921" s="16">
        <v>8</v>
      </c>
      <c r="AQ921" s="16">
        <v>3</v>
      </c>
      <c r="AR921" s="16">
        <v>2</v>
      </c>
      <c r="AS921" s="16">
        <v>1</v>
      </c>
      <c r="AT921" s="16">
        <v>4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</row>
    <row r="922" spans="1:52" x14ac:dyDescent="0.35">
      <c r="A922">
        <v>12371</v>
      </c>
      <c r="B922" t="s">
        <v>69</v>
      </c>
      <c r="C922" t="s">
        <v>74</v>
      </c>
      <c r="D922" t="s">
        <v>68</v>
      </c>
      <c r="E922" t="s">
        <v>77</v>
      </c>
      <c r="F922" t="s">
        <v>196</v>
      </c>
      <c r="G922" t="s">
        <v>96</v>
      </c>
      <c r="H922" t="s">
        <v>98</v>
      </c>
      <c r="I922" t="s">
        <v>209</v>
      </c>
      <c r="J922" t="s">
        <v>111</v>
      </c>
      <c r="K922" t="s">
        <v>116</v>
      </c>
      <c r="L922">
        <v>6</v>
      </c>
      <c r="X922" s="16"/>
      <c r="Y922" t="s">
        <v>69</v>
      </c>
      <c r="AB922">
        <v>5</v>
      </c>
      <c r="AE922" s="16"/>
      <c r="AF922" s="16"/>
      <c r="AG922" s="16"/>
      <c r="AH922" s="16"/>
      <c r="AI922" s="16"/>
      <c r="AJ922" s="16"/>
      <c r="AK922">
        <v>8</v>
      </c>
      <c r="AL922" s="16">
        <v>7</v>
      </c>
      <c r="AM922" s="16">
        <v>7</v>
      </c>
      <c r="AN922" s="16">
        <v>9</v>
      </c>
      <c r="AO922" s="16">
        <v>10</v>
      </c>
      <c r="AP922" s="16">
        <v>7</v>
      </c>
      <c r="AQ922" s="16">
        <v>1</v>
      </c>
      <c r="AR922" s="16">
        <v>4</v>
      </c>
      <c r="AS922" s="16">
        <v>3</v>
      </c>
      <c r="AT922" s="16">
        <v>2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</row>
    <row r="923" spans="1:52" x14ac:dyDescent="0.35">
      <c r="A923">
        <v>12373</v>
      </c>
      <c r="B923" t="s">
        <v>69</v>
      </c>
      <c r="C923" t="s">
        <v>74</v>
      </c>
      <c r="D923" t="s">
        <v>68</v>
      </c>
      <c r="E923" t="s">
        <v>80</v>
      </c>
      <c r="F923" t="s">
        <v>208</v>
      </c>
      <c r="G923" t="s">
        <v>93</v>
      </c>
      <c r="H923" t="s">
        <v>98</v>
      </c>
      <c r="I923" t="s">
        <v>207</v>
      </c>
      <c r="J923" t="s">
        <v>111</v>
      </c>
      <c r="K923" t="s">
        <v>202</v>
      </c>
      <c r="L923">
        <v>10</v>
      </c>
      <c r="X923" s="16"/>
      <c r="Y923" t="s">
        <v>69</v>
      </c>
      <c r="AB923">
        <v>5</v>
      </c>
      <c r="AE923" s="16"/>
      <c r="AF923" s="16"/>
      <c r="AG923" s="16"/>
      <c r="AH923" s="16"/>
      <c r="AI923" s="16"/>
      <c r="AJ923" s="16"/>
      <c r="AK923">
        <v>9</v>
      </c>
      <c r="AL923" s="16">
        <v>9</v>
      </c>
      <c r="AM923" s="16">
        <v>8</v>
      </c>
      <c r="AN923" s="16">
        <v>9</v>
      </c>
      <c r="AO923" s="16">
        <v>8</v>
      </c>
      <c r="AP923" s="16">
        <v>7</v>
      </c>
      <c r="AQ923" s="16">
        <v>4</v>
      </c>
      <c r="AR923" s="16">
        <v>3</v>
      </c>
      <c r="AS923" s="16">
        <v>2</v>
      </c>
      <c r="AT923" s="16">
        <v>1</v>
      </c>
      <c r="AU923">
        <v>1</v>
      </c>
      <c r="AV923">
        <v>1</v>
      </c>
      <c r="AW923">
        <v>0</v>
      </c>
      <c r="AX923">
        <v>0</v>
      </c>
      <c r="AY923">
        <v>0</v>
      </c>
      <c r="AZ923">
        <v>0</v>
      </c>
    </row>
    <row r="924" spans="1:52" x14ac:dyDescent="0.35">
      <c r="A924">
        <v>12374</v>
      </c>
      <c r="B924" t="s">
        <v>69</v>
      </c>
      <c r="C924" t="s">
        <v>74</v>
      </c>
      <c r="D924" t="s">
        <v>68</v>
      </c>
      <c r="E924" t="s">
        <v>82</v>
      </c>
      <c r="F924" t="s">
        <v>198</v>
      </c>
      <c r="G924" t="s">
        <v>95</v>
      </c>
      <c r="H924" t="s">
        <v>98</v>
      </c>
      <c r="I924" t="s">
        <v>203</v>
      </c>
      <c r="J924" t="s">
        <v>111</v>
      </c>
      <c r="K924" t="s">
        <v>116</v>
      </c>
      <c r="L924">
        <v>9</v>
      </c>
      <c r="X924" s="16"/>
      <c r="Y924" t="s">
        <v>69</v>
      </c>
      <c r="AB924">
        <v>4</v>
      </c>
      <c r="AE924" s="16"/>
      <c r="AF924" s="16"/>
      <c r="AG924" s="16"/>
      <c r="AH924" s="16"/>
      <c r="AI924" s="16"/>
      <c r="AJ924" s="16"/>
      <c r="AK924">
        <v>9</v>
      </c>
      <c r="AL924" s="16">
        <v>9</v>
      </c>
      <c r="AM924" s="16">
        <v>8</v>
      </c>
      <c r="AN924" s="16">
        <v>9</v>
      </c>
      <c r="AO924" s="16">
        <v>7</v>
      </c>
      <c r="AP924" s="16">
        <v>8</v>
      </c>
      <c r="AQ924" s="16">
        <v>1</v>
      </c>
      <c r="AR924" s="16">
        <v>4</v>
      </c>
      <c r="AS924" s="16">
        <v>3</v>
      </c>
      <c r="AT924" s="16">
        <v>2</v>
      </c>
      <c r="AU924">
        <v>1</v>
      </c>
      <c r="AV924">
        <v>1</v>
      </c>
      <c r="AW924">
        <v>0</v>
      </c>
      <c r="AX924">
        <v>0</v>
      </c>
      <c r="AY924">
        <v>0</v>
      </c>
      <c r="AZ924">
        <v>0</v>
      </c>
    </row>
    <row r="925" spans="1:52" x14ac:dyDescent="0.35">
      <c r="A925">
        <v>12384</v>
      </c>
      <c r="B925" t="s">
        <v>69</v>
      </c>
      <c r="C925" t="s">
        <v>74</v>
      </c>
      <c r="D925" t="s">
        <v>68</v>
      </c>
      <c r="E925" t="s">
        <v>81</v>
      </c>
      <c r="F925" t="s">
        <v>208</v>
      </c>
      <c r="G925" t="s">
        <v>93</v>
      </c>
      <c r="H925" t="s">
        <v>99</v>
      </c>
      <c r="I925" t="s">
        <v>209</v>
      </c>
      <c r="J925" t="s">
        <v>111</v>
      </c>
      <c r="K925" t="s">
        <v>202</v>
      </c>
      <c r="L925">
        <v>9</v>
      </c>
      <c r="X925" s="16"/>
      <c r="Y925" t="s">
        <v>69</v>
      </c>
      <c r="AB925">
        <v>4</v>
      </c>
      <c r="AE925" s="16"/>
      <c r="AF925" s="16"/>
      <c r="AG925" s="16"/>
      <c r="AH925" s="16"/>
      <c r="AI925" s="16"/>
      <c r="AJ925" s="16"/>
      <c r="AK925">
        <v>10</v>
      </c>
      <c r="AL925" s="16">
        <v>10</v>
      </c>
      <c r="AM925" s="16">
        <v>8</v>
      </c>
      <c r="AN925" s="16">
        <v>9</v>
      </c>
      <c r="AO925" s="16">
        <v>9</v>
      </c>
      <c r="AP925" s="16">
        <v>9</v>
      </c>
      <c r="AQ925" s="16">
        <v>3</v>
      </c>
      <c r="AR925" s="16">
        <v>1</v>
      </c>
      <c r="AS925" s="16">
        <v>4</v>
      </c>
      <c r="AT925" s="16">
        <v>2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</row>
    <row r="926" spans="1:52" x14ac:dyDescent="0.35">
      <c r="A926">
        <v>12385</v>
      </c>
      <c r="B926" t="s">
        <v>69</v>
      </c>
      <c r="C926" t="s">
        <v>74</v>
      </c>
      <c r="D926" t="s">
        <v>68</v>
      </c>
      <c r="E926" t="s">
        <v>77</v>
      </c>
      <c r="F926" t="s">
        <v>198</v>
      </c>
      <c r="G926" t="s">
        <v>95</v>
      </c>
      <c r="H926" t="s">
        <v>98</v>
      </c>
      <c r="I926" t="s">
        <v>205</v>
      </c>
      <c r="J926" t="s">
        <v>111</v>
      </c>
      <c r="K926" t="s">
        <v>116</v>
      </c>
      <c r="L926">
        <v>8</v>
      </c>
      <c r="X926" s="16"/>
      <c r="Y926" t="s">
        <v>69</v>
      </c>
      <c r="AB926">
        <v>5</v>
      </c>
      <c r="AE926" s="16"/>
      <c r="AF926" s="16"/>
      <c r="AG926" s="16"/>
      <c r="AH926" s="16"/>
      <c r="AI926" s="16"/>
      <c r="AJ926" s="16"/>
      <c r="AK926">
        <v>8</v>
      </c>
      <c r="AL926" s="16">
        <v>9</v>
      </c>
      <c r="AM926" s="16">
        <v>8</v>
      </c>
      <c r="AN926" s="16">
        <v>10</v>
      </c>
      <c r="AO926" s="16">
        <v>7</v>
      </c>
      <c r="AP926" s="16">
        <v>10</v>
      </c>
      <c r="AQ926" s="16">
        <v>1</v>
      </c>
      <c r="AR926" s="16">
        <v>3</v>
      </c>
      <c r="AS926" s="16">
        <v>2</v>
      </c>
      <c r="AT926" s="16">
        <v>4</v>
      </c>
      <c r="AU926">
        <v>1</v>
      </c>
      <c r="AV926">
        <v>1</v>
      </c>
      <c r="AW926">
        <v>1</v>
      </c>
      <c r="AX926">
        <v>0</v>
      </c>
      <c r="AY926">
        <v>1</v>
      </c>
      <c r="AZ926">
        <v>0</v>
      </c>
    </row>
    <row r="927" spans="1:52" x14ac:dyDescent="0.35">
      <c r="A927">
        <v>12390</v>
      </c>
      <c r="B927" t="s">
        <v>69</v>
      </c>
      <c r="C927" t="s">
        <v>74</v>
      </c>
      <c r="D927" t="s">
        <v>68</v>
      </c>
      <c r="E927" t="s">
        <v>86</v>
      </c>
      <c r="F927" t="s">
        <v>196</v>
      </c>
      <c r="G927" t="s">
        <v>94</v>
      </c>
      <c r="H927" t="s">
        <v>97</v>
      </c>
      <c r="I927" t="s">
        <v>199</v>
      </c>
      <c r="J927" t="s">
        <v>111</v>
      </c>
      <c r="K927" t="s">
        <v>116</v>
      </c>
      <c r="L927">
        <v>9</v>
      </c>
      <c r="X927" s="16"/>
      <c r="Y927" t="s">
        <v>69</v>
      </c>
      <c r="AB927">
        <v>5</v>
      </c>
      <c r="AE927" s="16"/>
      <c r="AF927" s="16"/>
      <c r="AG927" s="16"/>
      <c r="AH927" s="16"/>
      <c r="AI927" s="16"/>
      <c r="AJ927" s="16"/>
      <c r="AK927">
        <v>10</v>
      </c>
      <c r="AL927" s="16">
        <v>9</v>
      </c>
      <c r="AM927" s="16">
        <v>7</v>
      </c>
      <c r="AN927" s="16">
        <v>9</v>
      </c>
      <c r="AO927" s="16">
        <v>10</v>
      </c>
      <c r="AP927" s="16">
        <v>10</v>
      </c>
      <c r="AQ927" s="16">
        <v>1</v>
      </c>
      <c r="AR927" s="16">
        <v>2</v>
      </c>
      <c r="AS927" s="16">
        <v>4</v>
      </c>
      <c r="AT927" s="16">
        <v>3</v>
      </c>
      <c r="AU927">
        <v>1</v>
      </c>
      <c r="AV927">
        <v>1</v>
      </c>
      <c r="AW927">
        <v>0</v>
      </c>
      <c r="AX927">
        <v>0</v>
      </c>
      <c r="AY927">
        <v>0</v>
      </c>
      <c r="AZ927">
        <v>0</v>
      </c>
    </row>
    <row r="928" spans="1:52" x14ac:dyDescent="0.35">
      <c r="A928">
        <v>12398</v>
      </c>
      <c r="B928" t="s">
        <v>69</v>
      </c>
      <c r="C928" t="s">
        <v>74</v>
      </c>
      <c r="D928" t="s">
        <v>68</v>
      </c>
      <c r="E928" t="s">
        <v>77</v>
      </c>
      <c r="F928" t="s">
        <v>198</v>
      </c>
      <c r="G928" t="s">
        <v>95</v>
      </c>
      <c r="H928" t="s">
        <v>97</v>
      </c>
      <c r="I928" t="s">
        <v>207</v>
      </c>
      <c r="J928" t="s">
        <v>111</v>
      </c>
      <c r="K928" t="s">
        <v>202</v>
      </c>
      <c r="L928">
        <v>10</v>
      </c>
      <c r="X928" s="16"/>
      <c r="Y928" t="s">
        <v>68</v>
      </c>
      <c r="Z928">
        <v>9</v>
      </c>
      <c r="AA928">
        <v>5</v>
      </c>
      <c r="AB928">
        <v>4</v>
      </c>
      <c r="AC928">
        <v>10</v>
      </c>
      <c r="AD928" t="s">
        <v>129</v>
      </c>
      <c r="AE928" s="16">
        <v>2</v>
      </c>
      <c r="AF928" s="16">
        <v>2</v>
      </c>
      <c r="AG928" s="16">
        <v>4</v>
      </c>
      <c r="AH928" s="16">
        <v>3</v>
      </c>
      <c r="AI928" s="16"/>
      <c r="AJ928" s="16">
        <v>2</v>
      </c>
      <c r="AK928">
        <v>9</v>
      </c>
      <c r="AL928" s="16">
        <v>10</v>
      </c>
      <c r="AM928" s="16">
        <v>8</v>
      </c>
      <c r="AN928" s="16">
        <v>9</v>
      </c>
      <c r="AO928" s="16">
        <v>8</v>
      </c>
      <c r="AP928" s="16">
        <v>9</v>
      </c>
      <c r="AQ928" s="16">
        <v>2</v>
      </c>
      <c r="AR928" s="16">
        <v>1</v>
      </c>
      <c r="AS928" s="16">
        <v>3</v>
      </c>
      <c r="AT928" s="16">
        <v>4</v>
      </c>
      <c r="AU928">
        <v>1</v>
      </c>
      <c r="AV928">
        <v>1</v>
      </c>
      <c r="AW928">
        <v>0</v>
      </c>
      <c r="AX928">
        <v>0</v>
      </c>
      <c r="AY928">
        <v>0</v>
      </c>
      <c r="AZ928">
        <v>0</v>
      </c>
    </row>
    <row r="929" spans="1:52" x14ac:dyDescent="0.35">
      <c r="A929">
        <v>12401</v>
      </c>
      <c r="B929" t="s">
        <v>69</v>
      </c>
      <c r="C929" t="s">
        <v>74</v>
      </c>
      <c r="D929" t="s">
        <v>68</v>
      </c>
      <c r="E929" t="s">
        <v>84</v>
      </c>
      <c r="F929" t="s">
        <v>196</v>
      </c>
      <c r="G929" t="s">
        <v>94</v>
      </c>
      <c r="H929" t="s">
        <v>98</v>
      </c>
      <c r="I929" t="s">
        <v>199</v>
      </c>
      <c r="J929" t="s">
        <v>111</v>
      </c>
      <c r="K929" t="s">
        <v>202</v>
      </c>
      <c r="L929">
        <v>7</v>
      </c>
      <c r="X929" s="16"/>
      <c r="Y929" t="s">
        <v>69</v>
      </c>
      <c r="AB929">
        <v>5</v>
      </c>
      <c r="AE929" s="16"/>
      <c r="AF929" s="16"/>
      <c r="AG929" s="16"/>
      <c r="AH929" s="16"/>
      <c r="AI929" s="16"/>
      <c r="AJ929" s="16"/>
      <c r="AK929">
        <v>9</v>
      </c>
      <c r="AL929" s="16">
        <v>7</v>
      </c>
      <c r="AM929" s="16">
        <v>8</v>
      </c>
      <c r="AN929" s="16">
        <v>9</v>
      </c>
      <c r="AO929" s="16">
        <v>7</v>
      </c>
      <c r="AP929" s="16">
        <v>10</v>
      </c>
      <c r="AQ929" s="16">
        <v>3</v>
      </c>
      <c r="AR929" s="16">
        <v>1</v>
      </c>
      <c r="AS929" s="16">
        <v>4</v>
      </c>
      <c r="AT929" s="16">
        <v>2</v>
      </c>
      <c r="AU929">
        <v>1</v>
      </c>
      <c r="AV929">
        <v>1</v>
      </c>
      <c r="AW929">
        <v>0</v>
      </c>
      <c r="AX929">
        <v>0</v>
      </c>
      <c r="AY929">
        <v>0</v>
      </c>
      <c r="AZ929">
        <v>0</v>
      </c>
    </row>
    <row r="930" spans="1:52" x14ac:dyDescent="0.35">
      <c r="A930">
        <v>12404</v>
      </c>
      <c r="B930" t="s">
        <v>69</v>
      </c>
      <c r="C930" t="s">
        <v>74</v>
      </c>
      <c r="D930" t="s">
        <v>68</v>
      </c>
      <c r="E930" t="s">
        <v>76</v>
      </c>
      <c r="F930" t="s">
        <v>208</v>
      </c>
      <c r="G930" t="s">
        <v>94</v>
      </c>
      <c r="H930" t="s">
        <v>98</v>
      </c>
      <c r="I930" t="s">
        <v>203</v>
      </c>
      <c r="J930" t="s">
        <v>111</v>
      </c>
      <c r="K930" t="s">
        <v>116</v>
      </c>
      <c r="L930">
        <v>9</v>
      </c>
      <c r="X930" s="16"/>
      <c r="Y930" t="s">
        <v>69</v>
      </c>
      <c r="AB930">
        <v>5</v>
      </c>
      <c r="AE930" s="16"/>
      <c r="AF930" s="16"/>
      <c r="AG930" s="16"/>
      <c r="AH930" s="16"/>
      <c r="AI930" s="16"/>
      <c r="AJ930" s="16"/>
      <c r="AK930">
        <v>10</v>
      </c>
      <c r="AL930" s="16">
        <v>9</v>
      </c>
      <c r="AM930" s="16">
        <v>10</v>
      </c>
      <c r="AN930" s="16">
        <v>9</v>
      </c>
      <c r="AO930" s="16">
        <v>8</v>
      </c>
      <c r="AP930" s="16">
        <v>7</v>
      </c>
      <c r="AQ930" s="16">
        <v>2</v>
      </c>
      <c r="AR930" s="16">
        <v>1</v>
      </c>
      <c r="AS930" s="16">
        <v>3</v>
      </c>
      <c r="AT930" s="16">
        <v>4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</row>
    <row r="931" spans="1:52" x14ac:dyDescent="0.35">
      <c r="A931">
        <v>12407</v>
      </c>
      <c r="B931" t="s">
        <v>69</v>
      </c>
      <c r="C931" t="s">
        <v>74</v>
      </c>
      <c r="D931" t="s">
        <v>68</v>
      </c>
      <c r="E931" t="s">
        <v>75</v>
      </c>
      <c r="F931" t="s">
        <v>208</v>
      </c>
      <c r="G931" t="s">
        <v>96</v>
      </c>
      <c r="H931" t="s">
        <v>100</v>
      </c>
      <c r="I931" t="s">
        <v>207</v>
      </c>
      <c r="J931" t="s">
        <v>111</v>
      </c>
      <c r="K931" t="s">
        <v>204</v>
      </c>
      <c r="L931">
        <v>10</v>
      </c>
      <c r="X931" s="16"/>
      <c r="Y931" t="s">
        <v>68</v>
      </c>
      <c r="Z931">
        <v>9</v>
      </c>
      <c r="AA931">
        <v>5</v>
      </c>
      <c r="AB931">
        <v>5</v>
      </c>
      <c r="AC931">
        <v>8</v>
      </c>
      <c r="AD931" t="s">
        <v>128</v>
      </c>
      <c r="AE931" s="16">
        <v>2</v>
      </c>
      <c r="AF931" s="16">
        <v>2</v>
      </c>
      <c r="AG931" s="16">
        <v>3</v>
      </c>
      <c r="AH931" s="16">
        <v>3</v>
      </c>
      <c r="AI931" s="16">
        <v>1</v>
      </c>
      <c r="AJ931" s="16"/>
      <c r="AK931">
        <v>9</v>
      </c>
      <c r="AL931" s="16">
        <v>7</v>
      </c>
      <c r="AM931" s="16">
        <v>10</v>
      </c>
      <c r="AN931" s="16">
        <v>10</v>
      </c>
      <c r="AO931" s="16">
        <v>8</v>
      </c>
      <c r="AP931" s="16">
        <v>7</v>
      </c>
      <c r="AQ931" s="16">
        <v>2</v>
      </c>
      <c r="AR931" s="16">
        <v>1</v>
      </c>
      <c r="AS931" s="16">
        <v>3</v>
      </c>
      <c r="AT931" s="16">
        <v>4</v>
      </c>
      <c r="AU931">
        <v>1</v>
      </c>
      <c r="AV931">
        <v>0</v>
      </c>
      <c r="AW931">
        <v>1</v>
      </c>
      <c r="AX931">
        <v>0</v>
      </c>
      <c r="AY931">
        <v>0</v>
      </c>
      <c r="AZ931">
        <v>0</v>
      </c>
    </row>
    <row r="932" spans="1:52" x14ac:dyDescent="0.35">
      <c r="A932">
        <v>12409</v>
      </c>
      <c r="B932" t="s">
        <v>69</v>
      </c>
      <c r="C932" t="s">
        <v>74</v>
      </c>
      <c r="D932" t="s">
        <v>68</v>
      </c>
      <c r="E932" t="s">
        <v>76</v>
      </c>
      <c r="F932" t="s">
        <v>198</v>
      </c>
      <c r="G932" t="s">
        <v>96</v>
      </c>
      <c r="H932" t="s">
        <v>97</v>
      </c>
      <c r="I932" t="s">
        <v>201</v>
      </c>
      <c r="J932" t="s">
        <v>111</v>
      </c>
      <c r="K932" t="s">
        <v>204</v>
      </c>
      <c r="L932">
        <v>7</v>
      </c>
      <c r="X932" s="16"/>
      <c r="Y932" t="s">
        <v>68</v>
      </c>
      <c r="Z932">
        <v>5</v>
      </c>
      <c r="AA932">
        <v>4</v>
      </c>
      <c r="AB932">
        <v>4</v>
      </c>
      <c r="AC932">
        <v>9</v>
      </c>
      <c r="AD932" t="s">
        <v>129</v>
      </c>
      <c r="AE932" s="16">
        <v>5</v>
      </c>
      <c r="AF932" s="16">
        <v>4</v>
      </c>
      <c r="AG932" s="16">
        <v>4</v>
      </c>
      <c r="AH932" s="16">
        <v>5</v>
      </c>
      <c r="AI932" s="16"/>
      <c r="AJ932" s="16">
        <v>2</v>
      </c>
      <c r="AK932">
        <v>8</v>
      </c>
      <c r="AL932" s="16">
        <v>10</v>
      </c>
      <c r="AM932" s="16">
        <v>10</v>
      </c>
      <c r="AN932" s="16">
        <v>7</v>
      </c>
      <c r="AO932" s="16">
        <v>10</v>
      </c>
      <c r="AP932" s="16">
        <v>8</v>
      </c>
      <c r="AQ932" s="16">
        <v>2</v>
      </c>
      <c r="AR932" s="16">
        <v>1</v>
      </c>
      <c r="AS932" s="16">
        <v>4</v>
      </c>
      <c r="AT932" s="16">
        <v>3</v>
      </c>
      <c r="AU932">
        <v>1</v>
      </c>
      <c r="AV932">
        <v>1</v>
      </c>
      <c r="AW932">
        <v>0</v>
      </c>
      <c r="AX932">
        <v>0</v>
      </c>
      <c r="AY932">
        <v>0</v>
      </c>
      <c r="AZ932">
        <v>0</v>
      </c>
    </row>
    <row r="933" spans="1:52" x14ac:dyDescent="0.35">
      <c r="A933">
        <v>12412</v>
      </c>
      <c r="B933" t="s">
        <v>69</v>
      </c>
      <c r="C933" t="s">
        <v>74</v>
      </c>
      <c r="D933" t="s">
        <v>68</v>
      </c>
      <c r="E933" t="s">
        <v>75</v>
      </c>
      <c r="F933" t="s">
        <v>196</v>
      </c>
      <c r="G933" t="s">
        <v>95</v>
      </c>
      <c r="H933" t="s">
        <v>98</v>
      </c>
      <c r="I933" t="s">
        <v>199</v>
      </c>
      <c r="J933" t="s">
        <v>110</v>
      </c>
      <c r="K933" t="s">
        <v>117</v>
      </c>
      <c r="L933">
        <v>9</v>
      </c>
      <c r="P933">
        <v>10</v>
      </c>
      <c r="Q933">
        <v>9</v>
      </c>
      <c r="R933">
        <v>8</v>
      </c>
      <c r="S933">
        <v>10</v>
      </c>
      <c r="T933">
        <v>10</v>
      </c>
      <c r="U933">
        <v>9</v>
      </c>
      <c r="V933" t="s">
        <v>123</v>
      </c>
      <c r="X933">
        <v>4</v>
      </c>
      <c r="Y933" t="s">
        <v>69</v>
      </c>
      <c r="AB933">
        <v>4</v>
      </c>
      <c r="AE933" s="16"/>
      <c r="AF933" s="16"/>
      <c r="AG933" s="16"/>
      <c r="AH933" s="16"/>
      <c r="AI933" s="16"/>
      <c r="AJ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>
        <v>1</v>
      </c>
      <c r="AV933">
        <v>1</v>
      </c>
      <c r="AW933">
        <v>0</v>
      </c>
      <c r="AX933">
        <v>0</v>
      </c>
      <c r="AY933">
        <v>0</v>
      </c>
      <c r="AZ933">
        <v>0</v>
      </c>
    </row>
    <row r="934" spans="1:52" x14ac:dyDescent="0.35">
      <c r="A934">
        <v>12413</v>
      </c>
      <c r="B934" t="s">
        <v>69</v>
      </c>
      <c r="C934" t="s">
        <v>74</v>
      </c>
      <c r="D934" t="s">
        <v>68</v>
      </c>
      <c r="E934" t="s">
        <v>76</v>
      </c>
      <c r="F934" t="s">
        <v>200</v>
      </c>
      <c r="G934" t="s">
        <v>93</v>
      </c>
      <c r="H934" t="s">
        <v>97</v>
      </c>
      <c r="I934" t="s">
        <v>203</v>
      </c>
      <c r="J934" t="s">
        <v>111</v>
      </c>
      <c r="K934" t="s">
        <v>202</v>
      </c>
      <c r="L934">
        <v>9</v>
      </c>
      <c r="X934" s="16"/>
      <c r="Y934" t="s">
        <v>69</v>
      </c>
      <c r="AB934">
        <v>5</v>
      </c>
      <c r="AE934" s="16"/>
      <c r="AF934" s="16"/>
      <c r="AG934" s="16"/>
      <c r="AH934" s="16"/>
      <c r="AI934" s="16"/>
      <c r="AJ934" s="16"/>
      <c r="AK934">
        <v>9</v>
      </c>
      <c r="AL934" s="16">
        <v>9</v>
      </c>
      <c r="AM934" s="16">
        <v>9</v>
      </c>
      <c r="AN934" s="16">
        <v>9</v>
      </c>
      <c r="AO934" s="16">
        <v>9</v>
      </c>
      <c r="AP934" s="16">
        <v>7</v>
      </c>
      <c r="AQ934" s="16">
        <v>4</v>
      </c>
      <c r="AR934" s="16">
        <v>3</v>
      </c>
      <c r="AS934" s="16">
        <v>2</v>
      </c>
      <c r="AT934" s="16">
        <v>1</v>
      </c>
      <c r="AU934">
        <v>1</v>
      </c>
      <c r="AV934">
        <v>0</v>
      </c>
      <c r="AW934">
        <v>1</v>
      </c>
      <c r="AX934">
        <v>0</v>
      </c>
      <c r="AY934">
        <v>0</v>
      </c>
      <c r="AZ934">
        <v>0</v>
      </c>
    </row>
    <row r="935" spans="1:52" x14ac:dyDescent="0.35">
      <c r="A935">
        <v>12416</v>
      </c>
      <c r="B935" t="s">
        <v>69</v>
      </c>
      <c r="C935" t="s">
        <v>74</v>
      </c>
      <c r="D935" t="s">
        <v>68</v>
      </c>
      <c r="E935" t="s">
        <v>76</v>
      </c>
      <c r="F935" t="s">
        <v>198</v>
      </c>
      <c r="G935" t="s">
        <v>96</v>
      </c>
      <c r="H935" t="s">
        <v>97</v>
      </c>
      <c r="I935" t="s">
        <v>206</v>
      </c>
      <c r="J935" t="s">
        <v>111</v>
      </c>
      <c r="K935" t="s">
        <v>116</v>
      </c>
      <c r="L935">
        <v>10</v>
      </c>
      <c r="X935" s="16"/>
      <c r="Y935" t="s">
        <v>68</v>
      </c>
      <c r="Z935">
        <v>9</v>
      </c>
      <c r="AA935">
        <v>4</v>
      </c>
      <c r="AB935">
        <v>4</v>
      </c>
      <c r="AC935">
        <v>9</v>
      </c>
      <c r="AD935" t="s">
        <v>129</v>
      </c>
      <c r="AE935" s="16">
        <v>4</v>
      </c>
      <c r="AF935" s="16">
        <v>2</v>
      </c>
      <c r="AG935" s="16">
        <v>4</v>
      </c>
      <c r="AH935" s="16">
        <v>4</v>
      </c>
      <c r="AI935" s="16"/>
      <c r="AJ935" s="16">
        <v>4</v>
      </c>
      <c r="AK935">
        <v>9</v>
      </c>
      <c r="AL935" s="16">
        <v>9</v>
      </c>
      <c r="AM935" s="16">
        <v>8</v>
      </c>
      <c r="AN935" s="16">
        <v>10</v>
      </c>
      <c r="AO935" s="16">
        <v>10</v>
      </c>
      <c r="AP935" s="16">
        <v>10</v>
      </c>
      <c r="AQ935" s="16">
        <v>4</v>
      </c>
      <c r="AR935" s="16">
        <v>3</v>
      </c>
      <c r="AS935" s="16">
        <v>2</v>
      </c>
      <c r="AT935" s="16">
        <v>1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</row>
    <row r="936" spans="1:52" x14ac:dyDescent="0.35">
      <c r="A936">
        <v>12417</v>
      </c>
      <c r="B936" t="s">
        <v>69</v>
      </c>
      <c r="C936" t="s">
        <v>74</v>
      </c>
      <c r="D936" t="s">
        <v>68</v>
      </c>
      <c r="E936" t="s">
        <v>76</v>
      </c>
      <c r="F936" t="s">
        <v>208</v>
      </c>
      <c r="G936" t="s">
        <v>94</v>
      </c>
      <c r="H936" t="s">
        <v>99</v>
      </c>
      <c r="I936" t="s">
        <v>206</v>
      </c>
      <c r="J936" t="s">
        <v>111</v>
      </c>
      <c r="K936" t="s">
        <v>202</v>
      </c>
      <c r="L936">
        <v>10</v>
      </c>
      <c r="X936" s="16"/>
      <c r="Y936" t="s">
        <v>69</v>
      </c>
      <c r="AB936">
        <v>5</v>
      </c>
      <c r="AE936" s="16"/>
      <c r="AF936" s="16"/>
      <c r="AG936" s="16"/>
      <c r="AH936" s="16"/>
      <c r="AI936" s="16"/>
      <c r="AJ936" s="16"/>
      <c r="AK936">
        <v>9</v>
      </c>
      <c r="AL936" s="16">
        <v>10</v>
      </c>
      <c r="AM936" s="16">
        <v>7</v>
      </c>
      <c r="AN936" s="16">
        <v>9</v>
      </c>
      <c r="AO936" s="16">
        <v>10</v>
      </c>
      <c r="AP936" s="16">
        <v>10</v>
      </c>
      <c r="AQ936" s="16">
        <v>3</v>
      </c>
      <c r="AR936" s="16">
        <v>1</v>
      </c>
      <c r="AS936" s="16">
        <v>4</v>
      </c>
      <c r="AT936" s="16">
        <v>2</v>
      </c>
      <c r="AU936">
        <v>1</v>
      </c>
      <c r="AV936">
        <v>0</v>
      </c>
      <c r="AW936">
        <v>0</v>
      </c>
      <c r="AX936">
        <v>0</v>
      </c>
      <c r="AY936">
        <v>1</v>
      </c>
      <c r="AZ936">
        <v>0</v>
      </c>
    </row>
    <row r="937" spans="1:52" x14ac:dyDescent="0.35">
      <c r="A937">
        <v>12419</v>
      </c>
      <c r="B937" t="s">
        <v>69</v>
      </c>
      <c r="C937" t="s">
        <v>74</v>
      </c>
      <c r="D937" t="s">
        <v>68</v>
      </c>
      <c r="E937" t="s">
        <v>77</v>
      </c>
      <c r="F937" t="s">
        <v>198</v>
      </c>
      <c r="G937" t="s">
        <v>95</v>
      </c>
      <c r="H937" t="s">
        <v>97</v>
      </c>
      <c r="I937" t="s">
        <v>207</v>
      </c>
      <c r="J937" t="s">
        <v>111</v>
      </c>
      <c r="K937" t="s">
        <v>204</v>
      </c>
      <c r="L937">
        <v>7</v>
      </c>
      <c r="X937" s="16"/>
      <c r="Y937" t="s">
        <v>69</v>
      </c>
      <c r="AB937">
        <v>4</v>
      </c>
      <c r="AE937" s="16"/>
      <c r="AF937" s="16"/>
      <c r="AG937" s="16"/>
      <c r="AH937" s="16"/>
      <c r="AI937" s="16"/>
      <c r="AJ937" s="16"/>
      <c r="AK937">
        <v>8</v>
      </c>
      <c r="AL937" s="16">
        <v>7</v>
      </c>
      <c r="AM937" s="16">
        <v>7</v>
      </c>
      <c r="AN937" s="16">
        <v>10</v>
      </c>
      <c r="AO937" s="16">
        <v>10</v>
      </c>
      <c r="AP937" s="16">
        <v>7</v>
      </c>
      <c r="AQ937" s="16">
        <v>1</v>
      </c>
      <c r="AR937" s="16">
        <v>2</v>
      </c>
      <c r="AS937" s="16">
        <v>3</v>
      </c>
      <c r="AT937" s="16">
        <v>4</v>
      </c>
      <c r="AU937">
        <v>1</v>
      </c>
      <c r="AV937">
        <v>1</v>
      </c>
      <c r="AW937">
        <v>0</v>
      </c>
      <c r="AX937">
        <v>0</v>
      </c>
      <c r="AY937">
        <v>0</v>
      </c>
      <c r="AZ937">
        <v>0</v>
      </c>
    </row>
    <row r="938" spans="1:52" x14ac:dyDescent="0.35">
      <c r="A938">
        <v>12420</v>
      </c>
      <c r="B938" t="s">
        <v>69</v>
      </c>
      <c r="C938" t="s">
        <v>74</v>
      </c>
      <c r="D938" t="s">
        <v>68</v>
      </c>
      <c r="E938" t="s">
        <v>78</v>
      </c>
      <c r="F938" t="s">
        <v>208</v>
      </c>
      <c r="G938" t="s">
        <v>93</v>
      </c>
      <c r="H938" t="s">
        <v>99</v>
      </c>
      <c r="I938" t="s">
        <v>203</v>
      </c>
      <c r="J938" t="s">
        <v>111</v>
      </c>
      <c r="K938" t="s">
        <v>204</v>
      </c>
      <c r="L938">
        <v>9</v>
      </c>
      <c r="X938" s="16"/>
      <c r="Y938" t="s">
        <v>69</v>
      </c>
      <c r="AB938">
        <v>4</v>
      </c>
      <c r="AE938" s="16"/>
      <c r="AF938" s="16"/>
      <c r="AG938" s="16"/>
      <c r="AH938" s="16"/>
      <c r="AI938" s="16"/>
      <c r="AJ938" s="16"/>
      <c r="AK938">
        <v>8</v>
      </c>
      <c r="AL938" s="16">
        <v>9</v>
      </c>
      <c r="AM938" s="16">
        <v>10</v>
      </c>
      <c r="AN938" s="16">
        <v>7</v>
      </c>
      <c r="AO938" s="16">
        <v>8</v>
      </c>
      <c r="AP938" s="16">
        <v>10</v>
      </c>
      <c r="AQ938" s="16">
        <v>2</v>
      </c>
      <c r="AR938" s="16">
        <v>1</v>
      </c>
      <c r="AS938" s="16">
        <v>3</v>
      </c>
      <c r="AT938" s="16">
        <v>4</v>
      </c>
      <c r="AU938">
        <v>1</v>
      </c>
      <c r="AV938">
        <v>1</v>
      </c>
      <c r="AW938">
        <v>0</v>
      </c>
      <c r="AX938">
        <v>0</v>
      </c>
      <c r="AY938">
        <v>0</v>
      </c>
      <c r="AZ938">
        <v>0</v>
      </c>
    </row>
    <row r="939" spans="1:52" x14ac:dyDescent="0.35">
      <c r="A939">
        <v>12421</v>
      </c>
      <c r="B939" t="s">
        <v>69</v>
      </c>
      <c r="C939" t="s">
        <v>74</v>
      </c>
      <c r="D939" t="s">
        <v>68</v>
      </c>
      <c r="E939" t="s">
        <v>78</v>
      </c>
      <c r="F939" t="s">
        <v>200</v>
      </c>
      <c r="G939" t="s">
        <v>96</v>
      </c>
      <c r="H939" t="s">
        <v>98</v>
      </c>
      <c r="I939" t="s">
        <v>201</v>
      </c>
      <c r="J939" t="s">
        <v>112</v>
      </c>
      <c r="K939" t="s">
        <v>202</v>
      </c>
      <c r="L939">
        <v>10</v>
      </c>
      <c r="X939" s="16"/>
      <c r="Y939" t="s">
        <v>69</v>
      </c>
      <c r="AB939">
        <v>5</v>
      </c>
      <c r="AE939" s="16"/>
      <c r="AF939" s="16"/>
      <c r="AG939" s="16"/>
      <c r="AH939" s="16"/>
      <c r="AI939" s="16"/>
      <c r="AJ939" s="16"/>
      <c r="AK939">
        <v>9</v>
      </c>
      <c r="AL939" s="16">
        <v>9</v>
      </c>
      <c r="AM939" s="16">
        <v>10</v>
      </c>
      <c r="AN939" s="16">
        <v>9</v>
      </c>
      <c r="AO939" s="16">
        <v>7</v>
      </c>
      <c r="AP939" s="16">
        <v>7</v>
      </c>
      <c r="AQ939" s="16">
        <v>2</v>
      </c>
      <c r="AR939" s="16">
        <v>4</v>
      </c>
      <c r="AS939" s="16">
        <v>1</v>
      </c>
      <c r="AT939" s="16">
        <v>3</v>
      </c>
      <c r="AU939">
        <v>1</v>
      </c>
      <c r="AV939">
        <v>1</v>
      </c>
      <c r="AW939">
        <v>0</v>
      </c>
      <c r="AX939">
        <v>0</v>
      </c>
      <c r="AY939">
        <v>0</v>
      </c>
      <c r="AZ939">
        <v>0</v>
      </c>
    </row>
    <row r="940" spans="1:52" x14ac:dyDescent="0.35">
      <c r="A940">
        <v>12426</v>
      </c>
      <c r="B940" t="s">
        <v>69</v>
      </c>
      <c r="C940" t="s">
        <v>74</v>
      </c>
      <c r="D940" t="s">
        <v>68</v>
      </c>
      <c r="E940" t="s">
        <v>86</v>
      </c>
      <c r="F940" t="s">
        <v>198</v>
      </c>
      <c r="G940" t="s">
        <v>96</v>
      </c>
      <c r="H940" t="s">
        <v>97</v>
      </c>
      <c r="I940" t="s">
        <v>205</v>
      </c>
      <c r="J940" t="s">
        <v>111</v>
      </c>
      <c r="K940" t="s">
        <v>204</v>
      </c>
      <c r="L940">
        <v>10</v>
      </c>
      <c r="X940" s="16"/>
      <c r="Y940" t="s">
        <v>69</v>
      </c>
      <c r="AB940">
        <v>4</v>
      </c>
      <c r="AE940" s="16"/>
      <c r="AF940" s="16"/>
      <c r="AG940" s="16"/>
      <c r="AH940" s="16"/>
      <c r="AI940" s="16"/>
      <c r="AJ940" s="16"/>
      <c r="AK940">
        <v>9</v>
      </c>
      <c r="AL940" s="16">
        <v>8</v>
      </c>
      <c r="AM940" s="16">
        <v>9</v>
      </c>
      <c r="AN940" s="16">
        <v>9</v>
      </c>
      <c r="AO940" s="16">
        <v>8</v>
      </c>
      <c r="AP940" s="16">
        <v>10</v>
      </c>
      <c r="AQ940" s="16">
        <v>4</v>
      </c>
      <c r="AR940" s="16">
        <v>1</v>
      </c>
      <c r="AS940" s="16">
        <v>3</v>
      </c>
      <c r="AT940" s="16">
        <v>2</v>
      </c>
      <c r="AU940">
        <v>1</v>
      </c>
      <c r="AV940">
        <v>1</v>
      </c>
      <c r="AW940">
        <v>1</v>
      </c>
      <c r="AX940">
        <v>0</v>
      </c>
      <c r="AY940">
        <v>0</v>
      </c>
      <c r="AZ940">
        <v>0</v>
      </c>
    </row>
    <row r="941" spans="1:52" x14ac:dyDescent="0.35">
      <c r="A941">
        <v>12428</v>
      </c>
      <c r="B941" t="s">
        <v>69</v>
      </c>
      <c r="C941" t="s">
        <v>74</v>
      </c>
      <c r="D941" t="s">
        <v>68</v>
      </c>
      <c r="E941" t="s">
        <v>79</v>
      </c>
      <c r="F941" t="s">
        <v>208</v>
      </c>
      <c r="G941" t="s">
        <v>93</v>
      </c>
      <c r="H941" t="s">
        <v>99</v>
      </c>
      <c r="I941" t="s">
        <v>199</v>
      </c>
      <c r="J941" t="s">
        <v>111</v>
      </c>
      <c r="K941" t="s">
        <v>116</v>
      </c>
      <c r="L941">
        <v>3</v>
      </c>
      <c r="X941" s="16"/>
      <c r="Y941" t="s">
        <v>69</v>
      </c>
      <c r="AB941">
        <v>4</v>
      </c>
      <c r="AE941" s="16"/>
      <c r="AF941" s="16"/>
      <c r="AG941" s="16"/>
      <c r="AH941" s="16"/>
      <c r="AI941" s="16"/>
      <c r="AJ941" s="16"/>
      <c r="AK941">
        <v>5</v>
      </c>
      <c r="AL941" s="16">
        <v>6</v>
      </c>
      <c r="AM941" s="16">
        <v>3</v>
      </c>
      <c r="AN941" s="16">
        <v>6</v>
      </c>
      <c r="AO941" s="16">
        <v>7</v>
      </c>
      <c r="AP941" s="16">
        <v>5</v>
      </c>
      <c r="AQ941" s="16">
        <v>3</v>
      </c>
      <c r="AR941" s="16">
        <v>1</v>
      </c>
      <c r="AS941" s="16">
        <v>4</v>
      </c>
      <c r="AT941" s="16">
        <v>2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</row>
    <row r="942" spans="1:52" x14ac:dyDescent="0.35">
      <c r="A942">
        <v>12432</v>
      </c>
      <c r="B942" t="s">
        <v>69</v>
      </c>
      <c r="C942" t="s">
        <v>74</v>
      </c>
      <c r="D942" t="s">
        <v>68</v>
      </c>
      <c r="E942" t="s">
        <v>81</v>
      </c>
      <c r="F942" t="s">
        <v>198</v>
      </c>
      <c r="G942" t="s">
        <v>95</v>
      </c>
      <c r="H942" t="s">
        <v>98</v>
      </c>
      <c r="I942" t="s">
        <v>201</v>
      </c>
      <c r="J942" t="s">
        <v>111</v>
      </c>
      <c r="K942" t="s">
        <v>204</v>
      </c>
      <c r="L942">
        <v>7</v>
      </c>
      <c r="X942" s="16"/>
      <c r="Y942" t="s">
        <v>69</v>
      </c>
      <c r="AB942">
        <v>5</v>
      </c>
      <c r="AE942" s="16"/>
      <c r="AF942" s="16"/>
      <c r="AG942" s="16"/>
      <c r="AH942" s="16"/>
      <c r="AI942" s="16"/>
      <c r="AJ942" s="16"/>
      <c r="AK942">
        <v>9</v>
      </c>
      <c r="AL942" s="16">
        <v>7</v>
      </c>
      <c r="AM942" s="16">
        <v>7</v>
      </c>
      <c r="AN942" s="16">
        <v>9</v>
      </c>
      <c r="AO942" s="16">
        <v>7</v>
      </c>
      <c r="AP942" s="16">
        <v>9</v>
      </c>
      <c r="AQ942" s="16">
        <v>2</v>
      </c>
      <c r="AR942" s="16">
        <v>1</v>
      </c>
      <c r="AS942" s="16">
        <v>3</v>
      </c>
      <c r="AT942" s="16">
        <v>4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0</v>
      </c>
    </row>
    <row r="943" spans="1:52" x14ac:dyDescent="0.35">
      <c r="A943">
        <v>12436</v>
      </c>
      <c r="B943" t="s">
        <v>69</v>
      </c>
      <c r="C943" t="s">
        <v>74</v>
      </c>
      <c r="D943" t="s">
        <v>68</v>
      </c>
      <c r="E943" t="s">
        <v>86</v>
      </c>
      <c r="F943" t="s">
        <v>198</v>
      </c>
      <c r="G943" t="s">
        <v>95</v>
      </c>
      <c r="H943" t="s">
        <v>97</v>
      </c>
      <c r="I943" t="s">
        <v>199</v>
      </c>
      <c r="J943" t="s">
        <v>112</v>
      </c>
      <c r="K943" t="s">
        <v>202</v>
      </c>
      <c r="L943">
        <v>9</v>
      </c>
      <c r="X943" s="16"/>
      <c r="Y943" t="s">
        <v>69</v>
      </c>
      <c r="AB943">
        <v>5</v>
      </c>
      <c r="AE943" s="16"/>
      <c r="AF943" s="16"/>
      <c r="AG943" s="16"/>
      <c r="AH943" s="16"/>
      <c r="AI943" s="16"/>
      <c r="AJ943" s="16"/>
      <c r="AK943">
        <v>9</v>
      </c>
      <c r="AL943" s="16">
        <v>10</v>
      </c>
      <c r="AM943" s="16">
        <v>9</v>
      </c>
      <c r="AN943" s="16">
        <v>10</v>
      </c>
      <c r="AO943" s="16">
        <v>10</v>
      </c>
      <c r="AP943" s="16">
        <v>9</v>
      </c>
      <c r="AQ943" s="16">
        <v>1</v>
      </c>
      <c r="AR943" s="16">
        <v>3</v>
      </c>
      <c r="AS943" s="16">
        <v>2</v>
      </c>
      <c r="AT943" s="16">
        <v>4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</row>
    <row r="944" spans="1:52" x14ac:dyDescent="0.35">
      <c r="A944">
        <v>12438</v>
      </c>
      <c r="B944" t="s">
        <v>69</v>
      </c>
      <c r="C944" t="s">
        <v>74</v>
      </c>
      <c r="D944" t="s">
        <v>68</v>
      </c>
      <c r="E944" t="s">
        <v>79</v>
      </c>
      <c r="F944" t="s">
        <v>198</v>
      </c>
      <c r="G944" t="s">
        <v>96</v>
      </c>
      <c r="H944" t="s">
        <v>97</v>
      </c>
      <c r="I944" t="s">
        <v>201</v>
      </c>
      <c r="J944" t="s">
        <v>111</v>
      </c>
      <c r="K944" t="s">
        <v>204</v>
      </c>
      <c r="L944">
        <v>5</v>
      </c>
      <c r="X944" s="16"/>
      <c r="Y944" t="s">
        <v>69</v>
      </c>
      <c r="AB944">
        <v>3</v>
      </c>
      <c r="AE944" s="16"/>
      <c r="AF944" s="16"/>
      <c r="AG944" s="16"/>
      <c r="AH944" s="16"/>
      <c r="AI944" s="16"/>
      <c r="AJ944" s="16"/>
      <c r="AK944">
        <v>4</v>
      </c>
      <c r="AL944" s="16">
        <v>4</v>
      </c>
      <c r="AM944" s="16">
        <v>4</v>
      </c>
      <c r="AN944" s="16">
        <v>7</v>
      </c>
      <c r="AO944" s="16">
        <v>5</v>
      </c>
      <c r="AP944" s="16">
        <v>4</v>
      </c>
      <c r="AQ944" s="16">
        <v>2</v>
      </c>
      <c r="AR944" s="16">
        <v>1</v>
      </c>
      <c r="AS944" s="16">
        <v>3</v>
      </c>
      <c r="AT944" s="16">
        <v>4</v>
      </c>
      <c r="AU944">
        <v>1</v>
      </c>
      <c r="AV944">
        <v>1</v>
      </c>
      <c r="AW944">
        <v>0</v>
      </c>
      <c r="AX944">
        <v>0</v>
      </c>
      <c r="AY944">
        <v>0</v>
      </c>
      <c r="AZ944">
        <v>0</v>
      </c>
    </row>
    <row r="945" spans="1:52" x14ac:dyDescent="0.35">
      <c r="A945">
        <v>12440</v>
      </c>
      <c r="B945" t="s">
        <v>69</v>
      </c>
      <c r="C945" t="s">
        <v>74</v>
      </c>
      <c r="D945" t="s">
        <v>68</v>
      </c>
      <c r="E945" t="s">
        <v>77</v>
      </c>
      <c r="F945" t="s">
        <v>196</v>
      </c>
      <c r="G945" t="s">
        <v>96</v>
      </c>
      <c r="H945" t="s">
        <v>98</v>
      </c>
      <c r="I945" t="s">
        <v>197</v>
      </c>
      <c r="J945" t="s">
        <v>111</v>
      </c>
      <c r="K945" t="s">
        <v>202</v>
      </c>
      <c r="L945">
        <v>9</v>
      </c>
      <c r="X945" s="16"/>
      <c r="Y945" t="s">
        <v>69</v>
      </c>
      <c r="AB945">
        <v>4</v>
      </c>
      <c r="AE945" s="16"/>
      <c r="AF945" s="16"/>
      <c r="AG945" s="16"/>
      <c r="AH945" s="16"/>
      <c r="AI945" s="16"/>
      <c r="AJ945" s="16"/>
      <c r="AK945">
        <v>10</v>
      </c>
      <c r="AL945" s="16">
        <v>10</v>
      </c>
      <c r="AM945" s="16">
        <v>7</v>
      </c>
      <c r="AN945" s="16">
        <v>9</v>
      </c>
      <c r="AO945" s="16">
        <v>9</v>
      </c>
      <c r="AP945" s="16">
        <v>7</v>
      </c>
      <c r="AQ945" s="16">
        <v>1</v>
      </c>
      <c r="AR945" s="16">
        <v>4</v>
      </c>
      <c r="AS945" s="16">
        <v>2</v>
      </c>
      <c r="AT945" s="16">
        <v>3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</row>
    <row r="946" spans="1:52" x14ac:dyDescent="0.35">
      <c r="A946">
        <v>12446</v>
      </c>
      <c r="B946" t="s">
        <v>69</v>
      </c>
      <c r="C946" t="s">
        <v>74</v>
      </c>
      <c r="D946" t="s">
        <v>68</v>
      </c>
      <c r="E946" t="s">
        <v>80</v>
      </c>
      <c r="F946" t="s">
        <v>200</v>
      </c>
      <c r="G946" t="s">
        <v>94</v>
      </c>
      <c r="H946" t="s">
        <v>97</v>
      </c>
      <c r="I946" t="s">
        <v>201</v>
      </c>
      <c r="J946" t="s">
        <v>111</v>
      </c>
      <c r="K946" t="s">
        <v>117</v>
      </c>
      <c r="L946">
        <v>10</v>
      </c>
      <c r="X946" s="16"/>
      <c r="Y946" t="s">
        <v>68</v>
      </c>
      <c r="Z946">
        <v>9</v>
      </c>
      <c r="AA946">
        <v>5</v>
      </c>
      <c r="AB946">
        <v>5</v>
      </c>
      <c r="AC946">
        <v>9</v>
      </c>
      <c r="AD946" t="s">
        <v>129</v>
      </c>
      <c r="AE946" s="16">
        <v>2</v>
      </c>
      <c r="AF946" s="16">
        <v>3</v>
      </c>
      <c r="AG946" s="16">
        <v>2</v>
      </c>
      <c r="AH946" s="16">
        <v>2</v>
      </c>
      <c r="AI946" s="16"/>
      <c r="AJ946" s="16">
        <v>2</v>
      </c>
      <c r="AK946">
        <v>9</v>
      </c>
      <c r="AL946" s="16">
        <v>9</v>
      </c>
      <c r="AM946" s="16">
        <v>10</v>
      </c>
      <c r="AN946" s="16">
        <v>10</v>
      </c>
      <c r="AO946" s="16">
        <v>7</v>
      </c>
      <c r="AP946" s="16">
        <v>9</v>
      </c>
      <c r="AQ946" s="16">
        <v>2</v>
      </c>
      <c r="AR946" s="16">
        <v>4</v>
      </c>
      <c r="AS946" s="16">
        <v>1</v>
      </c>
      <c r="AT946" s="16">
        <v>3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</row>
    <row r="947" spans="1:52" x14ac:dyDescent="0.35">
      <c r="A947">
        <v>12449</v>
      </c>
      <c r="B947" t="s">
        <v>69</v>
      </c>
      <c r="C947" t="s">
        <v>74</v>
      </c>
      <c r="D947" t="s">
        <v>68</v>
      </c>
      <c r="E947" t="s">
        <v>80</v>
      </c>
      <c r="F947" t="s">
        <v>198</v>
      </c>
      <c r="G947" t="s">
        <v>95</v>
      </c>
      <c r="H947" t="s">
        <v>97</v>
      </c>
      <c r="I947" t="s">
        <v>203</v>
      </c>
      <c r="J947" t="s">
        <v>111</v>
      </c>
      <c r="K947" t="s">
        <v>204</v>
      </c>
      <c r="L947">
        <v>9</v>
      </c>
      <c r="X947" s="16"/>
      <c r="Y947" t="s">
        <v>69</v>
      </c>
      <c r="AB947">
        <v>5</v>
      </c>
      <c r="AE947" s="16"/>
      <c r="AF947" s="16"/>
      <c r="AG947" s="16"/>
      <c r="AH947" s="16"/>
      <c r="AI947" s="16"/>
      <c r="AJ947" s="16"/>
      <c r="AK947">
        <v>9</v>
      </c>
      <c r="AL947" s="16">
        <v>7</v>
      </c>
      <c r="AM947" s="16">
        <v>7</v>
      </c>
      <c r="AN947" s="16">
        <v>9</v>
      </c>
      <c r="AO947" s="16">
        <v>7</v>
      </c>
      <c r="AP947" s="16">
        <v>8</v>
      </c>
      <c r="AQ947" s="16">
        <v>2</v>
      </c>
      <c r="AR947" s="16">
        <v>1</v>
      </c>
      <c r="AS947" s="16">
        <v>4</v>
      </c>
      <c r="AT947" s="16">
        <v>3</v>
      </c>
      <c r="AU947">
        <v>1</v>
      </c>
      <c r="AV947">
        <v>1</v>
      </c>
      <c r="AW947">
        <v>0</v>
      </c>
      <c r="AX947">
        <v>0</v>
      </c>
      <c r="AY947">
        <v>0</v>
      </c>
      <c r="AZ947">
        <v>0</v>
      </c>
    </row>
    <row r="948" spans="1:52" x14ac:dyDescent="0.35">
      <c r="A948">
        <v>12450</v>
      </c>
      <c r="B948" t="s">
        <v>69</v>
      </c>
      <c r="C948" t="s">
        <v>74</v>
      </c>
      <c r="D948" t="s">
        <v>68</v>
      </c>
      <c r="E948" t="s">
        <v>81</v>
      </c>
      <c r="F948" t="s">
        <v>196</v>
      </c>
      <c r="G948" t="s">
        <v>94</v>
      </c>
      <c r="H948" t="s">
        <v>98</v>
      </c>
      <c r="I948" t="s">
        <v>206</v>
      </c>
      <c r="J948" t="s">
        <v>111</v>
      </c>
      <c r="K948" t="s">
        <v>202</v>
      </c>
      <c r="L948">
        <v>9</v>
      </c>
      <c r="X948" s="16"/>
      <c r="Y948" t="s">
        <v>68</v>
      </c>
      <c r="Z948">
        <v>7</v>
      </c>
      <c r="AA948">
        <v>4</v>
      </c>
      <c r="AB948">
        <v>4</v>
      </c>
      <c r="AC948">
        <v>10</v>
      </c>
      <c r="AD948" t="s">
        <v>128</v>
      </c>
      <c r="AE948" s="16">
        <v>3</v>
      </c>
      <c r="AF948" s="16">
        <v>4</v>
      </c>
      <c r="AG948" s="16">
        <v>4</v>
      </c>
      <c r="AH948" s="16">
        <v>3</v>
      </c>
      <c r="AI948" s="16">
        <v>1</v>
      </c>
      <c r="AJ948" s="16"/>
      <c r="AK948">
        <v>9</v>
      </c>
      <c r="AL948" s="16">
        <v>8</v>
      </c>
      <c r="AM948" s="16">
        <v>7</v>
      </c>
      <c r="AN948" s="16">
        <v>10</v>
      </c>
      <c r="AO948" s="16">
        <v>7</v>
      </c>
      <c r="AP948" s="16">
        <v>7</v>
      </c>
      <c r="AQ948" s="16">
        <v>1</v>
      </c>
      <c r="AR948" s="16">
        <v>2</v>
      </c>
      <c r="AS948" s="16">
        <v>3</v>
      </c>
      <c r="AT948" s="16">
        <v>4</v>
      </c>
      <c r="AU948">
        <v>1</v>
      </c>
      <c r="AV948">
        <v>1</v>
      </c>
      <c r="AW948">
        <v>0</v>
      </c>
      <c r="AX948">
        <v>0</v>
      </c>
      <c r="AY948">
        <v>0</v>
      </c>
      <c r="AZ948">
        <v>0</v>
      </c>
    </row>
    <row r="949" spans="1:52" x14ac:dyDescent="0.35">
      <c r="A949">
        <v>12451</v>
      </c>
      <c r="B949" t="s">
        <v>69</v>
      </c>
      <c r="C949" t="s">
        <v>74</v>
      </c>
      <c r="D949" t="s">
        <v>68</v>
      </c>
      <c r="E949" t="s">
        <v>75</v>
      </c>
      <c r="F949" t="s">
        <v>208</v>
      </c>
      <c r="G949" t="s">
        <v>96</v>
      </c>
      <c r="H949" t="s">
        <v>98</v>
      </c>
      <c r="I949" t="s">
        <v>197</v>
      </c>
      <c r="J949" t="s">
        <v>110</v>
      </c>
      <c r="K949" t="s">
        <v>204</v>
      </c>
      <c r="L949">
        <v>9</v>
      </c>
      <c r="P949">
        <v>10</v>
      </c>
      <c r="Q949">
        <v>9</v>
      </c>
      <c r="R949">
        <v>9</v>
      </c>
      <c r="S949">
        <v>10</v>
      </c>
      <c r="T949">
        <v>10</v>
      </c>
      <c r="U949">
        <v>9</v>
      </c>
      <c r="V949" t="s">
        <v>123</v>
      </c>
      <c r="X949">
        <v>5</v>
      </c>
      <c r="Y949" t="s">
        <v>69</v>
      </c>
      <c r="AB949">
        <v>5</v>
      </c>
      <c r="AE949" s="16"/>
      <c r="AF949" s="16"/>
      <c r="AG949" s="16"/>
      <c r="AH949" s="16"/>
      <c r="AI949" s="16"/>
      <c r="AJ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>
        <v>1</v>
      </c>
      <c r="AV949">
        <v>1</v>
      </c>
      <c r="AW949">
        <v>0</v>
      </c>
      <c r="AX949">
        <v>0</v>
      </c>
      <c r="AY949">
        <v>0</v>
      </c>
      <c r="AZ949">
        <v>0</v>
      </c>
    </row>
    <row r="950" spans="1:52" x14ac:dyDescent="0.35">
      <c r="A950">
        <v>12452</v>
      </c>
      <c r="B950" t="s">
        <v>69</v>
      </c>
      <c r="C950" t="s">
        <v>74</v>
      </c>
      <c r="D950" t="s">
        <v>68</v>
      </c>
      <c r="E950" t="s">
        <v>78</v>
      </c>
      <c r="F950" t="s">
        <v>198</v>
      </c>
      <c r="G950" t="s">
        <v>96</v>
      </c>
      <c r="H950" t="s">
        <v>97</v>
      </c>
      <c r="I950" t="s">
        <v>205</v>
      </c>
      <c r="J950" t="s">
        <v>111</v>
      </c>
      <c r="K950" t="s">
        <v>204</v>
      </c>
      <c r="L950">
        <v>10</v>
      </c>
      <c r="X950" s="16"/>
      <c r="Y950" t="s">
        <v>69</v>
      </c>
      <c r="AB950">
        <v>5</v>
      </c>
      <c r="AE950" s="16"/>
      <c r="AF950" s="16"/>
      <c r="AG950" s="16"/>
      <c r="AH950" s="16"/>
      <c r="AI950" s="16"/>
      <c r="AJ950" s="16"/>
      <c r="AK950">
        <v>9</v>
      </c>
      <c r="AL950" s="16">
        <v>9</v>
      </c>
      <c r="AM950" s="16">
        <v>8</v>
      </c>
      <c r="AN950" s="16">
        <v>9</v>
      </c>
      <c r="AO950" s="16">
        <v>10</v>
      </c>
      <c r="AP950" s="16">
        <v>8</v>
      </c>
      <c r="AQ950" s="16">
        <v>1</v>
      </c>
      <c r="AR950" s="16">
        <v>4</v>
      </c>
      <c r="AS950" s="16">
        <v>3</v>
      </c>
      <c r="AT950" s="16">
        <v>2</v>
      </c>
      <c r="AU950">
        <v>1</v>
      </c>
      <c r="AV950">
        <v>0</v>
      </c>
      <c r="AW950">
        <v>0</v>
      </c>
      <c r="AX950">
        <v>0</v>
      </c>
      <c r="AY950">
        <v>1</v>
      </c>
      <c r="AZ950">
        <v>0</v>
      </c>
    </row>
    <row r="951" spans="1:52" x14ac:dyDescent="0.35">
      <c r="A951">
        <v>12453</v>
      </c>
      <c r="B951" t="s">
        <v>69</v>
      </c>
      <c r="C951" t="s">
        <v>74</v>
      </c>
      <c r="D951" t="s">
        <v>68</v>
      </c>
      <c r="E951" t="s">
        <v>79</v>
      </c>
      <c r="F951" t="s">
        <v>196</v>
      </c>
      <c r="G951" t="s">
        <v>95</v>
      </c>
      <c r="H951" t="s">
        <v>98</v>
      </c>
      <c r="I951" t="s">
        <v>206</v>
      </c>
      <c r="J951" t="s">
        <v>111</v>
      </c>
      <c r="K951" t="s">
        <v>204</v>
      </c>
      <c r="L951">
        <v>8</v>
      </c>
      <c r="X951" s="16"/>
      <c r="Y951" t="s">
        <v>69</v>
      </c>
      <c r="AB951">
        <v>4</v>
      </c>
      <c r="AE951" s="16"/>
      <c r="AF951" s="16"/>
      <c r="AG951" s="16"/>
      <c r="AH951" s="16"/>
      <c r="AI951" s="16"/>
      <c r="AJ951" s="16"/>
      <c r="AK951">
        <v>7</v>
      </c>
      <c r="AL951" s="16">
        <v>9</v>
      </c>
      <c r="AM951" s="16">
        <v>7</v>
      </c>
      <c r="AN951" s="16">
        <v>8</v>
      </c>
      <c r="AO951" s="16">
        <v>9</v>
      </c>
      <c r="AP951" s="16">
        <v>6</v>
      </c>
      <c r="AQ951" s="16">
        <v>4</v>
      </c>
      <c r="AR951" s="16">
        <v>1</v>
      </c>
      <c r="AS951" s="16">
        <v>3</v>
      </c>
      <c r="AT951" s="16">
        <v>2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</row>
    <row r="952" spans="1:52" x14ac:dyDescent="0.35">
      <c r="A952">
        <v>12454</v>
      </c>
      <c r="B952" t="s">
        <v>69</v>
      </c>
      <c r="C952" t="s">
        <v>74</v>
      </c>
      <c r="D952" t="s">
        <v>68</v>
      </c>
      <c r="E952" t="s">
        <v>83</v>
      </c>
      <c r="F952" t="s">
        <v>200</v>
      </c>
      <c r="G952" t="s">
        <v>96</v>
      </c>
      <c r="H952" t="s">
        <v>98</v>
      </c>
      <c r="I952" t="s">
        <v>201</v>
      </c>
      <c r="J952" t="s">
        <v>111</v>
      </c>
      <c r="K952" t="s">
        <v>202</v>
      </c>
      <c r="L952">
        <v>10</v>
      </c>
      <c r="X952" s="16"/>
      <c r="Y952" t="s">
        <v>69</v>
      </c>
      <c r="AB952">
        <v>4</v>
      </c>
      <c r="AE952" s="16"/>
      <c r="AF952" s="16"/>
      <c r="AG952" s="16"/>
      <c r="AH952" s="16"/>
      <c r="AI952" s="16"/>
      <c r="AJ952" s="16"/>
      <c r="AK952">
        <v>9</v>
      </c>
      <c r="AL952" s="16">
        <v>9</v>
      </c>
      <c r="AM952" s="16">
        <v>7</v>
      </c>
      <c r="AN952" s="16">
        <v>9</v>
      </c>
      <c r="AO952" s="16">
        <v>10</v>
      </c>
      <c r="AP952" s="16">
        <v>10</v>
      </c>
      <c r="AQ952" s="16">
        <v>2</v>
      </c>
      <c r="AR952" s="16">
        <v>1</v>
      </c>
      <c r="AS952" s="16">
        <v>3</v>
      </c>
      <c r="AT952" s="16">
        <v>4</v>
      </c>
      <c r="AU952">
        <v>1</v>
      </c>
      <c r="AV952">
        <v>1</v>
      </c>
      <c r="AW952">
        <v>0</v>
      </c>
      <c r="AX952">
        <v>0</v>
      </c>
      <c r="AY952">
        <v>0</v>
      </c>
      <c r="AZ952">
        <v>0</v>
      </c>
    </row>
    <row r="953" spans="1:52" x14ac:dyDescent="0.35">
      <c r="A953">
        <v>12456</v>
      </c>
      <c r="B953" t="s">
        <v>69</v>
      </c>
      <c r="C953" t="s">
        <v>74</v>
      </c>
      <c r="D953" t="s">
        <v>68</v>
      </c>
      <c r="E953" t="s">
        <v>81</v>
      </c>
      <c r="F953" t="s">
        <v>198</v>
      </c>
      <c r="G953" t="s">
        <v>96</v>
      </c>
      <c r="H953" t="s">
        <v>97</v>
      </c>
      <c r="I953" t="s">
        <v>201</v>
      </c>
      <c r="J953" t="s">
        <v>111</v>
      </c>
      <c r="K953" t="s">
        <v>204</v>
      </c>
      <c r="L953">
        <v>9</v>
      </c>
      <c r="X953" s="16"/>
      <c r="Y953" t="s">
        <v>69</v>
      </c>
      <c r="AB953">
        <v>4</v>
      </c>
      <c r="AE953" s="16"/>
      <c r="AF953" s="16"/>
      <c r="AG953" s="16"/>
      <c r="AH953" s="16"/>
      <c r="AI953" s="16"/>
      <c r="AJ953" s="16"/>
      <c r="AK953">
        <v>9</v>
      </c>
      <c r="AL953" s="16">
        <v>8</v>
      </c>
      <c r="AM953" s="16">
        <v>8</v>
      </c>
      <c r="AN953" s="16">
        <v>9</v>
      </c>
      <c r="AO953" s="16">
        <v>7</v>
      </c>
      <c r="AP953" s="16">
        <v>8</v>
      </c>
      <c r="AQ953" s="16">
        <v>1</v>
      </c>
      <c r="AR953" s="16">
        <v>4</v>
      </c>
      <c r="AS953" s="16">
        <v>3</v>
      </c>
      <c r="AT953" s="16">
        <v>2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</row>
    <row r="954" spans="1:52" x14ac:dyDescent="0.35">
      <c r="A954">
        <v>12457</v>
      </c>
      <c r="B954" t="s">
        <v>69</v>
      </c>
      <c r="C954" t="s">
        <v>74</v>
      </c>
      <c r="D954" t="s">
        <v>68</v>
      </c>
      <c r="E954" t="s">
        <v>85</v>
      </c>
      <c r="F954" t="s">
        <v>196</v>
      </c>
      <c r="G954" t="s">
        <v>94</v>
      </c>
      <c r="H954" t="s">
        <v>98</v>
      </c>
      <c r="I954" t="s">
        <v>201</v>
      </c>
      <c r="J954" t="s">
        <v>110</v>
      </c>
      <c r="K954" t="s">
        <v>116</v>
      </c>
      <c r="L954">
        <v>9</v>
      </c>
      <c r="P954">
        <v>10</v>
      </c>
      <c r="Q954">
        <v>10</v>
      </c>
      <c r="R954">
        <v>9</v>
      </c>
      <c r="S954">
        <v>10</v>
      </c>
      <c r="T954">
        <v>8</v>
      </c>
      <c r="U954">
        <v>10</v>
      </c>
      <c r="V954" t="s">
        <v>123</v>
      </c>
      <c r="X954">
        <v>4</v>
      </c>
      <c r="Y954" t="s">
        <v>69</v>
      </c>
      <c r="AB954">
        <v>4</v>
      </c>
      <c r="AE954" s="16"/>
      <c r="AF954" s="16"/>
      <c r="AG954" s="16"/>
      <c r="AH954" s="16"/>
      <c r="AI954" s="16"/>
      <c r="AJ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</row>
    <row r="955" spans="1:52" x14ac:dyDescent="0.35">
      <c r="A955">
        <v>12458</v>
      </c>
      <c r="B955" t="s">
        <v>69</v>
      </c>
      <c r="C955" t="s">
        <v>74</v>
      </c>
      <c r="D955" t="s">
        <v>68</v>
      </c>
      <c r="E955" t="s">
        <v>82</v>
      </c>
      <c r="F955" t="s">
        <v>208</v>
      </c>
      <c r="G955" t="s">
        <v>93</v>
      </c>
      <c r="H955" t="s">
        <v>99</v>
      </c>
      <c r="I955" t="s">
        <v>203</v>
      </c>
      <c r="J955" t="s">
        <v>110</v>
      </c>
      <c r="K955" t="s">
        <v>204</v>
      </c>
      <c r="L955">
        <v>9</v>
      </c>
      <c r="P955">
        <v>10</v>
      </c>
      <c r="Q955">
        <v>9</v>
      </c>
      <c r="R955">
        <v>10</v>
      </c>
      <c r="S955">
        <v>9</v>
      </c>
      <c r="T955">
        <v>9</v>
      </c>
      <c r="U955">
        <v>9</v>
      </c>
      <c r="V955" t="s">
        <v>123</v>
      </c>
      <c r="X955">
        <v>4</v>
      </c>
      <c r="Y955" t="s">
        <v>69</v>
      </c>
      <c r="AB955">
        <v>5</v>
      </c>
      <c r="AE955" s="16"/>
      <c r="AF955" s="16"/>
      <c r="AG955" s="16"/>
      <c r="AH955" s="16"/>
      <c r="AI955" s="16"/>
      <c r="AJ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</row>
    <row r="956" spans="1:52" x14ac:dyDescent="0.35">
      <c r="A956">
        <v>12461</v>
      </c>
      <c r="B956" t="s">
        <v>69</v>
      </c>
      <c r="C956" t="s">
        <v>74</v>
      </c>
      <c r="D956" t="s">
        <v>68</v>
      </c>
      <c r="E956" t="s">
        <v>82</v>
      </c>
      <c r="F956" t="s">
        <v>198</v>
      </c>
      <c r="G956" t="s">
        <v>95</v>
      </c>
      <c r="H956" t="s">
        <v>97</v>
      </c>
      <c r="I956" t="s">
        <v>206</v>
      </c>
      <c r="J956" t="s">
        <v>111</v>
      </c>
      <c r="K956" t="s">
        <v>116</v>
      </c>
      <c r="L956">
        <v>9</v>
      </c>
      <c r="X956" s="16"/>
      <c r="Y956" t="s">
        <v>69</v>
      </c>
      <c r="AB956">
        <v>5</v>
      </c>
      <c r="AE956" s="16"/>
      <c r="AF956" s="16"/>
      <c r="AG956" s="16"/>
      <c r="AH956" s="16"/>
      <c r="AI956" s="16"/>
      <c r="AJ956" s="16"/>
      <c r="AK956">
        <v>9</v>
      </c>
      <c r="AL956" s="16">
        <v>8</v>
      </c>
      <c r="AM956" s="16">
        <v>8</v>
      </c>
      <c r="AN956" s="16">
        <v>9</v>
      </c>
      <c r="AO956" s="16">
        <v>7</v>
      </c>
      <c r="AP956" s="16">
        <v>10</v>
      </c>
      <c r="AQ956" s="16">
        <v>2</v>
      </c>
      <c r="AR956" s="16">
        <v>4</v>
      </c>
      <c r="AS956" s="16">
        <v>3</v>
      </c>
      <c r="AT956" s="16">
        <v>1</v>
      </c>
      <c r="AU956">
        <v>1</v>
      </c>
      <c r="AV956">
        <v>0</v>
      </c>
      <c r="AW956">
        <v>0</v>
      </c>
      <c r="AX956">
        <v>0</v>
      </c>
      <c r="AY956">
        <v>1</v>
      </c>
      <c r="AZ956">
        <v>0</v>
      </c>
    </row>
    <row r="957" spans="1:52" x14ac:dyDescent="0.35">
      <c r="A957">
        <v>12462</v>
      </c>
      <c r="B957" t="s">
        <v>69</v>
      </c>
      <c r="C957" t="s">
        <v>74</v>
      </c>
      <c r="D957" t="s">
        <v>68</v>
      </c>
      <c r="E957" t="s">
        <v>86</v>
      </c>
      <c r="F957" t="s">
        <v>208</v>
      </c>
      <c r="G957" t="s">
        <v>94</v>
      </c>
      <c r="H957" t="s">
        <v>99</v>
      </c>
      <c r="I957" t="s">
        <v>203</v>
      </c>
      <c r="J957" t="s">
        <v>111</v>
      </c>
      <c r="K957" t="s">
        <v>116</v>
      </c>
      <c r="L957">
        <v>9</v>
      </c>
      <c r="X957" s="16"/>
      <c r="Y957" t="s">
        <v>69</v>
      </c>
      <c r="AB957">
        <v>4</v>
      </c>
      <c r="AE957" s="16"/>
      <c r="AF957" s="16"/>
      <c r="AG957" s="16"/>
      <c r="AH957" s="16"/>
      <c r="AI957" s="16"/>
      <c r="AJ957" s="16"/>
      <c r="AK957">
        <v>8</v>
      </c>
      <c r="AL957" s="16">
        <v>7</v>
      </c>
      <c r="AM957" s="16">
        <v>8</v>
      </c>
      <c r="AN957" s="16">
        <v>9</v>
      </c>
      <c r="AO957" s="16">
        <v>7</v>
      </c>
      <c r="AP957" s="16">
        <v>7</v>
      </c>
      <c r="AQ957" s="16">
        <v>2</v>
      </c>
      <c r="AR957" s="16">
        <v>1</v>
      </c>
      <c r="AS957" s="16">
        <v>4</v>
      </c>
      <c r="AT957" s="16">
        <v>3</v>
      </c>
      <c r="AU957">
        <v>1</v>
      </c>
      <c r="AV957">
        <v>1</v>
      </c>
      <c r="AW957">
        <v>0</v>
      </c>
      <c r="AX957">
        <v>0</v>
      </c>
      <c r="AY957">
        <v>0</v>
      </c>
      <c r="AZ957">
        <v>0</v>
      </c>
    </row>
    <row r="958" spans="1:52" x14ac:dyDescent="0.35">
      <c r="A958">
        <v>12466</v>
      </c>
      <c r="B958" t="s">
        <v>69</v>
      </c>
      <c r="C958" t="s">
        <v>74</v>
      </c>
      <c r="D958" t="s">
        <v>68</v>
      </c>
      <c r="E958" t="s">
        <v>81</v>
      </c>
      <c r="F958" t="s">
        <v>198</v>
      </c>
      <c r="G958" t="s">
        <v>95</v>
      </c>
      <c r="H958" t="s">
        <v>98</v>
      </c>
      <c r="I958" t="s">
        <v>205</v>
      </c>
      <c r="J958" t="s">
        <v>111</v>
      </c>
      <c r="K958" t="s">
        <v>202</v>
      </c>
      <c r="L958">
        <v>9</v>
      </c>
      <c r="X958" s="16"/>
      <c r="Y958" t="s">
        <v>69</v>
      </c>
      <c r="AB958">
        <v>5</v>
      </c>
      <c r="AE958" s="16"/>
      <c r="AF958" s="16"/>
      <c r="AG958" s="16"/>
      <c r="AH958" s="16"/>
      <c r="AI958" s="16"/>
      <c r="AJ958" s="16"/>
      <c r="AK958">
        <v>10</v>
      </c>
      <c r="AL958" s="16">
        <v>10</v>
      </c>
      <c r="AM958" s="16">
        <v>10</v>
      </c>
      <c r="AN958" s="16">
        <v>9</v>
      </c>
      <c r="AO958" s="16">
        <v>10</v>
      </c>
      <c r="AP958" s="16">
        <v>10</v>
      </c>
      <c r="AQ958" s="16">
        <v>1</v>
      </c>
      <c r="AR958" s="16">
        <v>3</v>
      </c>
      <c r="AS958" s="16">
        <v>4</v>
      </c>
      <c r="AT958" s="16">
        <v>2</v>
      </c>
      <c r="AU958">
        <v>1</v>
      </c>
      <c r="AV958">
        <v>1</v>
      </c>
      <c r="AW958">
        <v>0</v>
      </c>
      <c r="AX958">
        <v>0</v>
      </c>
      <c r="AY958">
        <v>1</v>
      </c>
      <c r="AZ958">
        <v>0</v>
      </c>
    </row>
    <row r="959" spans="1:52" x14ac:dyDescent="0.35">
      <c r="A959">
        <v>12468</v>
      </c>
      <c r="B959" t="s">
        <v>69</v>
      </c>
      <c r="C959" t="s">
        <v>74</v>
      </c>
      <c r="D959" t="s">
        <v>68</v>
      </c>
      <c r="E959" t="s">
        <v>84</v>
      </c>
      <c r="F959" t="s">
        <v>196</v>
      </c>
      <c r="G959" t="s">
        <v>96</v>
      </c>
      <c r="H959" t="s">
        <v>97</v>
      </c>
      <c r="I959" t="s">
        <v>205</v>
      </c>
      <c r="J959" t="s">
        <v>111</v>
      </c>
      <c r="K959" t="s">
        <v>116</v>
      </c>
      <c r="L959">
        <v>9</v>
      </c>
      <c r="X959" s="16"/>
      <c r="Y959" t="s">
        <v>69</v>
      </c>
      <c r="AB959">
        <v>4</v>
      </c>
      <c r="AE959" s="16"/>
      <c r="AF959" s="16"/>
      <c r="AG959" s="16"/>
      <c r="AH959" s="16"/>
      <c r="AI959" s="16"/>
      <c r="AJ959" s="16"/>
      <c r="AK959">
        <v>9</v>
      </c>
      <c r="AL959" s="16">
        <v>9</v>
      </c>
      <c r="AM959" s="16">
        <v>8</v>
      </c>
      <c r="AN959" s="16">
        <v>9</v>
      </c>
      <c r="AO959" s="16">
        <v>7</v>
      </c>
      <c r="AP959" s="16">
        <v>8</v>
      </c>
      <c r="AQ959" s="16">
        <v>1</v>
      </c>
      <c r="AR959" s="16">
        <v>4</v>
      </c>
      <c r="AS959" s="16">
        <v>3</v>
      </c>
      <c r="AT959" s="16">
        <v>2</v>
      </c>
      <c r="AU959">
        <v>1</v>
      </c>
      <c r="AV959">
        <v>0</v>
      </c>
      <c r="AW959">
        <v>1</v>
      </c>
      <c r="AX959">
        <v>0</v>
      </c>
      <c r="AY959">
        <v>0</v>
      </c>
      <c r="AZ959">
        <v>0</v>
      </c>
    </row>
    <row r="960" spans="1:52" x14ac:dyDescent="0.35">
      <c r="A960">
        <v>12469</v>
      </c>
      <c r="B960" t="s">
        <v>69</v>
      </c>
      <c r="C960" t="s">
        <v>74</v>
      </c>
      <c r="D960" t="s">
        <v>68</v>
      </c>
      <c r="E960" t="s">
        <v>83</v>
      </c>
      <c r="F960" t="s">
        <v>198</v>
      </c>
      <c r="G960" t="s">
        <v>95</v>
      </c>
      <c r="H960" t="s">
        <v>98</v>
      </c>
      <c r="I960" t="s">
        <v>201</v>
      </c>
      <c r="J960" t="s">
        <v>111</v>
      </c>
      <c r="K960" t="s">
        <v>204</v>
      </c>
      <c r="L960">
        <v>10</v>
      </c>
      <c r="X960" s="16"/>
      <c r="Y960" t="s">
        <v>68</v>
      </c>
      <c r="Z960">
        <v>10</v>
      </c>
      <c r="AA960">
        <v>4</v>
      </c>
      <c r="AB960">
        <v>4</v>
      </c>
      <c r="AC960">
        <v>9</v>
      </c>
      <c r="AD960" t="s">
        <v>129</v>
      </c>
      <c r="AE960" s="16">
        <v>5</v>
      </c>
      <c r="AF960" s="16">
        <v>3</v>
      </c>
      <c r="AG960" s="16">
        <v>5</v>
      </c>
      <c r="AH960" s="16">
        <v>4</v>
      </c>
      <c r="AI960" s="16"/>
      <c r="AJ960" s="16">
        <v>2</v>
      </c>
      <c r="AK960">
        <v>9</v>
      </c>
      <c r="AL960" s="16">
        <v>7</v>
      </c>
      <c r="AM960" s="16">
        <v>8</v>
      </c>
      <c r="AN960" s="16">
        <v>10</v>
      </c>
      <c r="AO960" s="16">
        <v>8</v>
      </c>
      <c r="AP960" s="16">
        <v>8</v>
      </c>
      <c r="AQ960" s="16">
        <v>2</v>
      </c>
      <c r="AR960" s="16">
        <v>1</v>
      </c>
      <c r="AS960" s="16">
        <v>3</v>
      </c>
      <c r="AT960" s="16">
        <v>4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</row>
    <row r="961" spans="1:52" x14ac:dyDescent="0.35">
      <c r="A961">
        <v>12471</v>
      </c>
      <c r="B961" t="s">
        <v>69</v>
      </c>
      <c r="C961" t="s">
        <v>74</v>
      </c>
      <c r="D961" t="s">
        <v>68</v>
      </c>
      <c r="E961" t="s">
        <v>75</v>
      </c>
      <c r="F961" t="s">
        <v>198</v>
      </c>
      <c r="G961" t="s">
        <v>95</v>
      </c>
      <c r="H961" t="s">
        <v>97</v>
      </c>
      <c r="I961" t="s">
        <v>203</v>
      </c>
      <c r="J961" t="s">
        <v>110</v>
      </c>
      <c r="K961" t="s">
        <v>202</v>
      </c>
      <c r="L961">
        <v>9</v>
      </c>
      <c r="P961">
        <v>10</v>
      </c>
      <c r="Q961">
        <v>9</v>
      </c>
      <c r="R961">
        <v>10</v>
      </c>
      <c r="S961">
        <v>9</v>
      </c>
      <c r="T961">
        <v>9</v>
      </c>
      <c r="U961">
        <v>9</v>
      </c>
      <c r="V961" t="s">
        <v>126</v>
      </c>
      <c r="X961">
        <v>5</v>
      </c>
      <c r="Y961" t="s">
        <v>68</v>
      </c>
      <c r="Z961">
        <v>10</v>
      </c>
      <c r="AA961">
        <v>5</v>
      </c>
      <c r="AB961">
        <v>4</v>
      </c>
      <c r="AC961">
        <v>9</v>
      </c>
      <c r="AD961" t="s">
        <v>128</v>
      </c>
      <c r="AE961" s="16">
        <v>5</v>
      </c>
      <c r="AF961" s="16">
        <v>4</v>
      </c>
      <c r="AG961" s="16">
        <v>5</v>
      </c>
      <c r="AH961" s="16">
        <v>5</v>
      </c>
      <c r="AI961" s="16">
        <v>1</v>
      </c>
      <c r="AJ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>
        <v>1</v>
      </c>
      <c r="AV961">
        <v>1</v>
      </c>
      <c r="AW961">
        <v>0</v>
      </c>
      <c r="AX961">
        <v>0</v>
      </c>
      <c r="AY961">
        <v>0</v>
      </c>
      <c r="AZ961">
        <v>0</v>
      </c>
    </row>
    <row r="962" spans="1:52" x14ac:dyDescent="0.35">
      <c r="A962">
        <v>12474</v>
      </c>
      <c r="B962" t="s">
        <v>69</v>
      </c>
      <c r="C962" t="s">
        <v>74</v>
      </c>
      <c r="D962" t="s">
        <v>68</v>
      </c>
      <c r="E962" t="s">
        <v>84</v>
      </c>
      <c r="F962" t="s">
        <v>198</v>
      </c>
      <c r="G962" t="s">
        <v>96</v>
      </c>
      <c r="H962" t="s">
        <v>97</v>
      </c>
      <c r="I962" t="s">
        <v>199</v>
      </c>
      <c r="J962" t="s">
        <v>111</v>
      </c>
      <c r="K962" t="s">
        <v>116</v>
      </c>
      <c r="L962">
        <v>9</v>
      </c>
      <c r="X962" s="16"/>
      <c r="Y962" t="s">
        <v>69</v>
      </c>
      <c r="AB962">
        <v>4</v>
      </c>
      <c r="AE962" s="16"/>
      <c r="AF962" s="16"/>
      <c r="AG962" s="16"/>
      <c r="AH962" s="16"/>
      <c r="AI962" s="16"/>
      <c r="AJ962" s="16"/>
      <c r="AK962">
        <v>10</v>
      </c>
      <c r="AL962" s="16">
        <v>9</v>
      </c>
      <c r="AM962" s="16">
        <v>10</v>
      </c>
      <c r="AN962" s="16">
        <v>10</v>
      </c>
      <c r="AO962" s="16">
        <v>8</v>
      </c>
      <c r="AP962" s="16">
        <v>8</v>
      </c>
      <c r="AQ962" s="16">
        <v>2</v>
      </c>
      <c r="AR962" s="16">
        <v>1</v>
      </c>
      <c r="AS962" s="16">
        <v>3</v>
      </c>
      <c r="AT962" s="16">
        <v>4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</row>
    <row r="963" spans="1:52" x14ac:dyDescent="0.35">
      <c r="A963">
        <v>12475</v>
      </c>
      <c r="B963" t="s">
        <v>69</v>
      </c>
      <c r="C963" t="s">
        <v>74</v>
      </c>
      <c r="D963" t="s">
        <v>68</v>
      </c>
      <c r="E963" t="s">
        <v>85</v>
      </c>
      <c r="F963" t="s">
        <v>198</v>
      </c>
      <c r="G963" t="s">
        <v>95</v>
      </c>
      <c r="H963" t="s">
        <v>97</v>
      </c>
      <c r="I963" t="s">
        <v>206</v>
      </c>
      <c r="J963" t="s">
        <v>110</v>
      </c>
      <c r="K963" t="s">
        <v>204</v>
      </c>
      <c r="L963">
        <v>9</v>
      </c>
      <c r="P963">
        <v>10</v>
      </c>
      <c r="Q963">
        <v>9</v>
      </c>
      <c r="R963">
        <v>8</v>
      </c>
      <c r="S963">
        <v>10</v>
      </c>
      <c r="T963">
        <v>10</v>
      </c>
      <c r="U963">
        <v>9</v>
      </c>
      <c r="V963" t="s">
        <v>126</v>
      </c>
      <c r="X963">
        <v>4</v>
      </c>
      <c r="Y963" t="s">
        <v>69</v>
      </c>
      <c r="AB963">
        <v>5</v>
      </c>
      <c r="AE963" s="16"/>
      <c r="AF963" s="16"/>
      <c r="AG963" s="16"/>
      <c r="AH963" s="16"/>
      <c r="AI963" s="16"/>
      <c r="AJ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>
        <v>1</v>
      </c>
      <c r="AV963">
        <v>1</v>
      </c>
      <c r="AW963">
        <v>0</v>
      </c>
      <c r="AX963">
        <v>0</v>
      </c>
      <c r="AY963">
        <v>0</v>
      </c>
      <c r="AZ963">
        <v>0</v>
      </c>
    </row>
    <row r="964" spans="1:52" x14ac:dyDescent="0.35">
      <c r="A964">
        <v>12478</v>
      </c>
      <c r="B964" t="s">
        <v>69</v>
      </c>
      <c r="C964" t="s">
        <v>74</v>
      </c>
      <c r="D964" t="s">
        <v>68</v>
      </c>
      <c r="E964" t="s">
        <v>77</v>
      </c>
      <c r="F964" t="s">
        <v>198</v>
      </c>
      <c r="G964" t="s">
        <v>96</v>
      </c>
      <c r="H964" t="s">
        <v>97</v>
      </c>
      <c r="I964" t="s">
        <v>197</v>
      </c>
      <c r="J964" t="s">
        <v>111</v>
      </c>
      <c r="K964" t="s">
        <v>116</v>
      </c>
      <c r="L964">
        <v>6</v>
      </c>
      <c r="X964" s="16"/>
      <c r="Y964" t="s">
        <v>69</v>
      </c>
      <c r="AB964">
        <v>4</v>
      </c>
      <c r="AE964" s="16"/>
      <c r="AF964" s="16"/>
      <c r="AG964" s="16"/>
      <c r="AH964" s="16"/>
      <c r="AI964" s="16"/>
      <c r="AJ964" s="16"/>
      <c r="AK964">
        <v>6</v>
      </c>
      <c r="AL964" s="16">
        <v>7</v>
      </c>
      <c r="AM964" s="16">
        <v>5</v>
      </c>
      <c r="AN964" s="16">
        <v>3</v>
      </c>
      <c r="AO964" s="16">
        <v>3</v>
      </c>
      <c r="AP964" s="16">
        <v>5</v>
      </c>
      <c r="AQ964" s="16">
        <v>4</v>
      </c>
      <c r="AR964" s="16">
        <v>1</v>
      </c>
      <c r="AS964" s="16">
        <v>2</v>
      </c>
      <c r="AT964" s="16">
        <v>3</v>
      </c>
      <c r="AU964">
        <v>1</v>
      </c>
      <c r="AV964">
        <v>1</v>
      </c>
      <c r="AW964">
        <v>1</v>
      </c>
      <c r="AX964">
        <v>0</v>
      </c>
      <c r="AY964">
        <v>0</v>
      </c>
      <c r="AZ964">
        <v>0</v>
      </c>
    </row>
    <row r="965" spans="1:52" x14ac:dyDescent="0.35">
      <c r="A965">
        <v>12479</v>
      </c>
      <c r="B965" t="s">
        <v>69</v>
      </c>
      <c r="C965" t="s">
        <v>74</v>
      </c>
      <c r="D965" t="s">
        <v>68</v>
      </c>
      <c r="E965" t="s">
        <v>80</v>
      </c>
      <c r="F965" t="s">
        <v>196</v>
      </c>
      <c r="G965" t="s">
        <v>94</v>
      </c>
      <c r="H965" t="s">
        <v>97</v>
      </c>
      <c r="I965" t="s">
        <v>206</v>
      </c>
      <c r="J965" t="s">
        <v>111</v>
      </c>
      <c r="K965" t="s">
        <v>204</v>
      </c>
      <c r="L965">
        <v>7</v>
      </c>
      <c r="X965" s="16"/>
      <c r="Y965" t="s">
        <v>68</v>
      </c>
      <c r="Z965">
        <v>8</v>
      </c>
      <c r="AA965">
        <v>5</v>
      </c>
      <c r="AB965">
        <v>5</v>
      </c>
      <c r="AC965">
        <v>6</v>
      </c>
      <c r="AD965" t="s">
        <v>128</v>
      </c>
      <c r="AE965" s="16">
        <v>3</v>
      </c>
      <c r="AF965" s="16">
        <v>2</v>
      </c>
      <c r="AG965" s="16">
        <v>4</v>
      </c>
      <c r="AH965" s="16">
        <v>4</v>
      </c>
      <c r="AI965" s="16">
        <v>4</v>
      </c>
      <c r="AJ965" s="16"/>
      <c r="AK965">
        <v>8</v>
      </c>
      <c r="AL965" s="16">
        <v>8</v>
      </c>
      <c r="AM965" s="16">
        <v>10</v>
      </c>
      <c r="AN965" s="16">
        <v>7</v>
      </c>
      <c r="AO965" s="16">
        <v>7</v>
      </c>
      <c r="AP965" s="16">
        <v>9</v>
      </c>
      <c r="AQ965" s="16">
        <v>1</v>
      </c>
      <c r="AR965" s="16">
        <v>3</v>
      </c>
      <c r="AS965" s="16">
        <v>2</v>
      </c>
      <c r="AT965" s="16">
        <v>4</v>
      </c>
      <c r="AU965">
        <v>1</v>
      </c>
      <c r="AV965">
        <v>0</v>
      </c>
      <c r="AW965">
        <v>0</v>
      </c>
      <c r="AX965">
        <v>0</v>
      </c>
      <c r="AY965">
        <v>1</v>
      </c>
      <c r="AZ965">
        <v>0</v>
      </c>
    </row>
    <row r="966" spans="1:52" x14ac:dyDescent="0.35">
      <c r="A966">
        <v>12480</v>
      </c>
      <c r="B966" t="s">
        <v>69</v>
      </c>
      <c r="C966" t="s">
        <v>74</v>
      </c>
      <c r="D966" t="s">
        <v>68</v>
      </c>
      <c r="E966" t="s">
        <v>77</v>
      </c>
      <c r="F966" t="s">
        <v>196</v>
      </c>
      <c r="G966" t="s">
        <v>96</v>
      </c>
      <c r="H966" t="s">
        <v>98</v>
      </c>
      <c r="I966" t="s">
        <v>206</v>
      </c>
      <c r="J966" t="s">
        <v>111</v>
      </c>
      <c r="K966" t="s">
        <v>202</v>
      </c>
      <c r="L966">
        <v>6</v>
      </c>
      <c r="X966" s="16"/>
      <c r="Y966" t="s">
        <v>69</v>
      </c>
      <c r="AB966">
        <v>3</v>
      </c>
      <c r="AE966" s="16"/>
      <c r="AF966" s="16"/>
      <c r="AG966" s="16"/>
      <c r="AH966" s="16"/>
      <c r="AI966" s="16"/>
      <c r="AJ966" s="16"/>
      <c r="AK966">
        <v>3</v>
      </c>
      <c r="AL966" s="16">
        <v>3</v>
      </c>
      <c r="AM966" s="16">
        <v>3</v>
      </c>
      <c r="AN966" s="16">
        <v>4</v>
      </c>
      <c r="AO966" s="16">
        <v>4</v>
      </c>
      <c r="AP966" s="16">
        <v>3</v>
      </c>
      <c r="AQ966" s="16">
        <v>1</v>
      </c>
      <c r="AR966" s="16">
        <v>2</v>
      </c>
      <c r="AS966" s="16">
        <v>3</v>
      </c>
      <c r="AT966" s="16">
        <v>4</v>
      </c>
      <c r="AU966">
        <v>1</v>
      </c>
      <c r="AV966">
        <v>0</v>
      </c>
      <c r="AW966">
        <v>0</v>
      </c>
      <c r="AX966">
        <v>0</v>
      </c>
      <c r="AY966">
        <v>1</v>
      </c>
      <c r="AZ966">
        <v>0</v>
      </c>
    </row>
    <row r="967" spans="1:52" x14ac:dyDescent="0.35">
      <c r="A967">
        <v>12483</v>
      </c>
      <c r="B967" t="s">
        <v>69</v>
      </c>
      <c r="C967" t="s">
        <v>74</v>
      </c>
      <c r="D967" t="s">
        <v>68</v>
      </c>
      <c r="E967" t="s">
        <v>84</v>
      </c>
      <c r="F967" t="s">
        <v>198</v>
      </c>
      <c r="G967" t="s">
        <v>96</v>
      </c>
      <c r="H967" t="s">
        <v>98</v>
      </c>
      <c r="I967" t="s">
        <v>205</v>
      </c>
      <c r="J967" t="s">
        <v>110</v>
      </c>
      <c r="K967" t="s">
        <v>204</v>
      </c>
      <c r="L967">
        <v>10</v>
      </c>
      <c r="P967">
        <v>9</v>
      </c>
      <c r="Q967">
        <v>10</v>
      </c>
      <c r="R967">
        <v>9</v>
      </c>
      <c r="S967">
        <v>10</v>
      </c>
      <c r="T967">
        <v>9</v>
      </c>
      <c r="U967">
        <v>10</v>
      </c>
      <c r="V967" t="s">
        <v>123</v>
      </c>
      <c r="X967">
        <v>5</v>
      </c>
      <c r="Y967" t="s">
        <v>69</v>
      </c>
      <c r="AB967">
        <v>5</v>
      </c>
      <c r="AE967" s="16"/>
      <c r="AF967" s="16"/>
      <c r="AG967" s="16"/>
      <c r="AH967" s="16"/>
      <c r="AI967" s="16"/>
      <c r="AJ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>
        <v>1</v>
      </c>
      <c r="AV967">
        <v>1</v>
      </c>
      <c r="AW967">
        <v>0</v>
      </c>
      <c r="AX967">
        <v>0</v>
      </c>
      <c r="AY967">
        <v>1</v>
      </c>
      <c r="AZ967">
        <v>0</v>
      </c>
    </row>
    <row r="968" spans="1:52" x14ac:dyDescent="0.35">
      <c r="A968">
        <v>12484</v>
      </c>
      <c r="B968" t="s">
        <v>69</v>
      </c>
      <c r="C968" t="s">
        <v>74</v>
      </c>
      <c r="D968" t="s">
        <v>68</v>
      </c>
      <c r="E968" t="s">
        <v>75</v>
      </c>
      <c r="F968" t="s">
        <v>198</v>
      </c>
      <c r="G968" t="s">
        <v>96</v>
      </c>
      <c r="H968" t="s">
        <v>97</v>
      </c>
      <c r="I968" t="s">
        <v>197</v>
      </c>
      <c r="J968" t="s">
        <v>110</v>
      </c>
      <c r="K968" t="s">
        <v>202</v>
      </c>
      <c r="L968">
        <v>7</v>
      </c>
      <c r="P968">
        <v>9</v>
      </c>
      <c r="Q968">
        <v>8</v>
      </c>
      <c r="R968">
        <v>8</v>
      </c>
      <c r="S968">
        <v>10</v>
      </c>
      <c r="T968">
        <v>9</v>
      </c>
      <c r="U968">
        <v>8</v>
      </c>
      <c r="V968" t="s">
        <v>126</v>
      </c>
      <c r="X968">
        <v>4</v>
      </c>
      <c r="Y968" t="s">
        <v>68</v>
      </c>
      <c r="Z968">
        <v>5</v>
      </c>
      <c r="AA968">
        <v>3</v>
      </c>
      <c r="AB968">
        <v>3</v>
      </c>
      <c r="AC968">
        <v>6</v>
      </c>
      <c r="AD968" t="s">
        <v>128</v>
      </c>
      <c r="AE968" s="16">
        <v>4</v>
      </c>
      <c r="AF968" s="16">
        <v>2</v>
      </c>
      <c r="AG968" s="16">
        <v>5</v>
      </c>
      <c r="AH968" s="16">
        <v>3</v>
      </c>
      <c r="AI968" s="16">
        <v>2</v>
      </c>
      <c r="AJ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>
        <v>1</v>
      </c>
      <c r="AV968">
        <v>1</v>
      </c>
      <c r="AW968">
        <v>1</v>
      </c>
      <c r="AX968">
        <v>0</v>
      </c>
      <c r="AY968">
        <v>0</v>
      </c>
      <c r="AZ968">
        <v>0</v>
      </c>
    </row>
    <row r="969" spans="1:52" x14ac:dyDescent="0.35">
      <c r="A969">
        <v>12486</v>
      </c>
      <c r="B969" t="s">
        <v>69</v>
      </c>
      <c r="C969" t="s">
        <v>74</v>
      </c>
      <c r="D969" t="s">
        <v>68</v>
      </c>
      <c r="E969" t="s">
        <v>81</v>
      </c>
      <c r="F969" t="s">
        <v>198</v>
      </c>
      <c r="G969" t="s">
        <v>95</v>
      </c>
      <c r="H969" t="s">
        <v>97</v>
      </c>
      <c r="I969" t="s">
        <v>209</v>
      </c>
      <c r="J969" t="s">
        <v>111</v>
      </c>
      <c r="K969" t="s">
        <v>202</v>
      </c>
      <c r="L969">
        <v>9</v>
      </c>
      <c r="X969" s="16"/>
      <c r="Y969" t="s">
        <v>69</v>
      </c>
      <c r="AB969">
        <v>5</v>
      </c>
      <c r="AE969" s="16"/>
      <c r="AF969" s="16"/>
      <c r="AG969" s="16"/>
      <c r="AH969" s="16"/>
      <c r="AI969" s="16"/>
      <c r="AJ969" s="16"/>
      <c r="AK969">
        <v>9</v>
      </c>
      <c r="AL969" s="16">
        <v>9</v>
      </c>
      <c r="AM969" s="16">
        <v>9</v>
      </c>
      <c r="AN969" s="16">
        <v>9</v>
      </c>
      <c r="AO969" s="16">
        <v>10</v>
      </c>
      <c r="AP969" s="16">
        <v>10</v>
      </c>
      <c r="AQ969" s="16">
        <v>2</v>
      </c>
      <c r="AR969" s="16">
        <v>4</v>
      </c>
      <c r="AS969" s="16">
        <v>1</v>
      </c>
      <c r="AT969" s="16">
        <v>3</v>
      </c>
      <c r="AU969">
        <v>1</v>
      </c>
      <c r="AV969">
        <v>1</v>
      </c>
      <c r="AW969">
        <v>0</v>
      </c>
      <c r="AX969">
        <v>0</v>
      </c>
      <c r="AY969">
        <v>0</v>
      </c>
      <c r="AZ969">
        <v>0</v>
      </c>
    </row>
    <row r="970" spans="1:52" x14ac:dyDescent="0.35">
      <c r="A970">
        <v>12488</v>
      </c>
      <c r="B970" t="s">
        <v>69</v>
      </c>
      <c r="C970" t="s">
        <v>74</v>
      </c>
      <c r="D970" t="s">
        <v>68</v>
      </c>
      <c r="E970" t="s">
        <v>82</v>
      </c>
      <c r="F970" t="s">
        <v>196</v>
      </c>
      <c r="G970" t="s">
        <v>96</v>
      </c>
      <c r="H970" t="s">
        <v>97</v>
      </c>
      <c r="I970" t="s">
        <v>205</v>
      </c>
      <c r="J970" t="s">
        <v>111</v>
      </c>
      <c r="K970" t="s">
        <v>204</v>
      </c>
      <c r="L970">
        <v>9</v>
      </c>
      <c r="X970" s="16"/>
      <c r="Y970" t="s">
        <v>69</v>
      </c>
      <c r="AB970">
        <v>5</v>
      </c>
      <c r="AE970" s="16"/>
      <c r="AF970" s="16"/>
      <c r="AG970" s="16"/>
      <c r="AH970" s="16"/>
      <c r="AI970" s="16"/>
      <c r="AJ970" s="16"/>
      <c r="AK970">
        <v>10</v>
      </c>
      <c r="AL970" s="16">
        <v>9</v>
      </c>
      <c r="AM970" s="16">
        <v>9</v>
      </c>
      <c r="AN970" s="16">
        <v>10</v>
      </c>
      <c r="AO970" s="16">
        <v>8</v>
      </c>
      <c r="AP970" s="16">
        <v>7</v>
      </c>
      <c r="AQ970" s="16">
        <v>3</v>
      </c>
      <c r="AR970" s="16">
        <v>4</v>
      </c>
      <c r="AS970" s="16">
        <v>1</v>
      </c>
      <c r="AT970" s="16">
        <v>2</v>
      </c>
      <c r="AU970">
        <v>1</v>
      </c>
      <c r="AV970">
        <v>0</v>
      </c>
      <c r="AW970">
        <v>0</v>
      </c>
      <c r="AX970">
        <v>0</v>
      </c>
      <c r="AY970">
        <v>1</v>
      </c>
      <c r="AZ970">
        <v>0</v>
      </c>
    </row>
    <row r="971" spans="1:52" x14ac:dyDescent="0.35">
      <c r="A971">
        <v>12495</v>
      </c>
      <c r="B971" t="s">
        <v>69</v>
      </c>
      <c r="C971" t="s">
        <v>74</v>
      </c>
      <c r="D971" t="s">
        <v>68</v>
      </c>
      <c r="E971" t="s">
        <v>82</v>
      </c>
      <c r="F971" t="s">
        <v>200</v>
      </c>
      <c r="G971" t="s">
        <v>94</v>
      </c>
      <c r="H971" t="s">
        <v>98</v>
      </c>
      <c r="I971" t="s">
        <v>207</v>
      </c>
      <c r="J971" t="s">
        <v>111</v>
      </c>
      <c r="K971" t="s">
        <v>202</v>
      </c>
      <c r="L971">
        <v>10</v>
      </c>
      <c r="X971" s="16"/>
      <c r="Y971" t="s">
        <v>68</v>
      </c>
      <c r="Z971">
        <v>10</v>
      </c>
      <c r="AA971">
        <v>4</v>
      </c>
      <c r="AB971">
        <v>4</v>
      </c>
      <c r="AC971">
        <v>9</v>
      </c>
      <c r="AD971" t="s">
        <v>129</v>
      </c>
      <c r="AE971" s="16">
        <v>5</v>
      </c>
      <c r="AF971" s="16">
        <v>3</v>
      </c>
      <c r="AG971" s="16">
        <v>5</v>
      </c>
      <c r="AH971" s="16">
        <v>4</v>
      </c>
      <c r="AI971" s="16"/>
      <c r="AJ971" s="16">
        <v>2</v>
      </c>
      <c r="AK971">
        <v>9</v>
      </c>
      <c r="AL971" s="16">
        <v>9</v>
      </c>
      <c r="AM971" s="16">
        <v>7</v>
      </c>
      <c r="AN971" s="16">
        <v>9</v>
      </c>
      <c r="AO971" s="16">
        <v>7</v>
      </c>
      <c r="AP971" s="16">
        <v>9</v>
      </c>
      <c r="AQ971" s="16">
        <v>1</v>
      </c>
      <c r="AR971" s="16">
        <v>3</v>
      </c>
      <c r="AS971" s="16">
        <v>2</v>
      </c>
      <c r="AT971" s="16">
        <v>4</v>
      </c>
      <c r="AU971">
        <v>1</v>
      </c>
      <c r="AV971">
        <v>0</v>
      </c>
      <c r="AW971">
        <v>1</v>
      </c>
      <c r="AX971">
        <v>0</v>
      </c>
      <c r="AY971">
        <v>0</v>
      </c>
      <c r="AZ971">
        <v>0</v>
      </c>
    </row>
    <row r="972" spans="1:52" x14ac:dyDescent="0.35">
      <c r="A972">
        <v>12499</v>
      </c>
      <c r="B972" t="s">
        <v>69</v>
      </c>
      <c r="C972" t="s">
        <v>74</v>
      </c>
      <c r="D972" t="s">
        <v>68</v>
      </c>
      <c r="E972" t="s">
        <v>84</v>
      </c>
      <c r="F972" t="s">
        <v>196</v>
      </c>
      <c r="G972" t="s">
        <v>95</v>
      </c>
      <c r="H972" t="s">
        <v>98</v>
      </c>
      <c r="I972" t="s">
        <v>201</v>
      </c>
      <c r="J972" t="s">
        <v>111</v>
      </c>
      <c r="K972" t="s">
        <v>204</v>
      </c>
      <c r="L972">
        <v>10</v>
      </c>
      <c r="X972" s="16"/>
      <c r="Y972" t="s">
        <v>69</v>
      </c>
      <c r="AB972">
        <v>4</v>
      </c>
      <c r="AE972" s="16"/>
      <c r="AF972" s="16"/>
      <c r="AG972" s="16"/>
      <c r="AH972" s="16"/>
      <c r="AI972" s="16"/>
      <c r="AJ972" s="16"/>
      <c r="AK972">
        <v>9</v>
      </c>
      <c r="AL972" s="16">
        <v>7</v>
      </c>
      <c r="AM972" s="16">
        <v>10</v>
      </c>
      <c r="AN972" s="16">
        <v>9</v>
      </c>
      <c r="AO972" s="16">
        <v>9</v>
      </c>
      <c r="AP972" s="16">
        <v>7</v>
      </c>
      <c r="AQ972" s="16">
        <v>1</v>
      </c>
      <c r="AR972" s="16">
        <v>2</v>
      </c>
      <c r="AS972" s="16">
        <v>4</v>
      </c>
      <c r="AT972" s="16">
        <v>3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</row>
    <row r="973" spans="1:52" x14ac:dyDescent="0.35">
      <c r="A973">
        <v>12500</v>
      </c>
      <c r="B973" t="s">
        <v>69</v>
      </c>
      <c r="C973" t="s">
        <v>74</v>
      </c>
      <c r="D973" t="s">
        <v>68</v>
      </c>
      <c r="E973" t="s">
        <v>85</v>
      </c>
      <c r="F973" t="s">
        <v>196</v>
      </c>
      <c r="G973" t="s">
        <v>95</v>
      </c>
      <c r="H973" t="s">
        <v>98</v>
      </c>
      <c r="I973" t="s">
        <v>209</v>
      </c>
      <c r="J973" t="s">
        <v>111</v>
      </c>
      <c r="K973" t="s">
        <v>202</v>
      </c>
      <c r="L973">
        <v>10</v>
      </c>
      <c r="X973" s="16"/>
      <c r="Y973" t="s">
        <v>69</v>
      </c>
      <c r="AB973">
        <v>5</v>
      </c>
      <c r="AE973" s="16"/>
      <c r="AF973" s="16"/>
      <c r="AG973" s="16"/>
      <c r="AH973" s="16"/>
      <c r="AI973" s="16"/>
      <c r="AJ973" s="16"/>
      <c r="AK973">
        <v>9</v>
      </c>
      <c r="AL973" s="16">
        <v>9</v>
      </c>
      <c r="AM973" s="16">
        <v>8</v>
      </c>
      <c r="AN973" s="16">
        <v>9</v>
      </c>
      <c r="AO973" s="16">
        <v>10</v>
      </c>
      <c r="AP973" s="16">
        <v>8</v>
      </c>
      <c r="AQ973" s="16">
        <v>2</v>
      </c>
      <c r="AR973" s="16">
        <v>4</v>
      </c>
      <c r="AS973" s="16">
        <v>1</v>
      </c>
      <c r="AT973" s="16">
        <v>3</v>
      </c>
      <c r="AU973">
        <v>1</v>
      </c>
      <c r="AV973">
        <v>1</v>
      </c>
      <c r="AW973">
        <v>0</v>
      </c>
      <c r="AX973">
        <v>0</v>
      </c>
      <c r="AY973">
        <v>0</v>
      </c>
      <c r="AZ973">
        <v>0</v>
      </c>
    </row>
    <row r="974" spans="1:52" x14ac:dyDescent="0.35">
      <c r="A974">
        <v>12501</v>
      </c>
      <c r="B974" t="s">
        <v>69</v>
      </c>
      <c r="C974" t="s">
        <v>74</v>
      </c>
      <c r="D974" t="s">
        <v>68</v>
      </c>
      <c r="E974" t="s">
        <v>78</v>
      </c>
      <c r="F974" t="s">
        <v>196</v>
      </c>
      <c r="G974" t="s">
        <v>95</v>
      </c>
      <c r="H974" t="s">
        <v>98</v>
      </c>
      <c r="I974" t="s">
        <v>199</v>
      </c>
      <c r="J974" t="s">
        <v>111</v>
      </c>
      <c r="K974" t="s">
        <v>202</v>
      </c>
      <c r="L974">
        <v>3</v>
      </c>
      <c r="X974" s="16"/>
      <c r="Y974" t="s">
        <v>69</v>
      </c>
      <c r="AB974">
        <v>3</v>
      </c>
      <c r="AE974" s="16"/>
      <c r="AF974" s="16"/>
      <c r="AG974" s="16"/>
      <c r="AH974" s="16"/>
      <c r="AI974" s="16"/>
      <c r="AJ974" s="16"/>
      <c r="AK974">
        <v>4</v>
      </c>
      <c r="AL974" s="16">
        <v>7</v>
      </c>
      <c r="AM974" s="16">
        <v>3</v>
      </c>
      <c r="AN974" s="16">
        <v>7</v>
      </c>
      <c r="AO974" s="16">
        <v>7</v>
      </c>
      <c r="AP974" s="16">
        <v>6</v>
      </c>
      <c r="AQ974" s="16">
        <v>4</v>
      </c>
      <c r="AR974" s="16">
        <v>1</v>
      </c>
      <c r="AS974" s="16">
        <v>3</v>
      </c>
      <c r="AT974" s="16">
        <v>2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</v>
      </c>
    </row>
    <row r="975" spans="1:52" x14ac:dyDescent="0.35">
      <c r="A975">
        <v>12502</v>
      </c>
      <c r="B975" t="s">
        <v>69</v>
      </c>
      <c r="C975" t="s">
        <v>74</v>
      </c>
      <c r="D975" t="s">
        <v>68</v>
      </c>
      <c r="E975" t="s">
        <v>78</v>
      </c>
      <c r="F975" t="s">
        <v>198</v>
      </c>
      <c r="G975" t="s">
        <v>96</v>
      </c>
      <c r="H975" t="s">
        <v>97</v>
      </c>
      <c r="I975" t="s">
        <v>209</v>
      </c>
      <c r="J975" t="s">
        <v>111</v>
      </c>
      <c r="K975" t="s">
        <v>204</v>
      </c>
      <c r="L975">
        <v>9</v>
      </c>
      <c r="X975" s="16"/>
      <c r="Y975" t="s">
        <v>69</v>
      </c>
      <c r="AB975">
        <v>4</v>
      </c>
      <c r="AE975" s="16"/>
      <c r="AF975" s="16"/>
      <c r="AG975" s="16"/>
      <c r="AH975" s="16"/>
      <c r="AI975" s="16"/>
      <c r="AJ975" s="16"/>
      <c r="AK975">
        <v>9</v>
      </c>
      <c r="AL975" s="16">
        <v>7</v>
      </c>
      <c r="AM975" s="16">
        <v>9</v>
      </c>
      <c r="AN975" s="16">
        <v>9</v>
      </c>
      <c r="AO975" s="16">
        <v>10</v>
      </c>
      <c r="AP975" s="16">
        <v>10</v>
      </c>
      <c r="AQ975" s="16">
        <v>1</v>
      </c>
      <c r="AR975" s="16">
        <v>4</v>
      </c>
      <c r="AS975" s="16">
        <v>2</v>
      </c>
      <c r="AT975" s="16">
        <v>3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</row>
    <row r="976" spans="1:52" x14ac:dyDescent="0.35">
      <c r="A976">
        <v>12503</v>
      </c>
      <c r="B976" t="s">
        <v>69</v>
      </c>
      <c r="C976" t="s">
        <v>74</v>
      </c>
      <c r="D976" t="s">
        <v>68</v>
      </c>
      <c r="E976" t="s">
        <v>76</v>
      </c>
      <c r="F976" t="s">
        <v>196</v>
      </c>
      <c r="G976" t="s">
        <v>96</v>
      </c>
      <c r="H976" t="s">
        <v>98</v>
      </c>
      <c r="I976" t="s">
        <v>203</v>
      </c>
      <c r="J976" t="s">
        <v>111</v>
      </c>
      <c r="K976" t="s">
        <v>117</v>
      </c>
      <c r="L976">
        <v>9</v>
      </c>
      <c r="X976" s="16"/>
      <c r="Y976" t="s">
        <v>69</v>
      </c>
      <c r="AB976">
        <v>5</v>
      </c>
      <c r="AE976" s="16"/>
      <c r="AF976" s="16"/>
      <c r="AG976" s="16"/>
      <c r="AH976" s="16"/>
      <c r="AI976" s="16"/>
      <c r="AJ976" s="16"/>
      <c r="AK976">
        <v>9</v>
      </c>
      <c r="AL976" s="16">
        <v>8</v>
      </c>
      <c r="AM976" s="16">
        <v>10</v>
      </c>
      <c r="AN976" s="16">
        <v>9</v>
      </c>
      <c r="AO976" s="16">
        <v>10</v>
      </c>
      <c r="AP976" s="16">
        <v>9</v>
      </c>
      <c r="AQ976" s="16">
        <v>1</v>
      </c>
      <c r="AR976" s="16">
        <v>4</v>
      </c>
      <c r="AS976" s="16">
        <v>2</v>
      </c>
      <c r="AT976" s="16">
        <v>3</v>
      </c>
      <c r="AU976">
        <v>1</v>
      </c>
      <c r="AV976">
        <v>1</v>
      </c>
      <c r="AW976">
        <v>0</v>
      </c>
      <c r="AX976">
        <v>0</v>
      </c>
      <c r="AY976">
        <v>0</v>
      </c>
      <c r="AZ976">
        <v>0</v>
      </c>
    </row>
    <row r="977" spans="1:52" x14ac:dyDescent="0.35">
      <c r="A977">
        <v>12508</v>
      </c>
      <c r="B977" t="s">
        <v>69</v>
      </c>
      <c r="C977" t="s">
        <v>74</v>
      </c>
      <c r="D977" t="s">
        <v>68</v>
      </c>
      <c r="E977" t="s">
        <v>79</v>
      </c>
      <c r="F977" t="s">
        <v>198</v>
      </c>
      <c r="G977" t="s">
        <v>96</v>
      </c>
      <c r="H977" t="s">
        <v>98</v>
      </c>
      <c r="I977" t="s">
        <v>203</v>
      </c>
      <c r="J977" t="s">
        <v>111</v>
      </c>
      <c r="K977" t="s">
        <v>116</v>
      </c>
      <c r="L977">
        <v>9</v>
      </c>
      <c r="X977" s="16"/>
      <c r="Y977" t="s">
        <v>68</v>
      </c>
      <c r="Z977">
        <v>10</v>
      </c>
      <c r="AA977">
        <v>4</v>
      </c>
      <c r="AB977">
        <v>5</v>
      </c>
      <c r="AC977">
        <v>9</v>
      </c>
      <c r="AD977" t="s">
        <v>128</v>
      </c>
      <c r="AE977" s="16">
        <v>5</v>
      </c>
      <c r="AF977" s="16">
        <v>2</v>
      </c>
      <c r="AG977" s="16">
        <v>5</v>
      </c>
      <c r="AH977" s="16">
        <v>3</v>
      </c>
      <c r="AI977" s="16">
        <v>1</v>
      </c>
      <c r="AJ977" s="16"/>
      <c r="AK977">
        <v>10</v>
      </c>
      <c r="AL977" s="16">
        <v>9</v>
      </c>
      <c r="AM977" s="16">
        <v>7</v>
      </c>
      <c r="AN977" s="16">
        <v>9</v>
      </c>
      <c r="AO977" s="16">
        <v>9</v>
      </c>
      <c r="AP977" s="16">
        <v>9</v>
      </c>
      <c r="AQ977" s="16">
        <v>1</v>
      </c>
      <c r="AR977" s="16">
        <v>2</v>
      </c>
      <c r="AS977" s="16">
        <v>3</v>
      </c>
      <c r="AT977" s="16">
        <v>4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</row>
    <row r="978" spans="1:52" x14ac:dyDescent="0.35">
      <c r="A978">
        <v>12509</v>
      </c>
      <c r="B978" t="s">
        <v>69</v>
      </c>
      <c r="C978" t="s">
        <v>74</v>
      </c>
      <c r="D978" t="s">
        <v>68</v>
      </c>
      <c r="E978" t="s">
        <v>85</v>
      </c>
      <c r="F978" t="s">
        <v>198</v>
      </c>
      <c r="G978" t="s">
        <v>95</v>
      </c>
      <c r="H978" t="s">
        <v>97</v>
      </c>
      <c r="I978" t="s">
        <v>206</v>
      </c>
      <c r="J978" t="s">
        <v>111</v>
      </c>
      <c r="K978" t="s">
        <v>204</v>
      </c>
      <c r="L978">
        <v>10</v>
      </c>
      <c r="X978" s="16"/>
      <c r="Y978" t="s">
        <v>69</v>
      </c>
      <c r="AB978">
        <v>5</v>
      </c>
      <c r="AE978" s="16"/>
      <c r="AF978" s="16"/>
      <c r="AG978" s="16"/>
      <c r="AH978" s="16"/>
      <c r="AI978" s="16"/>
      <c r="AJ978" s="16"/>
      <c r="AK978">
        <v>8</v>
      </c>
      <c r="AL978" s="16">
        <v>7</v>
      </c>
      <c r="AM978" s="16">
        <v>7</v>
      </c>
      <c r="AN978" s="16">
        <v>7</v>
      </c>
      <c r="AO978" s="16">
        <v>9</v>
      </c>
      <c r="AP978" s="16">
        <v>7</v>
      </c>
      <c r="AQ978" s="16">
        <v>2</v>
      </c>
      <c r="AR978" s="16">
        <v>1</v>
      </c>
      <c r="AS978" s="16">
        <v>4</v>
      </c>
      <c r="AT978" s="16">
        <v>3</v>
      </c>
      <c r="AU978">
        <v>1</v>
      </c>
      <c r="AV978">
        <v>1</v>
      </c>
      <c r="AW978">
        <v>0</v>
      </c>
      <c r="AX978">
        <v>0</v>
      </c>
      <c r="AY978">
        <v>0</v>
      </c>
      <c r="AZ978">
        <v>0</v>
      </c>
    </row>
    <row r="979" spans="1:52" x14ac:dyDescent="0.35">
      <c r="A979">
        <v>12510</v>
      </c>
      <c r="B979" t="s">
        <v>69</v>
      </c>
      <c r="C979" t="s">
        <v>74</v>
      </c>
      <c r="D979" t="s">
        <v>68</v>
      </c>
      <c r="E979" t="s">
        <v>86</v>
      </c>
      <c r="F979" t="s">
        <v>198</v>
      </c>
      <c r="G979" t="s">
        <v>96</v>
      </c>
      <c r="H979" t="s">
        <v>98</v>
      </c>
      <c r="I979" t="s">
        <v>197</v>
      </c>
      <c r="J979" t="s">
        <v>111</v>
      </c>
      <c r="K979" t="s">
        <v>116</v>
      </c>
      <c r="L979">
        <v>7</v>
      </c>
      <c r="X979" s="16"/>
      <c r="Y979" t="s">
        <v>69</v>
      </c>
      <c r="AB979">
        <v>4</v>
      </c>
      <c r="AE979" s="16"/>
      <c r="AF979" s="16"/>
      <c r="AG979" s="16"/>
      <c r="AH979" s="16"/>
      <c r="AI979" s="16"/>
      <c r="AJ979" s="16"/>
      <c r="AK979">
        <v>8</v>
      </c>
      <c r="AL979" s="16">
        <v>9</v>
      </c>
      <c r="AM979" s="16">
        <v>9</v>
      </c>
      <c r="AN979" s="16">
        <v>8</v>
      </c>
      <c r="AO979" s="16">
        <v>8</v>
      </c>
      <c r="AP979" s="16">
        <v>8</v>
      </c>
      <c r="AQ979" s="16">
        <v>1</v>
      </c>
      <c r="AR979" s="16">
        <v>3</v>
      </c>
      <c r="AS979" s="16">
        <v>4</v>
      </c>
      <c r="AT979" s="16">
        <v>2</v>
      </c>
      <c r="AU979">
        <v>1</v>
      </c>
      <c r="AV979">
        <v>1</v>
      </c>
      <c r="AW979">
        <v>1</v>
      </c>
      <c r="AX979">
        <v>0</v>
      </c>
      <c r="AY979">
        <v>0</v>
      </c>
      <c r="AZ979">
        <v>0</v>
      </c>
    </row>
    <row r="980" spans="1:52" x14ac:dyDescent="0.35">
      <c r="A980">
        <v>12511</v>
      </c>
      <c r="B980" t="s">
        <v>69</v>
      </c>
      <c r="C980" t="s">
        <v>74</v>
      </c>
      <c r="D980" t="s">
        <v>68</v>
      </c>
      <c r="E980" t="s">
        <v>84</v>
      </c>
      <c r="F980" t="s">
        <v>198</v>
      </c>
      <c r="G980" t="s">
        <v>96</v>
      </c>
      <c r="H980" t="s">
        <v>97</v>
      </c>
      <c r="I980" t="s">
        <v>201</v>
      </c>
      <c r="J980" t="s">
        <v>111</v>
      </c>
      <c r="K980" t="s">
        <v>202</v>
      </c>
      <c r="L980">
        <v>5</v>
      </c>
      <c r="X980" s="16"/>
      <c r="Y980" t="s">
        <v>69</v>
      </c>
      <c r="AB980">
        <v>3</v>
      </c>
      <c r="AE980" s="16"/>
      <c r="AF980" s="16"/>
      <c r="AG980" s="16"/>
      <c r="AH980" s="16"/>
      <c r="AI980" s="16"/>
      <c r="AJ980" s="16"/>
      <c r="AK980">
        <v>3</v>
      </c>
      <c r="AL980" s="16">
        <v>5</v>
      </c>
      <c r="AM980" s="16">
        <v>2</v>
      </c>
      <c r="AN980" s="16">
        <v>3</v>
      </c>
      <c r="AO980" s="16">
        <v>5</v>
      </c>
      <c r="AP980" s="16">
        <v>5</v>
      </c>
      <c r="AQ980" s="16">
        <v>1</v>
      </c>
      <c r="AR980" s="16">
        <v>3</v>
      </c>
      <c r="AS980" s="16">
        <v>2</v>
      </c>
      <c r="AT980" s="16">
        <v>4</v>
      </c>
      <c r="AU980">
        <v>1</v>
      </c>
      <c r="AV980">
        <v>1</v>
      </c>
      <c r="AW980">
        <v>1</v>
      </c>
      <c r="AX980">
        <v>0</v>
      </c>
      <c r="AY980">
        <v>0</v>
      </c>
      <c r="AZ980">
        <v>0</v>
      </c>
    </row>
    <row r="981" spans="1:52" x14ac:dyDescent="0.35">
      <c r="A981">
        <v>12518</v>
      </c>
      <c r="B981" t="s">
        <v>69</v>
      </c>
      <c r="C981" t="s">
        <v>74</v>
      </c>
      <c r="D981" t="s">
        <v>68</v>
      </c>
      <c r="E981" t="s">
        <v>80</v>
      </c>
      <c r="F981" t="s">
        <v>208</v>
      </c>
      <c r="G981" t="s">
        <v>94</v>
      </c>
      <c r="H981" t="s">
        <v>99</v>
      </c>
      <c r="I981" t="s">
        <v>203</v>
      </c>
      <c r="J981" t="s">
        <v>111</v>
      </c>
      <c r="K981" t="s">
        <v>117</v>
      </c>
      <c r="L981">
        <v>9</v>
      </c>
      <c r="X981" s="16"/>
      <c r="Y981" t="s">
        <v>69</v>
      </c>
      <c r="AB981">
        <v>4</v>
      </c>
      <c r="AE981" s="16"/>
      <c r="AF981" s="16"/>
      <c r="AG981" s="16"/>
      <c r="AH981" s="16"/>
      <c r="AI981" s="16"/>
      <c r="AJ981" s="16"/>
      <c r="AK981">
        <v>9</v>
      </c>
      <c r="AL981" s="16">
        <v>10</v>
      </c>
      <c r="AM981" s="16">
        <v>10</v>
      </c>
      <c r="AN981" s="16">
        <v>9</v>
      </c>
      <c r="AO981" s="16">
        <v>9</v>
      </c>
      <c r="AP981" s="16">
        <v>7</v>
      </c>
      <c r="AQ981" s="16">
        <v>1</v>
      </c>
      <c r="AR981" s="16">
        <v>2</v>
      </c>
      <c r="AS981" s="16">
        <v>3</v>
      </c>
      <c r="AT981" s="16">
        <v>4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</row>
    <row r="982" spans="1:52" x14ac:dyDescent="0.35">
      <c r="A982">
        <v>12520</v>
      </c>
      <c r="B982" t="s">
        <v>69</v>
      </c>
      <c r="C982" t="s">
        <v>74</v>
      </c>
      <c r="D982" t="s">
        <v>68</v>
      </c>
      <c r="E982" t="s">
        <v>81</v>
      </c>
      <c r="F982" t="s">
        <v>198</v>
      </c>
      <c r="G982" t="s">
        <v>95</v>
      </c>
      <c r="H982" t="s">
        <v>98</v>
      </c>
      <c r="I982" t="s">
        <v>203</v>
      </c>
      <c r="J982" t="s">
        <v>111</v>
      </c>
      <c r="K982" t="s">
        <v>117</v>
      </c>
      <c r="L982">
        <v>9</v>
      </c>
      <c r="X982" s="16"/>
      <c r="Y982" t="s">
        <v>68</v>
      </c>
      <c r="Z982">
        <v>10</v>
      </c>
      <c r="AA982">
        <v>5</v>
      </c>
      <c r="AB982">
        <v>5</v>
      </c>
      <c r="AC982">
        <v>8</v>
      </c>
      <c r="AD982" t="s">
        <v>128</v>
      </c>
      <c r="AE982" s="16">
        <v>4</v>
      </c>
      <c r="AF982" s="16">
        <v>4</v>
      </c>
      <c r="AG982" s="16">
        <v>4</v>
      </c>
      <c r="AH982" s="16">
        <v>4</v>
      </c>
      <c r="AI982" s="16">
        <v>1</v>
      </c>
      <c r="AJ982" s="16"/>
      <c r="AK982">
        <v>10</v>
      </c>
      <c r="AL982" s="16">
        <v>10</v>
      </c>
      <c r="AM982" s="16">
        <v>9</v>
      </c>
      <c r="AN982" s="16">
        <v>9</v>
      </c>
      <c r="AO982" s="16">
        <v>9</v>
      </c>
      <c r="AP982" s="16">
        <v>10</v>
      </c>
      <c r="AQ982" s="16">
        <v>2</v>
      </c>
      <c r="AR982" s="16">
        <v>1</v>
      </c>
      <c r="AS982" s="16">
        <v>3</v>
      </c>
      <c r="AT982" s="16">
        <v>4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</row>
    <row r="983" spans="1:52" x14ac:dyDescent="0.35">
      <c r="A983">
        <v>12521</v>
      </c>
      <c r="B983" t="s">
        <v>69</v>
      </c>
      <c r="C983" t="s">
        <v>74</v>
      </c>
      <c r="D983" t="s">
        <v>68</v>
      </c>
      <c r="E983" t="s">
        <v>75</v>
      </c>
      <c r="F983" t="s">
        <v>196</v>
      </c>
      <c r="G983" t="s">
        <v>95</v>
      </c>
      <c r="H983" t="s">
        <v>98</v>
      </c>
      <c r="I983" t="s">
        <v>199</v>
      </c>
      <c r="J983" t="s">
        <v>111</v>
      </c>
      <c r="K983" t="s">
        <v>116</v>
      </c>
      <c r="L983">
        <v>8</v>
      </c>
      <c r="X983" s="16"/>
      <c r="Y983" t="s">
        <v>68</v>
      </c>
      <c r="Z983">
        <v>7</v>
      </c>
      <c r="AA983">
        <v>3</v>
      </c>
      <c r="AB983">
        <v>4</v>
      </c>
      <c r="AC983">
        <v>9</v>
      </c>
      <c r="AD983" t="s">
        <v>128</v>
      </c>
      <c r="AE983" s="16">
        <v>4</v>
      </c>
      <c r="AF983" s="16">
        <v>4</v>
      </c>
      <c r="AG983" s="16">
        <v>5</v>
      </c>
      <c r="AH983" s="16">
        <v>5</v>
      </c>
      <c r="AI983" s="16">
        <v>1</v>
      </c>
      <c r="AJ983" s="16"/>
      <c r="AK983">
        <v>6</v>
      </c>
      <c r="AL983" s="16">
        <v>7</v>
      </c>
      <c r="AM983" s="16">
        <v>8</v>
      </c>
      <c r="AN983" s="16">
        <v>7</v>
      </c>
      <c r="AO983" s="16">
        <v>9</v>
      </c>
      <c r="AP983" s="16">
        <v>4</v>
      </c>
      <c r="AQ983" s="16">
        <v>2</v>
      </c>
      <c r="AR983" s="16">
        <v>1</v>
      </c>
      <c r="AS983" s="16">
        <v>3</v>
      </c>
      <c r="AT983" s="16">
        <v>4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</row>
    <row r="984" spans="1:52" x14ac:dyDescent="0.35">
      <c r="A984">
        <v>12522</v>
      </c>
      <c r="B984" t="s">
        <v>69</v>
      </c>
      <c r="C984" t="s">
        <v>74</v>
      </c>
      <c r="D984" t="s">
        <v>68</v>
      </c>
      <c r="E984" t="s">
        <v>80</v>
      </c>
      <c r="F984" t="s">
        <v>198</v>
      </c>
      <c r="G984" t="s">
        <v>95</v>
      </c>
      <c r="H984" t="s">
        <v>98</v>
      </c>
      <c r="I984" t="s">
        <v>201</v>
      </c>
      <c r="J984" t="s">
        <v>111</v>
      </c>
      <c r="K984" t="s">
        <v>202</v>
      </c>
      <c r="L984">
        <v>6</v>
      </c>
      <c r="X984" s="16"/>
      <c r="Y984" t="s">
        <v>68</v>
      </c>
      <c r="Z984">
        <v>7</v>
      </c>
      <c r="AA984">
        <v>5</v>
      </c>
      <c r="AB984">
        <v>4</v>
      </c>
      <c r="AC984">
        <v>6</v>
      </c>
      <c r="AD984" t="s">
        <v>128</v>
      </c>
      <c r="AE984" s="16">
        <v>4</v>
      </c>
      <c r="AF984" s="16">
        <v>2</v>
      </c>
      <c r="AG984" s="16">
        <v>3</v>
      </c>
      <c r="AH984" s="16">
        <v>3</v>
      </c>
      <c r="AI984" s="16">
        <v>1</v>
      </c>
      <c r="AJ984" s="16"/>
      <c r="AK984">
        <v>3</v>
      </c>
      <c r="AL984" s="16">
        <v>5</v>
      </c>
      <c r="AM984" s="16">
        <v>4</v>
      </c>
      <c r="AN984" s="16">
        <v>2</v>
      </c>
      <c r="AO984" s="16">
        <v>2</v>
      </c>
      <c r="AP984" s="16">
        <v>3</v>
      </c>
      <c r="AQ984" s="16">
        <v>1</v>
      </c>
      <c r="AR984" s="16">
        <v>2</v>
      </c>
      <c r="AS984" s="16">
        <v>3</v>
      </c>
      <c r="AT984" s="16">
        <v>4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</row>
    <row r="985" spans="1:52" x14ac:dyDescent="0.35">
      <c r="A985">
        <v>12524</v>
      </c>
      <c r="B985" t="s">
        <v>69</v>
      </c>
      <c r="C985" t="s">
        <v>74</v>
      </c>
      <c r="D985" t="s">
        <v>68</v>
      </c>
      <c r="E985" t="s">
        <v>81</v>
      </c>
      <c r="F985" t="s">
        <v>196</v>
      </c>
      <c r="G985" t="s">
        <v>96</v>
      </c>
      <c r="H985" t="s">
        <v>97</v>
      </c>
      <c r="I985" t="s">
        <v>197</v>
      </c>
      <c r="J985" t="s">
        <v>110</v>
      </c>
      <c r="K985" t="s">
        <v>204</v>
      </c>
      <c r="L985">
        <v>9</v>
      </c>
      <c r="P985">
        <v>10</v>
      </c>
      <c r="Q985">
        <v>9</v>
      </c>
      <c r="R985">
        <v>9</v>
      </c>
      <c r="S985">
        <v>9</v>
      </c>
      <c r="T985">
        <v>9</v>
      </c>
      <c r="U985">
        <v>9</v>
      </c>
      <c r="V985" t="s">
        <v>123</v>
      </c>
      <c r="X985">
        <v>5</v>
      </c>
      <c r="Y985" t="s">
        <v>68</v>
      </c>
      <c r="Z985">
        <v>10</v>
      </c>
      <c r="AA985">
        <v>5</v>
      </c>
      <c r="AB985">
        <v>4</v>
      </c>
      <c r="AC985">
        <v>9</v>
      </c>
      <c r="AD985" t="s">
        <v>128</v>
      </c>
      <c r="AE985" s="16">
        <v>4</v>
      </c>
      <c r="AF985" s="16">
        <v>4</v>
      </c>
      <c r="AG985" s="16">
        <v>4</v>
      </c>
      <c r="AH985" s="16">
        <v>4</v>
      </c>
      <c r="AI985" s="16">
        <v>1</v>
      </c>
      <c r="AJ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>
        <v>1</v>
      </c>
      <c r="AV985">
        <v>1</v>
      </c>
      <c r="AW985">
        <v>0</v>
      </c>
      <c r="AX985">
        <v>0</v>
      </c>
      <c r="AY985">
        <v>0</v>
      </c>
      <c r="AZ985">
        <v>0</v>
      </c>
    </row>
    <row r="986" spans="1:52" x14ac:dyDescent="0.35">
      <c r="A986">
        <v>12526</v>
      </c>
      <c r="B986" t="s">
        <v>69</v>
      </c>
      <c r="C986" t="s">
        <v>74</v>
      </c>
      <c r="D986" t="s">
        <v>68</v>
      </c>
      <c r="E986" t="s">
        <v>81</v>
      </c>
      <c r="F986" t="s">
        <v>208</v>
      </c>
      <c r="G986" t="s">
        <v>93</v>
      </c>
      <c r="H986" t="s">
        <v>98</v>
      </c>
      <c r="I986" t="s">
        <v>201</v>
      </c>
      <c r="J986" t="s">
        <v>111</v>
      </c>
      <c r="K986" t="s">
        <v>202</v>
      </c>
      <c r="L986">
        <v>10</v>
      </c>
      <c r="X986" s="16"/>
      <c r="Y986" t="s">
        <v>69</v>
      </c>
      <c r="AB986">
        <v>5</v>
      </c>
      <c r="AE986" s="16"/>
      <c r="AF986" s="16"/>
      <c r="AG986" s="16"/>
      <c r="AH986" s="16"/>
      <c r="AI986" s="16"/>
      <c r="AJ986" s="16"/>
      <c r="AK986">
        <v>9</v>
      </c>
      <c r="AL986" s="16">
        <v>10</v>
      </c>
      <c r="AM986" s="16">
        <v>10</v>
      </c>
      <c r="AN986" s="16">
        <v>9</v>
      </c>
      <c r="AO986" s="16">
        <v>10</v>
      </c>
      <c r="AP986" s="16">
        <v>10</v>
      </c>
      <c r="AQ986" s="16">
        <v>1</v>
      </c>
      <c r="AR986" s="16">
        <v>3</v>
      </c>
      <c r="AS986" s="16">
        <v>4</v>
      </c>
      <c r="AT986" s="16">
        <v>2</v>
      </c>
      <c r="AU986">
        <v>1</v>
      </c>
      <c r="AV986">
        <v>1</v>
      </c>
      <c r="AW986">
        <v>0</v>
      </c>
      <c r="AX986">
        <v>0</v>
      </c>
      <c r="AY986">
        <v>0</v>
      </c>
      <c r="AZ986">
        <v>0</v>
      </c>
    </row>
    <row r="987" spans="1:52" x14ac:dyDescent="0.35">
      <c r="A987">
        <v>12528</v>
      </c>
      <c r="B987" t="s">
        <v>69</v>
      </c>
      <c r="C987" t="s">
        <v>74</v>
      </c>
      <c r="D987" t="s">
        <v>68</v>
      </c>
      <c r="E987" t="s">
        <v>81</v>
      </c>
      <c r="F987" t="s">
        <v>200</v>
      </c>
      <c r="G987" t="s">
        <v>96</v>
      </c>
      <c r="H987" t="s">
        <v>99</v>
      </c>
      <c r="I987" t="s">
        <v>199</v>
      </c>
      <c r="J987" t="s">
        <v>111</v>
      </c>
      <c r="K987" t="s">
        <v>116</v>
      </c>
      <c r="L987">
        <v>4</v>
      </c>
      <c r="X987" s="16"/>
      <c r="Y987" t="s">
        <v>68</v>
      </c>
      <c r="Z987">
        <v>3</v>
      </c>
      <c r="AA987">
        <v>3</v>
      </c>
      <c r="AB987">
        <v>2</v>
      </c>
      <c r="AC987">
        <v>5</v>
      </c>
      <c r="AD987" t="s">
        <v>128</v>
      </c>
      <c r="AE987" s="16">
        <v>4</v>
      </c>
      <c r="AF987" s="16">
        <v>4</v>
      </c>
      <c r="AG987" s="16">
        <v>4</v>
      </c>
      <c r="AH987" s="16">
        <v>2</v>
      </c>
      <c r="AI987" s="16">
        <v>2</v>
      </c>
      <c r="AJ987" s="16"/>
      <c r="AK987">
        <v>5</v>
      </c>
      <c r="AL987" s="16">
        <v>6</v>
      </c>
      <c r="AM987" s="16">
        <v>6</v>
      </c>
      <c r="AN987" s="16">
        <v>8</v>
      </c>
      <c r="AO987" s="16">
        <v>8</v>
      </c>
      <c r="AP987" s="16">
        <v>4</v>
      </c>
      <c r="AQ987" s="16">
        <v>2</v>
      </c>
      <c r="AR987" s="16">
        <v>1</v>
      </c>
      <c r="AS987" s="16">
        <v>3</v>
      </c>
      <c r="AT987" s="16">
        <v>4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</row>
    <row r="988" spans="1:52" x14ac:dyDescent="0.35">
      <c r="A988">
        <v>12529</v>
      </c>
      <c r="B988" t="s">
        <v>69</v>
      </c>
      <c r="C988" t="s">
        <v>74</v>
      </c>
      <c r="D988" t="s">
        <v>68</v>
      </c>
      <c r="E988" t="s">
        <v>78</v>
      </c>
      <c r="F988" t="s">
        <v>200</v>
      </c>
      <c r="G988" t="s">
        <v>96</v>
      </c>
      <c r="H988" t="s">
        <v>97</v>
      </c>
      <c r="I988" t="s">
        <v>206</v>
      </c>
      <c r="J988" t="s">
        <v>110</v>
      </c>
      <c r="K988" t="s">
        <v>204</v>
      </c>
      <c r="L988">
        <v>9</v>
      </c>
      <c r="P988">
        <v>10</v>
      </c>
      <c r="Q988">
        <v>9</v>
      </c>
      <c r="R988">
        <v>9</v>
      </c>
      <c r="S988">
        <v>8</v>
      </c>
      <c r="T988">
        <v>9</v>
      </c>
      <c r="U988">
        <v>9</v>
      </c>
      <c r="V988" t="s">
        <v>123</v>
      </c>
      <c r="X988">
        <v>5</v>
      </c>
      <c r="Y988" t="s">
        <v>69</v>
      </c>
      <c r="AB988">
        <v>4</v>
      </c>
      <c r="AE988" s="16"/>
      <c r="AF988" s="16"/>
      <c r="AG988" s="16"/>
      <c r="AH988" s="16"/>
      <c r="AI988" s="16"/>
      <c r="AJ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</row>
    <row r="989" spans="1:52" x14ac:dyDescent="0.35">
      <c r="A989">
        <v>12531</v>
      </c>
      <c r="B989" t="s">
        <v>69</v>
      </c>
      <c r="C989" t="s">
        <v>74</v>
      </c>
      <c r="D989" t="s">
        <v>68</v>
      </c>
      <c r="E989" t="s">
        <v>75</v>
      </c>
      <c r="F989" t="s">
        <v>198</v>
      </c>
      <c r="G989" t="s">
        <v>95</v>
      </c>
      <c r="H989" t="s">
        <v>98</v>
      </c>
      <c r="I989" t="s">
        <v>205</v>
      </c>
      <c r="J989" t="s">
        <v>111</v>
      </c>
      <c r="K989" t="s">
        <v>202</v>
      </c>
      <c r="L989">
        <v>8</v>
      </c>
      <c r="X989" s="16"/>
      <c r="Y989" t="s">
        <v>68</v>
      </c>
      <c r="Z989">
        <v>10</v>
      </c>
      <c r="AA989">
        <v>4</v>
      </c>
      <c r="AB989">
        <v>5</v>
      </c>
      <c r="AC989">
        <v>9</v>
      </c>
      <c r="AD989" t="s">
        <v>129</v>
      </c>
      <c r="AE989" s="16">
        <v>5</v>
      </c>
      <c r="AF989" s="16">
        <v>2</v>
      </c>
      <c r="AG989" s="16">
        <v>5</v>
      </c>
      <c r="AH989" s="16">
        <v>4</v>
      </c>
      <c r="AI989" s="16"/>
      <c r="AJ989" s="16">
        <v>3</v>
      </c>
      <c r="AK989">
        <v>6</v>
      </c>
      <c r="AL989" s="16">
        <v>9</v>
      </c>
      <c r="AM989" s="16">
        <v>9</v>
      </c>
      <c r="AN989" s="16">
        <v>4</v>
      </c>
      <c r="AO989" s="16">
        <v>7</v>
      </c>
      <c r="AP989" s="16">
        <v>6</v>
      </c>
      <c r="AQ989" s="16">
        <v>1</v>
      </c>
      <c r="AR989" s="16">
        <v>3</v>
      </c>
      <c r="AS989" s="16">
        <v>2</v>
      </c>
      <c r="AT989" s="16">
        <v>4</v>
      </c>
      <c r="AU989">
        <v>1</v>
      </c>
      <c r="AV989">
        <v>0</v>
      </c>
      <c r="AW989">
        <v>0</v>
      </c>
      <c r="AX989">
        <v>0</v>
      </c>
      <c r="AY989">
        <v>1</v>
      </c>
      <c r="AZ989">
        <v>0</v>
      </c>
    </row>
    <row r="990" spans="1:52" x14ac:dyDescent="0.35">
      <c r="A990">
        <v>12536</v>
      </c>
      <c r="B990" t="s">
        <v>69</v>
      </c>
      <c r="C990" t="s">
        <v>74</v>
      </c>
      <c r="D990" t="s">
        <v>68</v>
      </c>
      <c r="E990" t="s">
        <v>82</v>
      </c>
      <c r="F990" t="s">
        <v>198</v>
      </c>
      <c r="G990" t="s">
        <v>96</v>
      </c>
      <c r="H990" t="s">
        <v>97</v>
      </c>
      <c r="I990" t="s">
        <v>199</v>
      </c>
      <c r="J990" t="s">
        <v>112</v>
      </c>
      <c r="K990" t="s">
        <v>204</v>
      </c>
      <c r="L990">
        <v>10</v>
      </c>
      <c r="X990" s="16"/>
      <c r="Y990" t="s">
        <v>69</v>
      </c>
      <c r="AB990">
        <v>4</v>
      </c>
      <c r="AE990" s="16"/>
      <c r="AF990" s="16"/>
      <c r="AG990" s="16"/>
      <c r="AH990" s="16"/>
      <c r="AI990" s="16"/>
      <c r="AJ990" s="16"/>
      <c r="AK990">
        <v>9</v>
      </c>
      <c r="AL990" s="16">
        <v>9</v>
      </c>
      <c r="AM990" s="16">
        <v>9</v>
      </c>
      <c r="AN990" s="16">
        <v>9</v>
      </c>
      <c r="AO990" s="16">
        <v>10</v>
      </c>
      <c r="AP990" s="16">
        <v>8</v>
      </c>
      <c r="AQ990" s="16">
        <v>2</v>
      </c>
      <c r="AR990" s="16">
        <v>1</v>
      </c>
      <c r="AS990" s="16">
        <v>4</v>
      </c>
      <c r="AT990" s="16">
        <v>3</v>
      </c>
      <c r="AU990">
        <v>1</v>
      </c>
      <c r="AV990">
        <v>1</v>
      </c>
      <c r="AW990">
        <v>0</v>
      </c>
      <c r="AX990">
        <v>0</v>
      </c>
      <c r="AY990">
        <v>0</v>
      </c>
      <c r="AZ990">
        <v>0</v>
      </c>
    </row>
    <row r="991" spans="1:52" x14ac:dyDescent="0.35">
      <c r="A991">
        <v>12538</v>
      </c>
      <c r="B991" t="s">
        <v>69</v>
      </c>
      <c r="C991" t="s">
        <v>74</v>
      </c>
      <c r="D991" t="s">
        <v>68</v>
      </c>
      <c r="E991" t="s">
        <v>78</v>
      </c>
      <c r="F991" t="s">
        <v>198</v>
      </c>
      <c r="G991" t="s">
        <v>95</v>
      </c>
      <c r="H991" t="s">
        <v>98</v>
      </c>
      <c r="I991" t="s">
        <v>199</v>
      </c>
      <c r="J991" t="s">
        <v>111</v>
      </c>
      <c r="K991" t="s">
        <v>202</v>
      </c>
      <c r="L991">
        <v>8</v>
      </c>
      <c r="X991" s="16"/>
      <c r="Y991" t="s">
        <v>68</v>
      </c>
      <c r="Z991">
        <v>7</v>
      </c>
      <c r="AA991">
        <v>4</v>
      </c>
      <c r="AB991">
        <v>3</v>
      </c>
      <c r="AC991">
        <v>9</v>
      </c>
      <c r="AD991" t="s">
        <v>129</v>
      </c>
      <c r="AE991" s="16">
        <v>5</v>
      </c>
      <c r="AF991" s="16">
        <v>4</v>
      </c>
      <c r="AG991" s="16">
        <v>4</v>
      </c>
      <c r="AH991" s="16">
        <v>5</v>
      </c>
      <c r="AI991" s="16"/>
      <c r="AJ991" s="16">
        <v>2</v>
      </c>
      <c r="AK991">
        <v>9</v>
      </c>
      <c r="AL991" s="16">
        <v>8</v>
      </c>
      <c r="AM991" s="16">
        <v>9</v>
      </c>
      <c r="AN991" s="16">
        <v>10</v>
      </c>
      <c r="AO991" s="16">
        <v>9</v>
      </c>
      <c r="AP991" s="16">
        <v>8</v>
      </c>
      <c r="AQ991" s="16">
        <v>4</v>
      </c>
      <c r="AR991" s="16">
        <v>1</v>
      </c>
      <c r="AS991" s="16">
        <v>2</v>
      </c>
      <c r="AT991" s="16">
        <v>3</v>
      </c>
      <c r="AU991">
        <v>1</v>
      </c>
      <c r="AV991">
        <v>1</v>
      </c>
      <c r="AW991">
        <v>0</v>
      </c>
      <c r="AX991">
        <v>0</v>
      </c>
      <c r="AY991">
        <v>0</v>
      </c>
      <c r="AZ991">
        <v>0</v>
      </c>
    </row>
    <row r="992" spans="1:52" x14ac:dyDescent="0.35">
      <c r="A992">
        <v>12541</v>
      </c>
      <c r="B992" t="s">
        <v>69</v>
      </c>
      <c r="C992" t="s">
        <v>74</v>
      </c>
      <c r="D992" t="s">
        <v>68</v>
      </c>
      <c r="E992" t="s">
        <v>77</v>
      </c>
      <c r="F992" t="s">
        <v>196</v>
      </c>
      <c r="G992" t="s">
        <v>95</v>
      </c>
      <c r="H992" t="s">
        <v>98</v>
      </c>
      <c r="I992" t="s">
        <v>205</v>
      </c>
      <c r="J992" t="s">
        <v>111</v>
      </c>
      <c r="K992" t="s">
        <v>202</v>
      </c>
      <c r="L992">
        <v>7</v>
      </c>
      <c r="X992" s="16"/>
      <c r="Y992" t="s">
        <v>68</v>
      </c>
      <c r="Z992">
        <v>9</v>
      </c>
      <c r="AA992">
        <v>4</v>
      </c>
      <c r="AB992">
        <v>4</v>
      </c>
      <c r="AC992">
        <v>9</v>
      </c>
      <c r="AD992" t="s">
        <v>129</v>
      </c>
      <c r="AE992" s="16">
        <v>4</v>
      </c>
      <c r="AF992" s="16">
        <v>5</v>
      </c>
      <c r="AG992" s="16">
        <v>4</v>
      </c>
      <c r="AH992" s="16">
        <v>4</v>
      </c>
      <c r="AI992" s="16"/>
      <c r="AJ992" s="16">
        <v>2</v>
      </c>
      <c r="AK992">
        <v>6</v>
      </c>
      <c r="AL992" s="16">
        <v>8</v>
      </c>
      <c r="AM992" s="16">
        <v>6</v>
      </c>
      <c r="AN992" s="16">
        <v>4</v>
      </c>
      <c r="AO992" s="16">
        <v>8</v>
      </c>
      <c r="AP992" s="16">
        <v>6</v>
      </c>
      <c r="AQ992" s="16">
        <v>4</v>
      </c>
      <c r="AR992" s="16">
        <v>3</v>
      </c>
      <c r="AS992" s="16">
        <v>1</v>
      </c>
      <c r="AT992" s="16">
        <v>2</v>
      </c>
      <c r="AU992">
        <v>1</v>
      </c>
      <c r="AV992">
        <v>1</v>
      </c>
      <c r="AW992">
        <v>0</v>
      </c>
      <c r="AX992">
        <v>0</v>
      </c>
      <c r="AY992">
        <v>0</v>
      </c>
      <c r="AZ992">
        <v>0</v>
      </c>
    </row>
    <row r="993" spans="1:52" x14ac:dyDescent="0.35">
      <c r="A993">
        <v>12542</v>
      </c>
      <c r="B993" t="s">
        <v>69</v>
      </c>
      <c r="C993" t="s">
        <v>74</v>
      </c>
      <c r="D993" t="s">
        <v>68</v>
      </c>
      <c r="E993" t="s">
        <v>84</v>
      </c>
      <c r="F993" t="s">
        <v>198</v>
      </c>
      <c r="G993" t="s">
        <v>96</v>
      </c>
      <c r="H993" t="s">
        <v>100</v>
      </c>
      <c r="I993" t="s">
        <v>199</v>
      </c>
      <c r="J993" t="s">
        <v>111</v>
      </c>
      <c r="K993" t="s">
        <v>204</v>
      </c>
      <c r="L993">
        <v>3</v>
      </c>
      <c r="X993" s="16"/>
      <c r="Y993" t="s">
        <v>69</v>
      </c>
      <c r="AB993">
        <v>3</v>
      </c>
      <c r="AE993" s="16"/>
      <c r="AF993" s="16"/>
      <c r="AG993" s="16"/>
      <c r="AH993" s="16"/>
      <c r="AI993" s="16"/>
      <c r="AJ993" s="16"/>
      <c r="AK993">
        <v>2</v>
      </c>
      <c r="AL993" s="16">
        <v>4</v>
      </c>
      <c r="AM993" s="16">
        <v>3</v>
      </c>
      <c r="AN993" s="16">
        <v>5</v>
      </c>
      <c r="AO993" s="16">
        <v>2</v>
      </c>
      <c r="AP993" s="16">
        <v>4</v>
      </c>
      <c r="AQ993" s="16">
        <v>1</v>
      </c>
      <c r="AR993" s="16">
        <v>3</v>
      </c>
      <c r="AS993" s="16">
        <v>2</v>
      </c>
      <c r="AT993" s="16">
        <v>4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</row>
    <row r="994" spans="1:52" x14ac:dyDescent="0.35">
      <c r="A994">
        <v>12543</v>
      </c>
      <c r="B994" t="s">
        <v>69</v>
      </c>
      <c r="C994" t="s">
        <v>74</v>
      </c>
      <c r="D994" t="s">
        <v>68</v>
      </c>
      <c r="E994" t="s">
        <v>77</v>
      </c>
      <c r="F994" t="s">
        <v>196</v>
      </c>
      <c r="G994" t="s">
        <v>96</v>
      </c>
      <c r="H994" t="s">
        <v>97</v>
      </c>
      <c r="I994" t="s">
        <v>199</v>
      </c>
      <c r="J994" t="s">
        <v>111</v>
      </c>
      <c r="K994" t="s">
        <v>204</v>
      </c>
      <c r="L994">
        <v>8</v>
      </c>
      <c r="X994" s="16"/>
      <c r="Y994" t="s">
        <v>68</v>
      </c>
      <c r="Z994">
        <v>9</v>
      </c>
      <c r="AA994">
        <v>4</v>
      </c>
      <c r="AB994">
        <v>5</v>
      </c>
      <c r="AC994">
        <v>9</v>
      </c>
      <c r="AD994" t="s">
        <v>129</v>
      </c>
      <c r="AE994" s="16">
        <v>4</v>
      </c>
      <c r="AF994" s="16">
        <v>5</v>
      </c>
      <c r="AG994" s="16">
        <v>5</v>
      </c>
      <c r="AH994" s="16">
        <v>5</v>
      </c>
      <c r="AI994" s="16"/>
      <c r="AJ994" s="16">
        <v>2</v>
      </c>
      <c r="AK994">
        <v>8</v>
      </c>
      <c r="AL994" s="16">
        <v>10</v>
      </c>
      <c r="AM994" s="16">
        <v>8</v>
      </c>
      <c r="AN994" s="16">
        <v>8</v>
      </c>
      <c r="AO994" s="16">
        <v>9</v>
      </c>
      <c r="AP994" s="16">
        <v>10</v>
      </c>
      <c r="AQ994" s="16">
        <v>3</v>
      </c>
      <c r="AR994" s="16">
        <v>2</v>
      </c>
      <c r="AS994" s="16">
        <v>1</v>
      </c>
      <c r="AT994" s="16">
        <v>4</v>
      </c>
      <c r="AU994">
        <v>1</v>
      </c>
      <c r="AV994">
        <v>1</v>
      </c>
      <c r="AW994">
        <v>1</v>
      </c>
      <c r="AX994">
        <v>0</v>
      </c>
      <c r="AY994">
        <v>0</v>
      </c>
      <c r="AZ994">
        <v>0</v>
      </c>
    </row>
    <row r="995" spans="1:52" x14ac:dyDescent="0.35">
      <c r="A995">
        <v>12547</v>
      </c>
      <c r="B995" t="s">
        <v>69</v>
      </c>
      <c r="C995" t="s">
        <v>74</v>
      </c>
      <c r="D995" t="s">
        <v>68</v>
      </c>
      <c r="E995" t="s">
        <v>85</v>
      </c>
      <c r="F995" t="s">
        <v>198</v>
      </c>
      <c r="G995" t="s">
        <v>96</v>
      </c>
      <c r="H995" t="s">
        <v>98</v>
      </c>
      <c r="I995" t="s">
        <v>209</v>
      </c>
      <c r="J995" t="s">
        <v>111</v>
      </c>
      <c r="K995" t="s">
        <v>202</v>
      </c>
      <c r="L995">
        <v>8</v>
      </c>
      <c r="X995" s="16"/>
      <c r="Y995" t="s">
        <v>68</v>
      </c>
      <c r="Z995">
        <v>9</v>
      </c>
      <c r="AA995">
        <v>4</v>
      </c>
      <c r="AB995">
        <v>5</v>
      </c>
      <c r="AC995">
        <v>9</v>
      </c>
      <c r="AD995" t="s">
        <v>129</v>
      </c>
      <c r="AE995" s="16">
        <v>4</v>
      </c>
      <c r="AF995" s="16">
        <v>5</v>
      </c>
      <c r="AG995" s="16">
        <v>4</v>
      </c>
      <c r="AH995" s="16">
        <v>5</v>
      </c>
      <c r="AI995" s="16"/>
      <c r="AJ995" s="16">
        <v>2</v>
      </c>
      <c r="AK995">
        <v>9</v>
      </c>
      <c r="AL995" s="16">
        <v>7</v>
      </c>
      <c r="AM995" s="16">
        <v>8</v>
      </c>
      <c r="AN995" s="16">
        <v>9</v>
      </c>
      <c r="AO995" s="16">
        <v>9</v>
      </c>
      <c r="AP995" s="16">
        <v>7</v>
      </c>
      <c r="AQ995" s="16">
        <v>4</v>
      </c>
      <c r="AR995" s="16">
        <v>3</v>
      </c>
      <c r="AS995" s="16">
        <v>2</v>
      </c>
      <c r="AT995" s="16">
        <v>1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</row>
    <row r="996" spans="1:52" x14ac:dyDescent="0.35">
      <c r="A996">
        <v>12548</v>
      </c>
      <c r="B996" t="s">
        <v>69</v>
      </c>
      <c r="C996" t="s">
        <v>74</v>
      </c>
      <c r="D996" t="s">
        <v>68</v>
      </c>
      <c r="E996" t="s">
        <v>82</v>
      </c>
      <c r="F996" t="s">
        <v>198</v>
      </c>
      <c r="G996" t="s">
        <v>95</v>
      </c>
      <c r="H996" t="s">
        <v>97</v>
      </c>
      <c r="I996" t="s">
        <v>197</v>
      </c>
      <c r="J996" t="s">
        <v>110</v>
      </c>
      <c r="K996" t="s">
        <v>202</v>
      </c>
      <c r="L996">
        <v>9</v>
      </c>
      <c r="P996">
        <v>10</v>
      </c>
      <c r="Q996">
        <v>9</v>
      </c>
      <c r="R996">
        <v>10</v>
      </c>
      <c r="S996">
        <v>10</v>
      </c>
      <c r="T996">
        <v>9</v>
      </c>
      <c r="U996">
        <v>9</v>
      </c>
      <c r="V996" t="s">
        <v>122</v>
      </c>
      <c r="X996">
        <v>4</v>
      </c>
      <c r="Y996" t="s">
        <v>69</v>
      </c>
      <c r="AB996">
        <v>4</v>
      </c>
      <c r="AE996" s="16"/>
      <c r="AF996" s="16"/>
      <c r="AG996" s="16"/>
      <c r="AH996" s="16"/>
      <c r="AI996" s="16"/>
      <c r="AJ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</row>
    <row r="997" spans="1:52" x14ac:dyDescent="0.35">
      <c r="A997">
        <v>12550</v>
      </c>
      <c r="B997" t="s">
        <v>69</v>
      </c>
      <c r="C997" t="s">
        <v>74</v>
      </c>
      <c r="D997" t="s">
        <v>68</v>
      </c>
      <c r="E997" t="s">
        <v>81</v>
      </c>
      <c r="F997" t="s">
        <v>200</v>
      </c>
      <c r="G997" t="s">
        <v>96</v>
      </c>
      <c r="H997" t="s">
        <v>98</v>
      </c>
      <c r="I997" t="s">
        <v>203</v>
      </c>
      <c r="J997" t="s">
        <v>111</v>
      </c>
      <c r="K997" t="s">
        <v>204</v>
      </c>
      <c r="L997">
        <v>9</v>
      </c>
      <c r="X997" s="16"/>
      <c r="Y997" t="s">
        <v>68</v>
      </c>
      <c r="Z997">
        <v>10</v>
      </c>
      <c r="AA997">
        <v>5</v>
      </c>
      <c r="AB997">
        <v>5</v>
      </c>
      <c r="AC997">
        <v>10</v>
      </c>
      <c r="AD997" t="s">
        <v>129</v>
      </c>
      <c r="AE997" s="16">
        <v>5</v>
      </c>
      <c r="AF997" s="16">
        <v>4</v>
      </c>
      <c r="AG997" s="16">
        <v>5</v>
      </c>
      <c r="AH997" s="16">
        <v>5</v>
      </c>
      <c r="AI997" s="16"/>
      <c r="AJ997" s="16">
        <v>3</v>
      </c>
      <c r="AK997">
        <v>9</v>
      </c>
      <c r="AL997" s="16">
        <v>10</v>
      </c>
      <c r="AM997" s="16">
        <v>8</v>
      </c>
      <c r="AN997" s="16">
        <v>9</v>
      </c>
      <c r="AO997" s="16">
        <v>10</v>
      </c>
      <c r="AP997" s="16">
        <v>9</v>
      </c>
      <c r="AQ997" s="16">
        <v>1</v>
      </c>
      <c r="AR997" s="16">
        <v>3</v>
      </c>
      <c r="AS997" s="16">
        <v>2</v>
      </c>
      <c r="AT997" s="16">
        <v>4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</row>
    <row r="998" spans="1:52" x14ac:dyDescent="0.35">
      <c r="A998">
        <v>12553</v>
      </c>
      <c r="B998" t="s">
        <v>69</v>
      </c>
      <c r="C998" t="s">
        <v>74</v>
      </c>
      <c r="D998" t="s">
        <v>68</v>
      </c>
      <c r="E998" t="s">
        <v>76</v>
      </c>
      <c r="F998" t="s">
        <v>200</v>
      </c>
      <c r="G998" t="s">
        <v>96</v>
      </c>
      <c r="H998" t="s">
        <v>98</v>
      </c>
      <c r="I998" t="s">
        <v>203</v>
      </c>
      <c r="J998" t="s">
        <v>111</v>
      </c>
      <c r="K998" t="s">
        <v>204</v>
      </c>
      <c r="L998">
        <v>9</v>
      </c>
      <c r="X998" s="16"/>
      <c r="Y998" t="s">
        <v>69</v>
      </c>
      <c r="AB998">
        <v>5</v>
      </c>
      <c r="AE998" s="16"/>
      <c r="AF998" s="16"/>
      <c r="AG998" s="16"/>
      <c r="AH998" s="16"/>
      <c r="AI998" s="16"/>
      <c r="AJ998" s="16"/>
      <c r="AK998">
        <v>10</v>
      </c>
      <c r="AL998" s="16">
        <v>10</v>
      </c>
      <c r="AM998" s="16">
        <v>9</v>
      </c>
      <c r="AN998" s="16">
        <v>9</v>
      </c>
      <c r="AO998" s="16">
        <v>7</v>
      </c>
      <c r="AP998" s="16">
        <v>10</v>
      </c>
      <c r="AQ998" s="16">
        <v>1</v>
      </c>
      <c r="AR998" s="16">
        <v>2</v>
      </c>
      <c r="AS998" s="16">
        <v>4</v>
      </c>
      <c r="AT998" s="16">
        <v>3</v>
      </c>
      <c r="AU998">
        <v>1</v>
      </c>
      <c r="AV998">
        <v>0</v>
      </c>
      <c r="AW998">
        <v>1</v>
      </c>
      <c r="AX998">
        <v>0</v>
      </c>
      <c r="AY998">
        <v>0</v>
      </c>
      <c r="AZ998">
        <v>0</v>
      </c>
    </row>
    <row r="999" spans="1:52" x14ac:dyDescent="0.35">
      <c r="A999">
        <v>12554</v>
      </c>
      <c r="B999" t="s">
        <v>69</v>
      </c>
      <c r="C999" t="s">
        <v>74</v>
      </c>
      <c r="D999" t="s">
        <v>68</v>
      </c>
      <c r="E999" t="s">
        <v>77</v>
      </c>
      <c r="F999" t="s">
        <v>198</v>
      </c>
      <c r="G999" t="s">
        <v>96</v>
      </c>
      <c r="H999" t="s">
        <v>97</v>
      </c>
      <c r="I999" t="s">
        <v>207</v>
      </c>
      <c r="J999" t="s">
        <v>110</v>
      </c>
      <c r="K999" t="s">
        <v>204</v>
      </c>
      <c r="L999">
        <v>8</v>
      </c>
      <c r="P999">
        <v>9</v>
      </c>
      <c r="Q999">
        <v>9</v>
      </c>
      <c r="R999">
        <v>9</v>
      </c>
      <c r="S999">
        <v>9</v>
      </c>
      <c r="T999">
        <v>8</v>
      </c>
      <c r="U999">
        <v>9</v>
      </c>
      <c r="V999" t="s">
        <v>126</v>
      </c>
      <c r="X999">
        <v>4</v>
      </c>
      <c r="Y999" t="s">
        <v>69</v>
      </c>
      <c r="AB999">
        <v>5</v>
      </c>
      <c r="AE999" s="16"/>
      <c r="AF999" s="16"/>
      <c r="AG999" s="16"/>
      <c r="AH999" s="16"/>
      <c r="AI999" s="16"/>
      <c r="AJ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</row>
    <row r="1000" spans="1:52" x14ac:dyDescent="0.35">
      <c r="A1000">
        <v>12555</v>
      </c>
      <c r="B1000" t="s">
        <v>69</v>
      </c>
      <c r="C1000" t="s">
        <v>74</v>
      </c>
      <c r="D1000" t="s">
        <v>68</v>
      </c>
      <c r="E1000" t="s">
        <v>86</v>
      </c>
      <c r="F1000" t="s">
        <v>198</v>
      </c>
      <c r="G1000" t="s">
        <v>96</v>
      </c>
      <c r="H1000" t="s">
        <v>98</v>
      </c>
      <c r="I1000" t="s">
        <v>206</v>
      </c>
      <c r="J1000" t="s">
        <v>111</v>
      </c>
      <c r="K1000" t="s">
        <v>204</v>
      </c>
      <c r="L1000">
        <v>6</v>
      </c>
      <c r="X1000" s="16"/>
      <c r="Y1000" t="s">
        <v>68</v>
      </c>
      <c r="Z1000">
        <v>5</v>
      </c>
      <c r="AA1000">
        <v>4</v>
      </c>
      <c r="AB1000">
        <v>4</v>
      </c>
      <c r="AC1000">
        <v>4</v>
      </c>
      <c r="AD1000" t="s">
        <v>128</v>
      </c>
      <c r="AE1000" s="16">
        <v>3</v>
      </c>
      <c r="AF1000" s="16">
        <v>4</v>
      </c>
      <c r="AG1000" s="16">
        <v>4</v>
      </c>
      <c r="AH1000" s="16">
        <v>2</v>
      </c>
      <c r="AI1000" s="16">
        <v>1</v>
      </c>
      <c r="AJ1000" s="16"/>
      <c r="AK1000">
        <v>5</v>
      </c>
      <c r="AL1000" s="16">
        <v>6</v>
      </c>
      <c r="AM1000" s="16">
        <v>8</v>
      </c>
      <c r="AN1000" s="16">
        <v>4</v>
      </c>
      <c r="AO1000" s="16">
        <v>6</v>
      </c>
      <c r="AP1000" s="16">
        <v>4</v>
      </c>
      <c r="AQ1000" s="16">
        <v>2</v>
      </c>
      <c r="AR1000" s="16">
        <v>4</v>
      </c>
      <c r="AS1000" s="16">
        <v>3</v>
      </c>
      <c r="AT1000" s="16">
        <v>1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</row>
    <row r="1001" spans="1:52" x14ac:dyDescent="0.35">
      <c r="A1001">
        <v>12558</v>
      </c>
      <c r="B1001" t="s">
        <v>69</v>
      </c>
      <c r="C1001" t="s">
        <v>74</v>
      </c>
      <c r="D1001" t="s">
        <v>68</v>
      </c>
      <c r="E1001" t="s">
        <v>79</v>
      </c>
      <c r="F1001" t="s">
        <v>198</v>
      </c>
      <c r="G1001" t="s">
        <v>96</v>
      </c>
      <c r="H1001" t="s">
        <v>100</v>
      </c>
      <c r="I1001" t="s">
        <v>209</v>
      </c>
      <c r="J1001" t="s">
        <v>111</v>
      </c>
      <c r="K1001" t="s">
        <v>116</v>
      </c>
      <c r="L1001">
        <v>7</v>
      </c>
      <c r="X1001" s="16"/>
      <c r="Y1001" t="s">
        <v>68</v>
      </c>
      <c r="Z1001">
        <v>7</v>
      </c>
      <c r="AA1001">
        <v>2</v>
      </c>
      <c r="AB1001">
        <v>4</v>
      </c>
      <c r="AC1001">
        <v>9</v>
      </c>
      <c r="AD1001" t="s">
        <v>128</v>
      </c>
      <c r="AE1001" s="16">
        <v>5</v>
      </c>
      <c r="AF1001" s="16">
        <v>5</v>
      </c>
      <c r="AG1001" s="16">
        <v>4</v>
      </c>
      <c r="AH1001" s="16">
        <v>5</v>
      </c>
      <c r="AI1001" s="16">
        <v>1</v>
      </c>
      <c r="AJ1001" s="16"/>
      <c r="AK1001">
        <v>8</v>
      </c>
      <c r="AL1001" s="16">
        <v>7</v>
      </c>
      <c r="AM1001" s="16">
        <v>10</v>
      </c>
      <c r="AN1001" s="16">
        <v>7</v>
      </c>
      <c r="AO1001" s="16">
        <v>9</v>
      </c>
      <c r="AP1001" s="16">
        <v>9</v>
      </c>
      <c r="AQ1001" s="16">
        <v>1</v>
      </c>
      <c r="AR1001" s="16">
        <v>3</v>
      </c>
      <c r="AS1001" s="16">
        <v>2</v>
      </c>
      <c r="AT1001" s="16">
        <v>4</v>
      </c>
      <c r="AU1001">
        <v>1</v>
      </c>
      <c r="AV1001">
        <v>0</v>
      </c>
      <c r="AW1001">
        <v>0</v>
      </c>
      <c r="AX1001">
        <v>0</v>
      </c>
      <c r="AY1001">
        <v>1</v>
      </c>
      <c r="AZ1001">
        <v>0</v>
      </c>
    </row>
    <row r="1002" spans="1:52" x14ac:dyDescent="0.35">
      <c r="A1002">
        <v>12559</v>
      </c>
      <c r="B1002" t="s">
        <v>69</v>
      </c>
      <c r="C1002" t="s">
        <v>74</v>
      </c>
      <c r="D1002" t="s">
        <v>68</v>
      </c>
      <c r="E1002" t="s">
        <v>86</v>
      </c>
      <c r="F1002" t="s">
        <v>198</v>
      </c>
      <c r="G1002" t="s">
        <v>95</v>
      </c>
      <c r="H1002" t="s">
        <v>97</v>
      </c>
      <c r="I1002" t="s">
        <v>206</v>
      </c>
      <c r="J1002" t="s">
        <v>111</v>
      </c>
      <c r="K1002" t="s">
        <v>202</v>
      </c>
      <c r="L1002">
        <v>5</v>
      </c>
      <c r="X1002" s="16"/>
      <c r="Y1002" t="s">
        <v>69</v>
      </c>
      <c r="AB1002">
        <v>4</v>
      </c>
      <c r="AE1002" s="16"/>
      <c r="AF1002" s="16"/>
      <c r="AG1002" s="16"/>
      <c r="AH1002" s="16"/>
      <c r="AI1002" s="16"/>
      <c r="AJ1002" s="16"/>
      <c r="AK1002">
        <v>4</v>
      </c>
      <c r="AL1002" s="16">
        <v>6</v>
      </c>
      <c r="AM1002" s="16">
        <v>3</v>
      </c>
      <c r="AN1002" s="16">
        <v>7</v>
      </c>
      <c r="AO1002" s="16">
        <v>4</v>
      </c>
      <c r="AP1002" s="16">
        <v>3</v>
      </c>
      <c r="AQ1002" s="16">
        <v>2</v>
      </c>
      <c r="AR1002" s="16">
        <v>4</v>
      </c>
      <c r="AS1002" s="16">
        <v>3</v>
      </c>
      <c r="AT1002" s="16">
        <v>1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</row>
    <row r="1003" spans="1:52" x14ac:dyDescent="0.35">
      <c r="A1003">
        <v>12562</v>
      </c>
      <c r="B1003" t="s">
        <v>69</v>
      </c>
      <c r="C1003" t="s">
        <v>74</v>
      </c>
      <c r="D1003" t="s">
        <v>68</v>
      </c>
      <c r="E1003" t="s">
        <v>86</v>
      </c>
      <c r="F1003" t="s">
        <v>196</v>
      </c>
      <c r="G1003" t="s">
        <v>95</v>
      </c>
      <c r="H1003" t="s">
        <v>97</v>
      </c>
      <c r="I1003" t="s">
        <v>206</v>
      </c>
      <c r="J1003" t="s">
        <v>111</v>
      </c>
      <c r="K1003" t="s">
        <v>204</v>
      </c>
      <c r="L1003">
        <v>8</v>
      </c>
      <c r="X1003" s="16"/>
      <c r="Y1003" t="s">
        <v>69</v>
      </c>
      <c r="AB1003">
        <v>4</v>
      </c>
      <c r="AE1003" s="16"/>
      <c r="AF1003" s="16"/>
      <c r="AG1003" s="16"/>
      <c r="AH1003" s="16"/>
      <c r="AI1003" s="16"/>
      <c r="AJ1003" s="16"/>
      <c r="AK1003">
        <v>9</v>
      </c>
      <c r="AL1003" s="16">
        <v>8</v>
      </c>
      <c r="AM1003" s="16">
        <v>10</v>
      </c>
      <c r="AN1003" s="16">
        <v>10</v>
      </c>
      <c r="AO1003" s="16">
        <v>10</v>
      </c>
      <c r="AP1003" s="16">
        <v>9</v>
      </c>
      <c r="AQ1003" s="16">
        <v>2</v>
      </c>
      <c r="AR1003" s="16">
        <v>1</v>
      </c>
      <c r="AS1003" s="16">
        <v>3</v>
      </c>
      <c r="AT1003" s="16">
        <v>4</v>
      </c>
      <c r="AU1003">
        <v>1</v>
      </c>
      <c r="AV1003">
        <v>0</v>
      </c>
      <c r="AW1003">
        <v>0</v>
      </c>
      <c r="AX1003">
        <v>0</v>
      </c>
      <c r="AY1003">
        <v>1</v>
      </c>
      <c r="AZ1003">
        <v>0</v>
      </c>
    </row>
    <row r="1004" spans="1:52" x14ac:dyDescent="0.35">
      <c r="A1004">
        <v>12563</v>
      </c>
      <c r="B1004" t="s">
        <v>69</v>
      </c>
      <c r="C1004" t="s">
        <v>74</v>
      </c>
      <c r="D1004" t="s">
        <v>68</v>
      </c>
      <c r="E1004" t="s">
        <v>79</v>
      </c>
      <c r="F1004" t="s">
        <v>208</v>
      </c>
      <c r="G1004" t="s">
        <v>93</v>
      </c>
      <c r="H1004" t="s">
        <v>99</v>
      </c>
      <c r="I1004" t="s">
        <v>205</v>
      </c>
      <c r="J1004" t="s">
        <v>111</v>
      </c>
      <c r="K1004" t="s">
        <v>117</v>
      </c>
      <c r="L1004">
        <v>9</v>
      </c>
      <c r="X1004" s="16"/>
      <c r="Y1004" t="s">
        <v>68</v>
      </c>
      <c r="Z1004">
        <v>10</v>
      </c>
      <c r="AA1004">
        <v>4</v>
      </c>
      <c r="AB1004">
        <v>5</v>
      </c>
      <c r="AC1004">
        <v>10</v>
      </c>
      <c r="AD1004" t="s">
        <v>128</v>
      </c>
      <c r="AE1004" s="16">
        <v>4</v>
      </c>
      <c r="AF1004" s="16">
        <v>5</v>
      </c>
      <c r="AG1004" s="16">
        <v>5</v>
      </c>
      <c r="AH1004" s="16">
        <v>4</v>
      </c>
      <c r="AI1004" s="16">
        <v>1</v>
      </c>
      <c r="AJ1004" s="16"/>
      <c r="AK1004">
        <v>10</v>
      </c>
      <c r="AL1004" s="16">
        <v>10</v>
      </c>
      <c r="AM1004" s="16">
        <v>7</v>
      </c>
      <c r="AN1004" s="16">
        <v>9</v>
      </c>
      <c r="AO1004" s="16">
        <v>8</v>
      </c>
      <c r="AP1004" s="16">
        <v>7</v>
      </c>
      <c r="AQ1004" s="16">
        <v>2</v>
      </c>
      <c r="AR1004" s="16">
        <v>1</v>
      </c>
      <c r="AS1004" s="16">
        <v>4</v>
      </c>
      <c r="AT1004" s="16">
        <v>3</v>
      </c>
      <c r="AU1004">
        <v>0</v>
      </c>
      <c r="AV1004">
        <v>1</v>
      </c>
      <c r="AW1004">
        <v>0</v>
      </c>
      <c r="AX1004">
        <v>0</v>
      </c>
      <c r="AY1004">
        <v>1</v>
      </c>
      <c r="AZ1004">
        <v>0</v>
      </c>
    </row>
    <row r="1005" spans="1:52" x14ac:dyDescent="0.35">
      <c r="A1005">
        <v>12564</v>
      </c>
      <c r="B1005" t="s">
        <v>69</v>
      </c>
      <c r="C1005" t="s">
        <v>74</v>
      </c>
      <c r="D1005" t="s">
        <v>68</v>
      </c>
      <c r="E1005" t="s">
        <v>81</v>
      </c>
      <c r="F1005" t="s">
        <v>200</v>
      </c>
      <c r="G1005" t="s">
        <v>96</v>
      </c>
      <c r="H1005" t="s">
        <v>98</v>
      </c>
      <c r="I1005" t="s">
        <v>197</v>
      </c>
      <c r="J1005" t="s">
        <v>110</v>
      </c>
      <c r="K1005" t="s">
        <v>116</v>
      </c>
      <c r="L1005">
        <v>8</v>
      </c>
      <c r="P1005">
        <v>10</v>
      </c>
      <c r="Q1005">
        <v>10</v>
      </c>
      <c r="R1005">
        <v>8</v>
      </c>
      <c r="S1005">
        <v>10</v>
      </c>
      <c r="T1005">
        <v>9</v>
      </c>
      <c r="U1005">
        <v>10</v>
      </c>
      <c r="V1005" t="s">
        <v>123</v>
      </c>
      <c r="X1005">
        <v>3</v>
      </c>
      <c r="Y1005" t="s">
        <v>68</v>
      </c>
      <c r="Z1005">
        <v>9</v>
      </c>
      <c r="AA1005">
        <v>5</v>
      </c>
      <c r="AB1005">
        <v>4</v>
      </c>
      <c r="AC1005">
        <v>9</v>
      </c>
      <c r="AD1005" t="s">
        <v>128</v>
      </c>
      <c r="AE1005" s="16">
        <v>5</v>
      </c>
      <c r="AF1005" s="16">
        <v>4</v>
      </c>
      <c r="AG1005" s="16">
        <v>5</v>
      </c>
      <c r="AH1005" s="16">
        <v>5</v>
      </c>
      <c r="AI1005" s="16">
        <v>1</v>
      </c>
      <c r="AJ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>
        <v>1</v>
      </c>
      <c r="AV1005">
        <v>1</v>
      </c>
      <c r="AW1005">
        <v>1</v>
      </c>
      <c r="AX1005">
        <v>0</v>
      </c>
      <c r="AY1005">
        <v>0</v>
      </c>
      <c r="AZ1005">
        <v>0</v>
      </c>
    </row>
    <row r="1006" spans="1:52" x14ac:dyDescent="0.35">
      <c r="A1006">
        <v>12567</v>
      </c>
      <c r="B1006" t="s">
        <v>69</v>
      </c>
      <c r="C1006" t="s">
        <v>74</v>
      </c>
      <c r="D1006" t="s">
        <v>68</v>
      </c>
      <c r="E1006" t="s">
        <v>78</v>
      </c>
      <c r="F1006" t="s">
        <v>198</v>
      </c>
      <c r="G1006" t="s">
        <v>96</v>
      </c>
      <c r="H1006" t="s">
        <v>97</v>
      </c>
      <c r="I1006" t="s">
        <v>207</v>
      </c>
      <c r="J1006" t="s">
        <v>111</v>
      </c>
      <c r="K1006" t="s">
        <v>202</v>
      </c>
      <c r="L1006">
        <v>10</v>
      </c>
      <c r="X1006" s="16"/>
      <c r="Y1006" t="s">
        <v>68</v>
      </c>
      <c r="Z1006">
        <v>9</v>
      </c>
      <c r="AA1006">
        <v>4</v>
      </c>
      <c r="AB1006">
        <v>5</v>
      </c>
      <c r="AC1006">
        <v>9</v>
      </c>
      <c r="AD1006" t="s">
        <v>128</v>
      </c>
      <c r="AE1006" s="16">
        <v>4</v>
      </c>
      <c r="AF1006" s="16">
        <v>5</v>
      </c>
      <c r="AG1006" s="16">
        <v>5</v>
      </c>
      <c r="AH1006" s="16">
        <v>4</v>
      </c>
      <c r="AI1006" s="16">
        <v>1</v>
      </c>
      <c r="AJ1006" s="16"/>
      <c r="AK1006">
        <v>9</v>
      </c>
      <c r="AL1006" s="16">
        <v>9</v>
      </c>
      <c r="AM1006" s="16">
        <v>10</v>
      </c>
      <c r="AN1006" s="16">
        <v>9</v>
      </c>
      <c r="AO1006" s="16">
        <v>8</v>
      </c>
      <c r="AP1006" s="16">
        <v>8</v>
      </c>
      <c r="AQ1006" s="16">
        <v>1</v>
      </c>
      <c r="AR1006" s="16">
        <v>3</v>
      </c>
      <c r="AS1006" s="16">
        <v>2</v>
      </c>
      <c r="AT1006" s="16">
        <v>4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0</v>
      </c>
    </row>
    <row r="1007" spans="1:52" x14ac:dyDescent="0.35">
      <c r="A1007">
        <v>12568</v>
      </c>
      <c r="B1007" t="s">
        <v>69</v>
      </c>
      <c r="C1007" t="s">
        <v>74</v>
      </c>
      <c r="D1007" t="s">
        <v>68</v>
      </c>
      <c r="E1007" t="s">
        <v>83</v>
      </c>
      <c r="F1007" t="s">
        <v>198</v>
      </c>
      <c r="G1007" t="s">
        <v>95</v>
      </c>
      <c r="H1007" t="s">
        <v>98</v>
      </c>
      <c r="I1007" t="s">
        <v>205</v>
      </c>
      <c r="J1007" t="s">
        <v>111</v>
      </c>
      <c r="K1007" t="s">
        <v>202</v>
      </c>
      <c r="L1007">
        <v>10</v>
      </c>
      <c r="X1007" s="16"/>
      <c r="Y1007" t="s">
        <v>68</v>
      </c>
      <c r="Z1007">
        <v>9</v>
      </c>
      <c r="AA1007">
        <v>4</v>
      </c>
      <c r="AB1007">
        <v>5</v>
      </c>
      <c r="AC1007">
        <v>9</v>
      </c>
      <c r="AD1007" t="s">
        <v>128</v>
      </c>
      <c r="AE1007" s="16">
        <v>2</v>
      </c>
      <c r="AF1007" s="16">
        <v>4</v>
      </c>
      <c r="AG1007" s="16">
        <v>2</v>
      </c>
      <c r="AH1007" s="16">
        <v>1</v>
      </c>
      <c r="AI1007" s="16">
        <v>3</v>
      </c>
      <c r="AJ1007" s="16"/>
      <c r="AK1007">
        <v>10</v>
      </c>
      <c r="AL1007" s="16">
        <v>9</v>
      </c>
      <c r="AM1007" s="16">
        <v>9</v>
      </c>
      <c r="AN1007" s="16">
        <v>9</v>
      </c>
      <c r="AO1007" s="16">
        <v>9</v>
      </c>
      <c r="AP1007" s="16">
        <v>8</v>
      </c>
      <c r="AQ1007" s="16">
        <v>1</v>
      </c>
      <c r="AR1007" s="16">
        <v>3</v>
      </c>
      <c r="AS1007" s="16">
        <v>2</v>
      </c>
      <c r="AT1007" s="16">
        <v>4</v>
      </c>
      <c r="AU1007">
        <v>0</v>
      </c>
      <c r="AV1007">
        <v>1</v>
      </c>
      <c r="AW1007">
        <v>0</v>
      </c>
      <c r="AX1007">
        <v>0</v>
      </c>
      <c r="AY1007">
        <v>1</v>
      </c>
      <c r="AZ1007">
        <v>0</v>
      </c>
    </row>
    <row r="1008" spans="1:52" x14ac:dyDescent="0.35">
      <c r="A1008">
        <v>12570</v>
      </c>
      <c r="B1008" t="s">
        <v>69</v>
      </c>
      <c r="C1008" t="s">
        <v>74</v>
      </c>
      <c r="D1008" t="s">
        <v>68</v>
      </c>
      <c r="E1008" t="s">
        <v>80</v>
      </c>
      <c r="F1008" t="s">
        <v>208</v>
      </c>
      <c r="G1008" t="s">
        <v>94</v>
      </c>
      <c r="H1008" t="s">
        <v>98</v>
      </c>
      <c r="I1008" t="s">
        <v>207</v>
      </c>
      <c r="J1008" t="s">
        <v>111</v>
      </c>
      <c r="K1008" t="s">
        <v>204</v>
      </c>
      <c r="L1008">
        <v>10</v>
      </c>
      <c r="X1008" s="16"/>
      <c r="Y1008" t="s">
        <v>69</v>
      </c>
      <c r="AB1008">
        <v>5</v>
      </c>
      <c r="AE1008" s="16"/>
      <c r="AF1008" s="16"/>
      <c r="AG1008" s="16"/>
      <c r="AH1008" s="16"/>
      <c r="AI1008" s="16"/>
      <c r="AJ1008" s="16"/>
      <c r="AK1008">
        <v>10</v>
      </c>
      <c r="AL1008" s="16">
        <v>10</v>
      </c>
      <c r="AM1008" s="16">
        <v>9</v>
      </c>
      <c r="AN1008" s="16">
        <v>10</v>
      </c>
      <c r="AO1008" s="16">
        <v>10</v>
      </c>
      <c r="AP1008" s="16">
        <v>8</v>
      </c>
      <c r="AQ1008" s="16">
        <v>4</v>
      </c>
      <c r="AR1008" s="16">
        <v>1</v>
      </c>
      <c r="AS1008" s="16">
        <v>3</v>
      </c>
      <c r="AT1008" s="16">
        <v>2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</row>
    <row r="1009" spans="1:52" x14ac:dyDescent="0.35">
      <c r="A1009">
        <v>12572</v>
      </c>
      <c r="B1009" t="s">
        <v>69</v>
      </c>
      <c r="C1009" t="s">
        <v>74</v>
      </c>
      <c r="D1009" t="s">
        <v>68</v>
      </c>
      <c r="E1009" t="s">
        <v>85</v>
      </c>
      <c r="F1009" t="s">
        <v>196</v>
      </c>
      <c r="G1009" t="s">
        <v>96</v>
      </c>
      <c r="H1009" t="s">
        <v>97</v>
      </c>
      <c r="I1009" t="s">
        <v>199</v>
      </c>
      <c r="J1009" t="s">
        <v>110</v>
      </c>
      <c r="K1009" t="s">
        <v>202</v>
      </c>
      <c r="L1009">
        <v>8</v>
      </c>
      <c r="P1009">
        <v>8</v>
      </c>
      <c r="Q1009">
        <v>7</v>
      </c>
      <c r="R1009">
        <v>8</v>
      </c>
      <c r="S1009">
        <v>9</v>
      </c>
      <c r="T1009">
        <v>9</v>
      </c>
      <c r="U1009">
        <v>9</v>
      </c>
      <c r="V1009" t="s">
        <v>122</v>
      </c>
      <c r="X1009">
        <v>5</v>
      </c>
      <c r="Y1009" t="s">
        <v>69</v>
      </c>
      <c r="AB1009">
        <v>3</v>
      </c>
      <c r="AE1009" s="16"/>
      <c r="AF1009" s="16"/>
      <c r="AG1009" s="16"/>
      <c r="AH1009" s="16"/>
      <c r="AI1009" s="16"/>
      <c r="AJ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</row>
    <row r="1010" spans="1:52" x14ac:dyDescent="0.35">
      <c r="A1010">
        <v>12573</v>
      </c>
      <c r="B1010" t="s">
        <v>69</v>
      </c>
      <c r="C1010" t="s">
        <v>74</v>
      </c>
      <c r="D1010" t="s">
        <v>68</v>
      </c>
      <c r="E1010" t="s">
        <v>86</v>
      </c>
      <c r="F1010" t="s">
        <v>200</v>
      </c>
      <c r="G1010" t="s">
        <v>96</v>
      </c>
      <c r="H1010" t="s">
        <v>98</v>
      </c>
      <c r="I1010" t="s">
        <v>206</v>
      </c>
      <c r="J1010" t="s">
        <v>111</v>
      </c>
      <c r="K1010" t="s">
        <v>204</v>
      </c>
      <c r="L1010">
        <v>7</v>
      </c>
      <c r="X1010" s="16"/>
      <c r="Y1010" t="s">
        <v>69</v>
      </c>
      <c r="AB1010">
        <v>4</v>
      </c>
      <c r="AE1010" s="16"/>
      <c r="AF1010" s="16"/>
      <c r="AG1010" s="16"/>
      <c r="AH1010" s="16"/>
      <c r="AI1010" s="16"/>
      <c r="AJ1010" s="16"/>
      <c r="AK1010">
        <v>8</v>
      </c>
      <c r="AL1010" s="16">
        <v>8</v>
      </c>
      <c r="AM1010" s="16">
        <v>9</v>
      </c>
      <c r="AN1010" s="16">
        <v>10</v>
      </c>
      <c r="AO1010" s="16">
        <v>7</v>
      </c>
      <c r="AP1010" s="16">
        <v>8</v>
      </c>
      <c r="AQ1010" s="16">
        <v>4</v>
      </c>
      <c r="AR1010" s="16">
        <v>3</v>
      </c>
      <c r="AS1010" s="16">
        <v>1</v>
      </c>
      <c r="AT1010" s="16">
        <v>2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</row>
    <row r="1011" spans="1:52" x14ac:dyDescent="0.35">
      <c r="A1011">
        <v>12575</v>
      </c>
      <c r="B1011" t="s">
        <v>69</v>
      </c>
      <c r="C1011" t="s">
        <v>74</v>
      </c>
      <c r="D1011" t="s">
        <v>68</v>
      </c>
      <c r="E1011" t="s">
        <v>75</v>
      </c>
      <c r="F1011" t="s">
        <v>208</v>
      </c>
      <c r="G1011" t="s">
        <v>96</v>
      </c>
      <c r="H1011" t="s">
        <v>99</v>
      </c>
      <c r="I1011" t="s">
        <v>203</v>
      </c>
      <c r="J1011" t="s">
        <v>111</v>
      </c>
      <c r="K1011" t="s">
        <v>204</v>
      </c>
      <c r="L1011">
        <v>9</v>
      </c>
      <c r="X1011" s="16"/>
      <c r="Y1011" t="s">
        <v>69</v>
      </c>
      <c r="AB1011">
        <v>4</v>
      </c>
      <c r="AE1011" s="16"/>
      <c r="AF1011" s="16"/>
      <c r="AG1011" s="16"/>
      <c r="AH1011" s="16"/>
      <c r="AI1011" s="16"/>
      <c r="AJ1011" s="16"/>
      <c r="AK1011">
        <v>10</v>
      </c>
      <c r="AL1011" s="16">
        <v>10</v>
      </c>
      <c r="AM1011" s="16">
        <v>9</v>
      </c>
      <c r="AN1011" s="16">
        <v>9</v>
      </c>
      <c r="AO1011" s="16">
        <v>8</v>
      </c>
      <c r="AP1011" s="16">
        <v>9</v>
      </c>
      <c r="AQ1011" s="16">
        <v>1</v>
      </c>
      <c r="AR1011" s="16">
        <v>3</v>
      </c>
      <c r="AS1011" s="16">
        <v>2</v>
      </c>
      <c r="AT1011" s="16">
        <v>4</v>
      </c>
      <c r="AU1011">
        <v>1</v>
      </c>
      <c r="AV1011">
        <v>1</v>
      </c>
      <c r="AW1011">
        <v>0</v>
      </c>
      <c r="AX1011">
        <v>0</v>
      </c>
      <c r="AY1011">
        <v>0</v>
      </c>
      <c r="AZ1011">
        <v>0</v>
      </c>
    </row>
    <row r="1012" spans="1:52" x14ac:dyDescent="0.35">
      <c r="A1012">
        <v>12576</v>
      </c>
      <c r="B1012" t="s">
        <v>69</v>
      </c>
      <c r="C1012" t="s">
        <v>74</v>
      </c>
      <c r="D1012" t="s">
        <v>68</v>
      </c>
      <c r="E1012" t="s">
        <v>85</v>
      </c>
      <c r="F1012" t="s">
        <v>198</v>
      </c>
      <c r="G1012" t="s">
        <v>95</v>
      </c>
      <c r="H1012" t="s">
        <v>98</v>
      </c>
      <c r="I1012" t="s">
        <v>206</v>
      </c>
      <c r="J1012" t="s">
        <v>111</v>
      </c>
      <c r="K1012" t="s">
        <v>116</v>
      </c>
      <c r="L1012">
        <v>8</v>
      </c>
      <c r="X1012" s="16"/>
      <c r="Y1012" t="s">
        <v>69</v>
      </c>
      <c r="AB1012">
        <v>5</v>
      </c>
      <c r="AE1012" s="16"/>
      <c r="AF1012" s="16"/>
      <c r="AG1012" s="16"/>
      <c r="AH1012" s="16"/>
      <c r="AI1012" s="16"/>
      <c r="AJ1012" s="16"/>
      <c r="AK1012">
        <v>6</v>
      </c>
      <c r="AL1012" s="16">
        <v>6</v>
      </c>
      <c r="AM1012" s="16">
        <v>3</v>
      </c>
      <c r="AN1012" s="16">
        <v>7</v>
      </c>
      <c r="AO1012" s="16">
        <v>8</v>
      </c>
      <c r="AP1012" s="16">
        <v>8</v>
      </c>
      <c r="AQ1012" s="16">
        <v>2</v>
      </c>
      <c r="AR1012" s="16">
        <v>1</v>
      </c>
      <c r="AS1012" s="16">
        <v>3</v>
      </c>
      <c r="AT1012" s="16">
        <v>4</v>
      </c>
      <c r="AU1012">
        <v>1</v>
      </c>
      <c r="AV1012">
        <v>1</v>
      </c>
      <c r="AW1012">
        <v>0</v>
      </c>
      <c r="AX1012">
        <v>0</v>
      </c>
      <c r="AY1012">
        <v>1</v>
      </c>
      <c r="AZ1012">
        <v>0</v>
      </c>
    </row>
    <row r="1013" spans="1:52" x14ac:dyDescent="0.35">
      <c r="A1013">
        <v>12581</v>
      </c>
      <c r="B1013" t="s">
        <v>69</v>
      </c>
      <c r="C1013" t="s">
        <v>74</v>
      </c>
      <c r="D1013" t="s">
        <v>68</v>
      </c>
      <c r="E1013" t="s">
        <v>83</v>
      </c>
      <c r="F1013" t="s">
        <v>198</v>
      </c>
      <c r="G1013" t="s">
        <v>95</v>
      </c>
      <c r="H1013" t="s">
        <v>98</v>
      </c>
      <c r="I1013" t="s">
        <v>201</v>
      </c>
      <c r="J1013" t="s">
        <v>111</v>
      </c>
      <c r="K1013" t="s">
        <v>204</v>
      </c>
      <c r="L1013">
        <v>5</v>
      </c>
      <c r="X1013" s="16"/>
      <c r="Y1013" t="s">
        <v>69</v>
      </c>
      <c r="AB1013">
        <v>5</v>
      </c>
      <c r="AE1013" s="16"/>
      <c r="AF1013" s="16"/>
      <c r="AG1013" s="16"/>
      <c r="AH1013" s="16"/>
      <c r="AI1013" s="16"/>
      <c r="AJ1013" s="16"/>
      <c r="AK1013">
        <v>4</v>
      </c>
      <c r="AL1013" s="16">
        <v>3</v>
      </c>
      <c r="AM1013" s="16">
        <v>5</v>
      </c>
      <c r="AN1013" s="16">
        <v>3</v>
      </c>
      <c r="AO1013" s="16">
        <v>7</v>
      </c>
      <c r="AP1013" s="16">
        <v>7</v>
      </c>
      <c r="AQ1013" s="16">
        <v>4</v>
      </c>
      <c r="AR1013" s="16">
        <v>3</v>
      </c>
      <c r="AS1013" s="16">
        <v>1</v>
      </c>
      <c r="AT1013" s="16">
        <v>2</v>
      </c>
      <c r="AU1013">
        <v>1</v>
      </c>
      <c r="AV1013">
        <v>0</v>
      </c>
      <c r="AW1013">
        <v>0</v>
      </c>
      <c r="AX1013">
        <v>0</v>
      </c>
      <c r="AY1013">
        <v>1</v>
      </c>
      <c r="AZ1013">
        <v>0</v>
      </c>
    </row>
    <row r="1014" spans="1:52" x14ac:dyDescent="0.35">
      <c r="A1014">
        <v>12586</v>
      </c>
      <c r="B1014" t="s">
        <v>69</v>
      </c>
      <c r="C1014" t="s">
        <v>74</v>
      </c>
      <c r="D1014" t="s">
        <v>68</v>
      </c>
      <c r="E1014" t="s">
        <v>83</v>
      </c>
      <c r="F1014" t="s">
        <v>198</v>
      </c>
      <c r="G1014" t="s">
        <v>96</v>
      </c>
      <c r="H1014" t="s">
        <v>98</v>
      </c>
      <c r="I1014" t="s">
        <v>209</v>
      </c>
      <c r="J1014" t="s">
        <v>110</v>
      </c>
      <c r="K1014" t="s">
        <v>116</v>
      </c>
      <c r="L1014">
        <v>10</v>
      </c>
      <c r="P1014">
        <v>9</v>
      </c>
      <c r="Q1014">
        <v>9</v>
      </c>
      <c r="R1014">
        <v>10</v>
      </c>
      <c r="S1014">
        <v>9</v>
      </c>
      <c r="T1014">
        <v>10</v>
      </c>
      <c r="U1014">
        <v>9</v>
      </c>
      <c r="V1014" t="s">
        <v>123</v>
      </c>
      <c r="X1014">
        <v>4</v>
      </c>
      <c r="Y1014" t="s">
        <v>69</v>
      </c>
      <c r="AB1014">
        <v>5</v>
      </c>
      <c r="AE1014" s="16"/>
      <c r="AF1014" s="16"/>
      <c r="AG1014" s="16"/>
      <c r="AH1014" s="16"/>
      <c r="AI1014" s="16"/>
      <c r="AJ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>
        <v>1</v>
      </c>
      <c r="AV1014">
        <v>1</v>
      </c>
      <c r="AW1014">
        <v>0</v>
      </c>
      <c r="AX1014">
        <v>0</v>
      </c>
      <c r="AY1014">
        <v>0</v>
      </c>
      <c r="AZ1014">
        <v>0</v>
      </c>
    </row>
    <row r="1015" spans="1:52" x14ac:dyDescent="0.35">
      <c r="A1015">
        <v>12587</v>
      </c>
      <c r="B1015" t="s">
        <v>69</v>
      </c>
      <c r="C1015" t="s">
        <v>74</v>
      </c>
      <c r="D1015" t="s">
        <v>68</v>
      </c>
      <c r="E1015" t="s">
        <v>78</v>
      </c>
      <c r="F1015" t="s">
        <v>196</v>
      </c>
      <c r="G1015" t="s">
        <v>95</v>
      </c>
      <c r="H1015" t="s">
        <v>98</v>
      </c>
      <c r="I1015" t="s">
        <v>206</v>
      </c>
      <c r="J1015" t="s">
        <v>111</v>
      </c>
      <c r="K1015" t="s">
        <v>117</v>
      </c>
      <c r="L1015">
        <v>10</v>
      </c>
      <c r="X1015" s="16"/>
      <c r="Y1015" t="s">
        <v>69</v>
      </c>
      <c r="AB1015">
        <v>5</v>
      </c>
      <c r="AE1015" s="16"/>
      <c r="AF1015" s="16"/>
      <c r="AG1015" s="16"/>
      <c r="AH1015" s="16"/>
      <c r="AI1015" s="16"/>
      <c r="AJ1015" s="16"/>
      <c r="AK1015">
        <v>9</v>
      </c>
      <c r="AL1015" s="16">
        <v>9</v>
      </c>
      <c r="AM1015" s="16">
        <v>10</v>
      </c>
      <c r="AN1015" s="16">
        <v>9</v>
      </c>
      <c r="AO1015" s="16">
        <v>9</v>
      </c>
      <c r="AP1015" s="16">
        <v>9</v>
      </c>
      <c r="AQ1015" s="16">
        <v>1</v>
      </c>
      <c r="AR1015" s="16">
        <v>4</v>
      </c>
      <c r="AS1015" s="16">
        <v>3</v>
      </c>
      <c r="AT1015" s="16">
        <v>2</v>
      </c>
      <c r="AU1015">
        <v>0</v>
      </c>
      <c r="AV1015">
        <v>1</v>
      </c>
      <c r="AW1015">
        <v>0</v>
      </c>
      <c r="AX1015">
        <v>0</v>
      </c>
      <c r="AY1015">
        <v>1</v>
      </c>
      <c r="AZ1015">
        <v>0</v>
      </c>
    </row>
    <row r="1016" spans="1:52" x14ac:dyDescent="0.35">
      <c r="A1016">
        <v>12589</v>
      </c>
      <c r="B1016" t="s">
        <v>69</v>
      </c>
      <c r="C1016" t="s">
        <v>74</v>
      </c>
      <c r="D1016" t="s">
        <v>68</v>
      </c>
      <c r="E1016" t="s">
        <v>80</v>
      </c>
      <c r="F1016" t="s">
        <v>200</v>
      </c>
      <c r="G1016" t="s">
        <v>94</v>
      </c>
      <c r="H1016" t="s">
        <v>98</v>
      </c>
      <c r="I1016" t="s">
        <v>197</v>
      </c>
      <c r="J1016" t="s">
        <v>111</v>
      </c>
      <c r="K1016" t="s">
        <v>204</v>
      </c>
      <c r="L1016">
        <v>9</v>
      </c>
      <c r="X1016" s="16"/>
      <c r="Y1016" t="s">
        <v>68</v>
      </c>
      <c r="Z1016">
        <v>10</v>
      </c>
      <c r="AA1016">
        <v>4</v>
      </c>
      <c r="AB1016">
        <v>5</v>
      </c>
      <c r="AC1016">
        <v>10</v>
      </c>
      <c r="AD1016" t="s">
        <v>129</v>
      </c>
      <c r="AE1016" s="16">
        <v>4</v>
      </c>
      <c r="AF1016" s="16">
        <v>3</v>
      </c>
      <c r="AG1016" s="16">
        <v>5</v>
      </c>
      <c r="AH1016" s="16">
        <v>5</v>
      </c>
      <c r="AI1016" s="16"/>
      <c r="AJ1016" s="16">
        <v>3</v>
      </c>
      <c r="AK1016">
        <v>9</v>
      </c>
      <c r="AL1016" s="16">
        <v>9</v>
      </c>
      <c r="AM1016" s="16">
        <v>8</v>
      </c>
      <c r="AN1016" s="16">
        <v>9</v>
      </c>
      <c r="AO1016" s="16">
        <v>10</v>
      </c>
      <c r="AP1016" s="16">
        <v>10</v>
      </c>
      <c r="AQ1016" s="16">
        <v>2</v>
      </c>
      <c r="AR1016" s="16">
        <v>1</v>
      </c>
      <c r="AS1016" s="16">
        <v>3</v>
      </c>
      <c r="AT1016" s="16">
        <v>4</v>
      </c>
      <c r="AU1016">
        <v>1</v>
      </c>
      <c r="AV1016">
        <v>1</v>
      </c>
      <c r="AW1016">
        <v>1</v>
      </c>
      <c r="AX1016">
        <v>0</v>
      </c>
      <c r="AY1016">
        <v>0</v>
      </c>
      <c r="AZ1016">
        <v>0</v>
      </c>
    </row>
    <row r="1017" spans="1:52" x14ac:dyDescent="0.35">
      <c r="A1017">
        <v>12590</v>
      </c>
      <c r="B1017" t="s">
        <v>69</v>
      </c>
      <c r="C1017" t="s">
        <v>74</v>
      </c>
      <c r="D1017" t="s">
        <v>68</v>
      </c>
      <c r="E1017" t="s">
        <v>83</v>
      </c>
      <c r="F1017" t="s">
        <v>198</v>
      </c>
      <c r="G1017" t="s">
        <v>95</v>
      </c>
      <c r="H1017" t="s">
        <v>97</v>
      </c>
      <c r="I1017" t="s">
        <v>199</v>
      </c>
      <c r="J1017" t="s">
        <v>112</v>
      </c>
      <c r="K1017" t="s">
        <v>204</v>
      </c>
      <c r="L1017">
        <v>10</v>
      </c>
      <c r="X1017" s="16"/>
      <c r="Y1017" t="s">
        <v>69</v>
      </c>
      <c r="AB1017">
        <v>5</v>
      </c>
      <c r="AE1017" s="16"/>
      <c r="AF1017" s="16"/>
      <c r="AG1017" s="16"/>
      <c r="AH1017" s="16"/>
      <c r="AI1017" s="16"/>
      <c r="AJ1017" s="16"/>
      <c r="AK1017">
        <v>10</v>
      </c>
      <c r="AL1017" s="16">
        <v>9</v>
      </c>
      <c r="AM1017" s="16">
        <v>7</v>
      </c>
      <c r="AN1017" s="16">
        <v>10</v>
      </c>
      <c r="AO1017" s="16">
        <v>9</v>
      </c>
      <c r="AP1017" s="16">
        <v>10</v>
      </c>
      <c r="AQ1017" s="16">
        <v>1</v>
      </c>
      <c r="AR1017" s="16">
        <v>3</v>
      </c>
      <c r="AS1017" s="16">
        <v>2</v>
      </c>
      <c r="AT1017" s="16">
        <v>4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</row>
    <row r="1018" spans="1:52" x14ac:dyDescent="0.35">
      <c r="A1018">
        <v>12592</v>
      </c>
      <c r="B1018" t="s">
        <v>69</v>
      </c>
      <c r="C1018" t="s">
        <v>74</v>
      </c>
      <c r="D1018" t="s">
        <v>68</v>
      </c>
      <c r="E1018" t="s">
        <v>83</v>
      </c>
      <c r="F1018" t="s">
        <v>208</v>
      </c>
      <c r="G1018" t="s">
        <v>96</v>
      </c>
      <c r="H1018" t="s">
        <v>99</v>
      </c>
      <c r="I1018" t="s">
        <v>205</v>
      </c>
      <c r="J1018" t="s">
        <v>111</v>
      </c>
      <c r="K1018" t="s">
        <v>204</v>
      </c>
      <c r="L1018">
        <v>9</v>
      </c>
      <c r="X1018" s="16"/>
      <c r="Y1018" t="s">
        <v>69</v>
      </c>
      <c r="AB1018">
        <v>4</v>
      </c>
      <c r="AE1018" s="16"/>
      <c r="AF1018" s="16"/>
      <c r="AG1018" s="16"/>
      <c r="AH1018" s="16"/>
      <c r="AI1018" s="16"/>
      <c r="AJ1018" s="16"/>
      <c r="AK1018">
        <v>10</v>
      </c>
      <c r="AL1018" s="16">
        <v>9</v>
      </c>
      <c r="AM1018" s="16">
        <v>7</v>
      </c>
      <c r="AN1018" s="16">
        <v>9</v>
      </c>
      <c r="AO1018" s="16">
        <v>7</v>
      </c>
      <c r="AP1018" s="16">
        <v>7</v>
      </c>
      <c r="AQ1018" s="16">
        <v>2</v>
      </c>
      <c r="AR1018" s="16">
        <v>4</v>
      </c>
      <c r="AS1018" s="16">
        <v>3</v>
      </c>
      <c r="AT1018" s="16">
        <v>1</v>
      </c>
      <c r="AU1018">
        <v>1</v>
      </c>
      <c r="AV1018">
        <v>0</v>
      </c>
      <c r="AW1018">
        <v>1</v>
      </c>
      <c r="AX1018">
        <v>0</v>
      </c>
      <c r="AY1018">
        <v>0</v>
      </c>
      <c r="AZ1018">
        <v>0</v>
      </c>
    </row>
    <row r="1019" spans="1:52" x14ac:dyDescent="0.35">
      <c r="A1019">
        <v>12594</v>
      </c>
      <c r="B1019" t="s">
        <v>69</v>
      </c>
      <c r="C1019" t="s">
        <v>74</v>
      </c>
      <c r="D1019" t="s">
        <v>68</v>
      </c>
      <c r="E1019" t="s">
        <v>82</v>
      </c>
      <c r="F1019" t="s">
        <v>196</v>
      </c>
      <c r="G1019" t="s">
        <v>95</v>
      </c>
      <c r="H1019" t="s">
        <v>98</v>
      </c>
      <c r="I1019" t="s">
        <v>197</v>
      </c>
      <c r="J1019" t="s">
        <v>111</v>
      </c>
      <c r="K1019" t="s">
        <v>202</v>
      </c>
      <c r="L1019">
        <v>9</v>
      </c>
      <c r="X1019" s="16"/>
      <c r="Y1019" t="s">
        <v>69</v>
      </c>
      <c r="AB1019">
        <v>4</v>
      </c>
      <c r="AE1019" s="16"/>
      <c r="AF1019" s="16"/>
      <c r="AG1019" s="16"/>
      <c r="AH1019" s="16"/>
      <c r="AI1019" s="16"/>
      <c r="AJ1019" s="16"/>
      <c r="AK1019">
        <v>9</v>
      </c>
      <c r="AL1019" s="16">
        <v>10</v>
      </c>
      <c r="AM1019" s="16">
        <v>10</v>
      </c>
      <c r="AN1019" s="16">
        <v>9</v>
      </c>
      <c r="AO1019" s="16">
        <v>10</v>
      </c>
      <c r="AP1019" s="16">
        <v>8</v>
      </c>
      <c r="AQ1019" s="16">
        <v>1</v>
      </c>
      <c r="AR1019" s="16">
        <v>3</v>
      </c>
      <c r="AS1019" s="16">
        <v>2</v>
      </c>
      <c r="AT1019" s="16">
        <v>4</v>
      </c>
      <c r="AU1019">
        <v>1</v>
      </c>
      <c r="AV1019">
        <v>1</v>
      </c>
      <c r="AW1019">
        <v>1</v>
      </c>
      <c r="AX1019">
        <v>0</v>
      </c>
      <c r="AY1019">
        <v>0</v>
      </c>
      <c r="AZ1019">
        <v>0</v>
      </c>
    </row>
    <row r="1020" spans="1:52" x14ac:dyDescent="0.35">
      <c r="A1020">
        <v>12596</v>
      </c>
      <c r="B1020" t="s">
        <v>69</v>
      </c>
      <c r="C1020" t="s">
        <v>74</v>
      </c>
      <c r="D1020" t="s">
        <v>68</v>
      </c>
      <c r="E1020" t="s">
        <v>78</v>
      </c>
      <c r="F1020" t="s">
        <v>196</v>
      </c>
      <c r="G1020" t="s">
        <v>95</v>
      </c>
      <c r="H1020" t="s">
        <v>97</v>
      </c>
      <c r="I1020" t="s">
        <v>197</v>
      </c>
      <c r="J1020" t="s">
        <v>111</v>
      </c>
      <c r="K1020" t="s">
        <v>202</v>
      </c>
      <c r="L1020">
        <v>9</v>
      </c>
      <c r="X1020" s="16"/>
      <c r="Y1020" t="s">
        <v>69</v>
      </c>
      <c r="AB1020">
        <v>5</v>
      </c>
      <c r="AE1020" s="16"/>
      <c r="AF1020" s="16"/>
      <c r="AG1020" s="16"/>
      <c r="AH1020" s="16"/>
      <c r="AI1020" s="16"/>
      <c r="AJ1020" s="16"/>
      <c r="AK1020">
        <v>9</v>
      </c>
      <c r="AL1020" s="16">
        <v>9</v>
      </c>
      <c r="AM1020" s="16">
        <v>10</v>
      </c>
      <c r="AN1020" s="16">
        <v>9</v>
      </c>
      <c r="AO1020" s="16">
        <v>7</v>
      </c>
      <c r="AP1020" s="16">
        <v>10</v>
      </c>
      <c r="AQ1020" s="16">
        <v>1</v>
      </c>
      <c r="AR1020" s="16">
        <v>3</v>
      </c>
      <c r="AS1020" s="16">
        <v>2</v>
      </c>
      <c r="AT1020" s="16">
        <v>4</v>
      </c>
      <c r="AU1020">
        <v>1</v>
      </c>
      <c r="AV1020">
        <v>1</v>
      </c>
      <c r="AW1020">
        <v>1</v>
      </c>
      <c r="AX1020">
        <v>0</v>
      </c>
      <c r="AY1020">
        <v>0</v>
      </c>
      <c r="AZ1020">
        <v>0</v>
      </c>
    </row>
    <row r="1021" spans="1:52" x14ac:dyDescent="0.35">
      <c r="A1021">
        <v>12597</v>
      </c>
      <c r="B1021" t="s">
        <v>69</v>
      </c>
      <c r="C1021" t="s">
        <v>74</v>
      </c>
      <c r="D1021" t="s">
        <v>68</v>
      </c>
      <c r="E1021" t="s">
        <v>82</v>
      </c>
      <c r="F1021" t="s">
        <v>208</v>
      </c>
      <c r="G1021" t="s">
        <v>96</v>
      </c>
      <c r="H1021" t="s">
        <v>98</v>
      </c>
      <c r="I1021" t="s">
        <v>206</v>
      </c>
      <c r="J1021" t="s">
        <v>111</v>
      </c>
      <c r="K1021" t="s">
        <v>204</v>
      </c>
      <c r="L1021">
        <v>9</v>
      </c>
      <c r="X1021" s="16"/>
      <c r="Y1021" t="s">
        <v>68</v>
      </c>
      <c r="Z1021">
        <v>10</v>
      </c>
      <c r="AA1021">
        <v>5</v>
      </c>
      <c r="AB1021">
        <v>4</v>
      </c>
      <c r="AC1021">
        <v>8</v>
      </c>
      <c r="AD1021" t="s">
        <v>128</v>
      </c>
      <c r="AE1021" s="16">
        <v>3</v>
      </c>
      <c r="AF1021" s="16">
        <v>4</v>
      </c>
      <c r="AG1021" s="16">
        <v>4</v>
      </c>
      <c r="AH1021" s="16">
        <v>5</v>
      </c>
      <c r="AI1021" s="16">
        <v>4</v>
      </c>
      <c r="AJ1021" s="16"/>
      <c r="AK1021">
        <v>9</v>
      </c>
      <c r="AL1021" s="16">
        <v>9</v>
      </c>
      <c r="AM1021" s="16">
        <v>10</v>
      </c>
      <c r="AN1021" s="16">
        <v>9</v>
      </c>
      <c r="AO1021" s="16">
        <v>7</v>
      </c>
      <c r="AP1021" s="16">
        <v>8</v>
      </c>
      <c r="AQ1021" s="16">
        <v>3</v>
      </c>
      <c r="AR1021" s="16">
        <v>1</v>
      </c>
      <c r="AS1021" s="16">
        <v>4</v>
      </c>
      <c r="AT1021" s="16">
        <v>2</v>
      </c>
      <c r="AU1021">
        <v>1</v>
      </c>
      <c r="AV1021">
        <v>0</v>
      </c>
      <c r="AW1021">
        <v>0</v>
      </c>
      <c r="AX1021">
        <v>0</v>
      </c>
      <c r="AY1021">
        <v>1</v>
      </c>
      <c r="AZ1021">
        <v>0</v>
      </c>
    </row>
    <row r="1022" spans="1:52" x14ac:dyDescent="0.35">
      <c r="A1022">
        <v>12601</v>
      </c>
      <c r="B1022" t="s">
        <v>69</v>
      </c>
      <c r="C1022" t="s">
        <v>74</v>
      </c>
      <c r="D1022" t="s">
        <v>68</v>
      </c>
      <c r="E1022" t="s">
        <v>81</v>
      </c>
      <c r="F1022" t="s">
        <v>200</v>
      </c>
      <c r="G1022" t="s">
        <v>94</v>
      </c>
      <c r="H1022" t="s">
        <v>99</v>
      </c>
      <c r="I1022" t="s">
        <v>199</v>
      </c>
      <c r="J1022" t="s">
        <v>111</v>
      </c>
      <c r="K1022" t="s">
        <v>116</v>
      </c>
      <c r="L1022">
        <v>9</v>
      </c>
      <c r="X1022" s="16"/>
      <c r="Y1022" t="s">
        <v>69</v>
      </c>
      <c r="AB1022">
        <v>5</v>
      </c>
      <c r="AE1022" s="16"/>
      <c r="AF1022" s="16"/>
      <c r="AG1022" s="16"/>
      <c r="AH1022" s="16"/>
      <c r="AI1022" s="16"/>
      <c r="AJ1022" s="16"/>
      <c r="AK1022">
        <v>9</v>
      </c>
      <c r="AL1022" s="16">
        <v>9</v>
      </c>
      <c r="AM1022" s="16">
        <v>10</v>
      </c>
      <c r="AN1022" s="16">
        <v>10</v>
      </c>
      <c r="AO1022" s="16">
        <v>8</v>
      </c>
      <c r="AP1022" s="16">
        <v>10</v>
      </c>
      <c r="AQ1022" s="16">
        <v>1</v>
      </c>
      <c r="AR1022" s="16">
        <v>3</v>
      </c>
      <c r="AS1022" s="16">
        <v>2</v>
      </c>
      <c r="AT1022" s="16">
        <v>4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</row>
    <row r="1023" spans="1:52" x14ac:dyDescent="0.35">
      <c r="A1023">
        <v>12602</v>
      </c>
      <c r="B1023" t="s">
        <v>69</v>
      </c>
      <c r="C1023" t="s">
        <v>74</v>
      </c>
      <c r="D1023" t="s">
        <v>68</v>
      </c>
      <c r="E1023" t="s">
        <v>79</v>
      </c>
      <c r="F1023" t="s">
        <v>208</v>
      </c>
      <c r="G1023" t="s">
        <v>94</v>
      </c>
      <c r="H1023" t="s">
        <v>98</v>
      </c>
      <c r="I1023" t="s">
        <v>203</v>
      </c>
      <c r="J1023" t="s">
        <v>110</v>
      </c>
      <c r="K1023" t="s">
        <v>116</v>
      </c>
      <c r="L1023">
        <v>9</v>
      </c>
      <c r="P1023">
        <v>10</v>
      </c>
      <c r="Q1023">
        <v>10</v>
      </c>
      <c r="R1023">
        <v>9</v>
      </c>
      <c r="S1023">
        <v>9</v>
      </c>
      <c r="T1023">
        <v>9</v>
      </c>
      <c r="U1023">
        <v>10</v>
      </c>
      <c r="V1023" t="s">
        <v>122</v>
      </c>
      <c r="X1023">
        <v>4</v>
      </c>
      <c r="Y1023" t="s">
        <v>68</v>
      </c>
      <c r="Z1023">
        <v>10</v>
      </c>
      <c r="AA1023">
        <v>4</v>
      </c>
      <c r="AB1023">
        <v>4</v>
      </c>
      <c r="AC1023">
        <v>9</v>
      </c>
      <c r="AD1023" t="s">
        <v>128</v>
      </c>
      <c r="AE1023" s="16">
        <v>5</v>
      </c>
      <c r="AF1023" s="16">
        <v>4</v>
      </c>
      <c r="AG1023" s="16">
        <v>4</v>
      </c>
      <c r="AH1023" s="16">
        <v>5</v>
      </c>
      <c r="AI1023" s="16">
        <v>1</v>
      </c>
      <c r="AJ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</row>
    <row r="1024" spans="1:52" x14ac:dyDescent="0.35">
      <c r="A1024">
        <v>12604</v>
      </c>
      <c r="B1024" t="s">
        <v>69</v>
      </c>
      <c r="C1024" t="s">
        <v>74</v>
      </c>
      <c r="D1024" t="s">
        <v>68</v>
      </c>
      <c r="E1024" t="s">
        <v>81</v>
      </c>
      <c r="F1024" t="s">
        <v>198</v>
      </c>
      <c r="G1024" t="s">
        <v>96</v>
      </c>
      <c r="H1024" t="s">
        <v>100</v>
      </c>
      <c r="I1024" t="s">
        <v>205</v>
      </c>
      <c r="J1024" t="s">
        <v>111</v>
      </c>
      <c r="K1024" t="s">
        <v>202</v>
      </c>
      <c r="L1024">
        <v>10</v>
      </c>
      <c r="X1024" s="16"/>
      <c r="Y1024" t="s">
        <v>68</v>
      </c>
      <c r="Z1024">
        <v>9</v>
      </c>
      <c r="AA1024">
        <v>5</v>
      </c>
      <c r="AB1024">
        <v>5</v>
      </c>
      <c r="AC1024">
        <v>9</v>
      </c>
      <c r="AD1024" t="s">
        <v>129</v>
      </c>
      <c r="AE1024" s="16">
        <v>4</v>
      </c>
      <c r="AF1024" s="16">
        <v>4</v>
      </c>
      <c r="AG1024" s="16">
        <v>4</v>
      </c>
      <c r="AH1024" s="16">
        <v>4</v>
      </c>
      <c r="AI1024" s="16"/>
      <c r="AJ1024" s="16">
        <v>1</v>
      </c>
      <c r="AK1024">
        <v>9</v>
      </c>
      <c r="AL1024" s="16">
        <v>9</v>
      </c>
      <c r="AM1024" s="16">
        <v>7</v>
      </c>
      <c r="AN1024" s="16">
        <v>9</v>
      </c>
      <c r="AO1024" s="16">
        <v>9</v>
      </c>
      <c r="AP1024" s="16">
        <v>9</v>
      </c>
      <c r="AQ1024" s="16">
        <v>3</v>
      </c>
      <c r="AR1024" s="16">
        <v>4</v>
      </c>
      <c r="AS1024" s="16">
        <v>1</v>
      </c>
      <c r="AT1024" s="16">
        <v>2</v>
      </c>
      <c r="AU1024">
        <v>1</v>
      </c>
      <c r="AV1024">
        <v>1</v>
      </c>
      <c r="AW1024">
        <v>0</v>
      </c>
      <c r="AX1024">
        <v>0</v>
      </c>
      <c r="AY1024">
        <v>0</v>
      </c>
      <c r="AZ1024">
        <v>0</v>
      </c>
    </row>
    <row r="1025" spans="1:52" x14ac:dyDescent="0.35">
      <c r="A1025">
        <v>12605</v>
      </c>
      <c r="B1025" t="s">
        <v>69</v>
      </c>
      <c r="C1025" t="s">
        <v>74</v>
      </c>
      <c r="D1025" t="s">
        <v>68</v>
      </c>
      <c r="E1025" t="s">
        <v>83</v>
      </c>
      <c r="F1025" t="s">
        <v>198</v>
      </c>
      <c r="G1025" t="s">
        <v>95</v>
      </c>
      <c r="H1025" t="s">
        <v>98</v>
      </c>
      <c r="I1025" t="s">
        <v>201</v>
      </c>
      <c r="J1025" t="s">
        <v>111</v>
      </c>
      <c r="K1025" t="s">
        <v>202</v>
      </c>
      <c r="L1025">
        <v>9</v>
      </c>
      <c r="X1025" s="16"/>
      <c r="Y1025" t="s">
        <v>69</v>
      </c>
      <c r="AB1025">
        <v>4</v>
      </c>
      <c r="AE1025" s="16"/>
      <c r="AF1025" s="16"/>
      <c r="AG1025" s="16"/>
      <c r="AH1025" s="16"/>
      <c r="AI1025" s="16"/>
      <c r="AJ1025" s="16"/>
      <c r="AK1025">
        <v>10</v>
      </c>
      <c r="AL1025" s="16">
        <v>9</v>
      </c>
      <c r="AM1025" s="16">
        <v>10</v>
      </c>
      <c r="AN1025" s="16">
        <v>9</v>
      </c>
      <c r="AO1025" s="16">
        <v>7</v>
      </c>
      <c r="AP1025" s="16">
        <v>9</v>
      </c>
      <c r="AQ1025" s="16">
        <v>1</v>
      </c>
      <c r="AR1025" s="16">
        <v>2</v>
      </c>
      <c r="AS1025" s="16">
        <v>3</v>
      </c>
      <c r="AT1025" s="16">
        <v>4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</row>
    <row r="1026" spans="1:52" x14ac:dyDescent="0.35">
      <c r="A1026">
        <v>12606</v>
      </c>
      <c r="B1026" t="s">
        <v>69</v>
      </c>
      <c r="C1026" t="s">
        <v>74</v>
      </c>
      <c r="D1026" t="s">
        <v>68</v>
      </c>
      <c r="E1026" t="s">
        <v>78</v>
      </c>
      <c r="F1026" t="s">
        <v>196</v>
      </c>
      <c r="G1026" t="s">
        <v>96</v>
      </c>
      <c r="H1026" t="s">
        <v>97</v>
      </c>
      <c r="I1026" t="s">
        <v>209</v>
      </c>
      <c r="J1026" t="s">
        <v>111</v>
      </c>
      <c r="K1026" t="s">
        <v>202</v>
      </c>
      <c r="L1026">
        <v>10</v>
      </c>
      <c r="X1026" s="16"/>
      <c r="Y1026" t="s">
        <v>68</v>
      </c>
      <c r="Z1026">
        <v>9</v>
      </c>
      <c r="AA1026">
        <v>4</v>
      </c>
      <c r="AB1026">
        <v>4</v>
      </c>
      <c r="AC1026">
        <v>8</v>
      </c>
      <c r="AD1026" t="s">
        <v>129</v>
      </c>
      <c r="AE1026" s="16">
        <v>2</v>
      </c>
      <c r="AF1026" s="16">
        <v>2</v>
      </c>
      <c r="AG1026" s="16">
        <v>3</v>
      </c>
      <c r="AH1026" s="16">
        <v>2</v>
      </c>
      <c r="AI1026" s="16"/>
      <c r="AJ1026" s="16">
        <v>2</v>
      </c>
      <c r="AK1026">
        <v>10</v>
      </c>
      <c r="AL1026" s="16">
        <v>10</v>
      </c>
      <c r="AM1026" s="16">
        <v>8</v>
      </c>
      <c r="AN1026" s="16">
        <v>9</v>
      </c>
      <c r="AO1026" s="16">
        <v>7</v>
      </c>
      <c r="AP1026" s="16">
        <v>8</v>
      </c>
      <c r="AQ1026" s="16">
        <v>4</v>
      </c>
      <c r="AR1026" s="16">
        <v>1</v>
      </c>
      <c r="AS1026" s="16">
        <v>3</v>
      </c>
      <c r="AT1026" s="16">
        <v>2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</row>
    <row r="1027" spans="1:52" x14ac:dyDescent="0.35">
      <c r="A1027">
        <v>12609</v>
      </c>
      <c r="B1027" t="s">
        <v>69</v>
      </c>
      <c r="C1027" t="s">
        <v>74</v>
      </c>
      <c r="D1027" t="s">
        <v>68</v>
      </c>
      <c r="E1027" t="s">
        <v>85</v>
      </c>
      <c r="F1027" t="s">
        <v>196</v>
      </c>
      <c r="G1027" t="s">
        <v>94</v>
      </c>
      <c r="H1027" t="s">
        <v>98</v>
      </c>
      <c r="I1027" t="s">
        <v>207</v>
      </c>
      <c r="J1027" t="s">
        <v>111</v>
      </c>
      <c r="K1027" t="s">
        <v>202</v>
      </c>
      <c r="L1027">
        <v>10</v>
      </c>
      <c r="X1027" s="16"/>
      <c r="Y1027" t="s">
        <v>69</v>
      </c>
      <c r="AB1027">
        <v>5</v>
      </c>
      <c r="AE1027" s="16"/>
      <c r="AF1027" s="16"/>
      <c r="AG1027" s="16"/>
      <c r="AH1027" s="16"/>
      <c r="AI1027" s="16"/>
      <c r="AJ1027" s="16"/>
      <c r="AK1027">
        <v>10</v>
      </c>
      <c r="AL1027" s="16">
        <v>9</v>
      </c>
      <c r="AM1027" s="16">
        <v>10</v>
      </c>
      <c r="AN1027" s="16">
        <v>8</v>
      </c>
      <c r="AO1027" s="16">
        <v>8</v>
      </c>
      <c r="AP1027" s="16">
        <v>10</v>
      </c>
      <c r="AQ1027" s="16">
        <v>3</v>
      </c>
      <c r="AR1027" s="16">
        <v>2</v>
      </c>
      <c r="AS1027" s="16">
        <v>1</v>
      </c>
      <c r="AT1027" s="16">
        <v>4</v>
      </c>
      <c r="AU1027">
        <v>1</v>
      </c>
      <c r="AV1027">
        <v>0</v>
      </c>
      <c r="AW1027">
        <v>1</v>
      </c>
      <c r="AX1027">
        <v>0</v>
      </c>
      <c r="AY1027">
        <v>0</v>
      </c>
      <c r="AZ1027">
        <v>0</v>
      </c>
    </row>
    <row r="1028" spans="1:52" x14ac:dyDescent="0.35">
      <c r="A1028">
        <v>12612</v>
      </c>
      <c r="B1028" t="s">
        <v>69</v>
      </c>
      <c r="C1028" t="s">
        <v>74</v>
      </c>
      <c r="D1028" t="s">
        <v>68</v>
      </c>
      <c r="E1028" t="s">
        <v>85</v>
      </c>
      <c r="F1028" t="s">
        <v>198</v>
      </c>
      <c r="G1028" t="s">
        <v>96</v>
      </c>
      <c r="H1028" t="s">
        <v>97</v>
      </c>
      <c r="I1028" t="s">
        <v>209</v>
      </c>
      <c r="J1028" t="s">
        <v>110</v>
      </c>
      <c r="K1028" t="s">
        <v>202</v>
      </c>
      <c r="L1028">
        <v>10</v>
      </c>
      <c r="P1028">
        <v>10</v>
      </c>
      <c r="Q1028">
        <v>9</v>
      </c>
      <c r="R1028">
        <v>9</v>
      </c>
      <c r="S1028">
        <v>10</v>
      </c>
      <c r="T1028">
        <v>9</v>
      </c>
      <c r="U1028">
        <v>9</v>
      </c>
      <c r="V1028" t="s">
        <v>123</v>
      </c>
      <c r="X1028">
        <v>4</v>
      </c>
      <c r="Y1028" t="s">
        <v>68</v>
      </c>
      <c r="Z1028">
        <v>10</v>
      </c>
      <c r="AA1028">
        <v>5</v>
      </c>
      <c r="AB1028">
        <v>4</v>
      </c>
      <c r="AC1028">
        <v>9</v>
      </c>
      <c r="AD1028" t="s">
        <v>129</v>
      </c>
      <c r="AE1028" s="16">
        <v>5</v>
      </c>
      <c r="AF1028" s="16">
        <v>5</v>
      </c>
      <c r="AG1028" s="16">
        <v>4</v>
      </c>
      <c r="AH1028" s="16">
        <v>5</v>
      </c>
      <c r="AI1028" s="16"/>
      <c r="AJ1028" s="16">
        <v>2</v>
      </c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</row>
    <row r="1029" spans="1:52" x14ac:dyDescent="0.35">
      <c r="A1029">
        <v>12615</v>
      </c>
      <c r="B1029" t="s">
        <v>69</v>
      </c>
      <c r="C1029" t="s">
        <v>74</v>
      </c>
      <c r="D1029" t="s">
        <v>68</v>
      </c>
      <c r="E1029" t="s">
        <v>80</v>
      </c>
      <c r="F1029" t="s">
        <v>198</v>
      </c>
      <c r="G1029" t="s">
        <v>95</v>
      </c>
      <c r="H1029" t="s">
        <v>97</v>
      </c>
      <c r="I1029" t="s">
        <v>197</v>
      </c>
      <c r="J1029" t="s">
        <v>111</v>
      </c>
      <c r="K1029" t="s">
        <v>202</v>
      </c>
      <c r="L1029">
        <v>9</v>
      </c>
      <c r="X1029" s="16"/>
      <c r="Y1029" t="s">
        <v>69</v>
      </c>
      <c r="AB1029">
        <v>5</v>
      </c>
      <c r="AE1029" s="16"/>
      <c r="AF1029" s="16"/>
      <c r="AG1029" s="16"/>
      <c r="AH1029" s="16"/>
      <c r="AI1029" s="16"/>
      <c r="AJ1029" s="16"/>
      <c r="AK1029">
        <v>10</v>
      </c>
      <c r="AL1029" s="16">
        <v>8</v>
      </c>
      <c r="AM1029" s="16">
        <v>10</v>
      </c>
      <c r="AN1029" s="16">
        <v>7</v>
      </c>
      <c r="AO1029" s="16">
        <v>8</v>
      </c>
      <c r="AP1029" s="16">
        <v>8</v>
      </c>
      <c r="AQ1029" s="16">
        <v>1</v>
      </c>
      <c r="AR1029" s="16">
        <v>3</v>
      </c>
      <c r="AS1029" s="16">
        <v>4</v>
      </c>
      <c r="AT1029" s="16">
        <v>2</v>
      </c>
      <c r="AU1029">
        <v>1</v>
      </c>
      <c r="AV1029">
        <v>1</v>
      </c>
      <c r="AW1029">
        <v>0</v>
      </c>
      <c r="AX1029">
        <v>0</v>
      </c>
      <c r="AY1029">
        <v>0</v>
      </c>
      <c r="AZ1029">
        <v>0</v>
      </c>
    </row>
    <row r="1030" spans="1:52" x14ac:dyDescent="0.35">
      <c r="A1030">
        <v>12617</v>
      </c>
      <c r="B1030" t="s">
        <v>69</v>
      </c>
      <c r="C1030" t="s">
        <v>74</v>
      </c>
      <c r="D1030" t="s">
        <v>68</v>
      </c>
      <c r="E1030" t="s">
        <v>76</v>
      </c>
      <c r="F1030" t="s">
        <v>196</v>
      </c>
      <c r="G1030" t="s">
        <v>95</v>
      </c>
      <c r="H1030" t="s">
        <v>97</v>
      </c>
      <c r="I1030" t="s">
        <v>205</v>
      </c>
      <c r="J1030" t="s">
        <v>111</v>
      </c>
      <c r="K1030" t="s">
        <v>202</v>
      </c>
      <c r="L1030">
        <v>9</v>
      </c>
      <c r="X1030" s="16"/>
      <c r="Y1030" t="s">
        <v>68</v>
      </c>
      <c r="Z1030">
        <v>10</v>
      </c>
      <c r="AA1030">
        <v>5</v>
      </c>
      <c r="AB1030">
        <v>5</v>
      </c>
      <c r="AC1030">
        <v>10</v>
      </c>
      <c r="AD1030" t="s">
        <v>129</v>
      </c>
      <c r="AE1030" s="16">
        <v>4</v>
      </c>
      <c r="AF1030" s="16">
        <v>3</v>
      </c>
      <c r="AG1030" s="16">
        <v>5</v>
      </c>
      <c r="AH1030" s="16">
        <v>5</v>
      </c>
      <c r="AI1030" s="16"/>
      <c r="AJ1030" s="16">
        <v>3</v>
      </c>
      <c r="AK1030">
        <v>10</v>
      </c>
      <c r="AL1030" s="16">
        <v>8</v>
      </c>
      <c r="AM1030" s="16">
        <v>8</v>
      </c>
      <c r="AN1030" s="16">
        <v>8</v>
      </c>
      <c r="AO1030" s="16">
        <v>7</v>
      </c>
      <c r="AP1030" s="16">
        <v>8</v>
      </c>
      <c r="AQ1030" s="16">
        <v>3</v>
      </c>
      <c r="AR1030" s="16">
        <v>4</v>
      </c>
      <c r="AS1030" s="16">
        <v>1</v>
      </c>
      <c r="AT1030" s="16">
        <v>2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</row>
    <row r="1031" spans="1:52" x14ac:dyDescent="0.35">
      <c r="A1031">
        <v>12620</v>
      </c>
      <c r="B1031" t="s">
        <v>69</v>
      </c>
      <c r="C1031" t="s">
        <v>74</v>
      </c>
      <c r="D1031" t="s">
        <v>68</v>
      </c>
      <c r="E1031" t="s">
        <v>81</v>
      </c>
      <c r="F1031" t="s">
        <v>198</v>
      </c>
      <c r="G1031" t="s">
        <v>96</v>
      </c>
      <c r="H1031" t="s">
        <v>97</v>
      </c>
      <c r="I1031" t="s">
        <v>203</v>
      </c>
      <c r="J1031" t="s">
        <v>110</v>
      </c>
      <c r="K1031" t="s">
        <v>202</v>
      </c>
      <c r="L1031">
        <v>9</v>
      </c>
      <c r="P1031">
        <v>10</v>
      </c>
      <c r="Q1031">
        <v>9</v>
      </c>
      <c r="R1031">
        <v>9</v>
      </c>
      <c r="S1031">
        <v>9</v>
      </c>
      <c r="T1031">
        <v>9</v>
      </c>
      <c r="U1031">
        <v>9</v>
      </c>
      <c r="V1031" t="s">
        <v>123</v>
      </c>
      <c r="X1031">
        <v>4</v>
      </c>
      <c r="Y1031" t="s">
        <v>68</v>
      </c>
      <c r="Z1031">
        <v>7</v>
      </c>
      <c r="AA1031">
        <v>3</v>
      </c>
      <c r="AB1031">
        <v>5</v>
      </c>
      <c r="AC1031">
        <v>10</v>
      </c>
      <c r="AD1031" t="s">
        <v>128</v>
      </c>
      <c r="AE1031" s="16">
        <v>4</v>
      </c>
      <c r="AF1031" s="16">
        <v>4</v>
      </c>
      <c r="AG1031" s="16">
        <v>5</v>
      </c>
      <c r="AH1031" s="16">
        <v>4</v>
      </c>
      <c r="AI1031" s="16">
        <v>1</v>
      </c>
      <c r="AJ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>
        <v>1</v>
      </c>
      <c r="AV1031">
        <v>1</v>
      </c>
      <c r="AW1031">
        <v>0</v>
      </c>
      <c r="AX1031">
        <v>0</v>
      </c>
      <c r="AY1031">
        <v>0</v>
      </c>
      <c r="AZ1031">
        <v>0</v>
      </c>
    </row>
    <row r="1032" spans="1:52" x14ac:dyDescent="0.35">
      <c r="A1032">
        <v>12621</v>
      </c>
      <c r="B1032" t="s">
        <v>69</v>
      </c>
      <c r="C1032" t="s">
        <v>74</v>
      </c>
      <c r="D1032" t="s">
        <v>68</v>
      </c>
      <c r="E1032" t="s">
        <v>79</v>
      </c>
      <c r="F1032" t="s">
        <v>200</v>
      </c>
      <c r="G1032" t="s">
        <v>96</v>
      </c>
      <c r="H1032" t="s">
        <v>97</v>
      </c>
      <c r="I1032" t="s">
        <v>203</v>
      </c>
      <c r="J1032" t="s">
        <v>111</v>
      </c>
      <c r="K1032" t="s">
        <v>116</v>
      </c>
      <c r="L1032">
        <v>9</v>
      </c>
      <c r="X1032" s="16"/>
      <c r="Y1032" t="s">
        <v>69</v>
      </c>
      <c r="AB1032">
        <v>4</v>
      </c>
      <c r="AE1032" s="16"/>
      <c r="AF1032" s="16"/>
      <c r="AG1032" s="16"/>
      <c r="AH1032" s="16"/>
      <c r="AI1032" s="16"/>
      <c r="AJ1032" s="16"/>
      <c r="AK1032">
        <v>9</v>
      </c>
      <c r="AL1032" s="16">
        <v>10</v>
      </c>
      <c r="AM1032" s="16">
        <v>10</v>
      </c>
      <c r="AN1032" s="16">
        <v>10</v>
      </c>
      <c r="AO1032" s="16">
        <v>9</v>
      </c>
      <c r="AP1032" s="16">
        <v>7</v>
      </c>
      <c r="AQ1032" s="16">
        <v>4</v>
      </c>
      <c r="AR1032" s="16">
        <v>1</v>
      </c>
      <c r="AS1032" s="16">
        <v>3</v>
      </c>
      <c r="AT1032" s="16">
        <v>2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</row>
    <row r="1033" spans="1:52" x14ac:dyDescent="0.35">
      <c r="A1033">
        <v>12628</v>
      </c>
      <c r="B1033" t="s">
        <v>69</v>
      </c>
      <c r="C1033" t="s">
        <v>74</v>
      </c>
      <c r="D1033" t="s">
        <v>68</v>
      </c>
      <c r="E1033" t="s">
        <v>77</v>
      </c>
      <c r="F1033" t="s">
        <v>196</v>
      </c>
      <c r="G1033" t="s">
        <v>95</v>
      </c>
      <c r="H1033" t="s">
        <v>97</v>
      </c>
      <c r="I1033" t="s">
        <v>199</v>
      </c>
      <c r="J1033" t="s">
        <v>110</v>
      </c>
      <c r="K1033" t="s">
        <v>204</v>
      </c>
      <c r="L1033">
        <v>10</v>
      </c>
      <c r="P1033">
        <v>8</v>
      </c>
      <c r="Q1033">
        <v>8</v>
      </c>
      <c r="R1033">
        <v>10</v>
      </c>
      <c r="S1033">
        <v>8</v>
      </c>
      <c r="T1033">
        <v>10</v>
      </c>
      <c r="U1033">
        <v>9</v>
      </c>
      <c r="V1033" t="s">
        <v>123</v>
      </c>
      <c r="X1033">
        <v>5</v>
      </c>
      <c r="Y1033" t="s">
        <v>68</v>
      </c>
      <c r="Z1033">
        <v>10</v>
      </c>
      <c r="AA1033">
        <v>5</v>
      </c>
      <c r="AB1033">
        <v>4</v>
      </c>
      <c r="AC1033">
        <v>10</v>
      </c>
      <c r="AD1033" t="s">
        <v>129</v>
      </c>
      <c r="AE1033" s="16">
        <v>5</v>
      </c>
      <c r="AF1033" s="16">
        <v>4</v>
      </c>
      <c r="AG1033" s="16">
        <v>5</v>
      </c>
      <c r="AH1033" s="16">
        <v>4</v>
      </c>
      <c r="AI1033" s="16"/>
      <c r="AJ1033" s="16">
        <v>2</v>
      </c>
      <c r="AL1033" s="16"/>
      <c r="AM1033" s="16"/>
      <c r="AN1033" s="16"/>
      <c r="AO1033" s="16"/>
      <c r="AP1033" s="16"/>
      <c r="AQ1033" s="16"/>
      <c r="AR1033" s="16"/>
      <c r="AS1033" s="16"/>
      <c r="AT1033" s="16"/>
      <c r="AU1033">
        <v>1</v>
      </c>
      <c r="AV1033">
        <v>1</v>
      </c>
      <c r="AW1033">
        <v>0</v>
      </c>
      <c r="AX1033">
        <v>0</v>
      </c>
      <c r="AY1033">
        <v>0</v>
      </c>
      <c r="AZ1033">
        <v>0</v>
      </c>
    </row>
    <row r="1034" spans="1:52" x14ac:dyDescent="0.35">
      <c r="A1034">
        <v>12632</v>
      </c>
      <c r="B1034" t="s">
        <v>69</v>
      </c>
      <c r="C1034" t="s">
        <v>74</v>
      </c>
      <c r="D1034" t="s">
        <v>68</v>
      </c>
      <c r="E1034" t="s">
        <v>79</v>
      </c>
      <c r="F1034" t="s">
        <v>196</v>
      </c>
      <c r="G1034" t="s">
        <v>94</v>
      </c>
      <c r="H1034" t="s">
        <v>98</v>
      </c>
      <c r="I1034" t="s">
        <v>209</v>
      </c>
      <c r="J1034" t="s">
        <v>111</v>
      </c>
      <c r="K1034" t="s">
        <v>117</v>
      </c>
      <c r="L1034">
        <v>9</v>
      </c>
      <c r="X1034" s="16"/>
      <c r="Y1034" t="s">
        <v>68</v>
      </c>
      <c r="Z1034">
        <v>10</v>
      </c>
      <c r="AA1034">
        <v>4</v>
      </c>
      <c r="AB1034">
        <v>4</v>
      </c>
      <c r="AC1034">
        <v>9</v>
      </c>
      <c r="AD1034" t="s">
        <v>128</v>
      </c>
      <c r="AE1034" s="16">
        <v>4</v>
      </c>
      <c r="AF1034" s="16">
        <v>4</v>
      </c>
      <c r="AG1034" s="16">
        <v>4</v>
      </c>
      <c r="AH1034" s="16">
        <v>4</v>
      </c>
      <c r="AI1034" s="16">
        <v>1</v>
      </c>
      <c r="AJ1034" s="16"/>
      <c r="AK1034">
        <v>9</v>
      </c>
      <c r="AL1034" s="16">
        <v>9</v>
      </c>
      <c r="AM1034" s="16">
        <v>7</v>
      </c>
      <c r="AN1034" s="16">
        <v>6</v>
      </c>
      <c r="AO1034" s="16">
        <v>6</v>
      </c>
      <c r="AP1034" s="16">
        <v>8</v>
      </c>
      <c r="AQ1034" s="16">
        <v>4</v>
      </c>
      <c r="AR1034" s="16">
        <v>3</v>
      </c>
      <c r="AS1034" s="16">
        <v>2</v>
      </c>
      <c r="AT1034" s="16">
        <v>1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</row>
    <row r="1035" spans="1:52" x14ac:dyDescent="0.35">
      <c r="A1035">
        <v>12633</v>
      </c>
      <c r="B1035" t="s">
        <v>69</v>
      </c>
      <c r="C1035" t="s">
        <v>74</v>
      </c>
      <c r="D1035" t="s">
        <v>68</v>
      </c>
      <c r="E1035" t="s">
        <v>83</v>
      </c>
      <c r="F1035" t="s">
        <v>198</v>
      </c>
      <c r="G1035" t="s">
        <v>96</v>
      </c>
      <c r="H1035" t="s">
        <v>98</v>
      </c>
      <c r="I1035" t="s">
        <v>199</v>
      </c>
      <c r="J1035" t="s">
        <v>111</v>
      </c>
      <c r="K1035" t="s">
        <v>116</v>
      </c>
      <c r="L1035">
        <v>8</v>
      </c>
      <c r="X1035" s="16"/>
      <c r="Y1035" t="s">
        <v>69</v>
      </c>
      <c r="AB1035">
        <v>3</v>
      </c>
      <c r="AE1035" s="16"/>
      <c r="AF1035" s="16"/>
      <c r="AG1035" s="16"/>
      <c r="AH1035" s="16"/>
      <c r="AI1035" s="16"/>
      <c r="AJ1035" s="16"/>
      <c r="AK1035">
        <v>9</v>
      </c>
      <c r="AL1035" s="16">
        <v>9</v>
      </c>
      <c r="AM1035" s="16">
        <v>7</v>
      </c>
      <c r="AN1035" s="16">
        <v>7</v>
      </c>
      <c r="AO1035" s="16">
        <v>7</v>
      </c>
      <c r="AP1035" s="16">
        <v>8</v>
      </c>
      <c r="AQ1035" s="16">
        <v>2</v>
      </c>
      <c r="AR1035" s="16">
        <v>1</v>
      </c>
      <c r="AS1035" s="16">
        <v>3</v>
      </c>
      <c r="AT1035" s="16">
        <v>4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0</v>
      </c>
    </row>
    <row r="1036" spans="1:52" x14ac:dyDescent="0.35">
      <c r="A1036">
        <v>12634</v>
      </c>
      <c r="B1036" t="s">
        <v>69</v>
      </c>
      <c r="C1036" t="s">
        <v>74</v>
      </c>
      <c r="D1036" t="s">
        <v>68</v>
      </c>
      <c r="E1036" t="s">
        <v>82</v>
      </c>
      <c r="F1036" t="s">
        <v>208</v>
      </c>
      <c r="G1036" t="s">
        <v>93</v>
      </c>
      <c r="H1036" t="s">
        <v>99</v>
      </c>
      <c r="I1036" t="s">
        <v>205</v>
      </c>
      <c r="J1036" t="s">
        <v>110</v>
      </c>
      <c r="K1036" t="s">
        <v>204</v>
      </c>
      <c r="L1036">
        <v>10</v>
      </c>
      <c r="P1036">
        <v>10</v>
      </c>
      <c r="Q1036">
        <v>10</v>
      </c>
      <c r="R1036">
        <v>9</v>
      </c>
      <c r="S1036">
        <v>10</v>
      </c>
      <c r="T1036">
        <v>9</v>
      </c>
      <c r="U1036">
        <v>10</v>
      </c>
      <c r="V1036" t="s">
        <v>122</v>
      </c>
      <c r="X1036">
        <v>4</v>
      </c>
      <c r="Y1036" t="s">
        <v>69</v>
      </c>
      <c r="AB1036">
        <v>4</v>
      </c>
      <c r="AE1036" s="16"/>
      <c r="AF1036" s="16"/>
      <c r="AG1036" s="16"/>
      <c r="AH1036" s="16"/>
      <c r="AI1036" s="16"/>
      <c r="AJ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</row>
    <row r="1037" spans="1:52" x14ac:dyDescent="0.35">
      <c r="A1037">
        <v>12639</v>
      </c>
      <c r="B1037" t="s">
        <v>69</v>
      </c>
      <c r="C1037" t="s">
        <v>74</v>
      </c>
      <c r="D1037" t="s">
        <v>68</v>
      </c>
      <c r="E1037" t="s">
        <v>77</v>
      </c>
      <c r="F1037" t="s">
        <v>198</v>
      </c>
      <c r="G1037" t="s">
        <v>96</v>
      </c>
      <c r="H1037" t="s">
        <v>97</v>
      </c>
      <c r="I1037" t="s">
        <v>209</v>
      </c>
      <c r="J1037" t="s">
        <v>111</v>
      </c>
      <c r="K1037" t="s">
        <v>116</v>
      </c>
      <c r="L1037">
        <v>10</v>
      </c>
      <c r="X1037" s="16"/>
      <c r="Y1037" t="s">
        <v>69</v>
      </c>
      <c r="AB1037">
        <v>5</v>
      </c>
      <c r="AE1037" s="16"/>
      <c r="AF1037" s="16"/>
      <c r="AG1037" s="16"/>
      <c r="AH1037" s="16"/>
      <c r="AI1037" s="16"/>
      <c r="AJ1037" s="16"/>
      <c r="AK1037">
        <v>10</v>
      </c>
      <c r="AL1037" s="16">
        <v>10</v>
      </c>
      <c r="AM1037" s="16">
        <v>8</v>
      </c>
      <c r="AN1037" s="16">
        <v>7</v>
      </c>
      <c r="AO1037" s="16">
        <v>8</v>
      </c>
      <c r="AP1037" s="16">
        <v>9</v>
      </c>
      <c r="AQ1037" s="16">
        <v>1</v>
      </c>
      <c r="AR1037" s="16">
        <v>2</v>
      </c>
      <c r="AS1037" s="16">
        <v>3</v>
      </c>
      <c r="AT1037" s="16">
        <v>4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0</v>
      </c>
    </row>
    <row r="1038" spans="1:52" x14ac:dyDescent="0.35">
      <c r="A1038">
        <v>12641</v>
      </c>
      <c r="B1038" t="s">
        <v>69</v>
      </c>
      <c r="C1038" t="s">
        <v>74</v>
      </c>
      <c r="D1038" t="s">
        <v>68</v>
      </c>
      <c r="E1038" t="s">
        <v>79</v>
      </c>
      <c r="F1038" t="s">
        <v>198</v>
      </c>
      <c r="G1038" t="s">
        <v>96</v>
      </c>
      <c r="H1038" t="s">
        <v>98</v>
      </c>
      <c r="I1038" t="s">
        <v>197</v>
      </c>
      <c r="J1038" t="s">
        <v>111</v>
      </c>
      <c r="K1038" t="s">
        <v>116</v>
      </c>
      <c r="L1038">
        <v>10</v>
      </c>
      <c r="X1038" s="16"/>
      <c r="Y1038" t="s">
        <v>69</v>
      </c>
      <c r="AB1038">
        <v>5</v>
      </c>
      <c r="AE1038" s="16"/>
      <c r="AF1038" s="16"/>
      <c r="AG1038" s="16"/>
      <c r="AH1038" s="16"/>
      <c r="AI1038" s="16"/>
      <c r="AJ1038" s="16"/>
      <c r="AK1038">
        <v>9</v>
      </c>
      <c r="AL1038" s="16">
        <v>9</v>
      </c>
      <c r="AM1038" s="16">
        <v>7</v>
      </c>
      <c r="AN1038" s="16">
        <v>10</v>
      </c>
      <c r="AO1038" s="16">
        <v>9</v>
      </c>
      <c r="AP1038" s="16">
        <v>10</v>
      </c>
      <c r="AQ1038" s="16">
        <v>1</v>
      </c>
      <c r="AR1038" s="16">
        <v>3</v>
      </c>
      <c r="AS1038" s="16">
        <v>2</v>
      </c>
      <c r="AT1038" s="16">
        <v>4</v>
      </c>
      <c r="AU1038">
        <v>1</v>
      </c>
      <c r="AV1038">
        <v>1</v>
      </c>
      <c r="AW1038">
        <v>0</v>
      </c>
      <c r="AX1038">
        <v>0</v>
      </c>
      <c r="AY1038">
        <v>0</v>
      </c>
      <c r="AZ1038">
        <v>0</v>
      </c>
    </row>
    <row r="1039" spans="1:52" x14ac:dyDescent="0.35">
      <c r="A1039">
        <v>12642</v>
      </c>
      <c r="B1039" t="s">
        <v>69</v>
      </c>
      <c r="C1039" t="s">
        <v>74</v>
      </c>
      <c r="D1039" t="s">
        <v>68</v>
      </c>
      <c r="E1039" t="s">
        <v>76</v>
      </c>
      <c r="F1039" t="s">
        <v>208</v>
      </c>
      <c r="G1039" t="s">
        <v>94</v>
      </c>
      <c r="H1039" t="s">
        <v>98</v>
      </c>
      <c r="I1039" t="s">
        <v>205</v>
      </c>
      <c r="J1039" t="s">
        <v>110</v>
      </c>
      <c r="K1039" t="s">
        <v>204</v>
      </c>
      <c r="L1039">
        <v>9</v>
      </c>
      <c r="P1039">
        <v>10</v>
      </c>
      <c r="Q1039">
        <v>8</v>
      </c>
      <c r="R1039">
        <v>10</v>
      </c>
      <c r="S1039">
        <v>9</v>
      </c>
      <c r="T1039">
        <v>8</v>
      </c>
      <c r="U1039">
        <v>8</v>
      </c>
      <c r="V1039" t="s">
        <v>123</v>
      </c>
      <c r="X1039">
        <v>5</v>
      </c>
      <c r="Y1039" t="s">
        <v>68</v>
      </c>
      <c r="Z1039">
        <v>10</v>
      </c>
      <c r="AA1039">
        <v>5</v>
      </c>
      <c r="AB1039">
        <v>4</v>
      </c>
      <c r="AC1039">
        <v>10</v>
      </c>
      <c r="AD1039" t="s">
        <v>128</v>
      </c>
      <c r="AE1039" s="16">
        <v>4</v>
      </c>
      <c r="AF1039" s="16">
        <v>3</v>
      </c>
      <c r="AG1039" s="16">
        <v>5</v>
      </c>
      <c r="AH1039" s="16">
        <v>4</v>
      </c>
      <c r="AI1039" s="16">
        <v>1</v>
      </c>
      <c r="AJ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>
        <v>1</v>
      </c>
      <c r="AV1039">
        <v>0</v>
      </c>
      <c r="AW1039">
        <v>0</v>
      </c>
      <c r="AX1039">
        <v>0</v>
      </c>
      <c r="AY1039">
        <v>1</v>
      </c>
      <c r="AZ1039">
        <v>0</v>
      </c>
    </row>
    <row r="1040" spans="1:52" x14ac:dyDescent="0.35">
      <c r="A1040">
        <v>12643</v>
      </c>
      <c r="B1040" t="s">
        <v>69</v>
      </c>
      <c r="C1040" t="s">
        <v>74</v>
      </c>
      <c r="D1040" t="s">
        <v>68</v>
      </c>
      <c r="E1040" t="s">
        <v>86</v>
      </c>
      <c r="F1040" t="s">
        <v>196</v>
      </c>
      <c r="G1040" t="s">
        <v>95</v>
      </c>
      <c r="H1040" t="s">
        <v>97</v>
      </c>
      <c r="I1040" t="s">
        <v>207</v>
      </c>
      <c r="J1040" t="s">
        <v>110</v>
      </c>
      <c r="K1040" t="s">
        <v>116</v>
      </c>
      <c r="L1040">
        <v>10</v>
      </c>
      <c r="P1040">
        <v>10</v>
      </c>
      <c r="Q1040">
        <v>10</v>
      </c>
      <c r="R1040">
        <v>10</v>
      </c>
      <c r="S1040">
        <v>9</v>
      </c>
      <c r="T1040">
        <v>9</v>
      </c>
      <c r="U1040">
        <v>10</v>
      </c>
      <c r="V1040" t="s">
        <v>123</v>
      </c>
      <c r="X1040">
        <v>5</v>
      </c>
      <c r="Y1040" t="s">
        <v>68</v>
      </c>
      <c r="Z1040">
        <v>10</v>
      </c>
      <c r="AA1040">
        <v>5</v>
      </c>
      <c r="AB1040">
        <v>5</v>
      </c>
      <c r="AC1040">
        <v>9</v>
      </c>
      <c r="AD1040" t="s">
        <v>128</v>
      </c>
      <c r="AE1040" s="16">
        <v>4</v>
      </c>
      <c r="AF1040" s="16">
        <v>3</v>
      </c>
      <c r="AG1040" s="16">
        <v>5</v>
      </c>
      <c r="AH1040" s="16">
        <v>4</v>
      </c>
      <c r="AI1040" s="16">
        <v>3</v>
      </c>
      <c r="AJ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</row>
    <row r="1041" spans="1:52" x14ac:dyDescent="0.35">
      <c r="A1041">
        <v>12644</v>
      </c>
      <c r="B1041" t="s">
        <v>69</v>
      </c>
      <c r="C1041" t="s">
        <v>74</v>
      </c>
      <c r="D1041" t="s">
        <v>68</v>
      </c>
      <c r="E1041" t="s">
        <v>83</v>
      </c>
      <c r="F1041" t="s">
        <v>200</v>
      </c>
      <c r="G1041" t="s">
        <v>94</v>
      </c>
      <c r="H1041" t="s">
        <v>97</v>
      </c>
      <c r="I1041" t="s">
        <v>205</v>
      </c>
      <c r="J1041" t="s">
        <v>110</v>
      </c>
      <c r="K1041" t="s">
        <v>116</v>
      </c>
      <c r="L1041">
        <v>9</v>
      </c>
      <c r="P1041">
        <v>10</v>
      </c>
      <c r="Q1041">
        <v>9</v>
      </c>
      <c r="R1041">
        <v>9</v>
      </c>
      <c r="S1041">
        <v>9</v>
      </c>
      <c r="T1041">
        <v>9</v>
      </c>
      <c r="U1041">
        <v>9</v>
      </c>
      <c r="V1041" t="s">
        <v>123</v>
      </c>
      <c r="X1041">
        <v>5</v>
      </c>
      <c r="Y1041" t="s">
        <v>68</v>
      </c>
      <c r="Z1041">
        <v>10</v>
      </c>
      <c r="AA1041">
        <v>5</v>
      </c>
      <c r="AB1041">
        <v>5</v>
      </c>
      <c r="AC1041">
        <v>9</v>
      </c>
      <c r="AD1041" t="s">
        <v>128</v>
      </c>
      <c r="AE1041" s="16">
        <v>1</v>
      </c>
      <c r="AF1041" s="16">
        <v>3</v>
      </c>
      <c r="AG1041" s="16">
        <v>2</v>
      </c>
      <c r="AH1041" s="16">
        <v>1</v>
      </c>
      <c r="AI1041" s="16">
        <v>1</v>
      </c>
      <c r="AJ1041" s="16"/>
      <c r="AL1041" s="16"/>
      <c r="AM1041" s="16"/>
      <c r="AN1041" s="16"/>
      <c r="AO1041" s="16"/>
      <c r="AP1041" s="16"/>
      <c r="AQ1041" s="16"/>
      <c r="AR1041" s="16"/>
      <c r="AS1041" s="16"/>
      <c r="AT1041" s="16"/>
      <c r="AU1041">
        <v>1</v>
      </c>
      <c r="AV1041">
        <v>1</v>
      </c>
      <c r="AW1041">
        <v>0</v>
      </c>
      <c r="AX1041">
        <v>0</v>
      </c>
      <c r="AY1041">
        <v>1</v>
      </c>
      <c r="AZ1041">
        <v>0</v>
      </c>
    </row>
    <row r="1042" spans="1:52" x14ac:dyDescent="0.35">
      <c r="A1042">
        <v>12646</v>
      </c>
      <c r="B1042" t="s">
        <v>69</v>
      </c>
      <c r="C1042" t="s">
        <v>74</v>
      </c>
      <c r="D1042" t="s">
        <v>68</v>
      </c>
      <c r="E1042" t="s">
        <v>84</v>
      </c>
      <c r="F1042" t="s">
        <v>200</v>
      </c>
      <c r="G1042" t="s">
        <v>94</v>
      </c>
      <c r="H1042" t="s">
        <v>100</v>
      </c>
      <c r="I1042" t="s">
        <v>197</v>
      </c>
      <c r="J1042" t="s">
        <v>111</v>
      </c>
      <c r="K1042" t="s">
        <v>204</v>
      </c>
      <c r="L1042">
        <v>9</v>
      </c>
      <c r="X1042" s="16"/>
      <c r="Y1042" t="s">
        <v>69</v>
      </c>
      <c r="AB1042">
        <v>5</v>
      </c>
      <c r="AE1042" s="16"/>
      <c r="AF1042" s="16"/>
      <c r="AG1042" s="16"/>
      <c r="AH1042" s="16"/>
      <c r="AI1042" s="16"/>
      <c r="AJ1042" s="16"/>
      <c r="AK1042">
        <v>10</v>
      </c>
      <c r="AL1042" s="16">
        <v>10</v>
      </c>
      <c r="AM1042" s="16">
        <v>7</v>
      </c>
      <c r="AN1042" s="16">
        <v>7</v>
      </c>
      <c r="AO1042" s="16">
        <v>10</v>
      </c>
      <c r="AP1042" s="16">
        <v>10</v>
      </c>
      <c r="AQ1042" s="16">
        <v>3</v>
      </c>
      <c r="AR1042" s="16">
        <v>4</v>
      </c>
      <c r="AS1042" s="16">
        <v>1</v>
      </c>
      <c r="AT1042" s="16">
        <v>2</v>
      </c>
      <c r="AU1042">
        <v>1</v>
      </c>
      <c r="AV1042">
        <v>1</v>
      </c>
      <c r="AW1042">
        <v>1</v>
      </c>
      <c r="AX1042">
        <v>0</v>
      </c>
      <c r="AY1042">
        <v>0</v>
      </c>
      <c r="AZ1042">
        <v>0</v>
      </c>
    </row>
    <row r="1043" spans="1:52" x14ac:dyDescent="0.35">
      <c r="A1043">
        <v>12652</v>
      </c>
      <c r="B1043" t="s">
        <v>69</v>
      </c>
      <c r="C1043" t="s">
        <v>74</v>
      </c>
      <c r="D1043" t="s">
        <v>68</v>
      </c>
      <c r="E1043" t="s">
        <v>80</v>
      </c>
      <c r="F1043" t="s">
        <v>200</v>
      </c>
      <c r="G1043" t="s">
        <v>93</v>
      </c>
      <c r="H1043" t="s">
        <v>98</v>
      </c>
      <c r="I1043" t="s">
        <v>201</v>
      </c>
      <c r="J1043" t="s">
        <v>110</v>
      </c>
      <c r="K1043" t="s">
        <v>202</v>
      </c>
      <c r="L1043">
        <v>9</v>
      </c>
      <c r="P1043">
        <v>10</v>
      </c>
      <c r="Q1043">
        <v>9</v>
      </c>
      <c r="R1043">
        <v>8</v>
      </c>
      <c r="S1043">
        <v>8</v>
      </c>
      <c r="T1043">
        <v>8</v>
      </c>
      <c r="U1043">
        <v>9</v>
      </c>
      <c r="V1043" t="s">
        <v>123</v>
      </c>
      <c r="X1043">
        <v>5</v>
      </c>
      <c r="Y1043" t="s">
        <v>69</v>
      </c>
      <c r="AB1043">
        <v>4</v>
      </c>
      <c r="AE1043" s="16"/>
      <c r="AF1043" s="16"/>
      <c r="AG1043" s="16"/>
      <c r="AH1043" s="16"/>
      <c r="AI1043" s="16"/>
      <c r="AJ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>
        <v>1</v>
      </c>
      <c r="AV1043">
        <v>0</v>
      </c>
      <c r="AW1043">
        <v>0</v>
      </c>
      <c r="AX1043">
        <v>0</v>
      </c>
      <c r="AY1043">
        <v>1</v>
      </c>
      <c r="AZ1043">
        <v>0</v>
      </c>
    </row>
    <row r="1044" spans="1:52" x14ac:dyDescent="0.35">
      <c r="A1044">
        <v>12657</v>
      </c>
      <c r="B1044" t="s">
        <v>69</v>
      </c>
      <c r="C1044" t="s">
        <v>74</v>
      </c>
      <c r="D1044" t="s">
        <v>68</v>
      </c>
      <c r="E1044" t="s">
        <v>80</v>
      </c>
      <c r="F1044" t="s">
        <v>198</v>
      </c>
      <c r="G1044" t="s">
        <v>96</v>
      </c>
      <c r="H1044" t="s">
        <v>97</v>
      </c>
      <c r="I1044" t="s">
        <v>207</v>
      </c>
      <c r="J1044" t="s">
        <v>111</v>
      </c>
      <c r="K1044" t="s">
        <v>117</v>
      </c>
      <c r="L1044">
        <v>5</v>
      </c>
      <c r="X1044" s="16"/>
      <c r="Y1044" t="s">
        <v>69</v>
      </c>
      <c r="AB1044">
        <v>3</v>
      </c>
      <c r="AE1044" s="16"/>
      <c r="AF1044" s="16"/>
      <c r="AG1044" s="16"/>
      <c r="AH1044" s="16"/>
      <c r="AI1044" s="16"/>
      <c r="AJ1044" s="16"/>
      <c r="AK1044">
        <v>3</v>
      </c>
      <c r="AL1044" s="16">
        <v>3</v>
      </c>
      <c r="AM1044" s="16">
        <v>4</v>
      </c>
      <c r="AN1044" s="16">
        <v>5</v>
      </c>
      <c r="AO1044" s="16">
        <v>5</v>
      </c>
      <c r="AP1044" s="16">
        <v>5</v>
      </c>
      <c r="AQ1044" s="16">
        <v>1</v>
      </c>
      <c r="AR1044" s="16">
        <v>4</v>
      </c>
      <c r="AS1044" s="16">
        <v>2</v>
      </c>
      <c r="AT1044" s="16">
        <v>3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0</v>
      </c>
    </row>
    <row r="1045" spans="1:52" x14ac:dyDescent="0.35">
      <c r="A1045">
        <v>12660</v>
      </c>
      <c r="B1045" t="s">
        <v>69</v>
      </c>
      <c r="C1045" t="s">
        <v>74</v>
      </c>
      <c r="D1045" t="s">
        <v>68</v>
      </c>
      <c r="E1045" t="s">
        <v>86</v>
      </c>
      <c r="F1045" t="s">
        <v>198</v>
      </c>
      <c r="G1045" t="s">
        <v>96</v>
      </c>
      <c r="H1045" t="s">
        <v>98</v>
      </c>
      <c r="I1045" t="s">
        <v>205</v>
      </c>
      <c r="J1045" t="s">
        <v>111</v>
      </c>
      <c r="K1045" t="s">
        <v>202</v>
      </c>
      <c r="L1045">
        <v>10</v>
      </c>
      <c r="X1045" s="16"/>
      <c r="Y1045" t="s">
        <v>69</v>
      </c>
      <c r="AB1045">
        <v>4</v>
      </c>
      <c r="AE1045" s="16"/>
      <c r="AF1045" s="16"/>
      <c r="AG1045" s="16"/>
      <c r="AH1045" s="16"/>
      <c r="AI1045" s="16"/>
      <c r="AJ1045" s="16"/>
      <c r="AK1045">
        <v>9</v>
      </c>
      <c r="AL1045" s="16">
        <v>9</v>
      </c>
      <c r="AM1045" s="16">
        <v>7</v>
      </c>
      <c r="AN1045" s="16">
        <v>10</v>
      </c>
      <c r="AO1045" s="16">
        <v>8</v>
      </c>
      <c r="AP1045" s="16">
        <v>8</v>
      </c>
      <c r="AQ1045" s="16">
        <v>1</v>
      </c>
      <c r="AR1045" s="16">
        <v>2</v>
      </c>
      <c r="AS1045" s="16">
        <v>4</v>
      </c>
      <c r="AT1045" s="16">
        <v>3</v>
      </c>
      <c r="AU1045">
        <v>1</v>
      </c>
      <c r="AV1045">
        <v>1</v>
      </c>
      <c r="AW1045">
        <v>0</v>
      </c>
      <c r="AX1045">
        <v>0</v>
      </c>
      <c r="AY1045">
        <v>0</v>
      </c>
      <c r="AZ1045">
        <v>0</v>
      </c>
    </row>
    <row r="1046" spans="1:52" x14ac:dyDescent="0.35">
      <c r="A1046">
        <v>12661</v>
      </c>
      <c r="B1046" t="s">
        <v>69</v>
      </c>
      <c r="C1046" t="s">
        <v>74</v>
      </c>
      <c r="D1046" t="s">
        <v>68</v>
      </c>
      <c r="E1046" t="s">
        <v>76</v>
      </c>
      <c r="F1046" t="s">
        <v>198</v>
      </c>
      <c r="G1046" t="s">
        <v>96</v>
      </c>
      <c r="H1046" t="s">
        <v>97</v>
      </c>
      <c r="I1046" t="s">
        <v>201</v>
      </c>
      <c r="J1046" t="s">
        <v>111</v>
      </c>
      <c r="K1046" t="s">
        <v>202</v>
      </c>
      <c r="L1046">
        <v>9</v>
      </c>
      <c r="X1046" s="16"/>
      <c r="Y1046" t="s">
        <v>68</v>
      </c>
      <c r="Z1046">
        <v>10</v>
      </c>
      <c r="AA1046">
        <v>5</v>
      </c>
      <c r="AB1046">
        <v>5</v>
      </c>
      <c r="AC1046">
        <v>9</v>
      </c>
      <c r="AD1046" t="s">
        <v>128</v>
      </c>
      <c r="AE1046" s="16">
        <v>5</v>
      </c>
      <c r="AF1046" s="16">
        <v>3</v>
      </c>
      <c r="AG1046" s="16">
        <v>5</v>
      </c>
      <c r="AH1046" s="16">
        <v>5</v>
      </c>
      <c r="AI1046" s="16">
        <v>1</v>
      </c>
      <c r="AJ1046" s="16"/>
      <c r="AK1046">
        <v>8</v>
      </c>
      <c r="AL1046" s="16">
        <v>9</v>
      </c>
      <c r="AM1046" s="16">
        <v>6</v>
      </c>
      <c r="AN1046" s="16">
        <v>6</v>
      </c>
      <c r="AO1046" s="16">
        <v>9</v>
      </c>
      <c r="AP1046" s="16">
        <v>7</v>
      </c>
      <c r="AQ1046" s="16">
        <v>1</v>
      </c>
      <c r="AR1046" s="16">
        <v>4</v>
      </c>
      <c r="AS1046" s="16">
        <v>2</v>
      </c>
      <c r="AT1046" s="16">
        <v>3</v>
      </c>
      <c r="AU1046">
        <v>1</v>
      </c>
      <c r="AV1046">
        <v>1</v>
      </c>
      <c r="AW1046">
        <v>0</v>
      </c>
      <c r="AX1046">
        <v>0</v>
      </c>
      <c r="AY1046">
        <v>0</v>
      </c>
      <c r="AZ1046">
        <v>0</v>
      </c>
    </row>
    <row r="1047" spans="1:52" x14ac:dyDescent="0.35">
      <c r="A1047">
        <v>12662</v>
      </c>
      <c r="B1047" t="s">
        <v>69</v>
      </c>
      <c r="C1047" t="s">
        <v>74</v>
      </c>
      <c r="D1047" t="s">
        <v>68</v>
      </c>
      <c r="E1047" t="s">
        <v>78</v>
      </c>
      <c r="F1047" t="s">
        <v>200</v>
      </c>
      <c r="G1047" t="s">
        <v>96</v>
      </c>
      <c r="H1047" t="s">
        <v>98</v>
      </c>
      <c r="I1047" t="s">
        <v>209</v>
      </c>
      <c r="J1047" t="s">
        <v>111</v>
      </c>
      <c r="K1047" t="s">
        <v>204</v>
      </c>
      <c r="L1047">
        <v>7</v>
      </c>
      <c r="X1047" s="16"/>
      <c r="Y1047" t="s">
        <v>68</v>
      </c>
      <c r="Z1047">
        <v>5</v>
      </c>
      <c r="AA1047">
        <v>2</v>
      </c>
      <c r="AB1047">
        <v>4</v>
      </c>
      <c r="AC1047">
        <v>7</v>
      </c>
      <c r="AD1047" t="s">
        <v>128</v>
      </c>
      <c r="AE1047" s="16">
        <v>4</v>
      </c>
      <c r="AF1047" s="16">
        <v>4</v>
      </c>
      <c r="AG1047" s="16">
        <v>4</v>
      </c>
      <c r="AH1047" s="16">
        <v>4</v>
      </c>
      <c r="AI1047" s="16">
        <v>2</v>
      </c>
      <c r="AJ1047" s="16"/>
      <c r="AK1047">
        <v>8</v>
      </c>
      <c r="AL1047" s="16">
        <v>8</v>
      </c>
      <c r="AM1047" s="16">
        <v>8</v>
      </c>
      <c r="AN1047" s="16">
        <v>5</v>
      </c>
      <c r="AO1047" s="16">
        <v>5</v>
      </c>
      <c r="AP1047" s="16">
        <v>8</v>
      </c>
      <c r="AQ1047" s="16">
        <v>3</v>
      </c>
      <c r="AR1047" s="16">
        <v>1</v>
      </c>
      <c r="AS1047" s="16">
        <v>4</v>
      </c>
      <c r="AT1047" s="16">
        <v>2</v>
      </c>
      <c r="AU1047">
        <v>1</v>
      </c>
      <c r="AV1047">
        <v>1</v>
      </c>
      <c r="AW1047">
        <v>0</v>
      </c>
      <c r="AX1047">
        <v>0</v>
      </c>
      <c r="AY1047">
        <v>0</v>
      </c>
      <c r="AZ1047">
        <v>0</v>
      </c>
    </row>
    <row r="1048" spans="1:52" x14ac:dyDescent="0.35">
      <c r="A1048">
        <v>12663</v>
      </c>
      <c r="B1048" t="s">
        <v>69</v>
      </c>
      <c r="C1048" t="s">
        <v>74</v>
      </c>
      <c r="D1048" t="s">
        <v>68</v>
      </c>
      <c r="E1048" t="s">
        <v>83</v>
      </c>
      <c r="F1048" t="s">
        <v>196</v>
      </c>
      <c r="G1048" t="s">
        <v>96</v>
      </c>
      <c r="H1048" t="s">
        <v>98</v>
      </c>
      <c r="I1048" t="s">
        <v>209</v>
      </c>
      <c r="J1048" t="s">
        <v>111</v>
      </c>
      <c r="K1048" t="s">
        <v>204</v>
      </c>
      <c r="L1048">
        <v>10</v>
      </c>
      <c r="X1048" s="16"/>
      <c r="Y1048" t="s">
        <v>69</v>
      </c>
      <c r="AB1048">
        <v>4</v>
      </c>
      <c r="AE1048" s="16"/>
      <c r="AF1048" s="16"/>
      <c r="AG1048" s="16"/>
      <c r="AH1048" s="16"/>
      <c r="AI1048" s="16"/>
      <c r="AJ1048" s="16"/>
      <c r="AK1048">
        <v>9</v>
      </c>
      <c r="AL1048" s="16">
        <v>10</v>
      </c>
      <c r="AM1048" s="16">
        <v>10</v>
      </c>
      <c r="AN1048" s="16">
        <v>7</v>
      </c>
      <c r="AO1048" s="16">
        <v>8</v>
      </c>
      <c r="AP1048" s="16">
        <v>8</v>
      </c>
      <c r="AQ1048" s="16">
        <v>2</v>
      </c>
      <c r="AR1048" s="16">
        <v>3</v>
      </c>
      <c r="AS1048" s="16">
        <v>4</v>
      </c>
      <c r="AT1048" s="16">
        <v>1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</row>
    <row r="1049" spans="1:52" x14ac:dyDescent="0.35">
      <c r="A1049">
        <v>12665</v>
      </c>
      <c r="B1049" t="s">
        <v>69</v>
      </c>
      <c r="C1049" t="s">
        <v>74</v>
      </c>
      <c r="D1049" t="s">
        <v>68</v>
      </c>
      <c r="E1049" t="s">
        <v>82</v>
      </c>
      <c r="F1049" t="s">
        <v>198</v>
      </c>
      <c r="G1049" t="s">
        <v>95</v>
      </c>
      <c r="H1049" t="s">
        <v>97</v>
      </c>
      <c r="I1049" t="s">
        <v>203</v>
      </c>
      <c r="J1049" t="s">
        <v>110</v>
      </c>
      <c r="K1049" t="s">
        <v>204</v>
      </c>
      <c r="L1049">
        <v>7</v>
      </c>
      <c r="P1049">
        <v>8</v>
      </c>
      <c r="Q1049">
        <v>10</v>
      </c>
      <c r="R1049">
        <v>7</v>
      </c>
      <c r="S1049">
        <v>9</v>
      </c>
      <c r="T1049">
        <v>9</v>
      </c>
      <c r="U1049">
        <v>10</v>
      </c>
      <c r="V1049" t="s">
        <v>123</v>
      </c>
      <c r="X1049">
        <v>3</v>
      </c>
      <c r="Y1049" t="s">
        <v>69</v>
      </c>
      <c r="AB1049">
        <v>5</v>
      </c>
      <c r="AE1049" s="16"/>
      <c r="AF1049" s="16"/>
      <c r="AG1049" s="16"/>
      <c r="AH1049" s="16"/>
      <c r="AI1049" s="16"/>
      <c r="AJ1049" s="16"/>
      <c r="AL1049" s="16"/>
      <c r="AM1049" s="16"/>
      <c r="AN1049" s="16"/>
      <c r="AO1049" s="16"/>
      <c r="AP1049" s="16"/>
      <c r="AQ1049" s="16"/>
      <c r="AR1049" s="16"/>
      <c r="AS1049" s="16"/>
      <c r="AT1049" s="16"/>
      <c r="AU1049">
        <v>1</v>
      </c>
      <c r="AV1049">
        <v>1</v>
      </c>
      <c r="AW1049">
        <v>0</v>
      </c>
      <c r="AX1049">
        <v>0</v>
      </c>
      <c r="AY1049">
        <v>0</v>
      </c>
      <c r="AZ1049">
        <v>0</v>
      </c>
    </row>
    <row r="1050" spans="1:52" x14ac:dyDescent="0.35">
      <c r="A1050">
        <v>12667</v>
      </c>
      <c r="B1050" t="s">
        <v>69</v>
      </c>
      <c r="C1050" t="s">
        <v>74</v>
      </c>
      <c r="D1050" t="s">
        <v>68</v>
      </c>
      <c r="E1050" t="s">
        <v>86</v>
      </c>
      <c r="F1050" t="s">
        <v>196</v>
      </c>
      <c r="G1050" t="s">
        <v>95</v>
      </c>
      <c r="H1050" t="s">
        <v>98</v>
      </c>
      <c r="I1050" t="s">
        <v>207</v>
      </c>
      <c r="J1050" t="s">
        <v>111</v>
      </c>
      <c r="K1050" t="s">
        <v>204</v>
      </c>
      <c r="L1050">
        <v>5</v>
      </c>
      <c r="X1050" s="16"/>
      <c r="Y1050" t="s">
        <v>69</v>
      </c>
      <c r="AB1050">
        <v>4</v>
      </c>
      <c r="AE1050" s="16"/>
      <c r="AF1050" s="16"/>
      <c r="AG1050" s="16"/>
      <c r="AH1050" s="16"/>
      <c r="AI1050" s="16"/>
      <c r="AJ1050" s="16"/>
      <c r="AK1050">
        <v>4</v>
      </c>
      <c r="AL1050" s="16">
        <v>5</v>
      </c>
      <c r="AM1050" s="16">
        <v>5</v>
      </c>
      <c r="AN1050" s="16">
        <v>5</v>
      </c>
      <c r="AO1050" s="16">
        <v>3</v>
      </c>
      <c r="AP1050" s="16">
        <v>5</v>
      </c>
      <c r="AQ1050" s="16">
        <v>4</v>
      </c>
      <c r="AR1050" s="16">
        <v>1</v>
      </c>
      <c r="AS1050" s="16">
        <v>3</v>
      </c>
      <c r="AT1050" s="16">
        <v>2</v>
      </c>
      <c r="AU1050">
        <v>1</v>
      </c>
      <c r="AV1050">
        <v>1</v>
      </c>
      <c r="AW1050">
        <v>0</v>
      </c>
      <c r="AX1050">
        <v>0</v>
      </c>
      <c r="AY1050">
        <v>0</v>
      </c>
      <c r="AZ1050">
        <v>0</v>
      </c>
    </row>
    <row r="1051" spans="1:52" x14ac:dyDescent="0.35">
      <c r="A1051">
        <v>12674</v>
      </c>
      <c r="B1051" t="s">
        <v>69</v>
      </c>
      <c r="C1051" t="s">
        <v>74</v>
      </c>
      <c r="D1051" t="s">
        <v>68</v>
      </c>
      <c r="E1051" t="s">
        <v>80</v>
      </c>
      <c r="F1051" t="s">
        <v>200</v>
      </c>
      <c r="G1051" t="s">
        <v>96</v>
      </c>
      <c r="H1051" t="s">
        <v>98</v>
      </c>
      <c r="I1051" t="s">
        <v>209</v>
      </c>
      <c r="J1051" t="s">
        <v>111</v>
      </c>
      <c r="K1051" t="s">
        <v>202</v>
      </c>
      <c r="L1051">
        <v>9</v>
      </c>
      <c r="X1051" s="16"/>
      <c r="Y1051" t="s">
        <v>69</v>
      </c>
      <c r="AB1051">
        <v>4</v>
      </c>
      <c r="AE1051" s="16"/>
      <c r="AF1051" s="16"/>
      <c r="AG1051" s="16"/>
      <c r="AH1051" s="16"/>
      <c r="AI1051" s="16"/>
      <c r="AJ1051" s="16"/>
      <c r="AK1051">
        <v>9</v>
      </c>
      <c r="AL1051" s="16">
        <v>9</v>
      </c>
      <c r="AM1051" s="16">
        <v>8</v>
      </c>
      <c r="AN1051" s="16">
        <v>7</v>
      </c>
      <c r="AO1051" s="16">
        <v>8</v>
      </c>
      <c r="AP1051" s="16">
        <v>7</v>
      </c>
      <c r="AQ1051" s="16">
        <v>2</v>
      </c>
      <c r="AR1051" s="16">
        <v>4</v>
      </c>
      <c r="AS1051" s="16">
        <v>1</v>
      </c>
      <c r="AT1051" s="16">
        <v>3</v>
      </c>
      <c r="AU1051">
        <v>1</v>
      </c>
      <c r="AV1051">
        <v>1</v>
      </c>
      <c r="AW1051">
        <v>0</v>
      </c>
      <c r="AX1051">
        <v>0</v>
      </c>
      <c r="AY1051">
        <v>0</v>
      </c>
      <c r="AZ1051">
        <v>0</v>
      </c>
    </row>
    <row r="1052" spans="1:52" x14ac:dyDescent="0.35">
      <c r="A1052">
        <v>12677</v>
      </c>
      <c r="B1052" t="s">
        <v>69</v>
      </c>
      <c r="C1052" t="s">
        <v>74</v>
      </c>
      <c r="D1052" t="s">
        <v>68</v>
      </c>
      <c r="E1052" t="s">
        <v>80</v>
      </c>
      <c r="F1052" t="s">
        <v>196</v>
      </c>
      <c r="G1052" t="s">
        <v>96</v>
      </c>
      <c r="H1052" t="s">
        <v>98</v>
      </c>
      <c r="I1052" t="s">
        <v>205</v>
      </c>
      <c r="J1052" t="s">
        <v>111</v>
      </c>
      <c r="K1052" t="s">
        <v>204</v>
      </c>
      <c r="L1052">
        <v>9</v>
      </c>
      <c r="X1052" s="16"/>
      <c r="Y1052" t="s">
        <v>68</v>
      </c>
      <c r="Z1052">
        <v>10</v>
      </c>
      <c r="AA1052">
        <v>4</v>
      </c>
      <c r="AB1052">
        <v>4</v>
      </c>
      <c r="AC1052">
        <v>10</v>
      </c>
      <c r="AD1052" t="s">
        <v>129</v>
      </c>
      <c r="AE1052" s="16">
        <v>4</v>
      </c>
      <c r="AF1052" s="16">
        <v>3</v>
      </c>
      <c r="AG1052" s="16">
        <v>4</v>
      </c>
      <c r="AH1052" s="16">
        <v>4</v>
      </c>
      <c r="AI1052" s="16"/>
      <c r="AJ1052" s="16">
        <v>2</v>
      </c>
      <c r="AK1052">
        <v>10</v>
      </c>
      <c r="AL1052" s="16">
        <v>10</v>
      </c>
      <c r="AM1052" s="16">
        <v>9</v>
      </c>
      <c r="AN1052" s="16">
        <v>9</v>
      </c>
      <c r="AO1052" s="16">
        <v>10</v>
      </c>
      <c r="AP1052" s="16">
        <v>7</v>
      </c>
      <c r="AQ1052" s="16">
        <v>4</v>
      </c>
      <c r="AR1052" s="16">
        <v>1</v>
      </c>
      <c r="AS1052" s="16">
        <v>3</v>
      </c>
      <c r="AT1052" s="16">
        <v>2</v>
      </c>
      <c r="AU1052">
        <v>1</v>
      </c>
      <c r="AV1052">
        <v>1</v>
      </c>
      <c r="AW1052">
        <v>0</v>
      </c>
      <c r="AX1052">
        <v>0</v>
      </c>
      <c r="AY1052">
        <v>0</v>
      </c>
      <c r="AZ1052">
        <v>0</v>
      </c>
    </row>
    <row r="1053" spans="1:52" x14ac:dyDescent="0.35">
      <c r="A1053">
        <v>12681</v>
      </c>
      <c r="B1053" t="s">
        <v>69</v>
      </c>
      <c r="C1053" t="s">
        <v>74</v>
      </c>
      <c r="D1053" t="s">
        <v>68</v>
      </c>
      <c r="E1053" t="s">
        <v>79</v>
      </c>
      <c r="F1053" t="s">
        <v>198</v>
      </c>
      <c r="G1053" t="s">
        <v>96</v>
      </c>
      <c r="H1053" t="s">
        <v>98</v>
      </c>
      <c r="I1053" t="s">
        <v>197</v>
      </c>
      <c r="J1053" t="s">
        <v>110</v>
      </c>
      <c r="K1053" t="s">
        <v>117</v>
      </c>
      <c r="L1053">
        <v>6</v>
      </c>
      <c r="P1053">
        <v>7</v>
      </c>
      <c r="Q1053">
        <v>4</v>
      </c>
      <c r="R1053">
        <v>3</v>
      </c>
      <c r="S1053">
        <v>8</v>
      </c>
      <c r="T1053">
        <v>8</v>
      </c>
      <c r="U1053">
        <v>4</v>
      </c>
      <c r="V1053" t="s">
        <v>123</v>
      </c>
      <c r="X1053">
        <v>2</v>
      </c>
      <c r="Y1053" t="s">
        <v>69</v>
      </c>
      <c r="AB1053">
        <v>2</v>
      </c>
      <c r="AE1053" s="16"/>
      <c r="AF1053" s="16"/>
      <c r="AG1053" s="16"/>
      <c r="AH1053" s="16"/>
      <c r="AI1053" s="16"/>
      <c r="AJ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>
        <v>1</v>
      </c>
      <c r="AV1053">
        <v>1</v>
      </c>
      <c r="AW1053">
        <v>1</v>
      </c>
      <c r="AX1053">
        <v>0</v>
      </c>
      <c r="AY1053">
        <v>1</v>
      </c>
      <c r="AZ1053">
        <v>0</v>
      </c>
    </row>
    <row r="1054" spans="1:52" x14ac:dyDescent="0.35">
      <c r="A1054">
        <v>12682</v>
      </c>
      <c r="B1054" t="s">
        <v>69</v>
      </c>
      <c r="C1054" t="s">
        <v>74</v>
      </c>
      <c r="D1054" t="s">
        <v>68</v>
      </c>
      <c r="E1054" t="s">
        <v>81</v>
      </c>
      <c r="F1054" t="s">
        <v>198</v>
      </c>
      <c r="G1054" t="s">
        <v>95</v>
      </c>
      <c r="H1054" t="s">
        <v>97</v>
      </c>
      <c r="I1054" t="s">
        <v>207</v>
      </c>
      <c r="J1054" t="s">
        <v>111</v>
      </c>
      <c r="K1054" t="s">
        <v>204</v>
      </c>
      <c r="L1054">
        <v>10</v>
      </c>
      <c r="X1054" s="16"/>
      <c r="Y1054" t="s">
        <v>69</v>
      </c>
      <c r="AB1054">
        <v>4</v>
      </c>
      <c r="AE1054" s="16"/>
      <c r="AF1054" s="16"/>
      <c r="AG1054" s="16"/>
      <c r="AH1054" s="16"/>
      <c r="AI1054" s="16"/>
      <c r="AJ1054" s="16"/>
      <c r="AK1054">
        <v>10</v>
      </c>
      <c r="AL1054" s="16">
        <v>9</v>
      </c>
      <c r="AM1054" s="16">
        <v>8</v>
      </c>
      <c r="AN1054" s="16">
        <v>9</v>
      </c>
      <c r="AO1054" s="16">
        <v>7</v>
      </c>
      <c r="AP1054" s="16">
        <v>9</v>
      </c>
      <c r="AQ1054" s="16">
        <v>3</v>
      </c>
      <c r="AR1054" s="16">
        <v>1</v>
      </c>
      <c r="AS1054" s="16">
        <v>2</v>
      </c>
      <c r="AT1054" s="16">
        <v>4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</row>
    <row r="1055" spans="1:52" x14ac:dyDescent="0.35">
      <c r="A1055">
        <v>12684</v>
      </c>
      <c r="B1055" t="s">
        <v>69</v>
      </c>
      <c r="C1055" t="s">
        <v>74</v>
      </c>
      <c r="D1055" t="s">
        <v>68</v>
      </c>
      <c r="E1055" t="s">
        <v>86</v>
      </c>
      <c r="F1055" t="s">
        <v>196</v>
      </c>
      <c r="G1055" t="s">
        <v>96</v>
      </c>
      <c r="H1055" t="s">
        <v>97</v>
      </c>
      <c r="I1055" t="s">
        <v>203</v>
      </c>
      <c r="J1055" t="s">
        <v>111</v>
      </c>
      <c r="K1055" t="s">
        <v>204</v>
      </c>
      <c r="L1055">
        <v>5</v>
      </c>
      <c r="X1055" s="16"/>
      <c r="Y1055" t="s">
        <v>69</v>
      </c>
      <c r="AB1055">
        <v>3</v>
      </c>
      <c r="AE1055" s="16"/>
      <c r="AF1055" s="16"/>
      <c r="AG1055" s="16"/>
      <c r="AH1055" s="16"/>
      <c r="AI1055" s="16"/>
      <c r="AJ1055" s="16"/>
      <c r="AK1055">
        <v>4</v>
      </c>
      <c r="AL1055" s="16">
        <v>4</v>
      </c>
      <c r="AM1055" s="16">
        <v>4</v>
      </c>
      <c r="AN1055" s="16">
        <v>6</v>
      </c>
      <c r="AO1055" s="16">
        <v>3</v>
      </c>
      <c r="AP1055" s="16">
        <v>6</v>
      </c>
      <c r="AQ1055" s="16">
        <v>1</v>
      </c>
      <c r="AR1055" s="16">
        <v>4</v>
      </c>
      <c r="AS1055" s="16">
        <v>3</v>
      </c>
      <c r="AT1055" s="16">
        <v>2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</row>
    <row r="1056" spans="1:52" x14ac:dyDescent="0.35">
      <c r="A1056">
        <v>12690</v>
      </c>
      <c r="B1056" t="s">
        <v>69</v>
      </c>
      <c r="C1056" t="s">
        <v>74</v>
      </c>
      <c r="D1056" t="s">
        <v>68</v>
      </c>
      <c r="E1056" t="s">
        <v>86</v>
      </c>
      <c r="F1056" t="s">
        <v>196</v>
      </c>
      <c r="G1056" t="s">
        <v>96</v>
      </c>
      <c r="H1056" t="s">
        <v>97</v>
      </c>
      <c r="I1056" t="s">
        <v>205</v>
      </c>
      <c r="J1056" t="s">
        <v>111</v>
      </c>
      <c r="K1056" t="s">
        <v>204</v>
      </c>
      <c r="L1056">
        <v>10</v>
      </c>
      <c r="X1056" s="16"/>
      <c r="Y1056" t="s">
        <v>69</v>
      </c>
      <c r="AB1056">
        <v>5</v>
      </c>
      <c r="AE1056" s="16"/>
      <c r="AF1056" s="16"/>
      <c r="AG1056" s="16"/>
      <c r="AH1056" s="16"/>
      <c r="AI1056" s="16"/>
      <c r="AJ1056" s="16"/>
      <c r="AK1056">
        <v>9</v>
      </c>
      <c r="AL1056" s="16">
        <v>7</v>
      </c>
      <c r="AM1056" s="16">
        <v>9</v>
      </c>
      <c r="AN1056" s="16">
        <v>6</v>
      </c>
      <c r="AO1056" s="16">
        <v>7</v>
      </c>
      <c r="AP1056" s="16">
        <v>9</v>
      </c>
      <c r="AQ1056" s="16">
        <v>1</v>
      </c>
      <c r="AR1056" s="16">
        <v>3</v>
      </c>
      <c r="AS1056" s="16">
        <v>2</v>
      </c>
      <c r="AT1056" s="16">
        <v>4</v>
      </c>
      <c r="AU1056">
        <v>1</v>
      </c>
      <c r="AV1056">
        <v>1</v>
      </c>
      <c r="AW1056">
        <v>0</v>
      </c>
      <c r="AX1056">
        <v>0</v>
      </c>
      <c r="AY1056">
        <v>0</v>
      </c>
      <c r="AZ1056">
        <v>0</v>
      </c>
    </row>
    <row r="1057" spans="1:52" x14ac:dyDescent="0.35">
      <c r="A1057">
        <v>12691</v>
      </c>
      <c r="B1057" t="s">
        <v>69</v>
      </c>
      <c r="C1057" t="s">
        <v>74</v>
      </c>
      <c r="D1057" t="s">
        <v>68</v>
      </c>
      <c r="E1057" t="s">
        <v>85</v>
      </c>
      <c r="F1057" t="s">
        <v>198</v>
      </c>
      <c r="G1057" t="s">
        <v>95</v>
      </c>
      <c r="H1057" t="s">
        <v>98</v>
      </c>
      <c r="I1057" t="s">
        <v>206</v>
      </c>
      <c r="J1057" t="s">
        <v>111</v>
      </c>
      <c r="K1057" t="s">
        <v>204</v>
      </c>
      <c r="L1057">
        <v>10</v>
      </c>
      <c r="X1057" s="16"/>
      <c r="Y1057" t="s">
        <v>69</v>
      </c>
      <c r="AB1057">
        <v>5</v>
      </c>
      <c r="AE1057" s="16"/>
      <c r="AF1057" s="16"/>
      <c r="AG1057" s="16"/>
      <c r="AH1057" s="16"/>
      <c r="AI1057" s="16"/>
      <c r="AJ1057" s="16"/>
      <c r="AK1057">
        <v>8</v>
      </c>
      <c r="AL1057" s="16">
        <v>8</v>
      </c>
      <c r="AM1057" s="16">
        <v>8</v>
      </c>
      <c r="AN1057" s="16">
        <v>8</v>
      </c>
      <c r="AO1057" s="16">
        <v>7</v>
      </c>
      <c r="AP1057" s="16">
        <v>7</v>
      </c>
      <c r="AQ1057" s="16">
        <v>2</v>
      </c>
      <c r="AR1057" s="16">
        <v>4</v>
      </c>
      <c r="AS1057" s="16">
        <v>3</v>
      </c>
      <c r="AT1057" s="16">
        <v>1</v>
      </c>
      <c r="AU1057">
        <v>1</v>
      </c>
      <c r="AV1057">
        <v>1</v>
      </c>
      <c r="AW1057">
        <v>0</v>
      </c>
      <c r="AX1057">
        <v>0</v>
      </c>
      <c r="AY1057">
        <v>0</v>
      </c>
      <c r="AZ1057">
        <v>0</v>
      </c>
    </row>
    <row r="1058" spans="1:52" x14ac:dyDescent="0.35">
      <c r="A1058">
        <v>12693</v>
      </c>
      <c r="B1058" t="s">
        <v>69</v>
      </c>
      <c r="C1058" t="s">
        <v>74</v>
      </c>
      <c r="D1058" t="s">
        <v>68</v>
      </c>
      <c r="E1058" t="s">
        <v>76</v>
      </c>
      <c r="F1058" t="s">
        <v>196</v>
      </c>
      <c r="G1058" t="s">
        <v>95</v>
      </c>
      <c r="H1058" t="s">
        <v>98</v>
      </c>
      <c r="I1058" t="s">
        <v>201</v>
      </c>
      <c r="J1058" t="s">
        <v>111</v>
      </c>
      <c r="K1058" t="s">
        <v>116</v>
      </c>
      <c r="L1058">
        <v>9</v>
      </c>
      <c r="X1058" s="16"/>
      <c r="Y1058" t="s">
        <v>69</v>
      </c>
      <c r="AB1058">
        <v>4</v>
      </c>
      <c r="AE1058" s="16"/>
      <c r="AF1058" s="16"/>
      <c r="AG1058" s="16"/>
      <c r="AH1058" s="16"/>
      <c r="AI1058" s="16"/>
      <c r="AJ1058" s="16"/>
      <c r="AK1058">
        <v>9</v>
      </c>
      <c r="AL1058" s="16">
        <v>10</v>
      </c>
      <c r="AM1058" s="16">
        <v>7</v>
      </c>
      <c r="AN1058" s="16">
        <v>9</v>
      </c>
      <c r="AO1058" s="16">
        <v>7</v>
      </c>
      <c r="AP1058" s="16">
        <v>10</v>
      </c>
      <c r="AQ1058" s="16">
        <v>2</v>
      </c>
      <c r="AR1058" s="16">
        <v>4</v>
      </c>
      <c r="AS1058" s="16">
        <v>1</v>
      </c>
      <c r="AT1058" s="16">
        <v>3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0</v>
      </c>
    </row>
    <row r="1059" spans="1:52" x14ac:dyDescent="0.35">
      <c r="A1059">
        <v>12694</v>
      </c>
      <c r="B1059" t="s">
        <v>69</v>
      </c>
      <c r="C1059" t="s">
        <v>74</v>
      </c>
      <c r="D1059" t="s">
        <v>68</v>
      </c>
      <c r="E1059" t="s">
        <v>84</v>
      </c>
      <c r="F1059" t="s">
        <v>198</v>
      </c>
      <c r="G1059" t="s">
        <v>95</v>
      </c>
      <c r="H1059" t="s">
        <v>98</v>
      </c>
      <c r="I1059" t="s">
        <v>209</v>
      </c>
      <c r="J1059" t="s">
        <v>112</v>
      </c>
      <c r="K1059" t="s">
        <v>202</v>
      </c>
      <c r="L1059">
        <v>7</v>
      </c>
      <c r="X1059" s="16"/>
      <c r="Y1059" t="s">
        <v>69</v>
      </c>
      <c r="AB1059">
        <v>5</v>
      </c>
      <c r="AE1059" s="16"/>
      <c r="AF1059" s="16"/>
      <c r="AG1059" s="16"/>
      <c r="AH1059" s="16"/>
      <c r="AI1059" s="16"/>
      <c r="AJ1059" s="16"/>
      <c r="AK1059">
        <v>8</v>
      </c>
      <c r="AL1059" s="16">
        <v>9</v>
      </c>
      <c r="AM1059" s="16">
        <v>8</v>
      </c>
      <c r="AN1059" s="16">
        <v>8</v>
      </c>
      <c r="AO1059" s="16">
        <v>10</v>
      </c>
      <c r="AP1059" s="16">
        <v>9</v>
      </c>
      <c r="AQ1059" s="16">
        <v>1</v>
      </c>
      <c r="AR1059" s="16">
        <v>3</v>
      </c>
      <c r="AS1059" s="16">
        <v>2</v>
      </c>
      <c r="AT1059" s="16">
        <v>4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</row>
    <row r="1060" spans="1:52" x14ac:dyDescent="0.35">
      <c r="A1060">
        <v>12696</v>
      </c>
      <c r="B1060" t="s">
        <v>69</v>
      </c>
      <c r="C1060" t="s">
        <v>74</v>
      </c>
      <c r="D1060" t="s">
        <v>68</v>
      </c>
      <c r="E1060" t="s">
        <v>78</v>
      </c>
      <c r="F1060" t="s">
        <v>198</v>
      </c>
      <c r="G1060" t="s">
        <v>96</v>
      </c>
      <c r="H1060" t="s">
        <v>98</v>
      </c>
      <c r="I1060" t="s">
        <v>199</v>
      </c>
      <c r="J1060" t="s">
        <v>111</v>
      </c>
      <c r="K1060" t="s">
        <v>204</v>
      </c>
      <c r="L1060">
        <v>3</v>
      </c>
      <c r="X1060" s="16"/>
      <c r="Y1060" t="s">
        <v>69</v>
      </c>
      <c r="AB1060">
        <v>5</v>
      </c>
      <c r="AE1060" s="16"/>
      <c r="AF1060" s="16"/>
      <c r="AG1060" s="16"/>
      <c r="AH1060" s="16"/>
      <c r="AI1060" s="16"/>
      <c r="AJ1060" s="16"/>
      <c r="AK1060">
        <v>5</v>
      </c>
      <c r="AL1060" s="16">
        <v>7</v>
      </c>
      <c r="AM1060" s="16">
        <v>8</v>
      </c>
      <c r="AN1060" s="16">
        <v>6</v>
      </c>
      <c r="AO1060" s="16">
        <v>7</v>
      </c>
      <c r="AP1060" s="16">
        <v>6</v>
      </c>
      <c r="AQ1060" s="16">
        <v>3</v>
      </c>
      <c r="AR1060" s="16">
        <v>1</v>
      </c>
      <c r="AS1060" s="16">
        <v>4</v>
      </c>
      <c r="AT1060" s="16">
        <v>2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</row>
    <row r="1061" spans="1:52" x14ac:dyDescent="0.35">
      <c r="A1061">
        <v>12698</v>
      </c>
      <c r="B1061" t="s">
        <v>69</v>
      </c>
      <c r="C1061" t="s">
        <v>74</v>
      </c>
      <c r="D1061" t="s">
        <v>68</v>
      </c>
      <c r="E1061" t="s">
        <v>76</v>
      </c>
      <c r="F1061" t="s">
        <v>198</v>
      </c>
      <c r="G1061" t="s">
        <v>96</v>
      </c>
      <c r="H1061" t="s">
        <v>97</v>
      </c>
      <c r="I1061" t="s">
        <v>205</v>
      </c>
      <c r="J1061" t="s">
        <v>111</v>
      </c>
      <c r="K1061" t="s">
        <v>116</v>
      </c>
      <c r="L1061">
        <v>9</v>
      </c>
      <c r="X1061" s="16"/>
      <c r="Y1061" t="s">
        <v>68</v>
      </c>
      <c r="Z1061">
        <v>10</v>
      </c>
      <c r="AA1061">
        <v>4</v>
      </c>
      <c r="AB1061">
        <v>4</v>
      </c>
      <c r="AC1061">
        <v>9</v>
      </c>
      <c r="AD1061" t="s">
        <v>128</v>
      </c>
      <c r="AE1061" s="16">
        <v>5</v>
      </c>
      <c r="AF1061" s="16">
        <v>5</v>
      </c>
      <c r="AG1061" s="16">
        <v>4</v>
      </c>
      <c r="AH1061" s="16">
        <v>4</v>
      </c>
      <c r="AI1061" s="16">
        <v>1</v>
      </c>
      <c r="AJ1061" s="16"/>
      <c r="AK1061">
        <v>9</v>
      </c>
      <c r="AL1061" s="16">
        <v>10</v>
      </c>
      <c r="AM1061" s="16">
        <v>7</v>
      </c>
      <c r="AN1061" s="16">
        <v>10</v>
      </c>
      <c r="AO1061" s="16">
        <v>8</v>
      </c>
      <c r="AP1061" s="16">
        <v>10</v>
      </c>
      <c r="AQ1061" s="16">
        <v>2</v>
      </c>
      <c r="AR1061" s="16">
        <v>1</v>
      </c>
      <c r="AS1061" s="16">
        <v>4</v>
      </c>
      <c r="AT1061" s="16">
        <v>3</v>
      </c>
      <c r="AU1061">
        <v>1</v>
      </c>
      <c r="AV1061">
        <v>1</v>
      </c>
      <c r="AW1061">
        <v>0</v>
      </c>
      <c r="AX1061">
        <v>0</v>
      </c>
      <c r="AY1061">
        <v>1</v>
      </c>
      <c r="AZ1061">
        <v>0</v>
      </c>
    </row>
    <row r="1062" spans="1:52" x14ac:dyDescent="0.35">
      <c r="A1062">
        <v>12704</v>
      </c>
      <c r="B1062" t="s">
        <v>69</v>
      </c>
      <c r="C1062" t="s">
        <v>74</v>
      </c>
      <c r="D1062" t="s">
        <v>68</v>
      </c>
      <c r="E1062" t="s">
        <v>75</v>
      </c>
      <c r="F1062" t="s">
        <v>198</v>
      </c>
      <c r="G1062" t="s">
        <v>95</v>
      </c>
      <c r="H1062" t="s">
        <v>97</v>
      </c>
      <c r="I1062" t="s">
        <v>205</v>
      </c>
      <c r="J1062" t="s">
        <v>111</v>
      </c>
      <c r="K1062" t="s">
        <v>204</v>
      </c>
      <c r="L1062">
        <v>5</v>
      </c>
      <c r="X1062" s="16"/>
      <c r="Y1062" t="s">
        <v>69</v>
      </c>
      <c r="AB1062">
        <v>4</v>
      </c>
      <c r="AE1062" s="16"/>
      <c r="AF1062" s="16"/>
      <c r="AG1062" s="16"/>
      <c r="AH1062" s="16"/>
      <c r="AI1062" s="16"/>
      <c r="AJ1062" s="16"/>
      <c r="AK1062">
        <v>2</v>
      </c>
      <c r="AL1062" s="16">
        <v>3</v>
      </c>
      <c r="AM1062" s="16">
        <v>4</v>
      </c>
      <c r="AN1062" s="16">
        <v>3</v>
      </c>
      <c r="AO1062" s="16">
        <v>5</v>
      </c>
      <c r="AP1062" s="16">
        <v>5</v>
      </c>
      <c r="AQ1062" s="16">
        <v>4</v>
      </c>
      <c r="AR1062" s="16">
        <v>1</v>
      </c>
      <c r="AS1062" s="16">
        <v>3</v>
      </c>
      <c r="AT1062" s="16">
        <v>2</v>
      </c>
      <c r="AU1062">
        <v>0</v>
      </c>
      <c r="AV1062">
        <v>1</v>
      </c>
      <c r="AW1062">
        <v>0</v>
      </c>
      <c r="AX1062">
        <v>0</v>
      </c>
      <c r="AY1062">
        <v>1</v>
      </c>
      <c r="AZ1062">
        <v>0</v>
      </c>
    </row>
    <row r="1063" spans="1:52" x14ac:dyDescent="0.35">
      <c r="A1063">
        <v>12705</v>
      </c>
      <c r="B1063" t="s">
        <v>69</v>
      </c>
      <c r="C1063" t="s">
        <v>74</v>
      </c>
      <c r="D1063" t="s">
        <v>68</v>
      </c>
      <c r="E1063" t="s">
        <v>78</v>
      </c>
      <c r="F1063" t="s">
        <v>196</v>
      </c>
      <c r="G1063" t="s">
        <v>94</v>
      </c>
      <c r="H1063" t="s">
        <v>100</v>
      </c>
      <c r="I1063" t="s">
        <v>199</v>
      </c>
      <c r="J1063" t="s">
        <v>111</v>
      </c>
      <c r="K1063" t="s">
        <v>204</v>
      </c>
      <c r="L1063">
        <v>7</v>
      </c>
      <c r="X1063" s="16"/>
      <c r="Y1063" t="s">
        <v>69</v>
      </c>
      <c r="AB1063">
        <v>5</v>
      </c>
      <c r="AE1063" s="16"/>
      <c r="AF1063" s="16"/>
      <c r="AG1063" s="16"/>
      <c r="AH1063" s="16"/>
      <c r="AI1063" s="16"/>
      <c r="AJ1063" s="16"/>
      <c r="AK1063">
        <v>9</v>
      </c>
      <c r="AL1063" s="16">
        <v>9</v>
      </c>
      <c r="AM1063" s="16">
        <v>9</v>
      </c>
      <c r="AN1063" s="16">
        <v>10</v>
      </c>
      <c r="AO1063" s="16">
        <v>8</v>
      </c>
      <c r="AP1063" s="16">
        <v>7</v>
      </c>
      <c r="AQ1063" s="16">
        <v>1</v>
      </c>
      <c r="AR1063" s="16">
        <v>2</v>
      </c>
      <c r="AS1063" s="16">
        <v>4</v>
      </c>
      <c r="AT1063" s="16">
        <v>3</v>
      </c>
      <c r="AU1063">
        <v>1</v>
      </c>
      <c r="AV1063">
        <v>1</v>
      </c>
      <c r="AW1063">
        <v>0</v>
      </c>
      <c r="AX1063">
        <v>0</v>
      </c>
      <c r="AY1063">
        <v>0</v>
      </c>
      <c r="AZ1063">
        <v>0</v>
      </c>
    </row>
    <row r="1064" spans="1:52" x14ac:dyDescent="0.35">
      <c r="A1064">
        <v>12707</v>
      </c>
      <c r="B1064" t="s">
        <v>69</v>
      </c>
      <c r="C1064" t="s">
        <v>74</v>
      </c>
      <c r="D1064" t="s">
        <v>68</v>
      </c>
      <c r="E1064" t="s">
        <v>77</v>
      </c>
      <c r="F1064" t="s">
        <v>198</v>
      </c>
      <c r="G1064" t="s">
        <v>96</v>
      </c>
      <c r="H1064" t="s">
        <v>98</v>
      </c>
      <c r="I1064" t="s">
        <v>206</v>
      </c>
      <c r="J1064" t="s">
        <v>111</v>
      </c>
      <c r="K1064" t="s">
        <v>204</v>
      </c>
      <c r="L1064">
        <v>9</v>
      </c>
      <c r="X1064" s="16"/>
      <c r="Y1064" t="s">
        <v>69</v>
      </c>
      <c r="AB1064">
        <v>5</v>
      </c>
      <c r="AE1064" s="16"/>
      <c r="AF1064" s="16"/>
      <c r="AG1064" s="16"/>
      <c r="AH1064" s="16"/>
      <c r="AI1064" s="16"/>
      <c r="AJ1064" s="16"/>
      <c r="AK1064">
        <v>10</v>
      </c>
      <c r="AL1064" s="16">
        <v>10</v>
      </c>
      <c r="AM1064" s="16">
        <v>7</v>
      </c>
      <c r="AN1064" s="16">
        <v>9</v>
      </c>
      <c r="AO1064" s="16">
        <v>10</v>
      </c>
      <c r="AP1064" s="16">
        <v>8</v>
      </c>
      <c r="AQ1064" s="16">
        <v>2</v>
      </c>
      <c r="AR1064" s="16">
        <v>4</v>
      </c>
      <c r="AS1064" s="16">
        <v>1</v>
      </c>
      <c r="AT1064" s="16">
        <v>3</v>
      </c>
      <c r="AU1064">
        <v>1</v>
      </c>
      <c r="AV1064">
        <v>1</v>
      </c>
      <c r="AW1064">
        <v>0</v>
      </c>
      <c r="AX1064">
        <v>0</v>
      </c>
      <c r="AY1064">
        <v>0</v>
      </c>
      <c r="AZ1064">
        <v>0</v>
      </c>
    </row>
    <row r="1065" spans="1:52" x14ac:dyDescent="0.35">
      <c r="A1065">
        <v>12708</v>
      </c>
      <c r="B1065" t="s">
        <v>69</v>
      </c>
      <c r="C1065" t="s">
        <v>74</v>
      </c>
      <c r="D1065" t="s">
        <v>68</v>
      </c>
      <c r="E1065" t="s">
        <v>83</v>
      </c>
      <c r="F1065" t="s">
        <v>198</v>
      </c>
      <c r="G1065" t="s">
        <v>96</v>
      </c>
      <c r="H1065" t="s">
        <v>100</v>
      </c>
      <c r="I1065" t="s">
        <v>207</v>
      </c>
      <c r="J1065" t="s">
        <v>110</v>
      </c>
      <c r="K1065" t="s">
        <v>202</v>
      </c>
      <c r="L1065">
        <v>10</v>
      </c>
      <c r="P1065">
        <v>10</v>
      </c>
      <c r="Q1065">
        <v>8</v>
      </c>
      <c r="R1065">
        <v>7</v>
      </c>
      <c r="S1065">
        <v>9</v>
      </c>
      <c r="T1065">
        <v>8</v>
      </c>
      <c r="U1065">
        <v>8</v>
      </c>
      <c r="V1065" t="s">
        <v>122</v>
      </c>
      <c r="X1065">
        <v>3</v>
      </c>
      <c r="Y1065" t="s">
        <v>69</v>
      </c>
      <c r="AB1065">
        <v>5</v>
      </c>
      <c r="AE1065" s="16"/>
      <c r="AF1065" s="16"/>
      <c r="AG1065" s="16"/>
      <c r="AH1065" s="16"/>
      <c r="AI1065" s="16"/>
      <c r="AJ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>
        <v>0</v>
      </c>
      <c r="AV1065">
        <v>1</v>
      </c>
      <c r="AW1065">
        <v>1</v>
      </c>
      <c r="AX1065">
        <v>0</v>
      </c>
      <c r="AY1065">
        <v>0</v>
      </c>
      <c r="AZ1065">
        <v>0</v>
      </c>
    </row>
    <row r="1066" spans="1:52" x14ac:dyDescent="0.35">
      <c r="A1066">
        <v>12710</v>
      </c>
      <c r="B1066" t="s">
        <v>69</v>
      </c>
      <c r="C1066" t="s">
        <v>74</v>
      </c>
      <c r="D1066" t="s">
        <v>68</v>
      </c>
      <c r="E1066" t="s">
        <v>77</v>
      </c>
      <c r="F1066" t="s">
        <v>196</v>
      </c>
      <c r="G1066" t="s">
        <v>94</v>
      </c>
      <c r="H1066" t="s">
        <v>100</v>
      </c>
      <c r="I1066" t="s">
        <v>205</v>
      </c>
      <c r="J1066" t="s">
        <v>110</v>
      </c>
      <c r="K1066" t="s">
        <v>204</v>
      </c>
      <c r="L1066">
        <v>10</v>
      </c>
      <c r="P1066">
        <v>9</v>
      </c>
      <c r="Q1066">
        <v>10</v>
      </c>
      <c r="R1066">
        <v>9</v>
      </c>
      <c r="S1066">
        <v>10</v>
      </c>
      <c r="T1066">
        <v>9</v>
      </c>
      <c r="U1066">
        <v>10</v>
      </c>
      <c r="V1066" t="s">
        <v>123</v>
      </c>
      <c r="X1066">
        <v>5</v>
      </c>
      <c r="Y1066" t="s">
        <v>69</v>
      </c>
      <c r="AB1066">
        <v>4</v>
      </c>
      <c r="AE1066" s="16"/>
      <c r="AF1066" s="16"/>
      <c r="AG1066" s="16"/>
      <c r="AH1066" s="16"/>
      <c r="AI1066" s="16"/>
      <c r="AJ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>
        <v>1</v>
      </c>
      <c r="AV1066">
        <v>1</v>
      </c>
      <c r="AW1066">
        <v>0</v>
      </c>
      <c r="AX1066">
        <v>0</v>
      </c>
      <c r="AY1066">
        <v>1</v>
      </c>
      <c r="AZ1066">
        <v>0</v>
      </c>
    </row>
    <row r="1067" spans="1:52" x14ac:dyDescent="0.35">
      <c r="A1067">
        <v>12713</v>
      </c>
      <c r="B1067" t="s">
        <v>69</v>
      </c>
      <c r="C1067" t="s">
        <v>74</v>
      </c>
      <c r="D1067" t="s">
        <v>68</v>
      </c>
      <c r="E1067" t="s">
        <v>77</v>
      </c>
      <c r="F1067" t="s">
        <v>208</v>
      </c>
      <c r="G1067" t="s">
        <v>93</v>
      </c>
      <c r="H1067" t="s">
        <v>99</v>
      </c>
      <c r="I1067" t="s">
        <v>201</v>
      </c>
      <c r="J1067" t="s">
        <v>111</v>
      </c>
      <c r="K1067" t="s">
        <v>116</v>
      </c>
      <c r="L1067">
        <v>9</v>
      </c>
      <c r="X1067" s="16"/>
      <c r="Y1067" t="s">
        <v>68</v>
      </c>
      <c r="Z1067">
        <v>10</v>
      </c>
      <c r="AA1067">
        <v>4</v>
      </c>
      <c r="AB1067">
        <v>4</v>
      </c>
      <c r="AC1067">
        <v>10</v>
      </c>
      <c r="AD1067" t="s">
        <v>129</v>
      </c>
      <c r="AE1067" s="16">
        <v>5</v>
      </c>
      <c r="AF1067" s="16">
        <v>5</v>
      </c>
      <c r="AG1067" s="16">
        <v>4</v>
      </c>
      <c r="AH1067" s="16">
        <v>4</v>
      </c>
      <c r="AI1067" s="16"/>
      <c r="AJ1067" s="16">
        <v>1</v>
      </c>
      <c r="AK1067">
        <v>9</v>
      </c>
      <c r="AL1067" s="16">
        <v>8</v>
      </c>
      <c r="AM1067" s="16">
        <v>10</v>
      </c>
      <c r="AN1067" s="16">
        <v>10</v>
      </c>
      <c r="AO1067" s="16">
        <v>7</v>
      </c>
      <c r="AP1067" s="16">
        <v>8</v>
      </c>
      <c r="AQ1067" s="16">
        <v>3</v>
      </c>
      <c r="AR1067" s="16">
        <v>2</v>
      </c>
      <c r="AS1067" s="16">
        <v>1</v>
      </c>
      <c r="AT1067" s="16">
        <v>4</v>
      </c>
      <c r="AU1067">
        <v>1</v>
      </c>
      <c r="AV1067">
        <v>1</v>
      </c>
      <c r="AW1067">
        <v>0</v>
      </c>
      <c r="AX1067">
        <v>0</v>
      </c>
      <c r="AY1067">
        <v>0</v>
      </c>
      <c r="AZ1067">
        <v>0</v>
      </c>
    </row>
    <row r="1068" spans="1:52" x14ac:dyDescent="0.35">
      <c r="A1068">
        <v>12715</v>
      </c>
      <c r="B1068" t="s">
        <v>69</v>
      </c>
      <c r="C1068" t="s">
        <v>74</v>
      </c>
      <c r="D1068" t="s">
        <v>68</v>
      </c>
      <c r="E1068" t="s">
        <v>81</v>
      </c>
      <c r="F1068" t="s">
        <v>198</v>
      </c>
      <c r="G1068" t="s">
        <v>96</v>
      </c>
      <c r="H1068" t="s">
        <v>98</v>
      </c>
      <c r="I1068" t="s">
        <v>199</v>
      </c>
      <c r="J1068" t="s">
        <v>111</v>
      </c>
      <c r="K1068" t="s">
        <v>204</v>
      </c>
      <c r="L1068">
        <v>9</v>
      </c>
      <c r="X1068" s="16"/>
      <c r="Y1068" t="s">
        <v>69</v>
      </c>
      <c r="AB1068">
        <v>4</v>
      </c>
      <c r="AE1068" s="16"/>
      <c r="AF1068" s="16"/>
      <c r="AG1068" s="16"/>
      <c r="AH1068" s="16"/>
      <c r="AI1068" s="16"/>
      <c r="AJ1068" s="16"/>
      <c r="AK1068">
        <v>10</v>
      </c>
      <c r="AL1068" s="16">
        <v>9</v>
      </c>
      <c r="AM1068" s="16">
        <v>8</v>
      </c>
      <c r="AN1068" s="16">
        <v>9</v>
      </c>
      <c r="AO1068" s="16">
        <v>7</v>
      </c>
      <c r="AP1068" s="16">
        <v>9</v>
      </c>
      <c r="AQ1068" s="16">
        <v>4</v>
      </c>
      <c r="AR1068" s="16">
        <v>1</v>
      </c>
      <c r="AS1068" s="16">
        <v>3</v>
      </c>
      <c r="AT1068" s="16">
        <v>2</v>
      </c>
      <c r="AU1068">
        <v>1</v>
      </c>
      <c r="AV1068">
        <v>1</v>
      </c>
      <c r="AW1068">
        <v>0</v>
      </c>
      <c r="AX1068">
        <v>0</v>
      </c>
      <c r="AY1068">
        <v>0</v>
      </c>
      <c r="AZ1068">
        <v>0</v>
      </c>
    </row>
    <row r="1069" spans="1:52" x14ac:dyDescent="0.35">
      <c r="A1069">
        <v>12716</v>
      </c>
      <c r="B1069" t="s">
        <v>69</v>
      </c>
      <c r="C1069" t="s">
        <v>74</v>
      </c>
      <c r="D1069" t="s">
        <v>68</v>
      </c>
      <c r="E1069" t="s">
        <v>84</v>
      </c>
      <c r="F1069" t="s">
        <v>196</v>
      </c>
      <c r="G1069" t="s">
        <v>94</v>
      </c>
      <c r="H1069" t="s">
        <v>98</v>
      </c>
      <c r="I1069" t="s">
        <v>203</v>
      </c>
      <c r="J1069" t="s">
        <v>110</v>
      </c>
      <c r="K1069" t="s">
        <v>204</v>
      </c>
      <c r="L1069">
        <v>9</v>
      </c>
      <c r="P1069">
        <v>10</v>
      </c>
      <c r="Q1069">
        <v>10</v>
      </c>
      <c r="R1069">
        <v>10</v>
      </c>
      <c r="S1069">
        <v>10</v>
      </c>
      <c r="T1069">
        <v>9</v>
      </c>
      <c r="U1069">
        <v>10</v>
      </c>
      <c r="V1069" t="s">
        <v>123</v>
      </c>
      <c r="X1069">
        <v>4</v>
      </c>
      <c r="Y1069" t="s">
        <v>69</v>
      </c>
      <c r="AB1069">
        <v>5</v>
      </c>
      <c r="AE1069" s="16"/>
      <c r="AF1069" s="16"/>
      <c r="AG1069" s="16"/>
      <c r="AH1069" s="16"/>
      <c r="AI1069" s="16"/>
      <c r="AJ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>
        <v>1</v>
      </c>
      <c r="AV1069">
        <v>0</v>
      </c>
      <c r="AW1069">
        <v>1</v>
      </c>
      <c r="AX1069">
        <v>0</v>
      </c>
      <c r="AY1069">
        <v>0</v>
      </c>
      <c r="AZ1069">
        <v>0</v>
      </c>
    </row>
    <row r="1070" spans="1:52" x14ac:dyDescent="0.35">
      <c r="A1070">
        <v>12717</v>
      </c>
      <c r="B1070" t="s">
        <v>69</v>
      </c>
      <c r="C1070" t="s">
        <v>74</v>
      </c>
      <c r="D1070" t="s">
        <v>68</v>
      </c>
      <c r="E1070" t="s">
        <v>86</v>
      </c>
      <c r="F1070" t="s">
        <v>198</v>
      </c>
      <c r="G1070" t="s">
        <v>96</v>
      </c>
      <c r="H1070" t="s">
        <v>97</v>
      </c>
      <c r="I1070" t="s">
        <v>206</v>
      </c>
      <c r="J1070" t="s">
        <v>111</v>
      </c>
      <c r="K1070" t="s">
        <v>116</v>
      </c>
      <c r="L1070">
        <v>8</v>
      </c>
      <c r="X1070" s="16"/>
      <c r="Y1070" t="s">
        <v>69</v>
      </c>
      <c r="AB1070">
        <v>4</v>
      </c>
      <c r="AE1070" s="16"/>
      <c r="AF1070" s="16"/>
      <c r="AG1070" s="16"/>
      <c r="AH1070" s="16"/>
      <c r="AI1070" s="16"/>
      <c r="AJ1070" s="16"/>
      <c r="AK1070">
        <v>8</v>
      </c>
      <c r="AL1070" s="16">
        <v>7</v>
      </c>
      <c r="AM1070" s="16">
        <v>9</v>
      </c>
      <c r="AN1070" s="16">
        <v>8</v>
      </c>
      <c r="AO1070" s="16">
        <v>8</v>
      </c>
      <c r="AP1070" s="16">
        <v>8</v>
      </c>
      <c r="AQ1070" s="16">
        <v>1</v>
      </c>
      <c r="AR1070" s="16">
        <v>4</v>
      </c>
      <c r="AS1070" s="16">
        <v>2</v>
      </c>
      <c r="AT1070" s="16">
        <v>3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</row>
    <row r="1071" spans="1:52" x14ac:dyDescent="0.35">
      <c r="A1071">
        <v>12722</v>
      </c>
      <c r="B1071" t="s">
        <v>69</v>
      </c>
      <c r="C1071" t="s">
        <v>74</v>
      </c>
      <c r="D1071" t="s">
        <v>68</v>
      </c>
      <c r="E1071" t="s">
        <v>77</v>
      </c>
      <c r="F1071" t="s">
        <v>198</v>
      </c>
      <c r="G1071" t="s">
        <v>96</v>
      </c>
      <c r="H1071" t="s">
        <v>97</v>
      </c>
      <c r="I1071" t="s">
        <v>203</v>
      </c>
      <c r="J1071" t="s">
        <v>111</v>
      </c>
      <c r="K1071" t="s">
        <v>202</v>
      </c>
      <c r="L1071">
        <v>5</v>
      </c>
      <c r="X1071" s="16"/>
      <c r="Y1071" t="s">
        <v>69</v>
      </c>
      <c r="AB1071">
        <v>3</v>
      </c>
      <c r="AE1071" s="16"/>
      <c r="AF1071" s="16"/>
      <c r="AG1071" s="16"/>
      <c r="AH1071" s="16"/>
      <c r="AI1071" s="16"/>
      <c r="AJ1071" s="16"/>
      <c r="AK1071">
        <v>3</v>
      </c>
      <c r="AL1071" s="16">
        <v>5</v>
      </c>
      <c r="AM1071" s="16">
        <v>5</v>
      </c>
      <c r="AN1071" s="16">
        <v>4</v>
      </c>
      <c r="AO1071" s="16">
        <v>2</v>
      </c>
      <c r="AP1071" s="16">
        <v>5</v>
      </c>
      <c r="AQ1071" s="16">
        <v>2</v>
      </c>
      <c r="AR1071" s="16">
        <v>4</v>
      </c>
      <c r="AS1071" s="16">
        <v>1</v>
      </c>
      <c r="AT1071" s="16">
        <v>3</v>
      </c>
      <c r="AU1071">
        <v>1</v>
      </c>
      <c r="AV1071">
        <v>1</v>
      </c>
      <c r="AW1071">
        <v>0</v>
      </c>
      <c r="AX1071">
        <v>0</v>
      </c>
      <c r="AY1071">
        <v>0</v>
      </c>
      <c r="AZ1071">
        <v>0</v>
      </c>
    </row>
    <row r="1072" spans="1:52" x14ac:dyDescent="0.35">
      <c r="A1072">
        <v>12725</v>
      </c>
      <c r="B1072" t="s">
        <v>69</v>
      </c>
      <c r="C1072" t="s">
        <v>74</v>
      </c>
      <c r="D1072" t="s">
        <v>68</v>
      </c>
      <c r="E1072" t="s">
        <v>76</v>
      </c>
      <c r="F1072" t="s">
        <v>200</v>
      </c>
      <c r="G1072" t="s">
        <v>96</v>
      </c>
      <c r="H1072" t="s">
        <v>98</v>
      </c>
      <c r="I1072" t="s">
        <v>199</v>
      </c>
      <c r="J1072" t="s">
        <v>111</v>
      </c>
      <c r="K1072" t="s">
        <v>202</v>
      </c>
      <c r="L1072">
        <v>5</v>
      </c>
      <c r="X1072" s="16"/>
      <c r="Y1072" t="s">
        <v>69</v>
      </c>
      <c r="AB1072">
        <v>5</v>
      </c>
      <c r="AE1072" s="16"/>
      <c r="AF1072" s="16"/>
      <c r="AG1072" s="16"/>
      <c r="AH1072" s="16"/>
      <c r="AI1072" s="16"/>
      <c r="AJ1072" s="16"/>
      <c r="AK1072">
        <v>8</v>
      </c>
      <c r="AL1072" s="16">
        <v>8</v>
      </c>
      <c r="AM1072" s="16">
        <v>8</v>
      </c>
      <c r="AN1072" s="16">
        <v>10</v>
      </c>
      <c r="AO1072" s="16">
        <v>7</v>
      </c>
      <c r="AP1072" s="16">
        <v>8</v>
      </c>
      <c r="AQ1072" s="16">
        <v>2</v>
      </c>
      <c r="AR1072" s="16">
        <v>1</v>
      </c>
      <c r="AS1072" s="16">
        <v>4</v>
      </c>
      <c r="AT1072" s="16">
        <v>3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</row>
    <row r="1073" spans="1:52" x14ac:dyDescent="0.35">
      <c r="A1073">
        <v>12727</v>
      </c>
      <c r="B1073" t="s">
        <v>69</v>
      </c>
      <c r="C1073" t="s">
        <v>74</v>
      </c>
      <c r="D1073" t="s">
        <v>68</v>
      </c>
      <c r="E1073" t="s">
        <v>83</v>
      </c>
      <c r="F1073" t="s">
        <v>92</v>
      </c>
      <c r="G1073" t="s">
        <v>93</v>
      </c>
      <c r="H1073" t="s">
        <v>99</v>
      </c>
      <c r="I1073" t="s">
        <v>206</v>
      </c>
      <c r="J1073" t="s">
        <v>111</v>
      </c>
      <c r="K1073" t="s">
        <v>202</v>
      </c>
      <c r="L1073">
        <v>8</v>
      </c>
      <c r="X1073" s="16"/>
      <c r="Y1073" t="s">
        <v>69</v>
      </c>
      <c r="AB1073">
        <v>4</v>
      </c>
      <c r="AE1073" s="16"/>
      <c r="AF1073" s="16"/>
      <c r="AG1073" s="16"/>
      <c r="AH1073" s="16"/>
      <c r="AI1073" s="16"/>
      <c r="AJ1073" s="16"/>
      <c r="AK1073">
        <v>8</v>
      </c>
      <c r="AL1073" s="16">
        <v>9</v>
      </c>
      <c r="AM1073" s="16">
        <v>7</v>
      </c>
      <c r="AN1073" s="16">
        <v>9</v>
      </c>
      <c r="AO1073" s="16">
        <v>9</v>
      </c>
      <c r="AP1073" s="16">
        <v>9</v>
      </c>
      <c r="AQ1073" s="16">
        <v>1</v>
      </c>
      <c r="AR1073" s="16">
        <v>4</v>
      </c>
      <c r="AS1073" s="16">
        <v>2</v>
      </c>
      <c r="AT1073" s="16">
        <v>3</v>
      </c>
      <c r="AU1073">
        <v>1</v>
      </c>
      <c r="AV1073">
        <v>0</v>
      </c>
      <c r="AW1073">
        <v>0</v>
      </c>
      <c r="AX1073">
        <v>0</v>
      </c>
      <c r="AY1073">
        <v>1</v>
      </c>
      <c r="AZ1073">
        <v>0</v>
      </c>
    </row>
    <row r="1074" spans="1:52" x14ac:dyDescent="0.35">
      <c r="A1074">
        <v>12728</v>
      </c>
      <c r="B1074" t="s">
        <v>69</v>
      </c>
      <c r="C1074" t="s">
        <v>74</v>
      </c>
      <c r="D1074" t="s">
        <v>68</v>
      </c>
      <c r="E1074" t="s">
        <v>81</v>
      </c>
      <c r="F1074" t="s">
        <v>200</v>
      </c>
      <c r="G1074" t="s">
        <v>96</v>
      </c>
      <c r="H1074" t="s">
        <v>98</v>
      </c>
      <c r="I1074" t="s">
        <v>209</v>
      </c>
      <c r="J1074" t="s">
        <v>111</v>
      </c>
      <c r="K1074" t="s">
        <v>116</v>
      </c>
      <c r="L1074">
        <v>9</v>
      </c>
      <c r="X1074" s="16"/>
      <c r="Y1074" t="s">
        <v>69</v>
      </c>
      <c r="AB1074">
        <v>4</v>
      </c>
      <c r="AE1074" s="16"/>
      <c r="AF1074" s="16"/>
      <c r="AG1074" s="16"/>
      <c r="AH1074" s="16"/>
      <c r="AI1074" s="16"/>
      <c r="AJ1074" s="16"/>
      <c r="AK1074">
        <v>9</v>
      </c>
      <c r="AL1074" s="16">
        <v>10</v>
      </c>
      <c r="AM1074" s="16">
        <v>10</v>
      </c>
      <c r="AN1074" s="16">
        <v>10</v>
      </c>
      <c r="AO1074" s="16">
        <v>10</v>
      </c>
      <c r="AP1074" s="16">
        <v>7</v>
      </c>
      <c r="AQ1074" s="16">
        <v>2</v>
      </c>
      <c r="AR1074" s="16">
        <v>1</v>
      </c>
      <c r="AS1074" s="16">
        <v>4</v>
      </c>
      <c r="AT1074" s="16">
        <v>3</v>
      </c>
      <c r="AU1074">
        <v>1</v>
      </c>
      <c r="AV1074">
        <v>0</v>
      </c>
      <c r="AW1074">
        <v>0</v>
      </c>
      <c r="AX1074">
        <v>0</v>
      </c>
      <c r="AY1074">
        <v>1</v>
      </c>
      <c r="AZ1074">
        <v>0</v>
      </c>
    </row>
    <row r="1075" spans="1:52" x14ac:dyDescent="0.35">
      <c r="A1075">
        <v>12730</v>
      </c>
      <c r="B1075" t="s">
        <v>69</v>
      </c>
      <c r="C1075" t="s">
        <v>74</v>
      </c>
      <c r="D1075" t="s">
        <v>68</v>
      </c>
      <c r="E1075" t="s">
        <v>80</v>
      </c>
      <c r="F1075" t="s">
        <v>196</v>
      </c>
      <c r="G1075" t="s">
        <v>94</v>
      </c>
      <c r="H1075" t="s">
        <v>100</v>
      </c>
      <c r="I1075" t="s">
        <v>203</v>
      </c>
      <c r="J1075" t="s">
        <v>110</v>
      </c>
      <c r="K1075" t="s">
        <v>202</v>
      </c>
      <c r="L1075">
        <v>7</v>
      </c>
      <c r="P1075">
        <v>9</v>
      </c>
      <c r="Q1075">
        <v>8</v>
      </c>
      <c r="R1075">
        <v>8</v>
      </c>
      <c r="S1075">
        <v>9</v>
      </c>
      <c r="T1075">
        <v>9</v>
      </c>
      <c r="U1075">
        <v>8</v>
      </c>
      <c r="V1075" t="s">
        <v>126</v>
      </c>
      <c r="X1075">
        <v>4</v>
      </c>
      <c r="Y1075" t="s">
        <v>69</v>
      </c>
      <c r="AB1075">
        <v>3</v>
      </c>
      <c r="AE1075" s="16"/>
      <c r="AF1075" s="16"/>
      <c r="AG1075" s="16"/>
      <c r="AH1075" s="16"/>
      <c r="AI1075" s="16"/>
      <c r="AJ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>
        <v>1</v>
      </c>
      <c r="AV1075">
        <v>1</v>
      </c>
      <c r="AW1075">
        <v>0</v>
      </c>
      <c r="AX1075">
        <v>0</v>
      </c>
      <c r="AY1075">
        <v>0</v>
      </c>
      <c r="AZ1075">
        <v>0</v>
      </c>
    </row>
    <row r="1076" spans="1:52" x14ac:dyDescent="0.35">
      <c r="A1076">
        <v>12732</v>
      </c>
      <c r="B1076" t="s">
        <v>69</v>
      </c>
      <c r="C1076" t="s">
        <v>74</v>
      </c>
      <c r="D1076" t="s">
        <v>68</v>
      </c>
      <c r="E1076" t="s">
        <v>77</v>
      </c>
      <c r="F1076" t="s">
        <v>196</v>
      </c>
      <c r="G1076" t="s">
        <v>95</v>
      </c>
      <c r="H1076" t="s">
        <v>98</v>
      </c>
      <c r="I1076" t="s">
        <v>197</v>
      </c>
      <c r="J1076" t="s">
        <v>110</v>
      </c>
      <c r="K1076" t="s">
        <v>204</v>
      </c>
      <c r="L1076">
        <v>9</v>
      </c>
      <c r="P1076">
        <v>10</v>
      </c>
      <c r="Q1076">
        <v>9</v>
      </c>
      <c r="R1076">
        <v>8</v>
      </c>
      <c r="S1076">
        <v>9</v>
      </c>
      <c r="T1076">
        <v>10</v>
      </c>
      <c r="U1076">
        <v>9</v>
      </c>
      <c r="V1076" t="s">
        <v>126</v>
      </c>
      <c r="X1076">
        <v>4</v>
      </c>
      <c r="Y1076" t="s">
        <v>69</v>
      </c>
      <c r="AB1076">
        <v>4</v>
      </c>
      <c r="AE1076" s="16"/>
      <c r="AF1076" s="16"/>
      <c r="AG1076" s="16"/>
      <c r="AH1076" s="16"/>
      <c r="AI1076" s="16"/>
      <c r="AJ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>
        <v>1</v>
      </c>
      <c r="AV1076">
        <v>1</v>
      </c>
      <c r="AW1076">
        <v>0</v>
      </c>
      <c r="AX1076">
        <v>0</v>
      </c>
      <c r="AY1076">
        <v>1</v>
      </c>
      <c r="AZ1076">
        <v>0</v>
      </c>
    </row>
    <row r="1077" spans="1:52" x14ac:dyDescent="0.35">
      <c r="A1077">
        <v>12734</v>
      </c>
      <c r="B1077" t="s">
        <v>69</v>
      </c>
      <c r="C1077" t="s">
        <v>74</v>
      </c>
      <c r="D1077" t="s">
        <v>68</v>
      </c>
      <c r="E1077" t="s">
        <v>85</v>
      </c>
      <c r="F1077" t="s">
        <v>208</v>
      </c>
      <c r="G1077" t="s">
        <v>93</v>
      </c>
      <c r="H1077" t="s">
        <v>99</v>
      </c>
      <c r="I1077" t="s">
        <v>197</v>
      </c>
      <c r="J1077" t="s">
        <v>111</v>
      </c>
      <c r="K1077" t="s">
        <v>202</v>
      </c>
      <c r="L1077">
        <v>6</v>
      </c>
      <c r="X1077" s="16"/>
      <c r="Y1077" t="s">
        <v>68</v>
      </c>
      <c r="Z1077">
        <v>5</v>
      </c>
      <c r="AA1077">
        <v>5</v>
      </c>
      <c r="AB1077">
        <v>3</v>
      </c>
      <c r="AC1077">
        <v>6</v>
      </c>
      <c r="AD1077" t="s">
        <v>128</v>
      </c>
      <c r="AE1077" s="16">
        <v>5</v>
      </c>
      <c r="AF1077" s="16">
        <v>5</v>
      </c>
      <c r="AG1077" s="16">
        <v>4</v>
      </c>
      <c r="AH1077" s="16">
        <v>5</v>
      </c>
      <c r="AI1077" s="16">
        <v>1</v>
      </c>
      <c r="AJ1077" s="16"/>
      <c r="AK1077">
        <v>8</v>
      </c>
      <c r="AL1077" s="16">
        <v>7</v>
      </c>
      <c r="AM1077" s="16">
        <v>9</v>
      </c>
      <c r="AN1077" s="16">
        <v>7</v>
      </c>
      <c r="AO1077" s="16">
        <v>10</v>
      </c>
      <c r="AP1077" s="16">
        <v>8</v>
      </c>
      <c r="AQ1077" s="16">
        <v>4</v>
      </c>
      <c r="AR1077" s="16">
        <v>3</v>
      </c>
      <c r="AS1077" s="16">
        <v>2</v>
      </c>
      <c r="AT1077" s="16">
        <v>1</v>
      </c>
      <c r="AU1077">
        <v>0</v>
      </c>
      <c r="AV1077">
        <v>1</v>
      </c>
      <c r="AW1077">
        <v>0</v>
      </c>
      <c r="AX1077">
        <v>0</v>
      </c>
      <c r="AY1077">
        <v>1</v>
      </c>
      <c r="AZ1077">
        <v>0</v>
      </c>
    </row>
    <row r="1078" spans="1:52" x14ac:dyDescent="0.35">
      <c r="A1078">
        <v>12735</v>
      </c>
      <c r="B1078" t="s">
        <v>69</v>
      </c>
      <c r="C1078" t="s">
        <v>74</v>
      </c>
      <c r="D1078" t="s">
        <v>68</v>
      </c>
      <c r="E1078" t="s">
        <v>76</v>
      </c>
      <c r="F1078" t="s">
        <v>198</v>
      </c>
      <c r="G1078" t="s">
        <v>96</v>
      </c>
      <c r="H1078" t="s">
        <v>98</v>
      </c>
      <c r="I1078" t="s">
        <v>206</v>
      </c>
      <c r="J1078" t="s">
        <v>111</v>
      </c>
      <c r="K1078" t="s">
        <v>202</v>
      </c>
      <c r="L1078">
        <v>10</v>
      </c>
      <c r="X1078" s="16"/>
      <c r="Y1078" t="s">
        <v>69</v>
      </c>
      <c r="AB1078">
        <v>4</v>
      </c>
      <c r="AE1078" s="16"/>
      <c r="AF1078" s="16"/>
      <c r="AG1078" s="16"/>
      <c r="AH1078" s="16"/>
      <c r="AI1078" s="16"/>
      <c r="AJ1078" s="16"/>
      <c r="AK1078">
        <v>9</v>
      </c>
      <c r="AL1078" s="16">
        <v>8</v>
      </c>
      <c r="AM1078" s="16">
        <v>7</v>
      </c>
      <c r="AN1078" s="16">
        <v>10</v>
      </c>
      <c r="AO1078" s="16">
        <v>9</v>
      </c>
      <c r="AP1078" s="16">
        <v>7</v>
      </c>
      <c r="AQ1078" s="16">
        <v>2</v>
      </c>
      <c r="AR1078" s="16">
        <v>1</v>
      </c>
      <c r="AS1078" s="16">
        <v>4</v>
      </c>
      <c r="AT1078" s="16">
        <v>3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</row>
    <row r="1079" spans="1:52" x14ac:dyDescent="0.35">
      <c r="A1079">
        <v>12737</v>
      </c>
      <c r="B1079" t="s">
        <v>69</v>
      </c>
      <c r="C1079" t="s">
        <v>74</v>
      </c>
      <c r="D1079" t="s">
        <v>68</v>
      </c>
      <c r="E1079" t="s">
        <v>80</v>
      </c>
      <c r="F1079" t="s">
        <v>208</v>
      </c>
      <c r="G1079" t="s">
        <v>93</v>
      </c>
      <c r="H1079" t="s">
        <v>99</v>
      </c>
      <c r="I1079" t="s">
        <v>201</v>
      </c>
      <c r="J1079" t="s">
        <v>111</v>
      </c>
      <c r="K1079" t="s">
        <v>116</v>
      </c>
      <c r="L1079">
        <v>9</v>
      </c>
      <c r="X1079" s="16"/>
      <c r="Y1079" t="s">
        <v>69</v>
      </c>
      <c r="AB1079">
        <v>4</v>
      </c>
      <c r="AE1079" s="16"/>
      <c r="AF1079" s="16"/>
      <c r="AG1079" s="16"/>
      <c r="AH1079" s="16"/>
      <c r="AI1079" s="16"/>
      <c r="AJ1079" s="16"/>
      <c r="AK1079">
        <v>10</v>
      </c>
      <c r="AL1079" s="16">
        <v>10</v>
      </c>
      <c r="AM1079" s="16">
        <v>8</v>
      </c>
      <c r="AN1079" s="16">
        <v>10</v>
      </c>
      <c r="AO1079" s="16">
        <v>8</v>
      </c>
      <c r="AP1079" s="16">
        <v>10</v>
      </c>
      <c r="AQ1079" s="16">
        <v>4</v>
      </c>
      <c r="AR1079" s="16">
        <v>2</v>
      </c>
      <c r="AS1079" s="16">
        <v>3</v>
      </c>
      <c r="AT1079" s="16">
        <v>1</v>
      </c>
      <c r="AU1079">
        <v>1</v>
      </c>
      <c r="AV1079">
        <v>1</v>
      </c>
      <c r="AW1079">
        <v>1</v>
      </c>
      <c r="AX1079">
        <v>0</v>
      </c>
      <c r="AY1079">
        <v>0</v>
      </c>
      <c r="AZ1079">
        <v>0</v>
      </c>
    </row>
    <row r="1080" spans="1:52" x14ac:dyDescent="0.35">
      <c r="A1080">
        <v>12750</v>
      </c>
      <c r="B1080" t="s">
        <v>69</v>
      </c>
      <c r="C1080" t="s">
        <v>74</v>
      </c>
      <c r="D1080" t="s">
        <v>68</v>
      </c>
      <c r="E1080" t="s">
        <v>76</v>
      </c>
      <c r="F1080" t="s">
        <v>196</v>
      </c>
      <c r="G1080" t="s">
        <v>95</v>
      </c>
      <c r="H1080" t="s">
        <v>97</v>
      </c>
      <c r="I1080" t="s">
        <v>203</v>
      </c>
      <c r="J1080" t="s">
        <v>110</v>
      </c>
      <c r="K1080" t="s">
        <v>202</v>
      </c>
      <c r="L1080">
        <v>9</v>
      </c>
      <c r="P1080">
        <v>10</v>
      </c>
      <c r="Q1080">
        <v>10</v>
      </c>
      <c r="R1080">
        <v>10</v>
      </c>
      <c r="S1080">
        <v>10</v>
      </c>
      <c r="T1080">
        <v>10</v>
      </c>
      <c r="U1080">
        <v>10</v>
      </c>
      <c r="V1080" t="s">
        <v>122</v>
      </c>
      <c r="X1080">
        <v>4</v>
      </c>
      <c r="Y1080" t="s">
        <v>69</v>
      </c>
      <c r="AB1080">
        <v>4</v>
      </c>
      <c r="AE1080" s="16"/>
      <c r="AF1080" s="16"/>
      <c r="AG1080" s="16"/>
      <c r="AH1080" s="16"/>
      <c r="AI1080" s="16"/>
      <c r="AJ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>
        <v>0</v>
      </c>
      <c r="AV1080">
        <v>1</v>
      </c>
      <c r="AW1080">
        <v>0</v>
      </c>
      <c r="AX1080">
        <v>0</v>
      </c>
      <c r="AY1080">
        <v>0</v>
      </c>
      <c r="AZ1080">
        <v>0</v>
      </c>
    </row>
    <row r="1081" spans="1:52" x14ac:dyDescent="0.35">
      <c r="A1081">
        <v>12753</v>
      </c>
      <c r="B1081" t="s">
        <v>69</v>
      </c>
      <c r="C1081" t="s">
        <v>74</v>
      </c>
      <c r="D1081" t="s">
        <v>68</v>
      </c>
      <c r="E1081" t="s">
        <v>75</v>
      </c>
      <c r="F1081" t="s">
        <v>198</v>
      </c>
      <c r="G1081" t="s">
        <v>95</v>
      </c>
      <c r="H1081" t="s">
        <v>97</v>
      </c>
      <c r="I1081" t="s">
        <v>206</v>
      </c>
      <c r="J1081" t="s">
        <v>111</v>
      </c>
      <c r="K1081" t="s">
        <v>204</v>
      </c>
      <c r="L1081">
        <v>10</v>
      </c>
      <c r="X1081" s="16"/>
      <c r="Y1081" t="s">
        <v>69</v>
      </c>
      <c r="AB1081">
        <v>5</v>
      </c>
      <c r="AE1081" s="16"/>
      <c r="AF1081" s="16"/>
      <c r="AG1081" s="16"/>
      <c r="AH1081" s="16"/>
      <c r="AI1081" s="16"/>
      <c r="AJ1081" s="16"/>
      <c r="AK1081">
        <v>10</v>
      </c>
      <c r="AL1081" s="16">
        <v>9</v>
      </c>
      <c r="AM1081" s="16">
        <v>9</v>
      </c>
      <c r="AN1081" s="16">
        <v>10</v>
      </c>
      <c r="AO1081" s="16">
        <v>8</v>
      </c>
      <c r="AP1081" s="16">
        <v>8</v>
      </c>
      <c r="AQ1081" s="16">
        <v>2</v>
      </c>
      <c r="AR1081" s="16">
        <v>1</v>
      </c>
      <c r="AS1081" s="16">
        <v>4</v>
      </c>
      <c r="AT1081" s="16">
        <v>3</v>
      </c>
      <c r="AU1081">
        <v>1</v>
      </c>
      <c r="AV1081">
        <v>1</v>
      </c>
      <c r="AW1081">
        <v>0</v>
      </c>
      <c r="AX1081">
        <v>0</v>
      </c>
      <c r="AY1081">
        <v>1</v>
      </c>
      <c r="AZ1081">
        <v>0</v>
      </c>
    </row>
    <row r="1082" spans="1:52" x14ac:dyDescent="0.35">
      <c r="A1082">
        <v>12754</v>
      </c>
      <c r="B1082" t="s">
        <v>69</v>
      </c>
      <c r="C1082" t="s">
        <v>74</v>
      </c>
      <c r="D1082" t="s">
        <v>68</v>
      </c>
      <c r="E1082" t="s">
        <v>76</v>
      </c>
      <c r="F1082" t="s">
        <v>198</v>
      </c>
      <c r="G1082" t="s">
        <v>96</v>
      </c>
      <c r="H1082" t="s">
        <v>97</v>
      </c>
      <c r="I1082" t="s">
        <v>207</v>
      </c>
      <c r="J1082" t="s">
        <v>111</v>
      </c>
      <c r="K1082" t="s">
        <v>116</v>
      </c>
      <c r="L1082">
        <v>10</v>
      </c>
      <c r="X1082" s="16"/>
      <c r="Y1082" t="s">
        <v>68</v>
      </c>
      <c r="Z1082">
        <v>9</v>
      </c>
      <c r="AA1082">
        <v>4</v>
      </c>
      <c r="AB1082">
        <v>5</v>
      </c>
      <c r="AC1082">
        <v>8</v>
      </c>
      <c r="AD1082" t="s">
        <v>129</v>
      </c>
      <c r="AE1082" s="16">
        <v>4</v>
      </c>
      <c r="AF1082" s="16">
        <v>3</v>
      </c>
      <c r="AG1082" s="16">
        <v>5</v>
      </c>
      <c r="AH1082" s="16">
        <v>4</v>
      </c>
      <c r="AI1082" s="16"/>
      <c r="AJ1082" s="16">
        <v>1</v>
      </c>
      <c r="AK1082">
        <v>9</v>
      </c>
      <c r="AL1082" s="16">
        <v>10</v>
      </c>
      <c r="AM1082" s="16">
        <v>7</v>
      </c>
      <c r="AN1082" s="16">
        <v>10</v>
      </c>
      <c r="AO1082" s="16">
        <v>8</v>
      </c>
      <c r="AP1082" s="16">
        <v>7</v>
      </c>
      <c r="AQ1082" s="16">
        <v>1</v>
      </c>
      <c r="AR1082" s="16">
        <v>3</v>
      </c>
      <c r="AS1082" s="16">
        <v>2</v>
      </c>
      <c r="AT1082" s="16">
        <v>4</v>
      </c>
      <c r="AU1082">
        <v>0</v>
      </c>
      <c r="AV1082">
        <v>1</v>
      </c>
      <c r="AW1082">
        <v>0</v>
      </c>
      <c r="AX1082">
        <v>0</v>
      </c>
      <c r="AY1082">
        <v>1</v>
      </c>
      <c r="AZ1082">
        <v>0</v>
      </c>
    </row>
    <row r="1083" spans="1:52" x14ac:dyDescent="0.35">
      <c r="A1083">
        <v>12755</v>
      </c>
      <c r="B1083" t="s">
        <v>69</v>
      </c>
      <c r="C1083" t="s">
        <v>74</v>
      </c>
      <c r="D1083" t="s">
        <v>68</v>
      </c>
      <c r="E1083" t="s">
        <v>75</v>
      </c>
      <c r="F1083" t="s">
        <v>196</v>
      </c>
      <c r="G1083" t="s">
        <v>95</v>
      </c>
      <c r="H1083" t="s">
        <v>97</v>
      </c>
      <c r="I1083" t="s">
        <v>207</v>
      </c>
      <c r="J1083" t="s">
        <v>111</v>
      </c>
      <c r="K1083" t="s">
        <v>204</v>
      </c>
      <c r="L1083">
        <v>9</v>
      </c>
      <c r="X1083" s="16"/>
      <c r="Y1083" t="s">
        <v>68</v>
      </c>
      <c r="Z1083">
        <v>10</v>
      </c>
      <c r="AA1083">
        <v>5</v>
      </c>
      <c r="AB1083">
        <v>5</v>
      </c>
      <c r="AC1083">
        <v>9</v>
      </c>
      <c r="AD1083" t="s">
        <v>128</v>
      </c>
      <c r="AE1083" s="16">
        <v>5</v>
      </c>
      <c r="AF1083" s="16">
        <v>4</v>
      </c>
      <c r="AG1083" s="16">
        <v>5</v>
      </c>
      <c r="AH1083" s="16">
        <v>5</v>
      </c>
      <c r="AI1083" s="16">
        <v>1</v>
      </c>
      <c r="AJ1083" s="16"/>
      <c r="AK1083">
        <v>10</v>
      </c>
      <c r="AL1083" s="16">
        <v>10</v>
      </c>
      <c r="AM1083" s="16">
        <v>7</v>
      </c>
      <c r="AN1083" s="16">
        <v>10</v>
      </c>
      <c r="AO1083" s="16">
        <v>8</v>
      </c>
      <c r="AP1083" s="16">
        <v>8</v>
      </c>
      <c r="AQ1083" s="16">
        <v>3</v>
      </c>
      <c r="AR1083" s="16">
        <v>2</v>
      </c>
      <c r="AS1083" s="16">
        <v>1</v>
      </c>
      <c r="AT1083" s="16">
        <v>4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0</v>
      </c>
    </row>
    <row r="1084" spans="1:52" x14ac:dyDescent="0.35">
      <c r="A1084">
        <v>12756</v>
      </c>
      <c r="B1084" t="s">
        <v>69</v>
      </c>
      <c r="C1084" t="s">
        <v>74</v>
      </c>
      <c r="D1084" t="s">
        <v>68</v>
      </c>
      <c r="E1084" t="s">
        <v>76</v>
      </c>
      <c r="F1084" t="s">
        <v>200</v>
      </c>
      <c r="G1084" t="s">
        <v>96</v>
      </c>
      <c r="H1084" t="s">
        <v>100</v>
      </c>
      <c r="I1084" t="s">
        <v>199</v>
      </c>
      <c r="J1084" t="s">
        <v>111</v>
      </c>
      <c r="K1084" t="s">
        <v>204</v>
      </c>
      <c r="L1084">
        <v>5</v>
      </c>
      <c r="X1084" s="16"/>
      <c r="Y1084" t="s">
        <v>69</v>
      </c>
      <c r="AB1084">
        <v>2</v>
      </c>
      <c r="AE1084" s="16"/>
      <c r="AF1084" s="16"/>
      <c r="AG1084" s="16"/>
      <c r="AH1084" s="16"/>
      <c r="AI1084" s="16"/>
      <c r="AJ1084" s="16"/>
      <c r="AK1084">
        <v>8</v>
      </c>
      <c r="AL1084" s="16">
        <v>9</v>
      </c>
      <c r="AM1084" s="16">
        <v>7</v>
      </c>
      <c r="AN1084" s="16">
        <v>6</v>
      </c>
      <c r="AO1084" s="16">
        <v>5</v>
      </c>
      <c r="AP1084" s="16">
        <v>5</v>
      </c>
      <c r="AQ1084" s="16">
        <v>2</v>
      </c>
      <c r="AR1084" s="16">
        <v>4</v>
      </c>
      <c r="AS1084" s="16">
        <v>3</v>
      </c>
      <c r="AT1084" s="16">
        <v>1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0</v>
      </c>
    </row>
    <row r="1085" spans="1:52" x14ac:dyDescent="0.35">
      <c r="A1085">
        <v>12757</v>
      </c>
      <c r="B1085" t="s">
        <v>69</v>
      </c>
      <c r="C1085" t="s">
        <v>74</v>
      </c>
      <c r="D1085" t="s">
        <v>68</v>
      </c>
      <c r="E1085" t="s">
        <v>86</v>
      </c>
      <c r="F1085" t="s">
        <v>198</v>
      </c>
      <c r="G1085" t="s">
        <v>96</v>
      </c>
      <c r="H1085" t="s">
        <v>97</v>
      </c>
      <c r="I1085" t="s">
        <v>209</v>
      </c>
      <c r="J1085" t="s">
        <v>110</v>
      </c>
      <c r="K1085" t="s">
        <v>204</v>
      </c>
      <c r="L1085">
        <v>9</v>
      </c>
      <c r="P1085">
        <v>10</v>
      </c>
      <c r="Q1085">
        <v>10</v>
      </c>
      <c r="R1085">
        <v>9</v>
      </c>
      <c r="S1085">
        <v>10</v>
      </c>
      <c r="T1085">
        <v>8</v>
      </c>
      <c r="U1085">
        <v>10</v>
      </c>
      <c r="V1085" t="s">
        <v>123</v>
      </c>
      <c r="X1085">
        <v>5</v>
      </c>
      <c r="Y1085" t="s">
        <v>69</v>
      </c>
      <c r="AB1085">
        <v>5</v>
      </c>
      <c r="AE1085" s="16"/>
      <c r="AF1085" s="16"/>
      <c r="AG1085" s="16"/>
      <c r="AH1085" s="16"/>
      <c r="AI1085" s="16"/>
      <c r="AJ1085" s="16"/>
      <c r="AL1085" s="16"/>
      <c r="AM1085" s="16"/>
      <c r="AN1085" s="16"/>
      <c r="AO1085" s="16"/>
      <c r="AP1085" s="16"/>
      <c r="AQ1085" s="16"/>
      <c r="AR1085" s="16"/>
      <c r="AS1085" s="16"/>
      <c r="AT1085" s="16"/>
      <c r="AU1085">
        <v>1</v>
      </c>
      <c r="AV1085">
        <v>1</v>
      </c>
      <c r="AW1085">
        <v>0</v>
      </c>
      <c r="AX1085">
        <v>0</v>
      </c>
      <c r="AY1085">
        <v>0</v>
      </c>
      <c r="AZ1085">
        <v>0</v>
      </c>
    </row>
    <row r="1086" spans="1:52" x14ac:dyDescent="0.35">
      <c r="A1086">
        <v>12760</v>
      </c>
      <c r="B1086" t="s">
        <v>69</v>
      </c>
      <c r="C1086" t="s">
        <v>74</v>
      </c>
      <c r="D1086" t="s">
        <v>68</v>
      </c>
      <c r="E1086" t="s">
        <v>86</v>
      </c>
      <c r="F1086" t="s">
        <v>198</v>
      </c>
      <c r="G1086" t="s">
        <v>95</v>
      </c>
      <c r="H1086" t="s">
        <v>98</v>
      </c>
      <c r="I1086" t="s">
        <v>199</v>
      </c>
      <c r="J1086" t="s">
        <v>110</v>
      </c>
      <c r="K1086" t="s">
        <v>116</v>
      </c>
      <c r="L1086">
        <v>8</v>
      </c>
      <c r="P1086">
        <v>9</v>
      </c>
      <c r="Q1086">
        <v>10</v>
      </c>
      <c r="R1086">
        <v>9</v>
      </c>
      <c r="S1086">
        <v>10</v>
      </c>
      <c r="T1086">
        <v>8</v>
      </c>
      <c r="U1086">
        <v>10</v>
      </c>
      <c r="V1086" t="s">
        <v>126</v>
      </c>
      <c r="X1086">
        <v>3</v>
      </c>
      <c r="Y1086" t="s">
        <v>69</v>
      </c>
      <c r="AB1086">
        <v>5</v>
      </c>
      <c r="AE1086" s="16"/>
      <c r="AF1086" s="16"/>
      <c r="AG1086" s="16"/>
      <c r="AH1086" s="16"/>
      <c r="AI1086" s="16"/>
      <c r="AJ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</row>
    <row r="1087" spans="1:52" x14ac:dyDescent="0.35">
      <c r="A1087">
        <v>12762</v>
      </c>
      <c r="B1087" t="s">
        <v>69</v>
      </c>
      <c r="C1087" t="s">
        <v>74</v>
      </c>
      <c r="D1087" t="s">
        <v>68</v>
      </c>
      <c r="E1087" t="s">
        <v>81</v>
      </c>
      <c r="F1087" t="s">
        <v>196</v>
      </c>
      <c r="G1087" t="s">
        <v>95</v>
      </c>
      <c r="H1087" t="s">
        <v>97</v>
      </c>
      <c r="I1087" t="s">
        <v>209</v>
      </c>
      <c r="J1087" t="s">
        <v>111</v>
      </c>
      <c r="K1087" t="s">
        <v>204</v>
      </c>
      <c r="L1087">
        <v>6</v>
      </c>
      <c r="X1087" s="16"/>
      <c r="Y1087" t="s">
        <v>68</v>
      </c>
      <c r="Z1087">
        <v>7</v>
      </c>
      <c r="AA1087">
        <v>4</v>
      </c>
      <c r="AB1087">
        <v>5</v>
      </c>
      <c r="AC1087">
        <v>4</v>
      </c>
      <c r="AD1087" t="s">
        <v>129</v>
      </c>
      <c r="AE1087" s="16">
        <v>4</v>
      </c>
      <c r="AF1087" s="16">
        <v>3</v>
      </c>
      <c r="AG1087" s="16">
        <v>4</v>
      </c>
      <c r="AH1087" s="16">
        <v>3</v>
      </c>
      <c r="AI1087" s="16"/>
      <c r="AJ1087" s="16">
        <v>3</v>
      </c>
      <c r="AK1087">
        <v>4</v>
      </c>
      <c r="AL1087" s="16">
        <v>6</v>
      </c>
      <c r="AM1087" s="16">
        <v>7</v>
      </c>
      <c r="AN1087" s="16">
        <v>6</v>
      </c>
      <c r="AO1087" s="16">
        <v>6</v>
      </c>
      <c r="AP1087" s="16">
        <v>3</v>
      </c>
      <c r="AQ1087" s="16">
        <v>4</v>
      </c>
      <c r="AR1087" s="16">
        <v>3</v>
      </c>
      <c r="AS1087" s="16">
        <v>2</v>
      </c>
      <c r="AT1087" s="16">
        <v>1</v>
      </c>
      <c r="AU1087">
        <v>1</v>
      </c>
      <c r="AV1087">
        <v>1</v>
      </c>
      <c r="AW1087">
        <v>0</v>
      </c>
      <c r="AX1087">
        <v>0</v>
      </c>
      <c r="AY1087">
        <v>0</v>
      </c>
      <c r="AZ1087">
        <v>0</v>
      </c>
    </row>
    <row r="1088" spans="1:52" x14ac:dyDescent="0.35">
      <c r="A1088">
        <v>12775</v>
      </c>
      <c r="B1088" t="s">
        <v>69</v>
      </c>
      <c r="C1088" t="s">
        <v>74</v>
      </c>
      <c r="D1088" t="s">
        <v>68</v>
      </c>
      <c r="E1088" t="s">
        <v>76</v>
      </c>
      <c r="F1088" t="s">
        <v>198</v>
      </c>
      <c r="G1088" t="s">
        <v>96</v>
      </c>
      <c r="H1088" t="s">
        <v>97</v>
      </c>
      <c r="I1088" t="s">
        <v>205</v>
      </c>
      <c r="J1088" t="s">
        <v>111</v>
      </c>
      <c r="K1088" t="s">
        <v>204</v>
      </c>
      <c r="L1088">
        <v>5</v>
      </c>
      <c r="X1088" s="16"/>
      <c r="Y1088" t="s">
        <v>69</v>
      </c>
      <c r="AB1088">
        <v>5</v>
      </c>
      <c r="AE1088" s="16"/>
      <c r="AF1088" s="16"/>
      <c r="AG1088" s="16"/>
      <c r="AH1088" s="16"/>
      <c r="AI1088" s="16"/>
      <c r="AJ1088" s="16"/>
      <c r="AK1088">
        <v>2</v>
      </c>
      <c r="AL1088" s="16">
        <v>4</v>
      </c>
      <c r="AM1088" s="16">
        <v>5</v>
      </c>
      <c r="AN1088" s="16">
        <v>2</v>
      </c>
      <c r="AO1088" s="16">
        <v>2</v>
      </c>
      <c r="AP1088" s="16">
        <v>5</v>
      </c>
      <c r="AQ1088" s="16">
        <v>1</v>
      </c>
      <c r="AR1088" s="16">
        <v>3</v>
      </c>
      <c r="AS1088" s="16">
        <v>2</v>
      </c>
      <c r="AT1088" s="16">
        <v>4</v>
      </c>
      <c r="AU1088">
        <v>1</v>
      </c>
      <c r="AV1088">
        <v>1</v>
      </c>
      <c r="AW1088">
        <v>0</v>
      </c>
      <c r="AX1088">
        <v>0</v>
      </c>
      <c r="AY1088">
        <v>1</v>
      </c>
      <c r="AZ1088">
        <v>0</v>
      </c>
    </row>
    <row r="1089" spans="1:52" x14ac:dyDescent="0.35">
      <c r="A1089">
        <v>12776</v>
      </c>
      <c r="B1089" t="s">
        <v>69</v>
      </c>
      <c r="C1089" t="s">
        <v>74</v>
      </c>
      <c r="D1089" t="s">
        <v>68</v>
      </c>
      <c r="E1089" t="s">
        <v>81</v>
      </c>
      <c r="F1089" t="s">
        <v>198</v>
      </c>
      <c r="G1089" t="s">
        <v>95</v>
      </c>
      <c r="H1089" t="s">
        <v>98</v>
      </c>
      <c r="I1089" t="s">
        <v>207</v>
      </c>
      <c r="J1089" t="s">
        <v>111</v>
      </c>
      <c r="K1089" t="s">
        <v>116</v>
      </c>
      <c r="L1089">
        <v>4</v>
      </c>
      <c r="X1089" s="16"/>
      <c r="Y1089" t="s">
        <v>69</v>
      </c>
      <c r="AB1089">
        <v>5</v>
      </c>
      <c r="AE1089" s="16"/>
      <c r="AF1089" s="16"/>
      <c r="AG1089" s="16"/>
      <c r="AH1089" s="16"/>
      <c r="AI1089" s="16"/>
      <c r="AJ1089" s="16"/>
      <c r="AK1089">
        <v>4</v>
      </c>
      <c r="AL1089" s="16">
        <v>5</v>
      </c>
      <c r="AM1089" s="16">
        <v>4</v>
      </c>
      <c r="AN1089" s="16">
        <v>4</v>
      </c>
      <c r="AO1089" s="16">
        <v>7</v>
      </c>
      <c r="AP1089" s="16">
        <v>4</v>
      </c>
      <c r="AQ1089" s="16">
        <v>2</v>
      </c>
      <c r="AR1089" s="16">
        <v>1</v>
      </c>
      <c r="AS1089" s="16">
        <v>4</v>
      </c>
      <c r="AT1089" s="16">
        <v>3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</row>
    <row r="1090" spans="1:52" x14ac:dyDescent="0.35">
      <c r="A1090">
        <v>12777</v>
      </c>
      <c r="B1090" t="s">
        <v>69</v>
      </c>
      <c r="C1090" t="s">
        <v>74</v>
      </c>
      <c r="D1090" t="s">
        <v>68</v>
      </c>
      <c r="E1090" t="s">
        <v>81</v>
      </c>
      <c r="F1090" t="s">
        <v>198</v>
      </c>
      <c r="G1090" t="s">
        <v>96</v>
      </c>
      <c r="H1090" t="s">
        <v>97</v>
      </c>
      <c r="I1090" t="s">
        <v>197</v>
      </c>
      <c r="J1090" t="s">
        <v>111</v>
      </c>
      <c r="K1090" t="s">
        <v>116</v>
      </c>
      <c r="L1090">
        <v>8</v>
      </c>
      <c r="X1090" s="16"/>
      <c r="Y1090" t="s">
        <v>69</v>
      </c>
      <c r="AB1090">
        <v>4</v>
      </c>
      <c r="AE1090" s="16"/>
      <c r="AF1090" s="16"/>
      <c r="AG1090" s="16"/>
      <c r="AH1090" s="16"/>
      <c r="AI1090" s="16"/>
      <c r="AJ1090" s="16"/>
      <c r="AK1090">
        <v>8</v>
      </c>
      <c r="AL1090" s="16">
        <v>9</v>
      </c>
      <c r="AM1090" s="16">
        <v>10</v>
      </c>
      <c r="AN1090" s="16">
        <v>8</v>
      </c>
      <c r="AO1090" s="16">
        <v>9</v>
      </c>
      <c r="AP1090" s="16">
        <v>8</v>
      </c>
      <c r="AQ1090" s="16">
        <v>3</v>
      </c>
      <c r="AR1090" s="16">
        <v>1</v>
      </c>
      <c r="AS1090" s="16">
        <v>2</v>
      </c>
      <c r="AT1090" s="16">
        <v>4</v>
      </c>
      <c r="AU1090">
        <v>1</v>
      </c>
      <c r="AV1090">
        <v>1</v>
      </c>
      <c r="AW1090">
        <v>0</v>
      </c>
      <c r="AX1090">
        <v>0</v>
      </c>
      <c r="AY1090">
        <v>1</v>
      </c>
      <c r="AZ1090">
        <v>0</v>
      </c>
    </row>
    <row r="1091" spans="1:52" x14ac:dyDescent="0.35">
      <c r="A1091">
        <v>12778</v>
      </c>
      <c r="B1091" t="s">
        <v>69</v>
      </c>
      <c r="C1091" t="s">
        <v>74</v>
      </c>
      <c r="D1091" t="s">
        <v>68</v>
      </c>
      <c r="E1091" t="s">
        <v>86</v>
      </c>
      <c r="F1091" t="s">
        <v>208</v>
      </c>
      <c r="G1091" t="s">
        <v>94</v>
      </c>
      <c r="H1091" t="s">
        <v>98</v>
      </c>
      <c r="I1091" t="s">
        <v>197</v>
      </c>
      <c r="J1091" t="s">
        <v>111</v>
      </c>
      <c r="K1091" t="s">
        <v>117</v>
      </c>
      <c r="L1091">
        <v>7</v>
      </c>
      <c r="X1091" s="16"/>
      <c r="Y1091" t="s">
        <v>69</v>
      </c>
      <c r="AB1091">
        <v>5</v>
      </c>
      <c r="AE1091" s="16"/>
      <c r="AF1091" s="16"/>
      <c r="AG1091" s="16"/>
      <c r="AH1091" s="16"/>
      <c r="AI1091" s="16"/>
      <c r="AJ1091" s="16"/>
      <c r="AK1091">
        <v>8</v>
      </c>
      <c r="AL1091" s="16">
        <v>10</v>
      </c>
      <c r="AM1091" s="16">
        <v>7</v>
      </c>
      <c r="AN1091" s="16">
        <v>8</v>
      </c>
      <c r="AO1091" s="16">
        <v>9</v>
      </c>
      <c r="AP1091" s="16">
        <v>9</v>
      </c>
      <c r="AQ1091" s="16">
        <v>1</v>
      </c>
      <c r="AR1091" s="16">
        <v>4</v>
      </c>
      <c r="AS1091" s="16">
        <v>3</v>
      </c>
      <c r="AT1091" s="16">
        <v>2</v>
      </c>
      <c r="AU1091">
        <v>1</v>
      </c>
      <c r="AV1091">
        <v>1</v>
      </c>
      <c r="AW1091">
        <v>1</v>
      </c>
      <c r="AX1091">
        <v>0</v>
      </c>
      <c r="AY1091">
        <v>1</v>
      </c>
      <c r="AZ1091">
        <v>0</v>
      </c>
    </row>
    <row r="1092" spans="1:52" x14ac:dyDescent="0.35">
      <c r="A1092">
        <v>12780</v>
      </c>
      <c r="B1092" t="s">
        <v>69</v>
      </c>
      <c r="C1092" t="s">
        <v>74</v>
      </c>
      <c r="D1092" t="s">
        <v>68</v>
      </c>
      <c r="E1092" t="s">
        <v>85</v>
      </c>
      <c r="F1092" t="s">
        <v>200</v>
      </c>
      <c r="G1092" t="s">
        <v>96</v>
      </c>
      <c r="H1092" t="s">
        <v>99</v>
      </c>
      <c r="I1092" t="s">
        <v>201</v>
      </c>
      <c r="J1092" t="s">
        <v>111</v>
      </c>
      <c r="K1092" t="s">
        <v>202</v>
      </c>
      <c r="L1092">
        <v>5</v>
      </c>
      <c r="X1092" s="16"/>
      <c r="Y1092" t="s">
        <v>69</v>
      </c>
      <c r="AB1092">
        <v>5</v>
      </c>
      <c r="AE1092" s="16"/>
      <c r="AF1092" s="16"/>
      <c r="AG1092" s="16"/>
      <c r="AH1092" s="16"/>
      <c r="AI1092" s="16"/>
      <c r="AJ1092" s="16"/>
      <c r="AK1092">
        <v>2</v>
      </c>
      <c r="AL1092" s="16">
        <v>3</v>
      </c>
      <c r="AM1092" s="16">
        <v>2</v>
      </c>
      <c r="AN1092" s="16">
        <v>3</v>
      </c>
      <c r="AO1092" s="16">
        <v>4</v>
      </c>
      <c r="AP1092" s="16">
        <v>5</v>
      </c>
      <c r="AQ1092" s="16">
        <v>1</v>
      </c>
      <c r="AR1092" s="16">
        <v>3</v>
      </c>
      <c r="AS1092" s="16">
        <v>4</v>
      </c>
      <c r="AT1092" s="16">
        <v>2</v>
      </c>
      <c r="AU1092">
        <v>1</v>
      </c>
      <c r="AV1092">
        <v>0</v>
      </c>
      <c r="AW1092">
        <v>0</v>
      </c>
      <c r="AX1092">
        <v>0</v>
      </c>
      <c r="AY1092">
        <v>1</v>
      </c>
      <c r="AZ1092">
        <v>0</v>
      </c>
    </row>
    <row r="1093" spans="1:52" x14ac:dyDescent="0.35">
      <c r="A1093">
        <v>12781</v>
      </c>
      <c r="B1093" t="s">
        <v>69</v>
      </c>
      <c r="C1093" t="s">
        <v>74</v>
      </c>
      <c r="D1093" t="s">
        <v>68</v>
      </c>
      <c r="E1093" t="s">
        <v>85</v>
      </c>
      <c r="F1093" t="s">
        <v>198</v>
      </c>
      <c r="G1093" t="s">
        <v>95</v>
      </c>
      <c r="H1093" t="s">
        <v>97</v>
      </c>
      <c r="I1093" t="s">
        <v>201</v>
      </c>
      <c r="J1093" t="s">
        <v>110</v>
      </c>
      <c r="K1093" t="s">
        <v>116</v>
      </c>
      <c r="L1093">
        <v>9</v>
      </c>
      <c r="P1093">
        <v>10</v>
      </c>
      <c r="Q1093">
        <v>9</v>
      </c>
      <c r="R1093">
        <v>8</v>
      </c>
      <c r="S1093">
        <v>10</v>
      </c>
      <c r="T1093">
        <v>9</v>
      </c>
      <c r="U1093">
        <v>9</v>
      </c>
      <c r="V1093" t="s">
        <v>123</v>
      </c>
      <c r="X1093">
        <v>5</v>
      </c>
      <c r="Y1093" t="s">
        <v>69</v>
      </c>
      <c r="AB1093">
        <v>5</v>
      </c>
      <c r="AE1093" s="16"/>
      <c r="AF1093" s="16"/>
      <c r="AG1093" s="16"/>
      <c r="AH1093" s="16"/>
      <c r="AI1093" s="16"/>
      <c r="AJ1093" s="16"/>
      <c r="AL1093" s="16"/>
      <c r="AM1093" s="16"/>
      <c r="AN1093" s="16"/>
      <c r="AO1093" s="16"/>
      <c r="AP1093" s="16"/>
      <c r="AQ1093" s="16"/>
      <c r="AR1093" s="16"/>
      <c r="AS1093" s="16"/>
      <c r="AT1093" s="16"/>
      <c r="AU1093">
        <v>1</v>
      </c>
      <c r="AV1093">
        <v>1</v>
      </c>
      <c r="AW1093">
        <v>0</v>
      </c>
      <c r="AX1093">
        <v>0</v>
      </c>
      <c r="AY1093">
        <v>0</v>
      </c>
      <c r="AZ1093">
        <v>0</v>
      </c>
    </row>
    <row r="1094" spans="1:52" x14ac:dyDescent="0.35">
      <c r="A1094">
        <v>12784</v>
      </c>
      <c r="B1094" t="s">
        <v>69</v>
      </c>
      <c r="C1094" t="s">
        <v>74</v>
      </c>
      <c r="D1094" t="s">
        <v>68</v>
      </c>
      <c r="E1094" t="s">
        <v>83</v>
      </c>
      <c r="F1094" t="s">
        <v>196</v>
      </c>
      <c r="G1094" t="s">
        <v>96</v>
      </c>
      <c r="H1094" t="s">
        <v>98</v>
      </c>
      <c r="I1094" t="s">
        <v>206</v>
      </c>
      <c r="J1094" t="s">
        <v>110</v>
      </c>
      <c r="K1094" t="s">
        <v>204</v>
      </c>
      <c r="L1094">
        <v>9</v>
      </c>
      <c r="P1094">
        <v>10</v>
      </c>
      <c r="Q1094">
        <v>10</v>
      </c>
      <c r="R1094">
        <v>10</v>
      </c>
      <c r="S1094">
        <v>9</v>
      </c>
      <c r="T1094">
        <v>9</v>
      </c>
      <c r="U1094">
        <v>10</v>
      </c>
      <c r="V1094" t="s">
        <v>123</v>
      </c>
      <c r="X1094">
        <v>4</v>
      </c>
      <c r="Y1094" t="s">
        <v>68</v>
      </c>
      <c r="Z1094">
        <v>10</v>
      </c>
      <c r="AA1094">
        <v>4</v>
      </c>
      <c r="AB1094">
        <v>4</v>
      </c>
      <c r="AC1094">
        <v>9</v>
      </c>
      <c r="AD1094" t="s">
        <v>129</v>
      </c>
      <c r="AE1094" s="16">
        <v>4</v>
      </c>
      <c r="AF1094" s="16">
        <v>4</v>
      </c>
      <c r="AG1094" s="16">
        <v>4</v>
      </c>
      <c r="AH1094" s="16">
        <v>5</v>
      </c>
      <c r="AI1094" s="16"/>
      <c r="AJ1094" s="16">
        <v>1</v>
      </c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>
        <v>1</v>
      </c>
      <c r="AV1094">
        <v>1</v>
      </c>
      <c r="AW1094">
        <v>0</v>
      </c>
      <c r="AX1094">
        <v>0</v>
      </c>
      <c r="AY1094">
        <v>0</v>
      </c>
      <c r="AZ1094">
        <v>0</v>
      </c>
    </row>
    <row r="1095" spans="1:52" x14ac:dyDescent="0.35">
      <c r="A1095">
        <v>12785</v>
      </c>
      <c r="B1095" t="s">
        <v>69</v>
      </c>
      <c r="C1095" t="s">
        <v>74</v>
      </c>
      <c r="D1095" t="s">
        <v>68</v>
      </c>
      <c r="E1095" t="s">
        <v>81</v>
      </c>
      <c r="F1095" t="s">
        <v>208</v>
      </c>
      <c r="G1095" t="s">
        <v>96</v>
      </c>
      <c r="H1095" t="s">
        <v>99</v>
      </c>
      <c r="I1095" t="s">
        <v>209</v>
      </c>
      <c r="J1095" t="s">
        <v>111</v>
      </c>
      <c r="K1095" t="s">
        <v>202</v>
      </c>
      <c r="L1095">
        <v>9</v>
      </c>
      <c r="X1095" s="16"/>
      <c r="Y1095" t="s">
        <v>69</v>
      </c>
      <c r="AB1095">
        <v>4</v>
      </c>
      <c r="AE1095" s="16"/>
      <c r="AF1095" s="16"/>
      <c r="AG1095" s="16"/>
      <c r="AH1095" s="16"/>
      <c r="AI1095" s="16"/>
      <c r="AJ1095" s="16"/>
      <c r="AK1095">
        <v>9</v>
      </c>
      <c r="AL1095" s="16">
        <v>9</v>
      </c>
      <c r="AM1095" s="16">
        <v>7</v>
      </c>
      <c r="AN1095" s="16">
        <v>10</v>
      </c>
      <c r="AO1095" s="16">
        <v>10</v>
      </c>
      <c r="AP1095" s="16">
        <v>9</v>
      </c>
      <c r="AQ1095" s="16">
        <v>2</v>
      </c>
      <c r="AR1095" s="16">
        <v>1</v>
      </c>
      <c r="AS1095" s="16">
        <v>3</v>
      </c>
      <c r="AT1095" s="16">
        <v>4</v>
      </c>
      <c r="AU1095">
        <v>1</v>
      </c>
      <c r="AV1095">
        <v>0</v>
      </c>
      <c r="AW1095">
        <v>0</v>
      </c>
      <c r="AX1095">
        <v>0</v>
      </c>
      <c r="AY1095">
        <v>1</v>
      </c>
      <c r="AZ1095">
        <v>0</v>
      </c>
    </row>
    <row r="1096" spans="1:52" x14ac:dyDescent="0.35">
      <c r="A1096">
        <v>12788</v>
      </c>
      <c r="B1096" t="s">
        <v>69</v>
      </c>
      <c r="C1096" t="s">
        <v>74</v>
      </c>
      <c r="D1096" t="s">
        <v>68</v>
      </c>
      <c r="E1096" t="s">
        <v>81</v>
      </c>
      <c r="F1096" t="s">
        <v>196</v>
      </c>
      <c r="G1096" t="s">
        <v>94</v>
      </c>
      <c r="H1096" t="s">
        <v>100</v>
      </c>
      <c r="I1096" t="s">
        <v>209</v>
      </c>
      <c r="J1096" t="s">
        <v>110</v>
      </c>
      <c r="K1096" t="s">
        <v>202</v>
      </c>
      <c r="L1096">
        <v>9</v>
      </c>
      <c r="P1096">
        <v>10</v>
      </c>
      <c r="Q1096">
        <v>10</v>
      </c>
      <c r="R1096">
        <v>9</v>
      </c>
      <c r="S1096">
        <v>10</v>
      </c>
      <c r="T1096">
        <v>8</v>
      </c>
      <c r="U1096">
        <v>10</v>
      </c>
      <c r="V1096" t="s">
        <v>122</v>
      </c>
      <c r="X1096">
        <v>4</v>
      </c>
      <c r="Y1096" t="s">
        <v>68</v>
      </c>
      <c r="Z1096">
        <v>10</v>
      </c>
      <c r="AA1096">
        <v>4</v>
      </c>
      <c r="AB1096">
        <v>4</v>
      </c>
      <c r="AC1096">
        <v>9</v>
      </c>
      <c r="AD1096" t="s">
        <v>128</v>
      </c>
      <c r="AE1096" s="16">
        <v>5</v>
      </c>
      <c r="AF1096" s="16">
        <v>2</v>
      </c>
      <c r="AG1096" s="16">
        <v>5</v>
      </c>
      <c r="AH1096" s="16">
        <v>5</v>
      </c>
      <c r="AI1096" s="16">
        <v>1</v>
      </c>
      <c r="AJ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</row>
    <row r="1097" spans="1:52" x14ac:dyDescent="0.35">
      <c r="A1097">
        <v>12790</v>
      </c>
      <c r="B1097" t="s">
        <v>69</v>
      </c>
      <c r="C1097" t="s">
        <v>74</v>
      </c>
      <c r="D1097" t="s">
        <v>68</v>
      </c>
      <c r="E1097" t="s">
        <v>84</v>
      </c>
      <c r="F1097" t="s">
        <v>196</v>
      </c>
      <c r="G1097" t="s">
        <v>94</v>
      </c>
      <c r="H1097" t="s">
        <v>98</v>
      </c>
      <c r="I1097" t="s">
        <v>199</v>
      </c>
      <c r="J1097" t="s">
        <v>111</v>
      </c>
      <c r="K1097" t="s">
        <v>204</v>
      </c>
      <c r="L1097">
        <v>9</v>
      </c>
      <c r="X1097" s="16"/>
      <c r="Y1097" t="s">
        <v>69</v>
      </c>
      <c r="AB1097">
        <v>4</v>
      </c>
      <c r="AE1097" s="16"/>
      <c r="AF1097" s="16"/>
      <c r="AG1097" s="16"/>
      <c r="AH1097" s="16"/>
      <c r="AI1097" s="16"/>
      <c r="AJ1097" s="16"/>
      <c r="AK1097">
        <v>9</v>
      </c>
      <c r="AL1097" s="16">
        <v>9</v>
      </c>
      <c r="AM1097" s="16">
        <v>8</v>
      </c>
      <c r="AN1097" s="16">
        <v>10</v>
      </c>
      <c r="AO1097" s="16">
        <v>9</v>
      </c>
      <c r="AP1097" s="16">
        <v>7</v>
      </c>
      <c r="AQ1097" s="16">
        <v>1</v>
      </c>
      <c r="AR1097" s="16">
        <v>3</v>
      </c>
      <c r="AS1097" s="16">
        <v>2</v>
      </c>
      <c r="AT1097" s="16">
        <v>4</v>
      </c>
      <c r="AU1097">
        <v>1</v>
      </c>
      <c r="AV1097">
        <v>1</v>
      </c>
      <c r="AW1097">
        <v>1</v>
      </c>
      <c r="AX1097">
        <v>0</v>
      </c>
      <c r="AY1097">
        <v>0</v>
      </c>
      <c r="AZ1097">
        <v>0</v>
      </c>
    </row>
    <row r="1098" spans="1:52" x14ac:dyDescent="0.35">
      <c r="A1098">
        <v>12791</v>
      </c>
      <c r="B1098" t="s">
        <v>69</v>
      </c>
      <c r="C1098" t="s">
        <v>74</v>
      </c>
      <c r="D1098" t="s">
        <v>68</v>
      </c>
      <c r="E1098" t="s">
        <v>82</v>
      </c>
      <c r="F1098" t="s">
        <v>196</v>
      </c>
      <c r="G1098" t="s">
        <v>94</v>
      </c>
      <c r="H1098" t="s">
        <v>98</v>
      </c>
      <c r="I1098" t="s">
        <v>203</v>
      </c>
      <c r="J1098" t="s">
        <v>111</v>
      </c>
      <c r="K1098" t="s">
        <v>204</v>
      </c>
      <c r="L1098">
        <v>8</v>
      </c>
      <c r="X1098" s="16"/>
      <c r="Y1098" t="s">
        <v>69</v>
      </c>
      <c r="AB1098">
        <v>5</v>
      </c>
      <c r="AE1098" s="16"/>
      <c r="AF1098" s="16"/>
      <c r="AG1098" s="16"/>
      <c r="AH1098" s="16"/>
      <c r="AI1098" s="16"/>
      <c r="AJ1098" s="16"/>
      <c r="AK1098">
        <v>7</v>
      </c>
      <c r="AL1098" s="16">
        <v>7</v>
      </c>
      <c r="AM1098" s="16">
        <v>7</v>
      </c>
      <c r="AN1098" s="16">
        <v>4</v>
      </c>
      <c r="AO1098" s="16">
        <v>8</v>
      </c>
      <c r="AP1098" s="16">
        <v>7</v>
      </c>
      <c r="AQ1098" s="16">
        <v>4</v>
      </c>
      <c r="AR1098" s="16">
        <v>2</v>
      </c>
      <c r="AS1098" s="16">
        <v>3</v>
      </c>
      <c r="AT1098" s="16">
        <v>1</v>
      </c>
      <c r="AU1098">
        <v>1</v>
      </c>
      <c r="AV1098">
        <v>0</v>
      </c>
      <c r="AW1098">
        <v>1</v>
      </c>
      <c r="AX1098">
        <v>0</v>
      </c>
      <c r="AY1098">
        <v>0</v>
      </c>
      <c r="AZ1098">
        <v>0</v>
      </c>
    </row>
    <row r="1099" spans="1:52" x14ac:dyDescent="0.35">
      <c r="A1099">
        <v>12793</v>
      </c>
      <c r="B1099" t="s">
        <v>69</v>
      </c>
      <c r="C1099" t="s">
        <v>74</v>
      </c>
      <c r="D1099" t="s">
        <v>68</v>
      </c>
      <c r="E1099" t="s">
        <v>80</v>
      </c>
      <c r="F1099" t="s">
        <v>208</v>
      </c>
      <c r="G1099" t="s">
        <v>96</v>
      </c>
      <c r="H1099" t="s">
        <v>98</v>
      </c>
      <c r="I1099" t="s">
        <v>209</v>
      </c>
      <c r="J1099" t="s">
        <v>112</v>
      </c>
      <c r="K1099" t="s">
        <v>116</v>
      </c>
      <c r="L1099">
        <v>9</v>
      </c>
      <c r="X1099" s="16"/>
      <c r="Y1099" t="s">
        <v>69</v>
      </c>
      <c r="AB1099">
        <v>4</v>
      </c>
      <c r="AE1099" s="16"/>
      <c r="AF1099" s="16"/>
      <c r="AG1099" s="16"/>
      <c r="AH1099" s="16"/>
      <c r="AI1099" s="16"/>
      <c r="AJ1099" s="16"/>
      <c r="AK1099">
        <v>10</v>
      </c>
      <c r="AL1099" s="16">
        <v>10</v>
      </c>
      <c r="AM1099" s="16">
        <v>9</v>
      </c>
      <c r="AN1099" s="16">
        <v>10</v>
      </c>
      <c r="AO1099" s="16">
        <v>7</v>
      </c>
      <c r="AP1099" s="16">
        <v>8</v>
      </c>
      <c r="AQ1099" s="16">
        <v>3</v>
      </c>
      <c r="AR1099" s="16">
        <v>2</v>
      </c>
      <c r="AS1099" s="16">
        <v>1</v>
      </c>
      <c r="AT1099" s="16">
        <v>4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0</v>
      </c>
    </row>
    <row r="1100" spans="1:52" x14ac:dyDescent="0.35">
      <c r="A1100">
        <v>12796</v>
      </c>
      <c r="B1100" t="s">
        <v>69</v>
      </c>
      <c r="C1100" t="s">
        <v>74</v>
      </c>
      <c r="D1100" t="s">
        <v>68</v>
      </c>
      <c r="E1100" t="s">
        <v>82</v>
      </c>
      <c r="F1100" t="s">
        <v>200</v>
      </c>
      <c r="G1100" t="s">
        <v>96</v>
      </c>
      <c r="H1100" t="s">
        <v>97</v>
      </c>
      <c r="I1100" t="s">
        <v>203</v>
      </c>
      <c r="J1100" t="s">
        <v>111</v>
      </c>
      <c r="K1100" t="s">
        <v>204</v>
      </c>
      <c r="L1100">
        <v>9</v>
      </c>
      <c r="X1100" s="16"/>
      <c r="Y1100" t="s">
        <v>68</v>
      </c>
      <c r="Z1100">
        <v>10</v>
      </c>
      <c r="AA1100">
        <v>4</v>
      </c>
      <c r="AB1100">
        <v>4</v>
      </c>
      <c r="AC1100">
        <v>9</v>
      </c>
      <c r="AD1100" t="s">
        <v>129</v>
      </c>
      <c r="AE1100" s="16">
        <v>5</v>
      </c>
      <c r="AF1100" s="16">
        <v>5</v>
      </c>
      <c r="AG1100" s="16">
        <v>4</v>
      </c>
      <c r="AH1100" s="16">
        <v>5</v>
      </c>
      <c r="AI1100" s="16"/>
      <c r="AJ1100" s="16">
        <v>2</v>
      </c>
      <c r="AK1100">
        <v>10</v>
      </c>
      <c r="AL1100" s="16">
        <v>10</v>
      </c>
      <c r="AM1100" s="16">
        <v>8</v>
      </c>
      <c r="AN1100" s="16">
        <v>10</v>
      </c>
      <c r="AO1100" s="16">
        <v>8</v>
      </c>
      <c r="AP1100" s="16">
        <v>9</v>
      </c>
      <c r="AQ1100" s="16">
        <v>2</v>
      </c>
      <c r="AR1100" s="16">
        <v>1</v>
      </c>
      <c r="AS1100" s="16">
        <v>3</v>
      </c>
      <c r="AT1100" s="16">
        <v>4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</row>
    <row r="1101" spans="1:52" x14ac:dyDescent="0.35">
      <c r="A1101">
        <v>12798</v>
      </c>
      <c r="B1101" t="s">
        <v>69</v>
      </c>
      <c r="C1101" t="s">
        <v>74</v>
      </c>
      <c r="D1101" t="s">
        <v>68</v>
      </c>
      <c r="E1101" t="s">
        <v>79</v>
      </c>
      <c r="F1101" t="s">
        <v>198</v>
      </c>
      <c r="G1101" t="s">
        <v>96</v>
      </c>
      <c r="H1101" t="s">
        <v>98</v>
      </c>
      <c r="I1101" t="s">
        <v>209</v>
      </c>
      <c r="J1101" t="s">
        <v>111</v>
      </c>
      <c r="K1101" t="s">
        <v>202</v>
      </c>
      <c r="L1101">
        <v>9</v>
      </c>
      <c r="X1101" s="16"/>
      <c r="Y1101" t="s">
        <v>69</v>
      </c>
      <c r="AB1101">
        <v>5</v>
      </c>
      <c r="AE1101" s="16"/>
      <c r="AF1101" s="16"/>
      <c r="AG1101" s="16"/>
      <c r="AH1101" s="16"/>
      <c r="AI1101" s="16"/>
      <c r="AJ1101" s="16"/>
      <c r="AK1101">
        <v>10</v>
      </c>
      <c r="AL1101" s="16">
        <v>9</v>
      </c>
      <c r="AM1101" s="16">
        <v>7</v>
      </c>
      <c r="AN1101" s="16">
        <v>10</v>
      </c>
      <c r="AO1101" s="16">
        <v>7</v>
      </c>
      <c r="AP1101" s="16">
        <v>7</v>
      </c>
      <c r="AQ1101" s="16">
        <v>1</v>
      </c>
      <c r="AR1101" s="16">
        <v>3</v>
      </c>
      <c r="AS1101" s="16">
        <v>2</v>
      </c>
      <c r="AT1101" s="16">
        <v>4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0</v>
      </c>
    </row>
    <row r="1102" spans="1:52" x14ac:dyDescent="0.35">
      <c r="A1102">
        <v>12806</v>
      </c>
      <c r="B1102" t="s">
        <v>69</v>
      </c>
      <c r="C1102" t="s">
        <v>74</v>
      </c>
      <c r="D1102" t="s">
        <v>68</v>
      </c>
      <c r="E1102" t="s">
        <v>78</v>
      </c>
      <c r="F1102" t="s">
        <v>198</v>
      </c>
      <c r="G1102" t="s">
        <v>96</v>
      </c>
      <c r="H1102" t="s">
        <v>98</v>
      </c>
      <c r="I1102" t="s">
        <v>201</v>
      </c>
      <c r="J1102" t="s">
        <v>111</v>
      </c>
      <c r="K1102" t="s">
        <v>202</v>
      </c>
      <c r="L1102">
        <v>9</v>
      </c>
      <c r="X1102" s="16"/>
      <c r="Y1102" t="s">
        <v>68</v>
      </c>
      <c r="Z1102">
        <v>10</v>
      </c>
      <c r="AA1102">
        <v>4</v>
      </c>
      <c r="AB1102">
        <v>5</v>
      </c>
      <c r="AC1102">
        <v>10</v>
      </c>
      <c r="AD1102" t="s">
        <v>128</v>
      </c>
      <c r="AE1102" s="16">
        <v>4</v>
      </c>
      <c r="AF1102" s="16">
        <v>2</v>
      </c>
      <c r="AG1102" s="16">
        <v>3</v>
      </c>
      <c r="AH1102" s="16">
        <v>4</v>
      </c>
      <c r="AI1102" s="16">
        <v>1</v>
      </c>
      <c r="AJ1102" s="16"/>
      <c r="AK1102">
        <v>10</v>
      </c>
      <c r="AL1102" s="16">
        <v>9</v>
      </c>
      <c r="AM1102" s="16">
        <v>9</v>
      </c>
      <c r="AN1102" s="16">
        <v>10</v>
      </c>
      <c r="AO1102" s="16">
        <v>8</v>
      </c>
      <c r="AP1102" s="16">
        <v>9</v>
      </c>
      <c r="AQ1102" s="16">
        <v>1</v>
      </c>
      <c r="AR1102" s="16">
        <v>3</v>
      </c>
      <c r="AS1102" s="16">
        <v>2</v>
      </c>
      <c r="AT1102" s="16">
        <v>4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</row>
    <row r="1103" spans="1:52" x14ac:dyDescent="0.35">
      <c r="A1103">
        <v>12808</v>
      </c>
      <c r="B1103" t="s">
        <v>69</v>
      </c>
      <c r="C1103" t="s">
        <v>74</v>
      </c>
      <c r="D1103" t="s">
        <v>68</v>
      </c>
      <c r="E1103" t="s">
        <v>86</v>
      </c>
      <c r="F1103" t="s">
        <v>208</v>
      </c>
      <c r="G1103" t="s">
        <v>96</v>
      </c>
      <c r="H1103" t="s">
        <v>98</v>
      </c>
      <c r="I1103" t="s">
        <v>203</v>
      </c>
      <c r="J1103" t="s">
        <v>111</v>
      </c>
      <c r="K1103" t="s">
        <v>202</v>
      </c>
      <c r="L1103">
        <v>9</v>
      </c>
      <c r="X1103" s="16"/>
      <c r="Y1103" t="s">
        <v>69</v>
      </c>
      <c r="AB1103">
        <v>4</v>
      </c>
      <c r="AE1103" s="16"/>
      <c r="AF1103" s="16"/>
      <c r="AG1103" s="16"/>
      <c r="AH1103" s="16"/>
      <c r="AI1103" s="16"/>
      <c r="AJ1103" s="16"/>
      <c r="AK1103">
        <v>10</v>
      </c>
      <c r="AL1103" s="16">
        <v>9</v>
      </c>
      <c r="AM1103" s="16">
        <v>10</v>
      </c>
      <c r="AN1103" s="16">
        <v>9</v>
      </c>
      <c r="AO1103" s="16">
        <v>7</v>
      </c>
      <c r="AP1103" s="16">
        <v>9</v>
      </c>
      <c r="AQ1103" s="16">
        <v>4</v>
      </c>
      <c r="AR1103" s="16">
        <v>3</v>
      </c>
      <c r="AS1103" s="16">
        <v>2</v>
      </c>
      <c r="AT1103" s="16">
        <v>1</v>
      </c>
      <c r="AU1103">
        <v>1</v>
      </c>
      <c r="AV1103">
        <v>1</v>
      </c>
      <c r="AW1103">
        <v>0</v>
      </c>
      <c r="AX1103">
        <v>0</v>
      </c>
      <c r="AY1103">
        <v>0</v>
      </c>
      <c r="AZ1103">
        <v>0</v>
      </c>
    </row>
    <row r="1104" spans="1:52" x14ac:dyDescent="0.35">
      <c r="A1104">
        <v>12809</v>
      </c>
      <c r="B1104" t="s">
        <v>69</v>
      </c>
      <c r="C1104" t="s">
        <v>74</v>
      </c>
      <c r="D1104" t="s">
        <v>68</v>
      </c>
      <c r="E1104" t="s">
        <v>81</v>
      </c>
      <c r="F1104" t="s">
        <v>196</v>
      </c>
      <c r="G1104" t="s">
        <v>94</v>
      </c>
      <c r="H1104" t="s">
        <v>98</v>
      </c>
      <c r="I1104" t="s">
        <v>205</v>
      </c>
      <c r="J1104" t="s">
        <v>111</v>
      </c>
      <c r="K1104" t="s">
        <v>204</v>
      </c>
      <c r="L1104">
        <v>10</v>
      </c>
      <c r="X1104" s="16"/>
      <c r="Y1104" t="s">
        <v>68</v>
      </c>
      <c r="Z1104">
        <v>9</v>
      </c>
      <c r="AA1104">
        <v>4</v>
      </c>
      <c r="AB1104">
        <v>5</v>
      </c>
      <c r="AC1104">
        <v>9</v>
      </c>
      <c r="AD1104" t="s">
        <v>128</v>
      </c>
      <c r="AE1104" s="16">
        <v>5</v>
      </c>
      <c r="AF1104" s="16">
        <v>5</v>
      </c>
      <c r="AG1104" s="16">
        <v>4</v>
      </c>
      <c r="AH1104" s="16">
        <v>5</v>
      </c>
      <c r="AI1104" s="16">
        <v>1</v>
      </c>
      <c r="AJ1104" s="16"/>
      <c r="AK1104">
        <v>9</v>
      </c>
      <c r="AL1104" s="16">
        <v>10</v>
      </c>
      <c r="AM1104" s="16">
        <v>8</v>
      </c>
      <c r="AN1104" s="16">
        <v>9</v>
      </c>
      <c r="AO1104" s="16">
        <v>9</v>
      </c>
      <c r="AP1104" s="16">
        <v>8</v>
      </c>
      <c r="AQ1104" s="16">
        <v>4</v>
      </c>
      <c r="AR1104" s="16">
        <v>1</v>
      </c>
      <c r="AS1104" s="16">
        <v>3</v>
      </c>
      <c r="AT1104" s="16">
        <v>2</v>
      </c>
      <c r="AU1104">
        <v>1</v>
      </c>
      <c r="AV1104">
        <v>1</v>
      </c>
      <c r="AW1104">
        <v>0</v>
      </c>
      <c r="AX1104">
        <v>0</v>
      </c>
      <c r="AY1104">
        <v>0</v>
      </c>
      <c r="AZ1104">
        <v>0</v>
      </c>
    </row>
    <row r="1105" spans="1:52" x14ac:dyDescent="0.35">
      <c r="A1105">
        <v>12810</v>
      </c>
      <c r="B1105" t="s">
        <v>69</v>
      </c>
      <c r="C1105" t="s">
        <v>74</v>
      </c>
      <c r="D1105" t="s">
        <v>68</v>
      </c>
      <c r="E1105" t="s">
        <v>78</v>
      </c>
      <c r="F1105" t="s">
        <v>196</v>
      </c>
      <c r="G1105" t="s">
        <v>95</v>
      </c>
      <c r="H1105" t="s">
        <v>97</v>
      </c>
      <c r="I1105" t="s">
        <v>199</v>
      </c>
      <c r="J1105" t="s">
        <v>110</v>
      </c>
      <c r="K1105" t="s">
        <v>116</v>
      </c>
      <c r="L1105">
        <v>10</v>
      </c>
      <c r="P1105">
        <v>8</v>
      </c>
      <c r="Q1105">
        <v>8</v>
      </c>
      <c r="R1105">
        <v>10</v>
      </c>
      <c r="S1105">
        <v>8</v>
      </c>
      <c r="T1105">
        <v>9</v>
      </c>
      <c r="U1105">
        <v>8</v>
      </c>
      <c r="V1105" t="s">
        <v>123</v>
      </c>
      <c r="X1105">
        <v>4</v>
      </c>
      <c r="Y1105" t="s">
        <v>68</v>
      </c>
      <c r="Z1105">
        <v>9</v>
      </c>
      <c r="AA1105">
        <v>5</v>
      </c>
      <c r="AB1105">
        <v>5</v>
      </c>
      <c r="AC1105">
        <v>10</v>
      </c>
      <c r="AD1105" t="s">
        <v>128</v>
      </c>
      <c r="AE1105" s="16">
        <v>4</v>
      </c>
      <c r="AF1105" s="16">
        <v>3</v>
      </c>
      <c r="AG1105" s="16">
        <v>5</v>
      </c>
      <c r="AH1105" s="16">
        <v>3</v>
      </c>
      <c r="AI1105" s="16">
        <v>1</v>
      </c>
      <c r="AJ1105" s="16"/>
      <c r="AL1105" s="16"/>
      <c r="AM1105" s="16"/>
      <c r="AN1105" s="16"/>
      <c r="AO1105" s="16"/>
      <c r="AP1105" s="16"/>
      <c r="AQ1105" s="16"/>
      <c r="AR1105" s="16"/>
      <c r="AS1105" s="16"/>
      <c r="AT1105" s="16"/>
      <c r="AU1105">
        <v>1</v>
      </c>
      <c r="AV1105">
        <v>0</v>
      </c>
      <c r="AW1105">
        <v>0</v>
      </c>
      <c r="AX1105">
        <v>0</v>
      </c>
      <c r="AY1105">
        <v>0</v>
      </c>
      <c r="AZ1105">
        <v>0</v>
      </c>
    </row>
    <row r="1106" spans="1:52" x14ac:dyDescent="0.35">
      <c r="A1106">
        <v>12811</v>
      </c>
      <c r="B1106" t="s">
        <v>69</v>
      </c>
      <c r="C1106" t="s">
        <v>74</v>
      </c>
      <c r="D1106" t="s">
        <v>68</v>
      </c>
      <c r="E1106" t="s">
        <v>84</v>
      </c>
      <c r="F1106" t="s">
        <v>198</v>
      </c>
      <c r="G1106" t="s">
        <v>96</v>
      </c>
      <c r="H1106" t="s">
        <v>98</v>
      </c>
      <c r="I1106" t="s">
        <v>199</v>
      </c>
      <c r="J1106" t="s">
        <v>111</v>
      </c>
      <c r="K1106" t="s">
        <v>202</v>
      </c>
      <c r="L1106">
        <v>7</v>
      </c>
      <c r="X1106" s="16"/>
      <c r="Y1106" t="s">
        <v>69</v>
      </c>
      <c r="AB1106">
        <v>4</v>
      </c>
      <c r="AE1106" s="16"/>
      <c r="AF1106" s="16"/>
      <c r="AG1106" s="16"/>
      <c r="AH1106" s="16"/>
      <c r="AI1106" s="16"/>
      <c r="AJ1106" s="16"/>
      <c r="AK1106">
        <v>9</v>
      </c>
      <c r="AL1106" s="16">
        <v>7</v>
      </c>
      <c r="AM1106" s="16">
        <v>7</v>
      </c>
      <c r="AN1106" s="16">
        <v>10</v>
      </c>
      <c r="AO1106" s="16">
        <v>7</v>
      </c>
      <c r="AP1106" s="16">
        <v>8</v>
      </c>
      <c r="AQ1106" s="16">
        <v>2</v>
      </c>
      <c r="AR1106" s="16">
        <v>4</v>
      </c>
      <c r="AS1106" s="16">
        <v>3</v>
      </c>
      <c r="AT1106" s="16">
        <v>1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0</v>
      </c>
    </row>
    <row r="1107" spans="1:52" x14ac:dyDescent="0.35">
      <c r="A1107">
        <v>12813</v>
      </c>
      <c r="B1107" t="s">
        <v>69</v>
      </c>
      <c r="C1107" t="s">
        <v>74</v>
      </c>
      <c r="D1107" t="s">
        <v>68</v>
      </c>
      <c r="E1107" t="s">
        <v>77</v>
      </c>
      <c r="F1107" t="s">
        <v>196</v>
      </c>
      <c r="G1107" t="s">
        <v>96</v>
      </c>
      <c r="H1107" t="s">
        <v>97</v>
      </c>
      <c r="I1107" t="s">
        <v>207</v>
      </c>
      <c r="J1107" t="s">
        <v>110</v>
      </c>
      <c r="K1107" t="s">
        <v>204</v>
      </c>
      <c r="L1107">
        <v>10</v>
      </c>
      <c r="P1107">
        <v>10</v>
      </c>
      <c r="Q1107">
        <v>9</v>
      </c>
      <c r="R1107">
        <v>9</v>
      </c>
      <c r="S1107">
        <v>9</v>
      </c>
      <c r="T1107">
        <v>10</v>
      </c>
      <c r="U1107">
        <v>9</v>
      </c>
      <c r="V1107" t="s">
        <v>123</v>
      </c>
      <c r="X1107">
        <v>4</v>
      </c>
      <c r="Y1107" t="s">
        <v>69</v>
      </c>
      <c r="AB1107">
        <v>4</v>
      </c>
      <c r="AE1107" s="16"/>
      <c r="AF1107" s="16"/>
      <c r="AG1107" s="16"/>
      <c r="AH1107" s="16"/>
      <c r="AI1107" s="16"/>
      <c r="AJ1107" s="16"/>
      <c r="AL1107" s="16"/>
      <c r="AM1107" s="16"/>
      <c r="AN1107" s="16"/>
      <c r="AO1107" s="16"/>
      <c r="AP1107" s="16"/>
      <c r="AQ1107" s="16"/>
      <c r="AR1107" s="16"/>
      <c r="AS1107" s="16"/>
      <c r="AT1107" s="16"/>
      <c r="AU1107">
        <v>1</v>
      </c>
      <c r="AV1107">
        <v>0</v>
      </c>
      <c r="AW1107">
        <v>0</v>
      </c>
      <c r="AX1107">
        <v>0</v>
      </c>
      <c r="AY1107">
        <v>0</v>
      </c>
      <c r="AZ1107">
        <v>0</v>
      </c>
    </row>
    <row r="1108" spans="1:52" x14ac:dyDescent="0.35">
      <c r="A1108">
        <v>12818</v>
      </c>
      <c r="B1108" t="s">
        <v>69</v>
      </c>
      <c r="C1108" t="s">
        <v>74</v>
      </c>
      <c r="D1108" t="s">
        <v>68</v>
      </c>
      <c r="E1108" t="s">
        <v>83</v>
      </c>
      <c r="F1108" t="s">
        <v>196</v>
      </c>
      <c r="G1108" t="s">
        <v>96</v>
      </c>
      <c r="H1108" t="s">
        <v>97</v>
      </c>
      <c r="I1108" t="s">
        <v>199</v>
      </c>
      <c r="J1108" t="s">
        <v>111</v>
      </c>
      <c r="K1108" t="s">
        <v>202</v>
      </c>
      <c r="L1108">
        <v>9</v>
      </c>
      <c r="X1108" s="16"/>
      <c r="Y1108" t="s">
        <v>69</v>
      </c>
      <c r="AB1108">
        <v>5</v>
      </c>
      <c r="AE1108" s="16"/>
      <c r="AF1108" s="16"/>
      <c r="AG1108" s="16"/>
      <c r="AH1108" s="16"/>
      <c r="AI1108" s="16"/>
      <c r="AJ1108" s="16"/>
      <c r="AK1108">
        <v>10</v>
      </c>
      <c r="AL1108" s="16">
        <v>9</v>
      </c>
      <c r="AM1108" s="16">
        <v>7</v>
      </c>
      <c r="AN1108" s="16">
        <v>10</v>
      </c>
      <c r="AO1108" s="16">
        <v>8</v>
      </c>
      <c r="AP1108" s="16">
        <v>9</v>
      </c>
      <c r="AQ1108" s="16">
        <v>1</v>
      </c>
      <c r="AR1108" s="16">
        <v>4</v>
      </c>
      <c r="AS1108" s="16">
        <v>2</v>
      </c>
      <c r="AT1108" s="16">
        <v>3</v>
      </c>
      <c r="AU1108">
        <v>1</v>
      </c>
      <c r="AV1108">
        <v>0</v>
      </c>
      <c r="AW1108">
        <v>0</v>
      </c>
      <c r="AX1108">
        <v>0</v>
      </c>
      <c r="AY1108">
        <v>0</v>
      </c>
      <c r="AZ1108">
        <v>0</v>
      </c>
    </row>
    <row r="1109" spans="1:52" x14ac:dyDescent="0.35">
      <c r="A1109">
        <v>12821</v>
      </c>
      <c r="B1109" t="s">
        <v>69</v>
      </c>
      <c r="C1109" t="s">
        <v>74</v>
      </c>
      <c r="D1109" t="s">
        <v>68</v>
      </c>
      <c r="E1109" t="s">
        <v>76</v>
      </c>
      <c r="F1109" t="s">
        <v>198</v>
      </c>
      <c r="G1109" t="s">
        <v>96</v>
      </c>
      <c r="H1109" t="s">
        <v>97</v>
      </c>
      <c r="I1109" t="s">
        <v>197</v>
      </c>
      <c r="J1109" t="s">
        <v>111</v>
      </c>
      <c r="K1109" t="s">
        <v>204</v>
      </c>
      <c r="L1109">
        <v>9</v>
      </c>
      <c r="X1109" s="16"/>
      <c r="Y1109" t="s">
        <v>68</v>
      </c>
      <c r="Z1109">
        <v>8</v>
      </c>
      <c r="AA1109">
        <v>4</v>
      </c>
      <c r="AB1109">
        <v>4</v>
      </c>
      <c r="AC1109">
        <v>8</v>
      </c>
      <c r="AD1109" t="s">
        <v>128</v>
      </c>
      <c r="AE1109" s="16">
        <v>4</v>
      </c>
      <c r="AF1109" s="16">
        <v>3</v>
      </c>
      <c r="AG1109" s="16">
        <v>5</v>
      </c>
      <c r="AH1109" s="16">
        <v>4</v>
      </c>
      <c r="AI1109" s="16">
        <v>1</v>
      </c>
      <c r="AJ1109" s="16"/>
      <c r="AK1109">
        <v>10</v>
      </c>
      <c r="AL1109" s="16">
        <v>9</v>
      </c>
      <c r="AM1109" s="16">
        <v>10</v>
      </c>
      <c r="AN1109" s="16">
        <v>10</v>
      </c>
      <c r="AO1109" s="16">
        <v>8</v>
      </c>
      <c r="AP1109" s="16">
        <v>9</v>
      </c>
      <c r="AQ1109" s="16">
        <v>2</v>
      </c>
      <c r="AR1109" s="16">
        <v>1</v>
      </c>
      <c r="AS1109" s="16">
        <v>3</v>
      </c>
      <c r="AT1109" s="16">
        <v>4</v>
      </c>
      <c r="AU1109">
        <v>1</v>
      </c>
      <c r="AV1109">
        <v>1</v>
      </c>
      <c r="AW1109">
        <v>1</v>
      </c>
      <c r="AX1109">
        <v>0</v>
      </c>
      <c r="AY1109">
        <v>0</v>
      </c>
      <c r="AZ1109">
        <v>0</v>
      </c>
    </row>
    <row r="1110" spans="1:52" x14ac:dyDescent="0.35">
      <c r="A1110">
        <v>12822</v>
      </c>
      <c r="B1110" t="s">
        <v>69</v>
      </c>
      <c r="C1110" t="s">
        <v>74</v>
      </c>
      <c r="D1110" t="s">
        <v>68</v>
      </c>
      <c r="E1110" t="s">
        <v>79</v>
      </c>
      <c r="F1110" t="s">
        <v>196</v>
      </c>
      <c r="G1110" t="s">
        <v>95</v>
      </c>
      <c r="H1110" t="s">
        <v>98</v>
      </c>
      <c r="I1110" t="s">
        <v>205</v>
      </c>
      <c r="J1110" t="s">
        <v>111</v>
      </c>
      <c r="K1110" t="s">
        <v>116</v>
      </c>
      <c r="L1110">
        <v>10</v>
      </c>
      <c r="X1110" s="16"/>
      <c r="Y1110" t="s">
        <v>69</v>
      </c>
      <c r="AB1110">
        <v>5</v>
      </c>
      <c r="AE1110" s="16"/>
      <c r="AF1110" s="16"/>
      <c r="AG1110" s="16"/>
      <c r="AH1110" s="16"/>
      <c r="AI1110" s="16"/>
      <c r="AJ1110" s="16"/>
      <c r="AK1110">
        <v>9</v>
      </c>
      <c r="AL1110" s="16">
        <v>9</v>
      </c>
      <c r="AM1110" s="16">
        <v>9</v>
      </c>
      <c r="AN1110" s="16">
        <v>9</v>
      </c>
      <c r="AO1110" s="16">
        <v>8</v>
      </c>
      <c r="AP1110" s="16">
        <v>9</v>
      </c>
      <c r="AQ1110" s="16">
        <v>4</v>
      </c>
      <c r="AR1110" s="16">
        <v>3</v>
      </c>
      <c r="AS1110" s="16">
        <v>2</v>
      </c>
      <c r="AT1110" s="16">
        <v>1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</row>
    <row r="1111" spans="1:52" x14ac:dyDescent="0.35">
      <c r="A1111">
        <v>12826</v>
      </c>
      <c r="B1111" t="s">
        <v>69</v>
      </c>
      <c r="C1111" t="s">
        <v>74</v>
      </c>
      <c r="D1111" t="s">
        <v>68</v>
      </c>
      <c r="E1111" t="s">
        <v>82</v>
      </c>
      <c r="F1111" t="s">
        <v>198</v>
      </c>
      <c r="G1111" t="s">
        <v>95</v>
      </c>
      <c r="H1111" t="s">
        <v>97</v>
      </c>
      <c r="I1111" t="s">
        <v>201</v>
      </c>
      <c r="J1111" t="s">
        <v>110</v>
      </c>
      <c r="K1111" t="s">
        <v>204</v>
      </c>
      <c r="L1111">
        <v>7</v>
      </c>
      <c r="P1111">
        <v>9</v>
      </c>
      <c r="Q1111">
        <v>10</v>
      </c>
      <c r="R1111">
        <v>10</v>
      </c>
      <c r="S1111">
        <v>10</v>
      </c>
      <c r="T1111">
        <v>9</v>
      </c>
      <c r="U1111">
        <v>10</v>
      </c>
      <c r="V1111" t="s">
        <v>126</v>
      </c>
      <c r="X1111">
        <v>4</v>
      </c>
      <c r="Y1111" t="s">
        <v>69</v>
      </c>
      <c r="AB1111">
        <v>4</v>
      </c>
      <c r="AE1111" s="16"/>
      <c r="AF1111" s="16"/>
      <c r="AG1111" s="16"/>
      <c r="AH1111" s="16"/>
      <c r="AI1111" s="16"/>
      <c r="AJ1111" s="16"/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>
        <v>1</v>
      </c>
      <c r="AV1111">
        <v>1</v>
      </c>
      <c r="AW1111">
        <v>0</v>
      </c>
      <c r="AX1111">
        <v>0</v>
      </c>
      <c r="AY1111">
        <v>1</v>
      </c>
      <c r="AZ1111">
        <v>0</v>
      </c>
    </row>
    <row r="1112" spans="1:52" x14ac:dyDescent="0.35">
      <c r="A1112">
        <v>12832</v>
      </c>
      <c r="B1112" t="s">
        <v>69</v>
      </c>
      <c r="C1112" t="s">
        <v>74</v>
      </c>
      <c r="D1112" t="s">
        <v>68</v>
      </c>
      <c r="E1112" t="s">
        <v>84</v>
      </c>
      <c r="F1112" t="s">
        <v>196</v>
      </c>
      <c r="G1112" t="s">
        <v>94</v>
      </c>
      <c r="H1112" t="s">
        <v>97</v>
      </c>
      <c r="I1112" t="s">
        <v>209</v>
      </c>
      <c r="J1112" t="s">
        <v>111</v>
      </c>
      <c r="K1112" t="s">
        <v>202</v>
      </c>
      <c r="L1112">
        <v>10</v>
      </c>
      <c r="X1112" s="16"/>
      <c r="Y1112" t="s">
        <v>69</v>
      </c>
      <c r="AB1112">
        <v>4</v>
      </c>
      <c r="AE1112" s="16"/>
      <c r="AF1112" s="16"/>
      <c r="AG1112" s="16"/>
      <c r="AH1112" s="16"/>
      <c r="AI1112" s="16"/>
      <c r="AJ1112" s="16"/>
      <c r="AK1112">
        <v>9</v>
      </c>
      <c r="AL1112" s="16">
        <v>9</v>
      </c>
      <c r="AM1112" s="16">
        <v>10</v>
      </c>
      <c r="AN1112" s="16">
        <v>10</v>
      </c>
      <c r="AO1112" s="16">
        <v>9</v>
      </c>
      <c r="AP1112" s="16">
        <v>7</v>
      </c>
      <c r="AQ1112" s="16">
        <v>4</v>
      </c>
      <c r="AR1112" s="16">
        <v>2</v>
      </c>
      <c r="AS1112" s="16">
        <v>3</v>
      </c>
      <c r="AT1112" s="16">
        <v>1</v>
      </c>
      <c r="AU1112">
        <v>1</v>
      </c>
      <c r="AV1112">
        <v>0</v>
      </c>
      <c r="AW1112">
        <v>0</v>
      </c>
      <c r="AX1112">
        <v>0</v>
      </c>
      <c r="AY1112">
        <v>1</v>
      </c>
      <c r="AZ1112">
        <v>0</v>
      </c>
    </row>
    <row r="1113" spans="1:52" x14ac:dyDescent="0.35">
      <c r="A1113">
        <v>12833</v>
      </c>
      <c r="B1113" t="s">
        <v>69</v>
      </c>
      <c r="C1113" t="s">
        <v>74</v>
      </c>
      <c r="D1113" t="s">
        <v>68</v>
      </c>
      <c r="E1113" t="s">
        <v>81</v>
      </c>
      <c r="F1113" t="s">
        <v>196</v>
      </c>
      <c r="G1113" t="s">
        <v>95</v>
      </c>
      <c r="H1113" t="s">
        <v>98</v>
      </c>
      <c r="I1113" t="s">
        <v>207</v>
      </c>
      <c r="J1113" t="s">
        <v>111</v>
      </c>
      <c r="K1113" t="s">
        <v>116</v>
      </c>
      <c r="L1113">
        <v>6</v>
      </c>
      <c r="X1113" s="16"/>
      <c r="Y1113" t="s">
        <v>69</v>
      </c>
      <c r="AB1113">
        <v>5</v>
      </c>
      <c r="AE1113" s="16"/>
      <c r="AF1113" s="16"/>
      <c r="AG1113" s="16"/>
      <c r="AH1113" s="16"/>
      <c r="AI1113" s="16"/>
      <c r="AJ1113" s="16"/>
      <c r="AK1113">
        <v>7</v>
      </c>
      <c r="AL1113" s="16">
        <v>5</v>
      </c>
      <c r="AM1113" s="16">
        <v>8</v>
      </c>
      <c r="AN1113" s="16">
        <v>6</v>
      </c>
      <c r="AO1113" s="16">
        <v>5</v>
      </c>
      <c r="AP1113" s="16">
        <v>4</v>
      </c>
      <c r="AQ1113" s="16">
        <v>2</v>
      </c>
      <c r="AR1113" s="16">
        <v>1</v>
      </c>
      <c r="AS1113" s="16">
        <v>4</v>
      </c>
      <c r="AT1113" s="16">
        <v>3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</row>
    <row r="1114" spans="1:52" x14ac:dyDescent="0.35">
      <c r="A1114">
        <v>12834</v>
      </c>
      <c r="B1114" t="s">
        <v>69</v>
      </c>
      <c r="C1114" t="s">
        <v>74</v>
      </c>
      <c r="D1114" t="s">
        <v>68</v>
      </c>
      <c r="E1114" t="s">
        <v>84</v>
      </c>
      <c r="F1114" t="s">
        <v>200</v>
      </c>
      <c r="G1114" t="s">
        <v>96</v>
      </c>
      <c r="H1114" t="s">
        <v>97</v>
      </c>
      <c r="I1114" t="s">
        <v>203</v>
      </c>
      <c r="J1114" t="s">
        <v>111</v>
      </c>
      <c r="K1114" t="s">
        <v>116</v>
      </c>
      <c r="L1114">
        <v>9</v>
      </c>
      <c r="X1114" s="16"/>
      <c r="Y1114" t="s">
        <v>69</v>
      </c>
      <c r="AB1114">
        <v>5</v>
      </c>
      <c r="AE1114" s="16"/>
      <c r="AF1114" s="16"/>
      <c r="AG1114" s="16"/>
      <c r="AH1114" s="16"/>
      <c r="AI1114" s="16"/>
      <c r="AJ1114" s="16"/>
      <c r="AK1114">
        <v>10</v>
      </c>
      <c r="AL1114" s="16">
        <v>9</v>
      </c>
      <c r="AM1114" s="16">
        <v>8</v>
      </c>
      <c r="AN1114" s="16">
        <v>9</v>
      </c>
      <c r="AO1114" s="16">
        <v>10</v>
      </c>
      <c r="AP1114" s="16">
        <v>7</v>
      </c>
      <c r="AQ1114" s="16">
        <v>1</v>
      </c>
      <c r="AR1114" s="16">
        <v>3</v>
      </c>
      <c r="AS1114" s="16">
        <v>2</v>
      </c>
      <c r="AT1114" s="16">
        <v>4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</row>
    <row r="1115" spans="1:52" x14ac:dyDescent="0.35">
      <c r="A1115">
        <v>12836</v>
      </c>
      <c r="B1115" t="s">
        <v>69</v>
      </c>
      <c r="C1115" t="s">
        <v>74</v>
      </c>
      <c r="D1115" t="s">
        <v>68</v>
      </c>
      <c r="E1115" t="s">
        <v>86</v>
      </c>
      <c r="F1115" t="s">
        <v>198</v>
      </c>
      <c r="G1115" t="s">
        <v>96</v>
      </c>
      <c r="H1115" t="s">
        <v>98</v>
      </c>
      <c r="I1115" t="s">
        <v>207</v>
      </c>
      <c r="J1115" t="s">
        <v>110</v>
      </c>
      <c r="K1115" t="s">
        <v>116</v>
      </c>
      <c r="L1115">
        <v>10</v>
      </c>
      <c r="P1115">
        <v>7</v>
      </c>
      <c r="Q1115">
        <v>5</v>
      </c>
      <c r="R1115">
        <v>6</v>
      </c>
      <c r="S1115">
        <v>6</v>
      </c>
      <c r="T1115">
        <v>7</v>
      </c>
      <c r="U1115">
        <v>5</v>
      </c>
      <c r="V1115" t="s">
        <v>123</v>
      </c>
      <c r="X1115">
        <v>3</v>
      </c>
      <c r="Y1115" t="s">
        <v>69</v>
      </c>
      <c r="AB1115">
        <v>5</v>
      </c>
      <c r="AE1115" s="16"/>
      <c r="AF1115" s="16"/>
      <c r="AG1115" s="16"/>
      <c r="AH1115" s="16"/>
      <c r="AI1115" s="16"/>
      <c r="AJ1115" s="16"/>
      <c r="AL1115" s="16"/>
      <c r="AM1115" s="16"/>
      <c r="AN1115" s="16"/>
      <c r="AO1115" s="16"/>
      <c r="AP1115" s="16"/>
      <c r="AQ1115" s="16"/>
      <c r="AR1115" s="16"/>
      <c r="AS1115" s="16"/>
      <c r="AT1115" s="16"/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</row>
    <row r="1116" spans="1:52" x14ac:dyDescent="0.35">
      <c r="A1116">
        <v>12839</v>
      </c>
      <c r="B1116" t="s">
        <v>69</v>
      </c>
      <c r="C1116" t="s">
        <v>74</v>
      </c>
      <c r="D1116" t="s">
        <v>68</v>
      </c>
      <c r="E1116" t="s">
        <v>77</v>
      </c>
      <c r="F1116" t="s">
        <v>198</v>
      </c>
      <c r="G1116" t="s">
        <v>96</v>
      </c>
      <c r="H1116" t="s">
        <v>97</v>
      </c>
      <c r="I1116" t="s">
        <v>207</v>
      </c>
      <c r="J1116" t="s">
        <v>111</v>
      </c>
      <c r="K1116" t="s">
        <v>204</v>
      </c>
      <c r="L1116">
        <v>10</v>
      </c>
      <c r="X1116" s="16"/>
      <c r="Y1116" t="s">
        <v>69</v>
      </c>
      <c r="AB1116">
        <v>5</v>
      </c>
      <c r="AE1116" s="16"/>
      <c r="AF1116" s="16"/>
      <c r="AG1116" s="16"/>
      <c r="AH1116" s="16"/>
      <c r="AI1116" s="16"/>
      <c r="AJ1116" s="16"/>
      <c r="AK1116">
        <v>10</v>
      </c>
      <c r="AL1116" s="16">
        <v>10</v>
      </c>
      <c r="AM1116" s="16">
        <v>7</v>
      </c>
      <c r="AN1116" s="16">
        <v>9</v>
      </c>
      <c r="AO1116" s="16">
        <v>10</v>
      </c>
      <c r="AP1116" s="16">
        <v>8</v>
      </c>
      <c r="AQ1116" s="16">
        <v>4</v>
      </c>
      <c r="AR1116" s="16">
        <v>3</v>
      </c>
      <c r="AS1116" s="16">
        <v>2</v>
      </c>
      <c r="AT1116" s="16">
        <v>1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</row>
    <row r="1117" spans="1:52" x14ac:dyDescent="0.35">
      <c r="A1117">
        <v>12843</v>
      </c>
      <c r="B1117" t="s">
        <v>69</v>
      </c>
      <c r="C1117" t="s">
        <v>74</v>
      </c>
      <c r="D1117" t="s">
        <v>68</v>
      </c>
      <c r="E1117" t="s">
        <v>77</v>
      </c>
      <c r="F1117" t="s">
        <v>198</v>
      </c>
      <c r="G1117" t="s">
        <v>95</v>
      </c>
      <c r="H1117" t="s">
        <v>98</v>
      </c>
      <c r="I1117" t="s">
        <v>203</v>
      </c>
      <c r="J1117" t="s">
        <v>111</v>
      </c>
      <c r="K1117" t="s">
        <v>204</v>
      </c>
      <c r="L1117">
        <v>9</v>
      </c>
      <c r="X1117" s="16"/>
      <c r="Y1117" t="s">
        <v>69</v>
      </c>
      <c r="AB1117">
        <v>5</v>
      </c>
      <c r="AE1117" s="16"/>
      <c r="AF1117" s="16"/>
      <c r="AG1117" s="16"/>
      <c r="AH1117" s="16"/>
      <c r="AI1117" s="16"/>
      <c r="AJ1117" s="16"/>
      <c r="AK1117">
        <v>10</v>
      </c>
      <c r="AL1117" s="16">
        <v>9</v>
      </c>
      <c r="AM1117" s="16">
        <v>7</v>
      </c>
      <c r="AN1117" s="16">
        <v>10</v>
      </c>
      <c r="AO1117" s="16">
        <v>9</v>
      </c>
      <c r="AP1117" s="16">
        <v>9</v>
      </c>
      <c r="AQ1117" s="16">
        <v>1</v>
      </c>
      <c r="AR1117" s="16">
        <v>2</v>
      </c>
      <c r="AS1117" s="16">
        <v>4</v>
      </c>
      <c r="AT1117" s="16">
        <v>3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</row>
    <row r="1118" spans="1:52" x14ac:dyDescent="0.35">
      <c r="A1118">
        <v>12844</v>
      </c>
      <c r="B1118" t="s">
        <v>69</v>
      </c>
      <c r="C1118" t="s">
        <v>74</v>
      </c>
      <c r="D1118" t="s">
        <v>68</v>
      </c>
      <c r="E1118" t="s">
        <v>85</v>
      </c>
      <c r="F1118" t="s">
        <v>198</v>
      </c>
      <c r="G1118" t="s">
        <v>95</v>
      </c>
      <c r="H1118" t="s">
        <v>97</v>
      </c>
      <c r="I1118" t="s">
        <v>197</v>
      </c>
      <c r="J1118" t="s">
        <v>111</v>
      </c>
      <c r="K1118" t="s">
        <v>204</v>
      </c>
      <c r="L1118">
        <v>10</v>
      </c>
      <c r="X1118" s="16"/>
      <c r="Y1118" t="s">
        <v>69</v>
      </c>
      <c r="AB1118">
        <v>5</v>
      </c>
      <c r="AE1118" s="16"/>
      <c r="AF1118" s="16"/>
      <c r="AG1118" s="16"/>
      <c r="AH1118" s="16"/>
      <c r="AI1118" s="16"/>
      <c r="AJ1118" s="16"/>
      <c r="AK1118">
        <v>10</v>
      </c>
      <c r="AL1118" s="16">
        <v>9</v>
      </c>
      <c r="AM1118" s="16">
        <v>8</v>
      </c>
      <c r="AN1118" s="16">
        <v>10</v>
      </c>
      <c r="AO1118" s="16">
        <v>10</v>
      </c>
      <c r="AP1118" s="16">
        <v>10</v>
      </c>
      <c r="AQ1118" s="16">
        <v>4</v>
      </c>
      <c r="AR1118" s="16">
        <v>2</v>
      </c>
      <c r="AS1118" s="16">
        <v>3</v>
      </c>
      <c r="AT1118" s="16">
        <v>1</v>
      </c>
      <c r="AU1118">
        <v>1</v>
      </c>
      <c r="AV1118">
        <v>1</v>
      </c>
      <c r="AW1118">
        <v>0</v>
      </c>
      <c r="AX1118">
        <v>0</v>
      </c>
      <c r="AY1118">
        <v>1</v>
      </c>
      <c r="AZ1118">
        <v>0</v>
      </c>
    </row>
    <row r="1119" spans="1:52" x14ac:dyDescent="0.35">
      <c r="A1119">
        <v>12845</v>
      </c>
      <c r="B1119" t="s">
        <v>69</v>
      </c>
      <c r="C1119" t="s">
        <v>74</v>
      </c>
      <c r="D1119" t="s">
        <v>68</v>
      </c>
      <c r="E1119" t="s">
        <v>80</v>
      </c>
      <c r="F1119" t="s">
        <v>200</v>
      </c>
      <c r="G1119" t="s">
        <v>94</v>
      </c>
      <c r="H1119" t="s">
        <v>98</v>
      </c>
      <c r="I1119" t="s">
        <v>201</v>
      </c>
      <c r="J1119" t="s">
        <v>111</v>
      </c>
      <c r="K1119" t="s">
        <v>204</v>
      </c>
      <c r="L1119">
        <v>9</v>
      </c>
      <c r="X1119" s="16"/>
      <c r="Y1119" t="s">
        <v>69</v>
      </c>
      <c r="AB1119">
        <v>5</v>
      </c>
      <c r="AE1119" s="16"/>
      <c r="AF1119" s="16"/>
      <c r="AG1119" s="16"/>
      <c r="AH1119" s="16"/>
      <c r="AI1119" s="16"/>
      <c r="AJ1119" s="16"/>
      <c r="AK1119">
        <v>9</v>
      </c>
      <c r="AL1119" s="16">
        <v>10</v>
      </c>
      <c r="AM1119" s="16">
        <v>9</v>
      </c>
      <c r="AN1119" s="16">
        <v>9</v>
      </c>
      <c r="AO1119" s="16">
        <v>10</v>
      </c>
      <c r="AP1119" s="16">
        <v>9</v>
      </c>
      <c r="AQ1119" s="16">
        <v>3</v>
      </c>
      <c r="AR1119" s="16">
        <v>1</v>
      </c>
      <c r="AS1119" s="16">
        <v>2</v>
      </c>
      <c r="AT1119" s="16">
        <v>4</v>
      </c>
      <c r="AU1119">
        <v>1</v>
      </c>
      <c r="AV1119">
        <v>1</v>
      </c>
      <c r="AW1119">
        <v>0</v>
      </c>
      <c r="AX1119">
        <v>0</v>
      </c>
      <c r="AY1119">
        <v>0</v>
      </c>
      <c r="AZ1119">
        <v>0</v>
      </c>
    </row>
    <row r="1120" spans="1:52" x14ac:dyDescent="0.35">
      <c r="A1120">
        <v>12846</v>
      </c>
      <c r="B1120" t="s">
        <v>69</v>
      </c>
      <c r="C1120" t="s">
        <v>74</v>
      </c>
      <c r="D1120" t="s">
        <v>68</v>
      </c>
      <c r="E1120" t="s">
        <v>86</v>
      </c>
      <c r="F1120" t="s">
        <v>196</v>
      </c>
      <c r="G1120" t="s">
        <v>96</v>
      </c>
      <c r="H1120" t="s">
        <v>97</v>
      </c>
      <c r="I1120" t="s">
        <v>199</v>
      </c>
      <c r="J1120" t="s">
        <v>111</v>
      </c>
      <c r="K1120" t="s">
        <v>202</v>
      </c>
      <c r="L1120">
        <v>8</v>
      </c>
      <c r="X1120" s="16"/>
      <c r="Y1120" t="s">
        <v>69</v>
      </c>
      <c r="AB1120">
        <v>5</v>
      </c>
      <c r="AE1120" s="16"/>
      <c r="AF1120" s="16"/>
      <c r="AG1120" s="16"/>
      <c r="AH1120" s="16"/>
      <c r="AI1120" s="16"/>
      <c r="AJ1120" s="16"/>
      <c r="AK1120">
        <v>7</v>
      </c>
      <c r="AL1120" s="16">
        <v>9</v>
      </c>
      <c r="AM1120" s="16">
        <v>9</v>
      </c>
      <c r="AN1120" s="16">
        <v>8</v>
      </c>
      <c r="AO1120" s="16">
        <v>8</v>
      </c>
      <c r="AP1120" s="16">
        <v>8</v>
      </c>
      <c r="AQ1120" s="16">
        <v>1</v>
      </c>
      <c r="AR1120" s="16">
        <v>4</v>
      </c>
      <c r="AS1120" s="16">
        <v>2</v>
      </c>
      <c r="AT1120" s="16">
        <v>3</v>
      </c>
      <c r="AU1120">
        <v>1</v>
      </c>
      <c r="AV1120">
        <v>1</v>
      </c>
      <c r="AW1120">
        <v>0</v>
      </c>
      <c r="AX1120">
        <v>0</v>
      </c>
      <c r="AY1120">
        <v>0</v>
      </c>
      <c r="AZ1120">
        <v>0</v>
      </c>
    </row>
    <row r="1121" spans="1:52" x14ac:dyDescent="0.35">
      <c r="A1121">
        <v>12848</v>
      </c>
      <c r="B1121" t="s">
        <v>69</v>
      </c>
      <c r="C1121" t="s">
        <v>74</v>
      </c>
      <c r="D1121" t="s">
        <v>68</v>
      </c>
      <c r="E1121" t="s">
        <v>85</v>
      </c>
      <c r="F1121" t="s">
        <v>198</v>
      </c>
      <c r="G1121" t="s">
        <v>95</v>
      </c>
      <c r="H1121" t="s">
        <v>98</v>
      </c>
      <c r="I1121" t="s">
        <v>203</v>
      </c>
      <c r="J1121" t="s">
        <v>111</v>
      </c>
      <c r="K1121" t="s">
        <v>204</v>
      </c>
      <c r="L1121">
        <v>9</v>
      </c>
      <c r="X1121" s="16"/>
      <c r="Y1121" t="s">
        <v>68</v>
      </c>
      <c r="Z1121">
        <v>10</v>
      </c>
      <c r="AA1121">
        <v>5</v>
      </c>
      <c r="AB1121">
        <v>5</v>
      </c>
      <c r="AC1121">
        <v>8</v>
      </c>
      <c r="AD1121" t="s">
        <v>129</v>
      </c>
      <c r="AE1121" s="16">
        <v>4</v>
      </c>
      <c r="AF1121" s="16">
        <v>5</v>
      </c>
      <c r="AG1121" s="16">
        <v>4</v>
      </c>
      <c r="AH1121" s="16">
        <v>4</v>
      </c>
      <c r="AI1121" s="16"/>
      <c r="AJ1121" s="16">
        <v>2</v>
      </c>
      <c r="AK1121">
        <v>9</v>
      </c>
      <c r="AL1121" s="16">
        <v>8</v>
      </c>
      <c r="AM1121" s="16">
        <v>9</v>
      </c>
      <c r="AN1121" s="16">
        <v>10</v>
      </c>
      <c r="AO1121" s="16">
        <v>9</v>
      </c>
      <c r="AP1121" s="16">
        <v>10</v>
      </c>
      <c r="AQ1121" s="16">
        <v>1</v>
      </c>
      <c r="AR1121" s="16">
        <v>4</v>
      </c>
      <c r="AS1121" s="16">
        <v>2</v>
      </c>
      <c r="AT1121" s="16">
        <v>3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</row>
    <row r="1122" spans="1:52" x14ac:dyDescent="0.35">
      <c r="A1122">
        <v>12850</v>
      </c>
      <c r="B1122" t="s">
        <v>69</v>
      </c>
      <c r="C1122" t="s">
        <v>74</v>
      </c>
      <c r="D1122" t="s">
        <v>68</v>
      </c>
      <c r="E1122" t="s">
        <v>84</v>
      </c>
      <c r="F1122" t="s">
        <v>196</v>
      </c>
      <c r="G1122" t="s">
        <v>96</v>
      </c>
      <c r="H1122" t="s">
        <v>98</v>
      </c>
      <c r="I1122" t="s">
        <v>205</v>
      </c>
      <c r="J1122" t="s">
        <v>110</v>
      </c>
      <c r="K1122" t="s">
        <v>204</v>
      </c>
      <c r="L1122">
        <v>6</v>
      </c>
      <c r="P1122">
        <v>7</v>
      </c>
      <c r="Q1122">
        <v>6</v>
      </c>
      <c r="R1122">
        <v>8</v>
      </c>
      <c r="S1122">
        <v>9</v>
      </c>
      <c r="T1122">
        <v>9</v>
      </c>
      <c r="U1122">
        <v>6</v>
      </c>
      <c r="V1122" t="s">
        <v>122</v>
      </c>
      <c r="X1122">
        <v>4</v>
      </c>
      <c r="Y1122" t="s">
        <v>68</v>
      </c>
      <c r="Z1122">
        <v>6</v>
      </c>
      <c r="AA1122">
        <v>5</v>
      </c>
      <c r="AB1122">
        <v>5</v>
      </c>
      <c r="AC1122">
        <v>4</v>
      </c>
      <c r="AD1122" t="s">
        <v>128</v>
      </c>
      <c r="AE1122" s="16">
        <v>4</v>
      </c>
      <c r="AF1122" s="16">
        <v>3</v>
      </c>
      <c r="AG1122" s="16">
        <v>5</v>
      </c>
      <c r="AH1122" s="16">
        <v>4</v>
      </c>
      <c r="AI1122" s="16">
        <v>3</v>
      </c>
      <c r="AJ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>
        <v>1</v>
      </c>
      <c r="AV1122">
        <v>1</v>
      </c>
      <c r="AW1122">
        <v>0</v>
      </c>
      <c r="AX1122">
        <v>0</v>
      </c>
      <c r="AY1122">
        <v>0</v>
      </c>
      <c r="AZ1122">
        <v>0</v>
      </c>
    </row>
    <row r="1123" spans="1:52" x14ac:dyDescent="0.35">
      <c r="A1123">
        <v>12851</v>
      </c>
      <c r="B1123" t="s">
        <v>69</v>
      </c>
      <c r="C1123" t="s">
        <v>74</v>
      </c>
      <c r="D1123" t="s">
        <v>68</v>
      </c>
      <c r="E1123" t="s">
        <v>77</v>
      </c>
      <c r="F1123" t="s">
        <v>208</v>
      </c>
      <c r="G1123" t="s">
        <v>96</v>
      </c>
      <c r="H1123" t="s">
        <v>98</v>
      </c>
      <c r="I1123" t="s">
        <v>199</v>
      </c>
      <c r="J1123" t="s">
        <v>111</v>
      </c>
      <c r="K1123" t="s">
        <v>113</v>
      </c>
      <c r="L1123">
        <v>10</v>
      </c>
      <c r="X1123" s="16"/>
      <c r="Y1123" t="s">
        <v>69</v>
      </c>
      <c r="AB1123">
        <v>4</v>
      </c>
      <c r="AE1123" s="16"/>
      <c r="AF1123" s="16"/>
      <c r="AG1123" s="16"/>
      <c r="AH1123" s="16"/>
      <c r="AI1123" s="16"/>
      <c r="AJ1123" s="16"/>
      <c r="AK1123">
        <v>9</v>
      </c>
      <c r="AL1123" s="16">
        <v>9</v>
      </c>
      <c r="AM1123" s="16">
        <v>9</v>
      </c>
      <c r="AN1123" s="16">
        <v>10</v>
      </c>
      <c r="AO1123" s="16">
        <v>7</v>
      </c>
      <c r="AP1123" s="16">
        <v>9</v>
      </c>
      <c r="AQ1123" s="16">
        <v>4</v>
      </c>
      <c r="AR1123" s="16">
        <v>1</v>
      </c>
      <c r="AS1123" s="16">
        <v>2</v>
      </c>
      <c r="AT1123" s="16">
        <v>3</v>
      </c>
      <c r="AU1123">
        <v>1</v>
      </c>
      <c r="AV1123">
        <v>1</v>
      </c>
      <c r="AW1123">
        <v>0</v>
      </c>
      <c r="AX1123">
        <v>0</v>
      </c>
      <c r="AY1123">
        <v>0</v>
      </c>
      <c r="AZ1123">
        <v>0</v>
      </c>
    </row>
    <row r="1124" spans="1:52" x14ac:dyDescent="0.35">
      <c r="A1124">
        <v>12852</v>
      </c>
      <c r="B1124" t="s">
        <v>69</v>
      </c>
      <c r="C1124" t="s">
        <v>74</v>
      </c>
      <c r="D1124" t="s">
        <v>68</v>
      </c>
      <c r="E1124" t="s">
        <v>75</v>
      </c>
      <c r="F1124" t="s">
        <v>198</v>
      </c>
      <c r="G1124" t="s">
        <v>95</v>
      </c>
      <c r="H1124" t="s">
        <v>98</v>
      </c>
      <c r="I1124" t="s">
        <v>201</v>
      </c>
      <c r="J1124" t="s">
        <v>111</v>
      </c>
      <c r="K1124" t="s">
        <v>204</v>
      </c>
      <c r="L1124">
        <v>8</v>
      </c>
      <c r="X1124" s="16"/>
      <c r="Y1124" t="s">
        <v>69</v>
      </c>
      <c r="AB1124">
        <v>5</v>
      </c>
      <c r="AE1124" s="16"/>
      <c r="AF1124" s="16"/>
      <c r="AG1124" s="16"/>
      <c r="AH1124" s="16"/>
      <c r="AI1124" s="16"/>
      <c r="AJ1124" s="16"/>
      <c r="AK1124">
        <v>10</v>
      </c>
      <c r="AL1124" s="16">
        <v>9</v>
      </c>
      <c r="AM1124" s="16">
        <v>9</v>
      </c>
      <c r="AN1124" s="16">
        <v>9</v>
      </c>
      <c r="AO1124" s="16">
        <v>7</v>
      </c>
      <c r="AP1124" s="16">
        <v>8</v>
      </c>
      <c r="AQ1124" s="16">
        <v>1</v>
      </c>
      <c r="AR1124" s="16">
        <v>4</v>
      </c>
      <c r="AS1124" s="16">
        <v>2</v>
      </c>
      <c r="AT1124" s="16">
        <v>3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0</v>
      </c>
    </row>
    <row r="1125" spans="1:52" x14ac:dyDescent="0.35">
      <c r="A1125">
        <v>12858</v>
      </c>
      <c r="B1125" t="s">
        <v>69</v>
      </c>
      <c r="C1125" t="s">
        <v>74</v>
      </c>
      <c r="D1125" t="s">
        <v>68</v>
      </c>
      <c r="E1125" t="s">
        <v>81</v>
      </c>
      <c r="F1125" t="s">
        <v>196</v>
      </c>
      <c r="G1125" t="s">
        <v>94</v>
      </c>
      <c r="H1125" t="s">
        <v>100</v>
      </c>
      <c r="I1125" t="s">
        <v>206</v>
      </c>
      <c r="J1125" t="s">
        <v>111</v>
      </c>
      <c r="K1125" t="s">
        <v>116</v>
      </c>
      <c r="L1125">
        <v>10</v>
      </c>
      <c r="X1125" s="16"/>
      <c r="Y1125" t="s">
        <v>68</v>
      </c>
      <c r="Z1125">
        <v>9</v>
      </c>
      <c r="AA1125">
        <v>4</v>
      </c>
      <c r="AB1125">
        <v>4</v>
      </c>
      <c r="AC1125">
        <v>10</v>
      </c>
      <c r="AD1125" t="s">
        <v>129</v>
      </c>
      <c r="AE1125" s="16">
        <v>3</v>
      </c>
      <c r="AF1125" s="16">
        <v>5</v>
      </c>
      <c r="AG1125" s="16">
        <v>4</v>
      </c>
      <c r="AH1125" s="16">
        <v>5</v>
      </c>
      <c r="AI1125" s="16"/>
      <c r="AJ1125" s="16">
        <v>2</v>
      </c>
      <c r="AK1125">
        <v>10</v>
      </c>
      <c r="AL1125" s="16">
        <v>10</v>
      </c>
      <c r="AM1125" s="16">
        <v>9</v>
      </c>
      <c r="AN1125" s="16">
        <v>10</v>
      </c>
      <c r="AO1125" s="16">
        <v>10</v>
      </c>
      <c r="AP1125" s="16">
        <v>10</v>
      </c>
      <c r="AQ1125" s="16">
        <v>4</v>
      </c>
      <c r="AR1125" s="16">
        <v>1</v>
      </c>
      <c r="AS1125" s="16">
        <v>3</v>
      </c>
      <c r="AT1125" s="16">
        <v>2</v>
      </c>
      <c r="AU1125">
        <v>1</v>
      </c>
      <c r="AV1125">
        <v>0</v>
      </c>
      <c r="AW1125">
        <v>0</v>
      </c>
      <c r="AX1125">
        <v>0</v>
      </c>
      <c r="AY1125">
        <v>1</v>
      </c>
      <c r="AZ1125">
        <v>0</v>
      </c>
    </row>
    <row r="1126" spans="1:52" x14ac:dyDescent="0.35">
      <c r="A1126">
        <v>12863</v>
      </c>
      <c r="B1126" t="s">
        <v>69</v>
      </c>
      <c r="C1126" t="s">
        <v>74</v>
      </c>
      <c r="D1126" t="s">
        <v>68</v>
      </c>
      <c r="E1126" t="s">
        <v>81</v>
      </c>
      <c r="F1126" t="s">
        <v>198</v>
      </c>
      <c r="G1126" t="s">
        <v>95</v>
      </c>
      <c r="H1126" t="s">
        <v>97</v>
      </c>
      <c r="I1126" t="s">
        <v>207</v>
      </c>
      <c r="J1126" t="s">
        <v>111</v>
      </c>
      <c r="K1126" t="s">
        <v>204</v>
      </c>
      <c r="L1126">
        <v>8</v>
      </c>
      <c r="X1126" s="16"/>
      <c r="Y1126" t="s">
        <v>69</v>
      </c>
      <c r="AB1126">
        <v>5</v>
      </c>
      <c r="AE1126" s="16"/>
      <c r="AF1126" s="16"/>
      <c r="AG1126" s="16"/>
      <c r="AH1126" s="16"/>
      <c r="AI1126" s="16"/>
      <c r="AJ1126" s="16"/>
      <c r="AK1126">
        <v>7</v>
      </c>
      <c r="AL1126" s="16">
        <v>10</v>
      </c>
      <c r="AM1126" s="16">
        <v>10</v>
      </c>
      <c r="AN1126" s="16">
        <v>7</v>
      </c>
      <c r="AO1126" s="16">
        <v>10</v>
      </c>
      <c r="AP1126" s="16">
        <v>7</v>
      </c>
      <c r="AQ1126" s="16">
        <v>1</v>
      </c>
      <c r="AR1126" s="16">
        <v>2</v>
      </c>
      <c r="AS1126" s="16">
        <v>3</v>
      </c>
      <c r="AT1126" s="16">
        <v>4</v>
      </c>
      <c r="AU1126">
        <v>1</v>
      </c>
      <c r="AV1126">
        <v>1</v>
      </c>
      <c r="AW1126">
        <v>0</v>
      </c>
      <c r="AX1126">
        <v>0</v>
      </c>
      <c r="AY1126">
        <v>0</v>
      </c>
      <c r="AZ1126">
        <v>0</v>
      </c>
    </row>
    <row r="1127" spans="1:52" x14ac:dyDescent="0.35">
      <c r="A1127">
        <v>12865</v>
      </c>
      <c r="B1127" t="s">
        <v>69</v>
      </c>
      <c r="C1127" t="s">
        <v>74</v>
      </c>
      <c r="D1127" t="s">
        <v>68</v>
      </c>
      <c r="E1127" t="s">
        <v>84</v>
      </c>
      <c r="F1127" t="s">
        <v>200</v>
      </c>
      <c r="G1127" t="s">
        <v>94</v>
      </c>
      <c r="H1127" t="s">
        <v>98</v>
      </c>
      <c r="I1127" t="s">
        <v>199</v>
      </c>
      <c r="J1127" t="s">
        <v>110</v>
      </c>
      <c r="K1127" t="s">
        <v>204</v>
      </c>
      <c r="L1127">
        <v>9</v>
      </c>
      <c r="P1127">
        <v>10</v>
      </c>
      <c r="Q1127">
        <v>10</v>
      </c>
      <c r="R1127">
        <v>9</v>
      </c>
      <c r="S1127">
        <v>10</v>
      </c>
      <c r="T1127">
        <v>8</v>
      </c>
      <c r="U1127">
        <v>10</v>
      </c>
      <c r="V1127" t="s">
        <v>123</v>
      </c>
      <c r="X1127">
        <v>5</v>
      </c>
      <c r="Y1127" t="s">
        <v>69</v>
      </c>
      <c r="AB1127">
        <v>5</v>
      </c>
      <c r="AE1127" s="16"/>
      <c r="AF1127" s="16"/>
      <c r="AG1127" s="16"/>
      <c r="AH1127" s="16"/>
      <c r="AI1127" s="16"/>
      <c r="AJ1127" s="16"/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</row>
    <row r="1128" spans="1:52" x14ac:dyDescent="0.35">
      <c r="A1128">
        <v>12871</v>
      </c>
      <c r="B1128" t="s">
        <v>69</v>
      </c>
      <c r="C1128" t="s">
        <v>74</v>
      </c>
      <c r="D1128" t="s">
        <v>68</v>
      </c>
      <c r="E1128" t="s">
        <v>75</v>
      </c>
      <c r="F1128" t="s">
        <v>198</v>
      </c>
      <c r="G1128" t="s">
        <v>96</v>
      </c>
      <c r="H1128" t="s">
        <v>97</v>
      </c>
      <c r="I1128" t="s">
        <v>207</v>
      </c>
      <c r="J1128" t="s">
        <v>112</v>
      </c>
      <c r="K1128" t="s">
        <v>116</v>
      </c>
      <c r="L1128">
        <v>10</v>
      </c>
      <c r="X1128" s="16"/>
      <c r="Y1128" t="s">
        <v>69</v>
      </c>
      <c r="AB1128">
        <v>4</v>
      </c>
      <c r="AE1128" s="16"/>
      <c r="AF1128" s="16"/>
      <c r="AG1128" s="16"/>
      <c r="AH1128" s="16"/>
      <c r="AI1128" s="16"/>
      <c r="AJ1128" s="16"/>
      <c r="AK1128">
        <v>8</v>
      </c>
      <c r="AL1128" s="16">
        <v>10</v>
      </c>
      <c r="AM1128" s="16">
        <v>8</v>
      </c>
      <c r="AN1128" s="16">
        <v>9</v>
      </c>
      <c r="AO1128" s="16">
        <v>8</v>
      </c>
      <c r="AP1128" s="16">
        <v>7</v>
      </c>
      <c r="AQ1128" s="16">
        <v>2</v>
      </c>
      <c r="AR1128" s="16">
        <v>1</v>
      </c>
      <c r="AS1128" s="16">
        <v>4</v>
      </c>
      <c r="AT1128" s="16">
        <v>3</v>
      </c>
      <c r="AU1128">
        <v>1</v>
      </c>
      <c r="AV1128">
        <v>0</v>
      </c>
      <c r="AW1128">
        <v>1</v>
      </c>
      <c r="AX1128">
        <v>0</v>
      </c>
      <c r="AY1128">
        <v>0</v>
      </c>
      <c r="AZ1128">
        <v>0</v>
      </c>
    </row>
    <row r="1129" spans="1:52" x14ac:dyDescent="0.35">
      <c r="A1129">
        <v>12874</v>
      </c>
      <c r="B1129" t="s">
        <v>69</v>
      </c>
      <c r="C1129" t="s">
        <v>74</v>
      </c>
      <c r="D1129" t="s">
        <v>68</v>
      </c>
      <c r="E1129" t="s">
        <v>80</v>
      </c>
      <c r="F1129" t="s">
        <v>200</v>
      </c>
      <c r="G1129" t="s">
        <v>96</v>
      </c>
      <c r="H1129" t="s">
        <v>98</v>
      </c>
      <c r="I1129" t="s">
        <v>197</v>
      </c>
      <c r="J1129" t="s">
        <v>111</v>
      </c>
      <c r="K1129" t="s">
        <v>204</v>
      </c>
      <c r="L1129">
        <v>8</v>
      </c>
      <c r="X1129" s="16"/>
      <c r="Y1129" t="s">
        <v>69</v>
      </c>
      <c r="AB1129">
        <v>4</v>
      </c>
      <c r="AE1129" s="16"/>
      <c r="AF1129" s="16"/>
      <c r="AG1129" s="16"/>
      <c r="AH1129" s="16"/>
      <c r="AI1129" s="16"/>
      <c r="AJ1129" s="16"/>
      <c r="AK1129">
        <v>9</v>
      </c>
      <c r="AL1129" s="16">
        <v>10</v>
      </c>
      <c r="AM1129" s="16">
        <v>7</v>
      </c>
      <c r="AN1129" s="16">
        <v>10</v>
      </c>
      <c r="AO1129" s="16">
        <v>6</v>
      </c>
      <c r="AP1129" s="16">
        <v>7</v>
      </c>
      <c r="AQ1129" s="16">
        <v>2</v>
      </c>
      <c r="AR1129" s="16">
        <v>1</v>
      </c>
      <c r="AS1129" s="16">
        <v>3</v>
      </c>
      <c r="AT1129" s="16">
        <v>4</v>
      </c>
      <c r="AU1129">
        <v>1</v>
      </c>
      <c r="AV1129">
        <v>1</v>
      </c>
      <c r="AW1129">
        <v>0</v>
      </c>
      <c r="AX1129">
        <v>0</v>
      </c>
      <c r="AY1129">
        <v>0</v>
      </c>
      <c r="AZ1129">
        <v>0</v>
      </c>
    </row>
    <row r="1130" spans="1:52" x14ac:dyDescent="0.35">
      <c r="A1130">
        <v>12876</v>
      </c>
      <c r="B1130" t="s">
        <v>69</v>
      </c>
      <c r="C1130" t="s">
        <v>74</v>
      </c>
      <c r="D1130" t="s">
        <v>68</v>
      </c>
      <c r="E1130" t="s">
        <v>85</v>
      </c>
      <c r="F1130" t="s">
        <v>198</v>
      </c>
      <c r="G1130" t="s">
        <v>95</v>
      </c>
      <c r="H1130" t="s">
        <v>98</v>
      </c>
      <c r="I1130" t="s">
        <v>209</v>
      </c>
      <c r="J1130" t="s">
        <v>111</v>
      </c>
      <c r="K1130" t="s">
        <v>204</v>
      </c>
      <c r="L1130">
        <v>3</v>
      </c>
      <c r="X1130" s="16"/>
      <c r="Y1130" t="s">
        <v>68</v>
      </c>
      <c r="Z1130">
        <v>4</v>
      </c>
      <c r="AA1130">
        <v>3</v>
      </c>
      <c r="AB1130">
        <v>3</v>
      </c>
      <c r="AC1130">
        <v>5</v>
      </c>
      <c r="AD1130" t="s">
        <v>128</v>
      </c>
      <c r="AE1130" s="16">
        <v>5</v>
      </c>
      <c r="AF1130" s="16">
        <v>4</v>
      </c>
      <c r="AG1130" s="16">
        <v>4</v>
      </c>
      <c r="AH1130" s="16">
        <v>4</v>
      </c>
      <c r="AI1130" s="16">
        <v>1</v>
      </c>
      <c r="AJ1130" s="16"/>
      <c r="AK1130">
        <v>4</v>
      </c>
      <c r="AL1130" s="16">
        <v>3</v>
      </c>
      <c r="AM1130" s="16">
        <v>5</v>
      </c>
      <c r="AN1130" s="16">
        <v>4</v>
      </c>
      <c r="AO1130" s="16">
        <v>5</v>
      </c>
      <c r="AP1130" s="16">
        <v>3</v>
      </c>
      <c r="AQ1130" s="16">
        <v>1</v>
      </c>
      <c r="AR1130" s="16">
        <v>3</v>
      </c>
      <c r="AS1130" s="16">
        <v>2</v>
      </c>
      <c r="AT1130" s="16">
        <v>4</v>
      </c>
      <c r="AU1130">
        <v>1</v>
      </c>
      <c r="AV1130">
        <v>1</v>
      </c>
      <c r="AW1130">
        <v>0</v>
      </c>
      <c r="AX1130">
        <v>0</v>
      </c>
      <c r="AY1130">
        <v>0</v>
      </c>
      <c r="AZ1130">
        <v>0</v>
      </c>
    </row>
    <row r="1131" spans="1:52" x14ac:dyDescent="0.35">
      <c r="A1131">
        <v>12878</v>
      </c>
      <c r="B1131" t="s">
        <v>69</v>
      </c>
      <c r="C1131" t="s">
        <v>74</v>
      </c>
      <c r="D1131" t="s">
        <v>68</v>
      </c>
      <c r="E1131" t="s">
        <v>85</v>
      </c>
      <c r="F1131" t="s">
        <v>196</v>
      </c>
      <c r="G1131" t="s">
        <v>94</v>
      </c>
      <c r="H1131" t="s">
        <v>100</v>
      </c>
      <c r="I1131" t="s">
        <v>197</v>
      </c>
      <c r="J1131" t="s">
        <v>111</v>
      </c>
      <c r="K1131" t="s">
        <v>204</v>
      </c>
      <c r="L1131">
        <v>7</v>
      </c>
      <c r="X1131" s="16"/>
      <c r="Y1131" t="s">
        <v>68</v>
      </c>
      <c r="Z1131">
        <v>8</v>
      </c>
      <c r="AA1131">
        <v>5</v>
      </c>
      <c r="AB1131">
        <v>4</v>
      </c>
      <c r="AC1131">
        <v>5</v>
      </c>
      <c r="AD1131" t="s">
        <v>129</v>
      </c>
      <c r="AE1131" s="16">
        <v>5</v>
      </c>
      <c r="AF1131" s="16">
        <v>5</v>
      </c>
      <c r="AG1131" s="16">
        <v>4</v>
      </c>
      <c r="AH1131" s="16">
        <v>3</v>
      </c>
      <c r="AI1131" s="16"/>
      <c r="AJ1131" s="16">
        <v>3</v>
      </c>
      <c r="AK1131">
        <v>5</v>
      </c>
      <c r="AL1131" s="16">
        <v>5</v>
      </c>
      <c r="AM1131" s="16">
        <v>8</v>
      </c>
      <c r="AN1131" s="16">
        <v>7</v>
      </c>
      <c r="AO1131" s="16">
        <v>8</v>
      </c>
      <c r="AP1131" s="16">
        <v>6</v>
      </c>
      <c r="AQ1131" s="16">
        <v>1</v>
      </c>
      <c r="AR1131" s="16">
        <v>3</v>
      </c>
      <c r="AS1131" s="16">
        <v>2</v>
      </c>
      <c r="AT1131" s="16">
        <v>4</v>
      </c>
      <c r="AU1131">
        <v>1</v>
      </c>
      <c r="AV1131">
        <v>1</v>
      </c>
      <c r="AW1131">
        <v>1</v>
      </c>
      <c r="AX1131">
        <v>0</v>
      </c>
      <c r="AY1131">
        <v>0</v>
      </c>
      <c r="AZ1131">
        <v>0</v>
      </c>
    </row>
    <row r="1132" spans="1:52" x14ac:dyDescent="0.35">
      <c r="A1132">
        <v>12884</v>
      </c>
      <c r="B1132" t="s">
        <v>69</v>
      </c>
      <c r="C1132" t="s">
        <v>74</v>
      </c>
      <c r="D1132" t="s">
        <v>68</v>
      </c>
      <c r="E1132" t="s">
        <v>84</v>
      </c>
      <c r="F1132" t="s">
        <v>198</v>
      </c>
      <c r="G1132" t="s">
        <v>95</v>
      </c>
      <c r="H1132" t="s">
        <v>97</v>
      </c>
      <c r="I1132" t="s">
        <v>207</v>
      </c>
      <c r="J1132" t="s">
        <v>111</v>
      </c>
      <c r="K1132" t="s">
        <v>202</v>
      </c>
      <c r="L1132">
        <v>10</v>
      </c>
      <c r="X1132" s="16"/>
      <c r="Y1132" t="s">
        <v>69</v>
      </c>
      <c r="AB1132">
        <v>5</v>
      </c>
      <c r="AE1132" s="16"/>
      <c r="AF1132" s="16"/>
      <c r="AG1132" s="16"/>
      <c r="AH1132" s="16"/>
      <c r="AI1132" s="16"/>
      <c r="AJ1132" s="16"/>
      <c r="AK1132">
        <v>9</v>
      </c>
      <c r="AL1132" s="16">
        <v>8</v>
      </c>
      <c r="AM1132" s="16">
        <v>8</v>
      </c>
      <c r="AN1132" s="16">
        <v>10</v>
      </c>
      <c r="AO1132" s="16">
        <v>10</v>
      </c>
      <c r="AP1132" s="16">
        <v>7</v>
      </c>
      <c r="AQ1132" s="16">
        <v>1</v>
      </c>
      <c r="AR1132" s="16">
        <v>3</v>
      </c>
      <c r="AS1132" s="16">
        <v>2</v>
      </c>
      <c r="AT1132" s="16">
        <v>4</v>
      </c>
      <c r="AU1132">
        <v>0</v>
      </c>
      <c r="AV1132">
        <v>0</v>
      </c>
      <c r="AW1132">
        <v>0</v>
      </c>
      <c r="AX1132">
        <v>0</v>
      </c>
      <c r="AY1132">
        <v>1</v>
      </c>
      <c r="AZ1132">
        <v>0</v>
      </c>
    </row>
    <row r="1133" spans="1:52" x14ac:dyDescent="0.35">
      <c r="A1133">
        <v>12889</v>
      </c>
      <c r="B1133" t="s">
        <v>69</v>
      </c>
      <c r="C1133" t="s">
        <v>74</v>
      </c>
      <c r="D1133" t="s">
        <v>68</v>
      </c>
      <c r="E1133" t="s">
        <v>78</v>
      </c>
      <c r="F1133" t="s">
        <v>198</v>
      </c>
      <c r="G1133" t="s">
        <v>96</v>
      </c>
      <c r="H1133" t="s">
        <v>100</v>
      </c>
      <c r="I1133" t="s">
        <v>209</v>
      </c>
      <c r="J1133" t="s">
        <v>110</v>
      </c>
      <c r="K1133" t="s">
        <v>204</v>
      </c>
      <c r="L1133">
        <v>9</v>
      </c>
      <c r="P1133">
        <v>10</v>
      </c>
      <c r="Q1133">
        <v>10</v>
      </c>
      <c r="R1133">
        <v>10</v>
      </c>
      <c r="S1133">
        <v>10</v>
      </c>
      <c r="T1133">
        <v>9</v>
      </c>
      <c r="U1133">
        <v>10</v>
      </c>
      <c r="V1133" t="s">
        <v>126</v>
      </c>
      <c r="X1133">
        <v>5</v>
      </c>
      <c r="Y1133" t="s">
        <v>69</v>
      </c>
      <c r="AB1133">
        <v>4</v>
      </c>
      <c r="AE1133" s="16"/>
      <c r="AF1133" s="16"/>
      <c r="AG1133" s="16"/>
      <c r="AH1133" s="16"/>
      <c r="AI1133" s="16"/>
      <c r="AJ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</row>
    <row r="1134" spans="1:52" x14ac:dyDescent="0.35">
      <c r="A1134">
        <v>12893</v>
      </c>
      <c r="B1134" t="s">
        <v>69</v>
      </c>
      <c r="C1134" t="s">
        <v>74</v>
      </c>
      <c r="D1134" t="s">
        <v>68</v>
      </c>
      <c r="E1134" t="s">
        <v>80</v>
      </c>
      <c r="F1134" t="s">
        <v>200</v>
      </c>
      <c r="G1134" t="s">
        <v>96</v>
      </c>
      <c r="H1134" t="s">
        <v>97</v>
      </c>
      <c r="I1134" t="s">
        <v>197</v>
      </c>
      <c r="J1134" t="s">
        <v>111</v>
      </c>
      <c r="K1134" t="s">
        <v>116</v>
      </c>
      <c r="L1134">
        <v>7</v>
      </c>
      <c r="X1134" s="16"/>
      <c r="Y1134" t="s">
        <v>69</v>
      </c>
      <c r="AB1134">
        <v>5</v>
      </c>
      <c r="AE1134" s="16"/>
      <c r="AF1134" s="16"/>
      <c r="AG1134" s="16"/>
      <c r="AH1134" s="16"/>
      <c r="AI1134" s="16"/>
      <c r="AJ1134" s="16"/>
      <c r="AK1134">
        <v>6</v>
      </c>
      <c r="AL1134" s="16">
        <v>6</v>
      </c>
      <c r="AM1134" s="16">
        <v>6</v>
      </c>
      <c r="AN1134" s="16">
        <v>4</v>
      </c>
      <c r="AO1134" s="16">
        <v>8</v>
      </c>
      <c r="AP1134" s="16">
        <v>3</v>
      </c>
      <c r="AQ1134" s="16">
        <v>1</v>
      </c>
      <c r="AR1134" s="16">
        <v>3</v>
      </c>
      <c r="AS1134" s="16">
        <v>2</v>
      </c>
      <c r="AT1134" s="16">
        <v>4</v>
      </c>
      <c r="AU1134">
        <v>1</v>
      </c>
      <c r="AV1134">
        <v>1</v>
      </c>
      <c r="AW1134">
        <v>0</v>
      </c>
      <c r="AX1134">
        <v>0</v>
      </c>
      <c r="AY1134">
        <v>1</v>
      </c>
      <c r="AZ1134">
        <v>0</v>
      </c>
    </row>
    <row r="1135" spans="1:52" x14ac:dyDescent="0.35">
      <c r="A1135">
        <v>12895</v>
      </c>
      <c r="B1135" t="s">
        <v>69</v>
      </c>
      <c r="C1135" t="s">
        <v>74</v>
      </c>
      <c r="D1135" t="s">
        <v>68</v>
      </c>
      <c r="E1135" t="s">
        <v>78</v>
      </c>
      <c r="F1135" t="s">
        <v>200</v>
      </c>
      <c r="G1135" t="s">
        <v>96</v>
      </c>
      <c r="H1135" t="s">
        <v>97</v>
      </c>
      <c r="I1135" t="s">
        <v>207</v>
      </c>
      <c r="J1135" t="s">
        <v>111</v>
      </c>
      <c r="K1135" t="s">
        <v>202</v>
      </c>
      <c r="L1135">
        <v>6</v>
      </c>
      <c r="X1135" s="16"/>
      <c r="Y1135" t="s">
        <v>69</v>
      </c>
      <c r="AB1135">
        <v>4</v>
      </c>
      <c r="AE1135" s="16"/>
      <c r="AF1135" s="16"/>
      <c r="AG1135" s="16"/>
      <c r="AH1135" s="16"/>
      <c r="AI1135" s="16"/>
      <c r="AJ1135" s="16"/>
      <c r="AK1135">
        <v>7</v>
      </c>
      <c r="AL1135" s="16">
        <v>9</v>
      </c>
      <c r="AM1135" s="16">
        <v>8</v>
      </c>
      <c r="AN1135" s="16">
        <v>8</v>
      </c>
      <c r="AO1135" s="16">
        <v>5</v>
      </c>
      <c r="AP1135" s="16">
        <v>8</v>
      </c>
      <c r="AQ1135" s="16">
        <v>1</v>
      </c>
      <c r="AR1135" s="16">
        <v>3</v>
      </c>
      <c r="AS1135" s="16">
        <v>2</v>
      </c>
      <c r="AT1135" s="16">
        <v>4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0</v>
      </c>
    </row>
    <row r="1136" spans="1:52" x14ac:dyDescent="0.35">
      <c r="A1136">
        <v>12900</v>
      </c>
      <c r="B1136" t="s">
        <v>69</v>
      </c>
      <c r="C1136" t="s">
        <v>74</v>
      </c>
      <c r="D1136" t="s">
        <v>68</v>
      </c>
      <c r="E1136" t="s">
        <v>84</v>
      </c>
      <c r="F1136" t="s">
        <v>198</v>
      </c>
      <c r="G1136" t="s">
        <v>95</v>
      </c>
      <c r="H1136" t="s">
        <v>97</v>
      </c>
      <c r="I1136" t="s">
        <v>203</v>
      </c>
      <c r="J1136" t="s">
        <v>111</v>
      </c>
      <c r="K1136" t="s">
        <v>116</v>
      </c>
      <c r="L1136">
        <v>8</v>
      </c>
      <c r="X1136" s="16"/>
      <c r="Y1136" t="s">
        <v>68</v>
      </c>
      <c r="Z1136">
        <v>10</v>
      </c>
      <c r="AA1136">
        <v>5</v>
      </c>
      <c r="AB1136">
        <v>5</v>
      </c>
      <c r="AC1136">
        <v>9</v>
      </c>
      <c r="AD1136" t="s">
        <v>129</v>
      </c>
      <c r="AE1136" s="16">
        <v>5</v>
      </c>
      <c r="AF1136" s="16">
        <v>4</v>
      </c>
      <c r="AG1136" s="16">
        <v>5</v>
      </c>
      <c r="AH1136" s="16">
        <v>5</v>
      </c>
      <c r="AI1136" s="16"/>
      <c r="AJ1136" s="16">
        <v>2</v>
      </c>
      <c r="AK1136">
        <v>7</v>
      </c>
      <c r="AL1136" s="16">
        <v>8</v>
      </c>
      <c r="AM1136" s="16">
        <v>7</v>
      </c>
      <c r="AN1136" s="16">
        <v>5</v>
      </c>
      <c r="AO1136" s="16">
        <v>7</v>
      </c>
      <c r="AP1136" s="16">
        <v>7</v>
      </c>
      <c r="AQ1136" s="16">
        <v>2</v>
      </c>
      <c r="AR1136" s="16">
        <v>1</v>
      </c>
      <c r="AS1136" s="16">
        <v>3</v>
      </c>
      <c r="AT1136" s="16">
        <v>4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</row>
    <row r="1137" spans="1:52" x14ac:dyDescent="0.35">
      <c r="A1137">
        <v>12903</v>
      </c>
      <c r="B1137" t="s">
        <v>69</v>
      </c>
      <c r="C1137" t="s">
        <v>74</v>
      </c>
      <c r="D1137" t="s">
        <v>68</v>
      </c>
      <c r="E1137" t="s">
        <v>84</v>
      </c>
      <c r="F1137" t="s">
        <v>208</v>
      </c>
      <c r="G1137" t="s">
        <v>96</v>
      </c>
      <c r="H1137" t="s">
        <v>99</v>
      </c>
      <c r="I1137" t="s">
        <v>205</v>
      </c>
      <c r="J1137" t="s">
        <v>110</v>
      </c>
      <c r="K1137" t="s">
        <v>204</v>
      </c>
      <c r="L1137">
        <v>9</v>
      </c>
      <c r="P1137">
        <v>10</v>
      </c>
      <c r="Q1137">
        <v>10</v>
      </c>
      <c r="R1137">
        <v>9</v>
      </c>
      <c r="S1137">
        <v>9</v>
      </c>
      <c r="T1137">
        <v>10</v>
      </c>
      <c r="U1137">
        <v>10</v>
      </c>
      <c r="V1137" t="s">
        <v>122</v>
      </c>
      <c r="X1137">
        <v>5</v>
      </c>
      <c r="Y1137" t="s">
        <v>69</v>
      </c>
      <c r="AB1137">
        <v>5</v>
      </c>
      <c r="AE1137" s="16"/>
      <c r="AF1137" s="16"/>
      <c r="AG1137" s="16"/>
      <c r="AH1137" s="16"/>
      <c r="AI1137" s="16"/>
      <c r="AJ1137" s="16"/>
      <c r="AL1137" s="16"/>
      <c r="AM1137" s="16"/>
      <c r="AN1137" s="16"/>
      <c r="AO1137" s="16"/>
      <c r="AP1137" s="16"/>
      <c r="AQ1137" s="16"/>
      <c r="AR1137" s="16"/>
      <c r="AS1137" s="16"/>
      <c r="AT1137" s="16"/>
      <c r="AU1137">
        <v>0</v>
      </c>
      <c r="AV1137">
        <v>0</v>
      </c>
      <c r="AW1137">
        <v>0</v>
      </c>
      <c r="AX1137">
        <v>0</v>
      </c>
      <c r="AY1137">
        <v>1</v>
      </c>
      <c r="AZ1137">
        <v>0</v>
      </c>
    </row>
    <row r="1138" spans="1:52" x14ac:dyDescent="0.35">
      <c r="A1138">
        <v>12907</v>
      </c>
      <c r="B1138" t="s">
        <v>69</v>
      </c>
      <c r="C1138" t="s">
        <v>74</v>
      </c>
      <c r="D1138" t="s">
        <v>68</v>
      </c>
      <c r="E1138" t="s">
        <v>81</v>
      </c>
      <c r="F1138" t="s">
        <v>198</v>
      </c>
      <c r="G1138" t="s">
        <v>95</v>
      </c>
      <c r="H1138" t="s">
        <v>98</v>
      </c>
      <c r="I1138" t="s">
        <v>209</v>
      </c>
      <c r="J1138" t="s">
        <v>111</v>
      </c>
      <c r="K1138" t="s">
        <v>204</v>
      </c>
      <c r="L1138">
        <v>7</v>
      </c>
      <c r="X1138" s="16"/>
      <c r="Y1138" t="s">
        <v>69</v>
      </c>
      <c r="AB1138">
        <v>4</v>
      </c>
      <c r="AE1138" s="16"/>
      <c r="AF1138" s="16"/>
      <c r="AG1138" s="16"/>
      <c r="AH1138" s="16"/>
      <c r="AI1138" s="16"/>
      <c r="AJ1138" s="16"/>
      <c r="AK1138">
        <v>8</v>
      </c>
      <c r="AL1138" s="16">
        <v>7</v>
      </c>
      <c r="AM1138" s="16">
        <v>7</v>
      </c>
      <c r="AN1138" s="16">
        <v>9</v>
      </c>
      <c r="AO1138" s="16">
        <v>7</v>
      </c>
      <c r="AP1138" s="16">
        <v>9</v>
      </c>
      <c r="AQ1138" s="16">
        <v>2</v>
      </c>
      <c r="AR1138" s="16">
        <v>4</v>
      </c>
      <c r="AS1138" s="16">
        <v>1</v>
      </c>
      <c r="AT1138" s="16">
        <v>3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</row>
    <row r="1139" spans="1:52" x14ac:dyDescent="0.35">
      <c r="A1139">
        <v>12909</v>
      </c>
      <c r="B1139" t="s">
        <v>69</v>
      </c>
      <c r="C1139" t="s">
        <v>74</v>
      </c>
      <c r="D1139" t="s">
        <v>68</v>
      </c>
      <c r="E1139" t="s">
        <v>84</v>
      </c>
      <c r="F1139" t="s">
        <v>200</v>
      </c>
      <c r="G1139" t="s">
        <v>94</v>
      </c>
      <c r="H1139" t="s">
        <v>100</v>
      </c>
      <c r="I1139" t="s">
        <v>206</v>
      </c>
      <c r="J1139" t="s">
        <v>111</v>
      </c>
      <c r="K1139" t="s">
        <v>204</v>
      </c>
      <c r="L1139">
        <v>10</v>
      </c>
      <c r="X1139" s="16"/>
      <c r="Y1139" t="s">
        <v>69</v>
      </c>
      <c r="AB1139">
        <v>5</v>
      </c>
      <c r="AE1139" s="16"/>
      <c r="AF1139" s="16"/>
      <c r="AG1139" s="16"/>
      <c r="AH1139" s="16"/>
      <c r="AI1139" s="16"/>
      <c r="AJ1139" s="16"/>
      <c r="AK1139">
        <v>10</v>
      </c>
      <c r="AL1139" s="16">
        <v>10</v>
      </c>
      <c r="AM1139" s="16">
        <v>8</v>
      </c>
      <c r="AN1139" s="16">
        <v>9</v>
      </c>
      <c r="AO1139" s="16">
        <v>8</v>
      </c>
      <c r="AP1139" s="16">
        <v>7</v>
      </c>
      <c r="AQ1139" s="16">
        <v>4</v>
      </c>
      <c r="AR1139" s="16">
        <v>1</v>
      </c>
      <c r="AS1139" s="16">
        <v>3</v>
      </c>
      <c r="AT1139" s="16">
        <v>2</v>
      </c>
      <c r="AU1139">
        <v>1</v>
      </c>
      <c r="AV1139">
        <v>0</v>
      </c>
      <c r="AW1139">
        <v>0</v>
      </c>
      <c r="AX1139">
        <v>0</v>
      </c>
      <c r="AY1139">
        <v>1</v>
      </c>
      <c r="AZ1139">
        <v>0</v>
      </c>
    </row>
    <row r="1140" spans="1:52" x14ac:dyDescent="0.35">
      <c r="A1140">
        <v>12916</v>
      </c>
      <c r="B1140" t="s">
        <v>69</v>
      </c>
      <c r="C1140" t="s">
        <v>74</v>
      </c>
      <c r="D1140" t="s">
        <v>68</v>
      </c>
      <c r="E1140" t="s">
        <v>82</v>
      </c>
      <c r="F1140" t="s">
        <v>198</v>
      </c>
      <c r="G1140" t="s">
        <v>96</v>
      </c>
      <c r="H1140" t="s">
        <v>97</v>
      </c>
      <c r="I1140" t="s">
        <v>207</v>
      </c>
      <c r="J1140" t="s">
        <v>111</v>
      </c>
      <c r="K1140" t="s">
        <v>204</v>
      </c>
      <c r="L1140">
        <v>8</v>
      </c>
      <c r="X1140" s="16"/>
      <c r="Y1140" t="s">
        <v>68</v>
      </c>
      <c r="Z1140">
        <v>9</v>
      </c>
      <c r="AA1140">
        <v>4</v>
      </c>
      <c r="AB1140">
        <v>3</v>
      </c>
      <c r="AC1140">
        <v>7</v>
      </c>
      <c r="AD1140" t="s">
        <v>128</v>
      </c>
      <c r="AE1140" s="16">
        <v>4</v>
      </c>
      <c r="AF1140" s="16">
        <v>4</v>
      </c>
      <c r="AG1140" s="16">
        <v>5</v>
      </c>
      <c r="AH1140" s="16">
        <v>5</v>
      </c>
      <c r="AI1140" s="16">
        <v>2</v>
      </c>
      <c r="AJ1140" s="16"/>
      <c r="AK1140">
        <v>9</v>
      </c>
      <c r="AL1140" s="16">
        <v>7</v>
      </c>
      <c r="AM1140" s="16">
        <v>10</v>
      </c>
      <c r="AN1140" s="16">
        <v>10</v>
      </c>
      <c r="AO1140" s="16">
        <v>7</v>
      </c>
      <c r="AP1140" s="16">
        <v>8</v>
      </c>
      <c r="AQ1140" s="16">
        <v>1</v>
      </c>
      <c r="AR1140" s="16">
        <v>4</v>
      </c>
      <c r="AS1140" s="16">
        <v>2</v>
      </c>
      <c r="AT1140" s="16">
        <v>3</v>
      </c>
      <c r="AU1140">
        <v>1</v>
      </c>
      <c r="AV1140">
        <v>0</v>
      </c>
      <c r="AW1140">
        <v>0</v>
      </c>
      <c r="AX1140">
        <v>0</v>
      </c>
      <c r="AY1140">
        <v>1</v>
      </c>
      <c r="AZ1140">
        <v>0</v>
      </c>
    </row>
    <row r="1141" spans="1:52" x14ac:dyDescent="0.35">
      <c r="A1141">
        <v>12917</v>
      </c>
      <c r="B1141" t="s">
        <v>69</v>
      </c>
      <c r="C1141" t="s">
        <v>74</v>
      </c>
      <c r="D1141" t="s">
        <v>68</v>
      </c>
      <c r="E1141" t="s">
        <v>86</v>
      </c>
      <c r="F1141" t="s">
        <v>198</v>
      </c>
      <c r="G1141" t="s">
        <v>96</v>
      </c>
      <c r="H1141" t="s">
        <v>97</v>
      </c>
      <c r="I1141" t="s">
        <v>199</v>
      </c>
      <c r="J1141" t="s">
        <v>111</v>
      </c>
      <c r="K1141" t="s">
        <v>204</v>
      </c>
      <c r="L1141">
        <v>7</v>
      </c>
      <c r="X1141" s="16"/>
      <c r="Y1141" t="s">
        <v>69</v>
      </c>
      <c r="AB1141">
        <v>3</v>
      </c>
      <c r="AE1141" s="16"/>
      <c r="AF1141" s="16"/>
      <c r="AG1141" s="16"/>
      <c r="AH1141" s="16"/>
      <c r="AI1141" s="16"/>
      <c r="AJ1141" s="16"/>
      <c r="AK1141">
        <v>5</v>
      </c>
      <c r="AL1141" s="16">
        <v>6</v>
      </c>
      <c r="AM1141" s="16">
        <v>5</v>
      </c>
      <c r="AN1141" s="16">
        <v>7</v>
      </c>
      <c r="AO1141" s="16">
        <v>7</v>
      </c>
      <c r="AP1141" s="16">
        <v>7</v>
      </c>
      <c r="AQ1141" s="16">
        <v>2</v>
      </c>
      <c r="AR1141" s="16">
        <v>1</v>
      </c>
      <c r="AS1141" s="16">
        <v>4</v>
      </c>
      <c r="AT1141" s="16">
        <v>3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0</v>
      </c>
    </row>
    <row r="1142" spans="1:52" x14ac:dyDescent="0.35">
      <c r="A1142">
        <v>12919</v>
      </c>
      <c r="B1142" t="s">
        <v>69</v>
      </c>
      <c r="C1142" t="s">
        <v>74</v>
      </c>
      <c r="D1142" t="s">
        <v>68</v>
      </c>
      <c r="E1142" t="s">
        <v>86</v>
      </c>
      <c r="F1142" t="s">
        <v>208</v>
      </c>
      <c r="G1142" t="s">
        <v>96</v>
      </c>
      <c r="H1142" t="s">
        <v>98</v>
      </c>
      <c r="I1142" t="s">
        <v>206</v>
      </c>
      <c r="J1142" t="s">
        <v>111</v>
      </c>
      <c r="K1142" t="s">
        <v>116</v>
      </c>
      <c r="L1142">
        <v>7</v>
      </c>
      <c r="X1142" s="16"/>
      <c r="Y1142" t="s">
        <v>69</v>
      </c>
      <c r="AB1142">
        <v>5</v>
      </c>
      <c r="AE1142" s="16"/>
      <c r="AF1142" s="16"/>
      <c r="AG1142" s="16"/>
      <c r="AH1142" s="16"/>
      <c r="AI1142" s="16"/>
      <c r="AJ1142" s="16"/>
      <c r="AK1142">
        <v>9</v>
      </c>
      <c r="AL1142" s="16">
        <v>9</v>
      </c>
      <c r="AM1142" s="16">
        <v>10</v>
      </c>
      <c r="AN1142" s="16">
        <v>10</v>
      </c>
      <c r="AO1142" s="16">
        <v>8</v>
      </c>
      <c r="AP1142" s="16">
        <v>7</v>
      </c>
      <c r="AQ1142" s="16">
        <v>1</v>
      </c>
      <c r="AR1142" s="16">
        <v>4</v>
      </c>
      <c r="AS1142" s="16">
        <v>3</v>
      </c>
      <c r="AT1142" s="16">
        <v>2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</row>
    <row r="1143" spans="1:52" x14ac:dyDescent="0.35">
      <c r="A1143">
        <v>12922</v>
      </c>
      <c r="B1143" t="s">
        <v>69</v>
      </c>
      <c r="C1143" t="s">
        <v>74</v>
      </c>
      <c r="D1143" t="s">
        <v>68</v>
      </c>
      <c r="E1143" t="s">
        <v>78</v>
      </c>
      <c r="F1143" t="s">
        <v>196</v>
      </c>
      <c r="G1143" t="s">
        <v>95</v>
      </c>
      <c r="H1143" t="s">
        <v>97</v>
      </c>
      <c r="I1143" t="s">
        <v>201</v>
      </c>
      <c r="J1143" t="s">
        <v>111</v>
      </c>
      <c r="K1143" t="s">
        <v>202</v>
      </c>
      <c r="L1143">
        <v>8</v>
      </c>
      <c r="X1143" s="16"/>
      <c r="Y1143" t="s">
        <v>69</v>
      </c>
      <c r="AB1143">
        <v>4</v>
      </c>
      <c r="AE1143" s="16"/>
      <c r="AF1143" s="16"/>
      <c r="AG1143" s="16"/>
      <c r="AH1143" s="16"/>
      <c r="AI1143" s="16"/>
      <c r="AJ1143" s="16"/>
      <c r="AK1143">
        <v>9</v>
      </c>
      <c r="AL1143" s="16">
        <v>9</v>
      </c>
      <c r="AM1143" s="16">
        <v>8</v>
      </c>
      <c r="AN1143" s="16">
        <v>10</v>
      </c>
      <c r="AO1143" s="16">
        <v>8</v>
      </c>
      <c r="AP1143" s="16">
        <v>9</v>
      </c>
      <c r="AQ1143" s="16">
        <v>1</v>
      </c>
      <c r="AR1143" s="16">
        <v>4</v>
      </c>
      <c r="AS1143" s="16">
        <v>3</v>
      </c>
      <c r="AT1143" s="16">
        <v>2</v>
      </c>
      <c r="AU1143">
        <v>0</v>
      </c>
      <c r="AV1143">
        <v>1</v>
      </c>
      <c r="AW1143">
        <v>0</v>
      </c>
      <c r="AX1143">
        <v>0</v>
      </c>
      <c r="AY1143">
        <v>1</v>
      </c>
      <c r="AZ1143">
        <v>0</v>
      </c>
    </row>
    <row r="1144" spans="1:52" x14ac:dyDescent="0.35">
      <c r="A1144">
        <v>12925</v>
      </c>
      <c r="B1144" t="s">
        <v>69</v>
      </c>
      <c r="C1144" t="s">
        <v>74</v>
      </c>
      <c r="D1144" t="s">
        <v>68</v>
      </c>
      <c r="E1144" t="s">
        <v>81</v>
      </c>
      <c r="F1144" t="s">
        <v>200</v>
      </c>
      <c r="G1144" t="s">
        <v>96</v>
      </c>
      <c r="H1144" t="s">
        <v>97</v>
      </c>
      <c r="I1144" t="s">
        <v>203</v>
      </c>
      <c r="J1144" t="s">
        <v>111</v>
      </c>
      <c r="K1144" t="s">
        <v>202</v>
      </c>
      <c r="L1144">
        <v>9</v>
      </c>
      <c r="X1144" s="16"/>
      <c r="Y1144" t="s">
        <v>69</v>
      </c>
      <c r="AB1144">
        <v>5</v>
      </c>
      <c r="AE1144" s="16"/>
      <c r="AF1144" s="16"/>
      <c r="AG1144" s="16"/>
      <c r="AH1144" s="16"/>
      <c r="AI1144" s="16"/>
      <c r="AJ1144" s="16"/>
      <c r="AK1144">
        <v>10</v>
      </c>
      <c r="AL1144" s="16">
        <v>9</v>
      </c>
      <c r="AM1144" s="16">
        <v>8</v>
      </c>
      <c r="AN1144" s="16">
        <v>10</v>
      </c>
      <c r="AO1144" s="16">
        <v>7</v>
      </c>
      <c r="AP1144" s="16">
        <v>7</v>
      </c>
      <c r="AQ1144" s="16">
        <v>1</v>
      </c>
      <c r="AR1144" s="16">
        <v>3</v>
      </c>
      <c r="AS1144" s="16">
        <v>2</v>
      </c>
      <c r="AT1144" s="16">
        <v>4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</row>
    <row r="1145" spans="1:52" x14ac:dyDescent="0.35">
      <c r="A1145">
        <v>12929</v>
      </c>
      <c r="B1145" t="s">
        <v>69</v>
      </c>
      <c r="C1145" t="s">
        <v>74</v>
      </c>
      <c r="D1145" t="s">
        <v>68</v>
      </c>
      <c r="E1145" t="s">
        <v>77</v>
      </c>
      <c r="F1145" t="s">
        <v>198</v>
      </c>
      <c r="G1145" t="s">
        <v>96</v>
      </c>
      <c r="H1145" t="s">
        <v>97</v>
      </c>
      <c r="I1145" t="s">
        <v>201</v>
      </c>
      <c r="J1145" t="s">
        <v>111</v>
      </c>
      <c r="K1145" t="s">
        <v>202</v>
      </c>
      <c r="L1145">
        <v>8</v>
      </c>
      <c r="X1145" s="16"/>
      <c r="Y1145" t="s">
        <v>69</v>
      </c>
      <c r="AB1145">
        <v>3</v>
      </c>
      <c r="AE1145" s="16"/>
      <c r="AF1145" s="16"/>
      <c r="AG1145" s="16"/>
      <c r="AH1145" s="16"/>
      <c r="AI1145" s="16"/>
      <c r="AJ1145" s="16"/>
      <c r="AK1145">
        <v>10</v>
      </c>
      <c r="AL1145" s="16">
        <v>9</v>
      </c>
      <c r="AM1145" s="16">
        <v>10</v>
      </c>
      <c r="AN1145" s="16">
        <v>10</v>
      </c>
      <c r="AO1145" s="16">
        <v>9</v>
      </c>
      <c r="AP1145" s="16">
        <v>7</v>
      </c>
      <c r="AQ1145" s="16">
        <v>1</v>
      </c>
      <c r="AR1145" s="16">
        <v>3</v>
      </c>
      <c r="AS1145" s="16">
        <v>2</v>
      </c>
      <c r="AT1145" s="16">
        <v>4</v>
      </c>
      <c r="AU1145">
        <v>0</v>
      </c>
      <c r="AV1145">
        <v>1</v>
      </c>
      <c r="AW1145">
        <v>0</v>
      </c>
      <c r="AX1145">
        <v>0</v>
      </c>
      <c r="AY1145">
        <v>1</v>
      </c>
      <c r="AZ1145">
        <v>0</v>
      </c>
    </row>
    <row r="1146" spans="1:52" x14ac:dyDescent="0.35">
      <c r="A1146">
        <v>12930</v>
      </c>
      <c r="B1146" t="s">
        <v>69</v>
      </c>
      <c r="C1146" t="s">
        <v>74</v>
      </c>
      <c r="D1146" t="s">
        <v>68</v>
      </c>
      <c r="E1146" t="s">
        <v>85</v>
      </c>
      <c r="F1146" t="s">
        <v>196</v>
      </c>
      <c r="G1146" t="s">
        <v>94</v>
      </c>
      <c r="H1146" t="s">
        <v>100</v>
      </c>
      <c r="I1146" t="s">
        <v>209</v>
      </c>
      <c r="J1146" t="s">
        <v>111</v>
      </c>
      <c r="K1146" t="s">
        <v>204</v>
      </c>
      <c r="L1146">
        <v>6</v>
      </c>
      <c r="X1146" s="16"/>
      <c r="Y1146" t="s">
        <v>68</v>
      </c>
      <c r="Z1146">
        <v>5</v>
      </c>
      <c r="AA1146">
        <v>2</v>
      </c>
      <c r="AB1146">
        <v>5</v>
      </c>
      <c r="AC1146">
        <v>4</v>
      </c>
      <c r="AD1146" t="s">
        <v>128</v>
      </c>
      <c r="AE1146" s="16">
        <v>4</v>
      </c>
      <c r="AF1146" s="16">
        <v>4</v>
      </c>
      <c r="AG1146" s="16">
        <v>4</v>
      </c>
      <c r="AH1146" s="16">
        <v>3</v>
      </c>
      <c r="AI1146" s="16">
        <v>3</v>
      </c>
      <c r="AJ1146" s="16"/>
      <c r="AK1146">
        <v>8</v>
      </c>
      <c r="AL1146" s="16">
        <v>7</v>
      </c>
      <c r="AM1146" s="16">
        <v>10</v>
      </c>
      <c r="AN1146" s="16">
        <v>7</v>
      </c>
      <c r="AO1146" s="16">
        <v>8</v>
      </c>
      <c r="AP1146" s="16">
        <v>9</v>
      </c>
      <c r="AQ1146" s="16">
        <v>1</v>
      </c>
      <c r="AR1146" s="16">
        <v>2</v>
      </c>
      <c r="AS1146" s="16">
        <v>3</v>
      </c>
      <c r="AT1146" s="16">
        <v>4</v>
      </c>
      <c r="AU1146">
        <v>1</v>
      </c>
      <c r="AV1146">
        <v>0</v>
      </c>
      <c r="AW1146">
        <v>0</v>
      </c>
      <c r="AX1146">
        <v>0</v>
      </c>
      <c r="AY1146">
        <v>1</v>
      </c>
      <c r="AZ1146">
        <v>0</v>
      </c>
    </row>
    <row r="1147" spans="1:52" x14ac:dyDescent="0.35">
      <c r="A1147">
        <v>12932</v>
      </c>
      <c r="B1147" t="s">
        <v>69</v>
      </c>
      <c r="C1147" t="s">
        <v>74</v>
      </c>
      <c r="D1147" t="s">
        <v>68</v>
      </c>
      <c r="E1147" t="s">
        <v>86</v>
      </c>
      <c r="F1147" t="s">
        <v>198</v>
      </c>
      <c r="G1147" t="s">
        <v>96</v>
      </c>
      <c r="H1147" t="s">
        <v>98</v>
      </c>
      <c r="I1147" t="s">
        <v>201</v>
      </c>
      <c r="J1147" t="s">
        <v>111</v>
      </c>
      <c r="K1147" t="s">
        <v>204</v>
      </c>
      <c r="L1147">
        <v>9</v>
      </c>
      <c r="X1147" s="16"/>
      <c r="Y1147" t="s">
        <v>69</v>
      </c>
      <c r="AB1147">
        <v>5</v>
      </c>
      <c r="AE1147" s="16"/>
      <c r="AF1147" s="16"/>
      <c r="AG1147" s="16"/>
      <c r="AH1147" s="16"/>
      <c r="AI1147" s="16"/>
      <c r="AJ1147" s="16"/>
      <c r="AK1147">
        <v>10</v>
      </c>
      <c r="AL1147" s="16">
        <v>10</v>
      </c>
      <c r="AM1147" s="16">
        <v>10</v>
      </c>
      <c r="AN1147" s="16">
        <v>9</v>
      </c>
      <c r="AO1147" s="16">
        <v>7</v>
      </c>
      <c r="AP1147" s="16">
        <v>9</v>
      </c>
      <c r="AQ1147" s="16">
        <v>1</v>
      </c>
      <c r="AR1147" s="16">
        <v>3</v>
      </c>
      <c r="AS1147" s="16">
        <v>2</v>
      </c>
      <c r="AT1147" s="16">
        <v>4</v>
      </c>
      <c r="AU1147">
        <v>1</v>
      </c>
      <c r="AV1147">
        <v>1</v>
      </c>
      <c r="AW1147">
        <v>0</v>
      </c>
      <c r="AX1147">
        <v>0</v>
      </c>
      <c r="AY1147">
        <v>0</v>
      </c>
      <c r="AZ1147">
        <v>0</v>
      </c>
    </row>
    <row r="1148" spans="1:52" x14ac:dyDescent="0.35">
      <c r="A1148">
        <v>12933</v>
      </c>
      <c r="B1148" t="s">
        <v>69</v>
      </c>
      <c r="C1148" t="s">
        <v>74</v>
      </c>
      <c r="D1148" t="s">
        <v>68</v>
      </c>
      <c r="E1148" t="s">
        <v>82</v>
      </c>
      <c r="F1148" t="s">
        <v>198</v>
      </c>
      <c r="G1148" t="s">
        <v>96</v>
      </c>
      <c r="H1148" t="s">
        <v>98</v>
      </c>
      <c r="I1148" t="s">
        <v>209</v>
      </c>
      <c r="J1148" t="s">
        <v>111</v>
      </c>
      <c r="K1148" t="s">
        <v>204</v>
      </c>
      <c r="L1148">
        <v>9</v>
      </c>
      <c r="X1148" s="16"/>
      <c r="Y1148" t="s">
        <v>69</v>
      </c>
      <c r="AB1148">
        <v>5</v>
      </c>
      <c r="AE1148" s="16"/>
      <c r="AF1148" s="16"/>
      <c r="AG1148" s="16"/>
      <c r="AH1148" s="16"/>
      <c r="AI1148" s="16"/>
      <c r="AJ1148" s="16"/>
      <c r="AK1148">
        <v>9</v>
      </c>
      <c r="AL1148" s="16">
        <v>10</v>
      </c>
      <c r="AM1148" s="16">
        <v>10</v>
      </c>
      <c r="AN1148" s="16">
        <v>9</v>
      </c>
      <c r="AO1148" s="16">
        <v>10</v>
      </c>
      <c r="AP1148" s="16">
        <v>7</v>
      </c>
      <c r="AQ1148" s="16">
        <v>2</v>
      </c>
      <c r="AR1148" s="16">
        <v>1</v>
      </c>
      <c r="AS1148" s="16">
        <v>3</v>
      </c>
      <c r="AT1148" s="16">
        <v>4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</row>
    <row r="1149" spans="1:52" x14ac:dyDescent="0.35">
      <c r="A1149">
        <v>12936</v>
      </c>
      <c r="B1149" t="s">
        <v>69</v>
      </c>
      <c r="C1149" t="s">
        <v>74</v>
      </c>
      <c r="D1149" t="s">
        <v>68</v>
      </c>
      <c r="E1149" t="s">
        <v>77</v>
      </c>
      <c r="F1149" t="s">
        <v>198</v>
      </c>
      <c r="G1149" t="s">
        <v>95</v>
      </c>
      <c r="H1149" t="s">
        <v>97</v>
      </c>
      <c r="I1149" t="s">
        <v>203</v>
      </c>
      <c r="J1149" t="s">
        <v>111</v>
      </c>
      <c r="K1149" t="s">
        <v>116</v>
      </c>
      <c r="L1149">
        <v>8</v>
      </c>
      <c r="X1149" s="16"/>
      <c r="Y1149" t="s">
        <v>69</v>
      </c>
      <c r="AB1149">
        <v>3</v>
      </c>
      <c r="AE1149" s="16"/>
      <c r="AF1149" s="16"/>
      <c r="AG1149" s="16"/>
      <c r="AH1149" s="16"/>
      <c r="AI1149" s="16"/>
      <c r="AJ1149" s="16"/>
      <c r="AK1149">
        <v>7</v>
      </c>
      <c r="AL1149" s="16">
        <v>7</v>
      </c>
      <c r="AM1149" s="16">
        <v>7</v>
      </c>
      <c r="AN1149" s="16">
        <v>5</v>
      </c>
      <c r="AO1149" s="16">
        <v>7</v>
      </c>
      <c r="AP1149" s="16">
        <v>8</v>
      </c>
      <c r="AQ1149" s="16">
        <v>2</v>
      </c>
      <c r="AR1149" s="16">
        <v>4</v>
      </c>
      <c r="AS1149" s="16">
        <v>1</v>
      </c>
      <c r="AT1149" s="16">
        <v>3</v>
      </c>
      <c r="AU1149">
        <v>1</v>
      </c>
      <c r="AV1149">
        <v>0</v>
      </c>
      <c r="AW1149">
        <v>0</v>
      </c>
      <c r="AX1149">
        <v>0</v>
      </c>
      <c r="AY1149">
        <v>0</v>
      </c>
      <c r="AZ1149">
        <v>0</v>
      </c>
    </row>
    <row r="1150" spans="1:52" x14ac:dyDescent="0.35">
      <c r="A1150">
        <v>12944</v>
      </c>
      <c r="B1150" t="s">
        <v>69</v>
      </c>
      <c r="C1150" t="s">
        <v>74</v>
      </c>
      <c r="D1150" t="s">
        <v>68</v>
      </c>
      <c r="E1150" t="s">
        <v>80</v>
      </c>
      <c r="F1150" t="s">
        <v>200</v>
      </c>
      <c r="G1150" t="s">
        <v>93</v>
      </c>
      <c r="H1150" t="s">
        <v>100</v>
      </c>
      <c r="I1150" t="s">
        <v>197</v>
      </c>
      <c r="J1150" t="s">
        <v>111</v>
      </c>
      <c r="K1150" t="s">
        <v>116</v>
      </c>
      <c r="L1150">
        <v>7</v>
      </c>
      <c r="X1150" s="16"/>
      <c r="Y1150" t="s">
        <v>69</v>
      </c>
      <c r="AB1150">
        <v>5</v>
      </c>
      <c r="AE1150" s="16"/>
      <c r="AF1150" s="16"/>
      <c r="AG1150" s="16"/>
      <c r="AH1150" s="16"/>
      <c r="AI1150" s="16"/>
      <c r="AJ1150" s="16"/>
      <c r="AK1150">
        <v>6</v>
      </c>
      <c r="AL1150" s="16">
        <v>9</v>
      </c>
      <c r="AM1150" s="16">
        <v>7</v>
      </c>
      <c r="AN1150" s="16">
        <v>8</v>
      </c>
      <c r="AO1150" s="16">
        <v>7</v>
      </c>
      <c r="AP1150" s="16">
        <v>3</v>
      </c>
      <c r="AQ1150" s="16">
        <v>3</v>
      </c>
      <c r="AR1150" s="16">
        <v>1</v>
      </c>
      <c r="AS1150" s="16">
        <v>4</v>
      </c>
      <c r="AT1150" s="16">
        <v>2</v>
      </c>
      <c r="AU1150">
        <v>0</v>
      </c>
      <c r="AV1150">
        <v>1</v>
      </c>
      <c r="AW1150">
        <v>1</v>
      </c>
      <c r="AX1150">
        <v>0</v>
      </c>
      <c r="AY1150">
        <v>1</v>
      </c>
      <c r="AZ1150">
        <v>0</v>
      </c>
    </row>
    <row r="1151" spans="1:52" x14ac:dyDescent="0.35">
      <c r="A1151">
        <v>12946</v>
      </c>
      <c r="B1151" t="s">
        <v>69</v>
      </c>
      <c r="C1151" t="s">
        <v>74</v>
      </c>
      <c r="D1151" t="s">
        <v>68</v>
      </c>
      <c r="E1151" t="s">
        <v>82</v>
      </c>
      <c r="F1151" t="s">
        <v>198</v>
      </c>
      <c r="G1151" t="s">
        <v>95</v>
      </c>
      <c r="H1151" t="s">
        <v>97</v>
      </c>
      <c r="I1151" t="s">
        <v>207</v>
      </c>
      <c r="J1151" t="s">
        <v>111</v>
      </c>
      <c r="K1151" t="s">
        <v>116</v>
      </c>
      <c r="L1151">
        <v>8</v>
      </c>
      <c r="X1151" s="16"/>
      <c r="Y1151" t="s">
        <v>68</v>
      </c>
      <c r="Z1151">
        <v>9</v>
      </c>
      <c r="AA1151">
        <v>5</v>
      </c>
      <c r="AB1151">
        <v>4</v>
      </c>
      <c r="AC1151">
        <v>9</v>
      </c>
      <c r="AD1151" t="s">
        <v>128</v>
      </c>
      <c r="AE1151" s="16">
        <v>5</v>
      </c>
      <c r="AF1151" s="16">
        <v>5</v>
      </c>
      <c r="AG1151" s="16">
        <v>4</v>
      </c>
      <c r="AH1151" s="16">
        <v>4</v>
      </c>
      <c r="AI1151" s="16">
        <v>3</v>
      </c>
      <c r="AJ1151" s="16"/>
      <c r="AK1151">
        <v>9</v>
      </c>
      <c r="AL1151" s="16">
        <v>9</v>
      </c>
      <c r="AM1151" s="16">
        <v>7</v>
      </c>
      <c r="AN1151" s="16">
        <v>10</v>
      </c>
      <c r="AO1151" s="16">
        <v>7</v>
      </c>
      <c r="AP1151" s="16">
        <v>8</v>
      </c>
      <c r="AQ1151" s="16">
        <v>2</v>
      </c>
      <c r="AR1151" s="16">
        <v>1</v>
      </c>
      <c r="AS1151" s="16">
        <v>3</v>
      </c>
      <c r="AT1151" s="16">
        <v>4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0</v>
      </c>
    </row>
    <row r="1152" spans="1:52" x14ac:dyDescent="0.35">
      <c r="A1152">
        <v>12951</v>
      </c>
      <c r="B1152" t="s">
        <v>69</v>
      </c>
      <c r="C1152" t="s">
        <v>74</v>
      </c>
      <c r="D1152" t="s">
        <v>68</v>
      </c>
      <c r="E1152" t="s">
        <v>75</v>
      </c>
      <c r="F1152" t="s">
        <v>196</v>
      </c>
      <c r="G1152" t="s">
        <v>95</v>
      </c>
      <c r="H1152" t="s">
        <v>97</v>
      </c>
      <c r="I1152" t="s">
        <v>205</v>
      </c>
      <c r="J1152" t="s">
        <v>111</v>
      </c>
      <c r="K1152" t="s">
        <v>204</v>
      </c>
      <c r="L1152">
        <v>9</v>
      </c>
      <c r="X1152" s="16"/>
      <c r="Y1152" t="s">
        <v>69</v>
      </c>
      <c r="AB1152">
        <v>4</v>
      </c>
      <c r="AE1152" s="16"/>
      <c r="AF1152" s="16"/>
      <c r="AG1152" s="16"/>
      <c r="AH1152" s="16"/>
      <c r="AI1152" s="16"/>
      <c r="AJ1152" s="16"/>
      <c r="AK1152">
        <v>9</v>
      </c>
      <c r="AL1152" s="16">
        <v>9</v>
      </c>
      <c r="AM1152" s="16">
        <v>7</v>
      </c>
      <c r="AN1152" s="16">
        <v>9</v>
      </c>
      <c r="AO1152" s="16">
        <v>7</v>
      </c>
      <c r="AP1152" s="16">
        <v>9</v>
      </c>
      <c r="AQ1152" s="16">
        <v>3</v>
      </c>
      <c r="AR1152" s="16">
        <v>1</v>
      </c>
      <c r="AS1152" s="16">
        <v>2</v>
      </c>
      <c r="AT1152" s="16">
        <v>4</v>
      </c>
      <c r="AU1152">
        <v>0</v>
      </c>
      <c r="AV1152">
        <v>0</v>
      </c>
      <c r="AW1152">
        <v>1</v>
      </c>
      <c r="AX1152">
        <v>0</v>
      </c>
      <c r="AY1152">
        <v>1</v>
      </c>
      <c r="AZ1152">
        <v>0</v>
      </c>
    </row>
    <row r="1153" spans="1:52" x14ac:dyDescent="0.35">
      <c r="A1153">
        <v>12957</v>
      </c>
      <c r="B1153" t="s">
        <v>69</v>
      </c>
      <c r="C1153" t="s">
        <v>74</v>
      </c>
      <c r="D1153" t="s">
        <v>68</v>
      </c>
      <c r="E1153" t="s">
        <v>84</v>
      </c>
      <c r="F1153" t="s">
        <v>198</v>
      </c>
      <c r="G1153" t="s">
        <v>95</v>
      </c>
      <c r="H1153" t="s">
        <v>97</v>
      </c>
      <c r="I1153" t="s">
        <v>203</v>
      </c>
      <c r="J1153" t="s">
        <v>110</v>
      </c>
      <c r="K1153" t="s">
        <v>204</v>
      </c>
      <c r="L1153">
        <v>9</v>
      </c>
      <c r="P1153">
        <v>10</v>
      </c>
      <c r="Q1153">
        <v>10</v>
      </c>
      <c r="R1153">
        <v>10</v>
      </c>
      <c r="S1153">
        <v>10</v>
      </c>
      <c r="T1153">
        <v>10</v>
      </c>
      <c r="U1153">
        <v>10</v>
      </c>
      <c r="V1153" t="s">
        <v>123</v>
      </c>
      <c r="X1153">
        <v>5</v>
      </c>
      <c r="Y1153" t="s">
        <v>69</v>
      </c>
      <c r="AB1153">
        <v>5</v>
      </c>
      <c r="AE1153" s="16"/>
      <c r="AF1153" s="16"/>
      <c r="AG1153" s="16"/>
      <c r="AH1153" s="16"/>
      <c r="AI1153" s="16"/>
      <c r="AJ1153" s="16"/>
      <c r="AL1153" s="16"/>
      <c r="AM1153" s="16"/>
      <c r="AN1153" s="16"/>
      <c r="AO1153" s="16"/>
      <c r="AP1153" s="16"/>
      <c r="AQ1153" s="16"/>
      <c r="AR1153" s="16"/>
      <c r="AS1153" s="16"/>
      <c r="AT1153" s="16"/>
      <c r="AU1153">
        <v>1</v>
      </c>
      <c r="AV1153">
        <v>1</v>
      </c>
      <c r="AW1153">
        <v>0</v>
      </c>
      <c r="AX1153">
        <v>0</v>
      </c>
      <c r="AY1153">
        <v>0</v>
      </c>
      <c r="AZ1153">
        <v>0</v>
      </c>
    </row>
    <row r="1154" spans="1:52" x14ac:dyDescent="0.35">
      <c r="A1154">
        <v>12958</v>
      </c>
      <c r="B1154" t="s">
        <v>69</v>
      </c>
      <c r="C1154" t="s">
        <v>74</v>
      </c>
      <c r="D1154" t="s">
        <v>68</v>
      </c>
      <c r="E1154" t="s">
        <v>76</v>
      </c>
      <c r="F1154" t="s">
        <v>208</v>
      </c>
      <c r="G1154" t="s">
        <v>94</v>
      </c>
      <c r="H1154" t="s">
        <v>99</v>
      </c>
      <c r="I1154" t="s">
        <v>207</v>
      </c>
      <c r="J1154" t="s">
        <v>111</v>
      </c>
      <c r="K1154" t="s">
        <v>204</v>
      </c>
      <c r="L1154">
        <v>8</v>
      </c>
      <c r="X1154" s="16"/>
      <c r="Y1154" t="s">
        <v>69</v>
      </c>
      <c r="AB1154">
        <v>5</v>
      </c>
      <c r="AE1154" s="16"/>
      <c r="AF1154" s="16"/>
      <c r="AG1154" s="16"/>
      <c r="AH1154" s="16"/>
      <c r="AI1154" s="16"/>
      <c r="AJ1154" s="16"/>
      <c r="AK1154">
        <v>9</v>
      </c>
      <c r="AL1154" s="16">
        <v>9</v>
      </c>
      <c r="AM1154" s="16">
        <v>9</v>
      </c>
      <c r="AN1154" s="16">
        <v>10</v>
      </c>
      <c r="AO1154" s="16">
        <v>9</v>
      </c>
      <c r="AP1154" s="16">
        <v>10</v>
      </c>
      <c r="AQ1154" s="16">
        <v>1</v>
      </c>
      <c r="AR1154" s="16">
        <v>3</v>
      </c>
      <c r="AS1154" s="16">
        <v>4</v>
      </c>
      <c r="AT1154" s="16">
        <v>2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0</v>
      </c>
    </row>
    <row r="1155" spans="1:52" x14ac:dyDescent="0.35">
      <c r="A1155">
        <v>12961</v>
      </c>
      <c r="B1155" t="s">
        <v>69</v>
      </c>
      <c r="C1155" t="s">
        <v>74</v>
      </c>
      <c r="D1155" t="s">
        <v>68</v>
      </c>
      <c r="E1155" t="s">
        <v>84</v>
      </c>
      <c r="F1155" t="s">
        <v>208</v>
      </c>
      <c r="G1155" t="s">
        <v>96</v>
      </c>
      <c r="H1155" t="s">
        <v>99</v>
      </c>
      <c r="I1155" t="s">
        <v>207</v>
      </c>
      <c r="J1155" t="s">
        <v>111</v>
      </c>
      <c r="K1155" t="s">
        <v>117</v>
      </c>
      <c r="L1155">
        <v>7</v>
      </c>
      <c r="X1155" s="16"/>
      <c r="Y1155" t="s">
        <v>69</v>
      </c>
      <c r="AB1155">
        <v>5</v>
      </c>
      <c r="AE1155" s="16"/>
      <c r="AF1155" s="16"/>
      <c r="AG1155" s="16"/>
      <c r="AH1155" s="16"/>
      <c r="AI1155" s="16"/>
      <c r="AJ1155" s="16"/>
      <c r="AK1155">
        <v>9</v>
      </c>
      <c r="AL1155" s="16">
        <v>10</v>
      </c>
      <c r="AM1155" s="16">
        <v>9</v>
      </c>
      <c r="AN1155" s="16">
        <v>10</v>
      </c>
      <c r="AO1155" s="16">
        <v>9</v>
      </c>
      <c r="AP1155" s="16">
        <v>9</v>
      </c>
      <c r="AQ1155" s="16">
        <v>3</v>
      </c>
      <c r="AR1155" s="16">
        <v>1</v>
      </c>
      <c r="AS1155" s="16">
        <v>2</v>
      </c>
      <c r="AT1155" s="16">
        <v>4</v>
      </c>
      <c r="AU1155">
        <v>1</v>
      </c>
      <c r="AV1155">
        <v>1</v>
      </c>
      <c r="AW1155">
        <v>1</v>
      </c>
      <c r="AX1155">
        <v>0</v>
      </c>
      <c r="AY1155">
        <v>0</v>
      </c>
      <c r="AZ1155">
        <v>0</v>
      </c>
    </row>
    <row r="1156" spans="1:52" x14ac:dyDescent="0.35">
      <c r="A1156">
        <v>12963</v>
      </c>
      <c r="B1156" t="s">
        <v>69</v>
      </c>
      <c r="C1156" t="s">
        <v>74</v>
      </c>
      <c r="D1156" t="s">
        <v>68</v>
      </c>
      <c r="E1156" t="s">
        <v>78</v>
      </c>
      <c r="F1156" t="s">
        <v>198</v>
      </c>
      <c r="G1156" t="s">
        <v>95</v>
      </c>
      <c r="H1156" t="s">
        <v>97</v>
      </c>
      <c r="I1156" t="s">
        <v>206</v>
      </c>
      <c r="J1156" t="s">
        <v>111</v>
      </c>
      <c r="K1156" t="s">
        <v>202</v>
      </c>
      <c r="L1156">
        <v>8</v>
      </c>
      <c r="X1156" s="16"/>
      <c r="Y1156" t="s">
        <v>69</v>
      </c>
      <c r="AB1156">
        <v>5</v>
      </c>
      <c r="AE1156" s="16"/>
      <c r="AF1156" s="16"/>
      <c r="AG1156" s="16"/>
      <c r="AH1156" s="16"/>
      <c r="AI1156" s="16"/>
      <c r="AJ1156" s="16"/>
      <c r="AK1156">
        <v>7</v>
      </c>
      <c r="AL1156" s="16">
        <v>8</v>
      </c>
      <c r="AM1156" s="16">
        <v>10</v>
      </c>
      <c r="AN1156" s="16">
        <v>8</v>
      </c>
      <c r="AO1156" s="16">
        <v>10</v>
      </c>
      <c r="AP1156" s="16">
        <v>7</v>
      </c>
      <c r="AQ1156" s="16">
        <v>4</v>
      </c>
      <c r="AR1156" s="16">
        <v>2</v>
      </c>
      <c r="AS1156" s="16">
        <v>3</v>
      </c>
      <c r="AT1156" s="16">
        <v>1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</row>
    <row r="1157" spans="1:52" x14ac:dyDescent="0.35">
      <c r="A1157">
        <v>12964</v>
      </c>
      <c r="B1157" t="s">
        <v>69</v>
      </c>
      <c r="C1157" t="s">
        <v>74</v>
      </c>
      <c r="D1157" t="s">
        <v>68</v>
      </c>
      <c r="E1157" t="s">
        <v>83</v>
      </c>
      <c r="F1157" t="s">
        <v>198</v>
      </c>
      <c r="G1157" t="s">
        <v>95</v>
      </c>
      <c r="H1157" t="s">
        <v>98</v>
      </c>
      <c r="I1157" t="s">
        <v>203</v>
      </c>
      <c r="J1157" t="s">
        <v>111</v>
      </c>
      <c r="K1157" t="s">
        <v>117</v>
      </c>
      <c r="L1157">
        <v>9</v>
      </c>
      <c r="X1157" s="16"/>
      <c r="Y1157" t="s">
        <v>69</v>
      </c>
      <c r="AB1157">
        <v>4</v>
      </c>
      <c r="AE1157" s="16"/>
      <c r="AF1157" s="16"/>
      <c r="AG1157" s="16"/>
      <c r="AH1157" s="16"/>
      <c r="AI1157" s="16"/>
      <c r="AJ1157" s="16"/>
      <c r="AK1157">
        <v>9</v>
      </c>
      <c r="AL1157" s="16">
        <v>9</v>
      </c>
      <c r="AM1157" s="16">
        <v>10</v>
      </c>
      <c r="AN1157" s="16">
        <v>10</v>
      </c>
      <c r="AO1157" s="16">
        <v>10</v>
      </c>
      <c r="AP1157" s="16">
        <v>9</v>
      </c>
      <c r="AQ1157" s="16">
        <v>4</v>
      </c>
      <c r="AR1157" s="16">
        <v>1</v>
      </c>
      <c r="AS1157" s="16">
        <v>3</v>
      </c>
      <c r="AT1157" s="16">
        <v>2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</row>
    <row r="1158" spans="1:52" x14ac:dyDescent="0.35">
      <c r="A1158">
        <v>12965</v>
      </c>
      <c r="B1158" t="s">
        <v>69</v>
      </c>
      <c r="C1158" t="s">
        <v>74</v>
      </c>
      <c r="D1158" t="s">
        <v>68</v>
      </c>
      <c r="E1158" t="s">
        <v>79</v>
      </c>
      <c r="F1158" t="s">
        <v>198</v>
      </c>
      <c r="G1158" t="s">
        <v>95</v>
      </c>
      <c r="H1158" t="s">
        <v>97</v>
      </c>
      <c r="I1158" t="s">
        <v>197</v>
      </c>
      <c r="J1158" t="s">
        <v>111</v>
      </c>
      <c r="K1158" t="s">
        <v>202</v>
      </c>
      <c r="L1158">
        <v>9</v>
      </c>
      <c r="X1158" s="16"/>
      <c r="Y1158" t="s">
        <v>69</v>
      </c>
      <c r="AB1158">
        <v>5</v>
      </c>
      <c r="AE1158" s="16"/>
      <c r="AF1158" s="16"/>
      <c r="AG1158" s="16"/>
      <c r="AH1158" s="16"/>
      <c r="AI1158" s="16"/>
      <c r="AJ1158" s="16"/>
      <c r="AK1158">
        <v>10</v>
      </c>
      <c r="AL1158" s="16">
        <v>9</v>
      </c>
      <c r="AM1158" s="16">
        <v>7</v>
      </c>
      <c r="AN1158" s="16">
        <v>10</v>
      </c>
      <c r="AO1158" s="16">
        <v>9</v>
      </c>
      <c r="AP1158" s="16">
        <v>9</v>
      </c>
      <c r="AQ1158" s="16">
        <v>1</v>
      </c>
      <c r="AR1158" s="16">
        <v>2</v>
      </c>
      <c r="AS1158" s="16">
        <v>3</v>
      </c>
      <c r="AT1158" s="16">
        <v>4</v>
      </c>
      <c r="AU1158">
        <v>1</v>
      </c>
      <c r="AV1158">
        <v>1</v>
      </c>
      <c r="AW1158">
        <v>1</v>
      </c>
      <c r="AX1158">
        <v>0</v>
      </c>
      <c r="AY1158">
        <v>1</v>
      </c>
      <c r="AZ1158">
        <v>0</v>
      </c>
    </row>
    <row r="1159" spans="1:52" x14ac:dyDescent="0.35">
      <c r="A1159">
        <v>12968</v>
      </c>
      <c r="B1159" t="s">
        <v>69</v>
      </c>
      <c r="C1159" t="s">
        <v>74</v>
      </c>
      <c r="D1159" t="s">
        <v>68</v>
      </c>
      <c r="E1159" t="s">
        <v>80</v>
      </c>
      <c r="F1159" t="s">
        <v>196</v>
      </c>
      <c r="G1159" t="s">
        <v>95</v>
      </c>
      <c r="H1159" t="s">
        <v>97</v>
      </c>
      <c r="I1159" t="s">
        <v>203</v>
      </c>
      <c r="J1159" t="s">
        <v>111</v>
      </c>
      <c r="K1159" t="s">
        <v>202</v>
      </c>
      <c r="L1159">
        <v>9</v>
      </c>
      <c r="X1159" s="16"/>
      <c r="Y1159" t="s">
        <v>69</v>
      </c>
      <c r="AB1159">
        <v>5</v>
      </c>
      <c r="AE1159" s="16"/>
      <c r="AF1159" s="16"/>
      <c r="AG1159" s="16"/>
      <c r="AH1159" s="16"/>
      <c r="AI1159" s="16"/>
      <c r="AJ1159" s="16"/>
      <c r="AK1159">
        <v>9</v>
      </c>
      <c r="AL1159" s="16">
        <v>9</v>
      </c>
      <c r="AM1159" s="16">
        <v>8</v>
      </c>
      <c r="AN1159" s="16">
        <v>9</v>
      </c>
      <c r="AO1159" s="16">
        <v>6</v>
      </c>
      <c r="AP1159" s="16">
        <v>8</v>
      </c>
      <c r="AQ1159" s="16">
        <v>1</v>
      </c>
      <c r="AR1159" s="16">
        <v>3</v>
      </c>
      <c r="AS1159" s="16">
        <v>4</v>
      </c>
      <c r="AT1159" s="16">
        <v>2</v>
      </c>
      <c r="AU1159">
        <v>1</v>
      </c>
      <c r="AV1159">
        <v>0</v>
      </c>
      <c r="AW1159">
        <v>0</v>
      </c>
      <c r="AX1159">
        <v>0</v>
      </c>
      <c r="AY1159">
        <v>0</v>
      </c>
      <c r="AZ1159">
        <v>0</v>
      </c>
    </row>
    <row r="1160" spans="1:52" x14ac:dyDescent="0.35">
      <c r="A1160">
        <v>12970</v>
      </c>
      <c r="B1160" t="s">
        <v>69</v>
      </c>
      <c r="C1160" t="s">
        <v>74</v>
      </c>
      <c r="D1160" t="s">
        <v>68</v>
      </c>
      <c r="E1160" t="s">
        <v>86</v>
      </c>
      <c r="F1160" t="s">
        <v>200</v>
      </c>
      <c r="G1160" t="s">
        <v>96</v>
      </c>
      <c r="H1160" t="s">
        <v>97</v>
      </c>
      <c r="I1160" t="s">
        <v>199</v>
      </c>
      <c r="J1160" t="s">
        <v>111</v>
      </c>
      <c r="K1160" t="s">
        <v>202</v>
      </c>
      <c r="L1160">
        <v>8</v>
      </c>
      <c r="X1160" s="16"/>
      <c r="Y1160" t="s">
        <v>69</v>
      </c>
      <c r="AB1160">
        <v>4</v>
      </c>
      <c r="AE1160" s="16"/>
      <c r="AF1160" s="16"/>
      <c r="AG1160" s="16"/>
      <c r="AH1160" s="16"/>
      <c r="AI1160" s="16"/>
      <c r="AJ1160" s="16"/>
      <c r="AK1160">
        <v>9</v>
      </c>
      <c r="AL1160" s="16">
        <v>10</v>
      </c>
      <c r="AM1160" s="16">
        <v>10</v>
      </c>
      <c r="AN1160" s="16">
        <v>10</v>
      </c>
      <c r="AO1160" s="16">
        <v>9</v>
      </c>
      <c r="AP1160" s="16">
        <v>10</v>
      </c>
      <c r="AQ1160" s="16">
        <v>1</v>
      </c>
      <c r="AR1160" s="16">
        <v>3</v>
      </c>
      <c r="AS1160" s="16">
        <v>4</v>
      </c>
      <c r="AT1160" s="16">
        <v>2</v>
      </c>
      <c r="AU1160">
        <v>1</v>
      </c>
      <c r="AV1160">
        <v>1</v>
      </c>
      <c r="AW1160">
        <v>0</v>
      </c>
      <c r="AX1160">
        <v>0</v>
      </c>
      <c r="AY1160">
        <v>0</v>
      </c>
      <c r="AZ1160">
        <v>0</v>
      </c>
    </row>
    <row r="1161" spans="1:52" x14ac:dyDescent="0.35">
      <c r="A1161">
        <v>12973</v>
      </c>
      <c r="B1161" t="s">
        <v>69</v>
      </c>
      <c r="C1161" t="s">
        <v>74</v>
      </c>
      <c r="D1161" t="s">
        <v>68</v>
      </c>
      <c r="E1161" t="s">
        <v>76</v>
      </c>
      <c r="F1161" t="s">
        <v>196</v>
      </c>
      <c r="G1161" t="s">
        <v>95</v>
      </c>
      <c r="H1161" t="s">
        <v>98</v>
      </c>
      <c r="I1161" t="s">
        <v>203</v>
      </c>
      <c r="J1161" t="s">
        <v>111</v>
      </c>
      <c r="K1161" t="s">
        <v>204</v>
      </c>
      <c r="L1161">
        <v>9</v>
      </c>
      <c r="X1161" s="16"/>
      <c r="Y1161" t="s">
        <v>68</v>
      </c>
      <c r="Z1161">
        <v>10</v>
      </c>
      <c r="AA1161">
        <v>5</v>
      </c>
      <c r="AB1161">
        <v>4</v>
      </c>
      <c r="AC1161">
        <v>10</v>
      </c>
      <c r="AD1161" t="s">
        <v>129</v>
      </c>
      <c r="AE1161" s="16">
        <v>2</v>
      </c>
      <c r="AF1161" s="16">
        <v>4</v>
      </c>
      <c r="AG1161" s="16">
        <v>3</v>
      </c>
      <c r="AH1161" s="16">
        <v>4</v>
      </c>
      <c r="AI1161" s="16"/>
      <c r="AJ1161" s="16">
        <v>2</v>
      </c>
      <c r="AK1161">
        <v>10</v>
      </c>
      <c r="AL1161" s="16">
        <v>10</v>
      </c>
      <c r="AM1161" s="16">
        <v>9</v>
      </c>
      <c r="AN1161" s="16">
        <v>10</v>
      </c>
      <c r="AO1161" s="16">
        <v>9</v>
      </c>
      <c r="AP1161" s="16">
        <v>8</v>
      </c>
      <c r="AQ1161" s="16">
        <v>1</v>
      </c>
      <c r="AR1161" s="16">
        <v>3</v>
      </c>
      <c r="AS1161" s="16">
        <v>2</v>
      </c>
      <c r="AT1161" s="16">
        <v>4</v>
      </c>
      <c r="AU1161">
        <v>1</v>
      </c>
      <c r="AV1161">
        <v>1</v>
      </c>
      <c r="AW1161">
        <v>0</v>
      </c>
      <c r="AX1161">
        <v>0</v>
      </c>
      <c r="AY1161">
        <v>0</v>
      </c>
      <c r="AZ1161">
        <v>0</v>
      </c>
    </row>
    <row r="1162" spans="1:52" x14ac:dyDescent="0.35">
      <c r="A1162">
        <v>12977</v>
      </c>
      <c r="B1162" t="s">
        <v>69</v>
      </c>
      <c r="C1162" t="s">
        <v>74</v>
      </c>
      <c r="D1162" t="s">
        <v>68</v>
      </c>
      <c r="E1162" t="s">
        <v>75</v>
      </c>
      <c r="F1162" t="s">
        <v>208</v>
      </c>
      <c r="G1162" t="s">
        <v>96</v>
      </c>
      <c r="H1162" t="s">
        <v>99</v>
      </c>
      <c r="I1162" t="s">
        <v>209</v>
      </c>
      <c r="J1162" t="s">
        <v>111</v>
      </c>
      <c r="K1162" t="s">
        <v>204</v>
      </c>
      <c r="L1162">
        <v>9</v>
      </c>
      <c r="X1162" s="16"/>
      <c r="Y1162" t="s">
        <v>69</v>
      </c>
      <c r="AB1162">
        <v>5</v>
      </c>
      <c r="AE1162" s="16"/>
      <c r="AF1162" s="16"/>
      <c r="AG1162" s="16"/>
      <c r="AH1162" s="16"/>
      <c r="AI1162" s="16"/>
      <c r="AJ1162" s="16"/>
      <c r="AK1162">
        <v>9</v>
      </c>
      <c r="AL1162" s="16">
        <v>8</v>
      </c>
      <c r="AM1162" s="16">
        <v>9</v>
      </c>
      <c r="AN1162" s="16">
        <v>10</v>
      </c>
      <c r="AO1162" s="16">
        <v>9</v>
      </c>
      <c r="AP1162" s="16">
        <v>10</v>
      </c>
      <c r="AQ1162" s="16">
        <v>2</v>
      </c>
      <c r="AR1162" s="16">
        <v>4</v>
      </c>
      <c r="AS1162" s="16">
        <v>1</v>
      </c>
      <c r="AT1162" s="16">
        <v>3</v>
      </c>
      <c r="AU1162">
        <v>1</v>
      </c>
      <c r="AV1162">
        <v>0</v>
      </c>
      <c r="AW1162">
        <v>0</v>
      </c>
      <c r="AX1162">
        <v>0</v>
      </c>
      <c r="AY1162">
        <v>1</v>
      </c>
      <c r="AZ1162">
        <v>0</v>
      </c>
    </row>
    <row r="1163" spans="1:52" x14ac:dyDescent="0.35">
      <c r="A1163">
        <v>12980</v>
      </c>
      <c r="B1163" t="s">
        <v>69</v>
      </c>
      <c r="C1163" t="s">
        <v>74</v>
      </c>
      <c r="D1163" t="s">
        <v>68</v>
      </c>
      <c r="E1163" t="s">
        <v>80</v>
      </c>
      <c r="F1163" t="s">
        <v>208</v>
      </c>
      <c r="G1163" t="s">
        <v>93</v>
      </c>
      <c r="H1163" t="s">
        <v>98</v>
      </c>
      <c r="I1163" t="s">
        <v>203</v>
      </c>
      <c r="J1163" t="s">
        <v>111</v>
      </c>
      <c r="K1163" t="s">
        <v>116</v>
      </c>
      <c r="L1163">
        <v>9</v>
      </c>
      <c r="X1163" s="16"/>
      <c r="Y1163" t="s">
        <v>69</v>
      </c>
      <c r="AB1163">
        <v>5</v>
      </c>
      <c r="AE1163" s="16"/>
      <c r="AF1163" s="16"/>
      <c r="AG1163" s="16"/>
      <c r="AH1163" s="16"/>
      <c r="AI1163" s="16"/>
      <c r="AJ1163" s="16"/>
      <c r="AK1163">
        <v>10</v>
      </c>
      <c r="AL1163" s="16">
        <v>9</v>
      </c>
      <c r="AM1163" s="16">
        <v>10</v>
      </c>
      <c r="AN1163" s="16">
        <v>10</v>
      </c>
      <c r="AO1163" s="16">
        <v>7</v>
      </c>
      <c r="AP1163" s="16">
        <v>10</v>
      </c>
      <c r="AQ1163" s="16">
        <v>2</v>
      </c>
      <c r="AR1163" s="16">
        <v>3</v>
      </c>
      <c r="AS1163" s="16">
        <v>1</v>
      </c>
      <c r="AT1163" s="16">
        <v>4</v>
      </c>
      <c r="AU1163">
        <v>1</v>
      </c>
      <c r="AV1163">
        <v>1</v>
      </c>
      <c r="AW1163">
        <v>0</v>
      </c>
      <c r="AX1163">
        <v>0</v>
      </c>
      <c r="AY1163">
        <v>0</v>
      </c>
      <c r="AZ1163">
        <v>0</v>
      </c>
    </row>
    <row r="1164" spans="1:52" x14ac:dyDescent="0.35">
      <c r="A1164">
        <v>12985</v>
      </c>
      <c r="B1164" t="s">
        <v>69</v>
      </c>
      <c r="C1164" t="s">
        <v>74</v>
      </c>
      <c r="D1164" t="s">
        <v>68</v>
      </c>
      <c r="E1164" t="s">
        <v>77</v>
      </c>
      <c r="F1164" t="s">
        <v>92</v>
      </c>
      <c r="G1164" t="s">
        <v>94</v>
      </c>
      <c r="H1164" t="s">
        <v>98</v>
      </c>
      <c r="I1164" t="s">
        <v>206</v>
      </c>
      <c r="J1164" t="s">
        <v>111</v>
      </c>
      <c r="K1164" t="s">
        <v>202</v>
      </c>
      <c r="L1164">
        <v>8</v>
      </c>
      <c r="X1164" s="16"/>
      <c r="Y1164" t="s">
        <v>69</v>
      </c>
      <c r="AB1164">
        <v>4</v>
      </c>
      <c r="AE1164" s="16"/>
      <c r="AF1164" s="16"/>
      <c r="AG1164" s="16"/>
      <c r="AH1164" s="16"/>
      <c r="AI1164" s="16"/>
      <c r="AJ1164" s="16"/>
      <c r="AK1164">
        <v>10</v>
      </c>
      <c r="AL1164" s="16">
        <v>9</v>
      </c>
      <c r="AM1164" s="16">
        <v>7</v>
      </c>
      <c r="AN1164" s="16">
        <v>10</v>
      </c>
      <c r="AO1164" s="16">
        <v>8</v>
      </c>
      <c r="AP1164" s="16">
        <v>7</v>
      </c>
      <c r="AQ1164" s="16">
        <v>4</v>
      </c>
      <c r="AR1164" s="16">
        <v>1</v>
      </c>
      <c r="AS1164" s="16">
        <v>2</v>
      </c>
      <c r="AT1164" s="16">
        <v>3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</row>
    <row r="1165" spans="1:52" x14ac:dyDescent="0.35">
      <c r="A1165">
        <v>12986</v>
      </c>
      <c r="B1165" t="s">
        <v>69</v>
      </c>
      <c r="C1165" t="s">
        <v>74</v>
      </c>
      <c r="D1165" t="s">
        <v>68</v>
      </c>
      <c r="E1165" t="s">
        <v>82</v>
      </c>
      <c r="F1165" t="s">
        <v>198</v>
      </c>
      <c r="G1165" t="s">
        <v>96</v>
      </c>
      <c r="H1165" t="s">
        <v>97</v>
      </c>
      <c r="I1165" t="s">
        <v>199</v>
      </c>
      <c r="J1165" t="s">
        <v>111</v>
      </c>
      <c r="K1165" t="s">
        <v>204</v>
      </c>
      <c r="L1165">
        <v>9</v>
      </c>
      <c r="X1165" s="16"/>
      <c r="Y1165" t="s">
        <v>69</v>
      </c>
      <c r="AB1165">
        <v>4</v>
      </c>
      <c r="AE1165" s="16"/>
      <c r="AF1165" s="16"/>
      <c r="AG1165" s="16"/>
      <c r="AH1165" s="16"/>
      <c r="AI1165" s="16"/>
      <c r="AJ1165" s="16"/>
      <c r="AK1165">
        <v>10</v>
      </c>
      <c r="AL1165" s="16">
        <v>10</v>
      </c>
      <c r="AM1165" s="16">
        <v>7</v>
      </c>
      <c r="AN1165" s="16">
        <v>10</v>
      </c>
      <c r="AO1165" s="16">
        <v>8</v>
      </c>
      <c r="AP1165" s="16">
        <v>7</v>
      </c>
      <c r="AQ1165" s="16">
        <v>2</v>
      </c>
      <c r="AR1165" s="16">
        <v>1</v>
      </c>
      <c r="AS1165" s="16">
        <v>3</v>
      </c>
      <c r="AT1165" s="16">
        <v>4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0</v>
      </c>
    </row>
    <row r="1166" spans="1:52" x14ac:dyDescent="0.35">
      <c r="A1166">
        <v>12989</v>
      </c>
      <c r="B1166" t="s">
        <v>69</v>
      </c>
      <c r="C1166" t="s">
        <v>74</v>
      </c>
      <c r="D1166" t="s">
        <v>68</v>
      </c>
      <c r="E1166" t="s">
        <v>80</v>
      </c>
      <c r="F1166" t="s">
        <v>196</v>
      </c>
      <c r="G1166" t="s">
        <v>95</v>
      </c>
      <c r="H1166" t="s">
        <v>98</v>
      </c>
      <c r="I1166" t="s">
        <v>199</v>
      </c>
      <c r="J1166" t="s">
        <v>111</v>
      </c>
      <c r="K1166" t="s">
        <v>202</v>
      </c>
      <c r="L1166">
        <v>9</v>
      </c>
      <c r="X1166" s="16"/>
      <c r="Y1166" t="s">
        <v>69</v>
      </c>
      <c r="AB1166">
        <v>5</v>
      </c>
      <c r="AE1166" s="16"/>
      <c r="AF1166" s="16"/>
      <c r="AG1166" s="16"/>
      <c r="AH1166" s="16"/>
      <c r="AI1166" s="16"/>
      <c r="AJ1166" s="16"/>
      <c r="AK1166">
        <v>10</v>
      </c>
      <c r="AL1166" s="16">
        <v>9</v>
      </c>
      <c r="AM1166" s="16">
        <v>9</v>
      </c>
      <c r="AN1166" s="16">
        <v>10</v>
      </c>
      <c r="AO1166" s="16">
        <v>10</v>
      </c>
      <c r="AP1166" s="16">
        <v>8</v>
      </c>
      <c r="AQ1166" s="16">
        <v>4</v>
      </c>
      <c r="AR1166" s="16">
        <v>3</v>
      </c>
      <c r="AS1166" s="16">
        <v>1</v>
      </c>
      <c r="AT1166" s="16">
        <v>2</v>
      </c>
      <c r="AU1166">
        <v>1</v>
      </c>
      <c r="AV1166">
        <v>1</v>
      </c>
      <c r="AW1166">
        <v>0</v>
      </c>
      <c r="AX1166">
        <v>0</v>
      </c>
      <c r="AY1166">
        <v>0</v>
      </c>
      <c r="AZ1166">
        <v>0</v>
      </c>
    </row>
    <row r="1167" spans="1:52" x14ac:dyDescent="0.35">
      <c r="A1167">
        <v>12992</v>
      </c>
      <c r="B1167" t="s">
        <v>69</v>
      </c>
      <c r="C1167" t="s">
        <v>74</v>
      </c>
      <c r="D1167" t="s">
        <v>68</v>
      </c>
      <c r="E1167" t="s">
        <v>83</v>
      </c>
      <c r="F1167" t="s">
        <v>198</v>
      </c>
      <c r="G1167" t="s">
        <v>95</v>
      </c>
      <c r="H1167" t="s">
        <v>97</v>
      </c>
      <c r="I1167" t="s">
        <v>207</v>
      </c>
      <c r="J1167" t="s">
        <v>111</v>
      </c>
      <c r="K1167" t="s">
        <v>202</v>
      </c>
      <c r="L1167">
        <v>6</v>
      </c>
      <c r="X1167" s="16"/>
      <c r="Y1167" t="s">
        <v>68</v>
      </c>
      <c r="Z1167">
        <v>8</v>
      </c>
      <c r="AA1167">
        <v>5</v>
      </c>
      <c r="AB1167">
        <v>5</v>
      </c>
      <c r="AC1167">
        <v>5</v>
      </c>
      <c r="AD1167" t="s">
        <v>128</v>
      </c>
      <c r="AE1167" s="16">
        <v>3</v>
      </c>
      <c r="AF1167" s="16">
        <v>4</v>
      </c>
      <c r="AG1167" s="16">
        <v>3</v>
      </c>
      <c r="AH1167" s="16">
        <v>3</v>
      </c>
      <c r="AI1167" s="16">
        <v>1</v>
      </c>
      <c r="AJ1167" s="16"/>
      <c r="AK1167">
        <v>7</v>
      </c>
      <c r="AL1167" s="16">
        <v>6</v>
      </c>
      <c r="AM1167" s="16">
        <v>7</v>
      </c>
      <c r="AN1167" s="16">
        <v>8</v>
      </c>
      <c r="AO1167" s="16">
        <v>7</v>
      </c>
      <c r="AP1167" s="16">
        <v>7</v>
      </c>
      <c r="AQ1167" s="16">
        <v>1</v>
      </c>
      <c r="AR1167" s="16">
        <v>2</v>
      </c>
      <c r="AS1167" s="16">
        <v>3</v>
      </c>
      <c r="AT1167" s="16">
        <v>4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</row>
    <row r="1168" spans="1:52" x14ac:dyDescent="0.35">
      <c r="A1168">
        <v>12993</v>
      </c>
      <c r="B1168" t="s">
        <v>69</v>
      </c>
      <c r="C1168" t="s">
        <v>74</v>
      </c>
      <c r="D1168" t="s">
        <v>68</v>
      </c>
      <c r="E1168" t="s">
        <v>83</v>
      </c>
      <c r="F1168" t="s">
        <v>200</v>
      </c>
      <c r="G1168" t="s">
        <v>94</v>
      </c>
      <c r="H1168" t="s">
        <v>98</v>
      </c>
      <c r="I1168" t="s">
        <v>206</v>
      </c>
      <c r="J1168" t="s">
        <v>111</v>
      </c>
      <c r="K1168" t="s">
        <v>204</v>
      </c>
      <c r="L1168">
        <v>8</v>
      </c>
      <c r="X1168" s="16"/>
      <c r="Y1168" t="s">
        <v>68</v>
      </c>
      <c r="Z1168">
        <v>9</v>
      </c>
      <c r="AA1168">
        <v>5</v>
      </c>
      <c r="AB1168">
        <v>5</v>
      </c>
      <c r="AC1168">
        <v>8</v>
      </c>
      <c r="AD1168" t="s">
        <v>128</v>
      </c>
      <c r="AE1168" s="16">
        <v>3</v>
      </c>
      <c r="AF1168" s="16">
        <v>3</v>
      </c>
      <c r="AG1168" s="16">
        <v>5</v>
      </c>
      <c r="AH1168" s="16">
        <v>4</v>
      </c>
      <c r="AI1168" s="16">
        <v>1</v>
      </c>
      <c r="AJ1168" s="16"/>
      <c r="AK1168">
        <v>7</v>
      </c>
      <c r="AL1168" s="16">
        <v>10</v>
      </c>
      <c r="AM1168" s="16">
        <v>10</v>
      </c>
      <c r="AN1168" s="16">
        <v>5</v>
      </c>
      <c r="AO1168" s="16">
        <v>10</v>
      </c>
      <c r="AP1168" s="16">
        <v>7</v>
      </c>
      <c r="AQ1168" s="16">
        <v>2</v>
      </c>
      <c r="AR1168" s="16">
        <v>1</v>
      </c>
      <c r="AS1168" s="16">
        <v>3</v>
      </c>
      <c r="AT1168" s="16">
        <v>4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</row>
    <row r="1169" spans="1:52" x14ac:dyDescent="0.35">
      <c r="A1169">
        <v>12994</v>
      </c>
      <c r="B1169" t="s">
        <v>69</v>
      </c>
      <c r="C1169" t="s">
        <v>74</v>
      </c>
      <c r="D1169" t="s">
        <v>68</v>
      </c>
      <c r="E1169" t="s">
        <v>85</v>
      </c>
      <c r="F1169" t="s">
        <v>200</v>
      </c>
      <c r="G1169" t="s">
        <v>96</v>
      </c>
      <c r="H1169" t="s">
        <v>98</v>
      </c>
      <c r="I1169" t="s">
        <v>197</v>
      </c>
      <c r="J1169" t="s">
        <v>110</v>
      </c>
      <c r="K1169" t="s">
        <v>116</v>
      </c>
      <c r="L1169">
        <v>5</v>
      </c>
      <c r="P1169">
        <v>4</v>
      </c>
      <c r="Q1169">
        <v>9</v>
      </c>
      <c r="R1169">
        <v>6</v>
      </c>
      <c r="S1169">
        <v>7</v>
      </c>
      <c r="T1169">
        <v>7</v>
      </c>
      <c r="U1169">
        <v>5</v>
      </c>
      <c r="V1169" t="s">
        <v>123</v>
      </c>
      <c r="X1169">
        <v>2</v>
      </c>
      <c r="Y1169" t="s">
        <v>69</v>
      </c>
      <c r="AB1169">
        <v>5</v>
      </c>
      <c r="AE1169" s="16"/>
      <c r="AF1169" s="16"/>
      <c r="AG1169" s="16"/>
      <c r="AH1169" s="16"/>
      <c r="AI1169" s="16"/>
      <c r="AJ1169" s="16"/>
      <c r="AL1169" s="16"/>
      <c r="AM1169" s="16"/>
      <c r="AN1169" s="16"/>
      <c r="AO1169" s="16"/>
      <c r="AP1169" s="16"/>
      <c r="AQ1169" s="16"/>
      <c r="AR1169" s="16"/>
      <c r="AS1169" s="16"/>
      <c r="AT1169" s="16"/>
      <c r="AU1169">
        <v>1</v>
      </c>
      <c r="AV1169">
        <v>1</v>
      </c>
      <c r="AW1169">
        <v>0</v>
      </c>
      <c r="AX1169">
        <v>0</v>
      </c>
      <c r="AY1169">
        <v>0</v>
      </c>
      <c r="AZ1169">
        <v>0</v>
      </c>
    </row>
    <row r="1170" spans="1:52" x14ac:dyDescent="0.35">
      <c r="A1170">
        <v>12997</v>
      </c>
      <c r="B1170" t="s">
        <v>69</v>
      </c>
      <c r="C1170" t="s">
        <v>74</v>
      </c>
      <c r="D1170" t="s">
        <v>68</v>
      </c>
      <c r="E1170" t="s">
        <v>76</v>
      </c>
      <c r="F1170" t="s">
        <v>208</v>
      </c>
      <c r="G1170" t="s">
        <v>96</v>
      </c>
      <c r="H1170" t="s">
        <v>98</v>
      </c>
      <c r="I1170" t="s">
        <v>209</v>
      </c>
      <c r="J1170" t="s">
        <v>111</v>
      </c>
      <c r="K1170" t="s">
        <v>202</v>
      </c>
      <c r="L1170">
        <v>9</v>
      </c>
      <c r="X1170" s="16"/>
      <c r="Y1170" t="s">
        <v>68</v>
      </c>
      <c r="Z1170">
        <v>9</v>
      </c>
      <c r="AA1170">
        <v>5</v>
      </c>
      <c r="AB1170">
        <v>4</v>
      </c>
      <c r="AC1170">
        <v>8</v>
      </c>
      <c r="AD1170" t="s">
        <v>128</v>
      </c>
      <c r="AE1170" s="16">
        <v>4</v>
      </c>
      <c r="AF1170" s="16">
        <v>5</v>
      </c>
      <c r="AG1170" s="16">
        <v>5</v>
      </c>
      <c r="AH1170" s="16">
        <v>4</v>
      </c>
      <c r="AI1170" s="16">
        <v>1</v>
      </c>
      <c r="AJ1170" s="16"/>
      <c r="AK1170">
        <v>9</v>
      </c>
      <c r="AL1170" s="16">
        <v>8</v>
      </c>
      <c r="AM1170" s="16">
        <v>8</v>
      </c>
      <c r="AN1170" s="16">
        <v>10</v>
      </c>
      <c r="AO1170" s="16">
        <v>10</v>
      </c>
      <c r="AP1170" s="16">
        <v>9</v>
      </c>
      <c r="AQ1170" s="16">
        <v>1</v>
      </c>
      <c r="AR1170" s="16">
        <v>4</v>
      </c>
      <c r="AS1170" s="16">
        <v>3</v>
      </c>
      <c r="AT1170" s="16">
        <v>2</v>
      </c>
      <c r="AU1170">
        <v>1</v>
      </c>
      <c r="AV1170">
        <v>0</v>
      </c>
      <c r="AW1170">
        <v>0</v>
      </c>
      <c r="AX1170">
        <v>0</v>
      </c>
      <c r="AY1170">
        <v>1</v>
      </c>
      <c r="AZ1170">
        <v>0</v>
      </c>
    </row>
    <row r="1171" spans="1:52" x14ac:dyDescent="0.35">
      <c r="A1171">
        <v>12998</v>
      </c>
      <c r="B1171" t="s">
        <v>69</v>
      </c>
      <c r="C1171" t="s">
        <v>74</v>
      </c>
      <c r="D1171" t="s">
        <v>68</v>
      </c>
      <c r="E1171" t="s">
        <v>75</v>
      </c>
      <c r="F1171" t="s">
        <v>200</v>
      </c>
      <c r="G1171" t="s">
        <v>96</v>
      </c>
      <c r="H1171" t="s">
        <v>98</v>
      </c>
      <c r="I1171" t="s">
        <v>206</v>
      </c>
      <c r="J1171" t="s">
        <v>110</v>
      </c>
      <c r="K1171" t="s">
        <v>202</v>
      </c>
      <c r="L1171">
        <v>10</v>
      </c>
      <c r="P1171">
        <v>7</v>
      </c>
      <c r="Q1171">
        <v>9</v>
      </c>
      <c r="R1171">
        <v>8</v>
      </c>
      <c r="S1171">
        <v>8</v>
      </c>
      <c r="T1171">
        <v>9</v>
      </c>
      <c r="U1171">
        <v>9</v>
      </c>
      <c r="V1171" t="s">
        <v>122</v>
      </c>
      <c r="X1171">
        <v>4</v>
      </c>
      <c r="Y1171" t="s">
        <v>69</v>
      </c>
      <c r="AB1171">
        <v>5</v>
      </c>
      <c r="AE1171" s="16"/>
      <c r="AF1171" s="16"/>
      <c r="AG1171" s="16"/>
      <c r="AH1171" s="16"/>
      <c r="AI1171" s="16"/>
      <c r="AJ1171" s="16"/>
      <c r="AL1171" s="16"/>
      <c r="AM1171" s="16"/>
      <c r="AN1171" s="16"/>
      <c r="AO1171" s="16"/>
      <c r="AP1171" s="16"/>
      <c r="AQ1171" s="16"/>
      <c r="AR1171" s="16"/>
      <c r="AS1171" s="16"/>
      <c r="AT1171" s="16"/>
      <c r="AU1171">
        <v>1</v>
      </c>
      <c r="AV1171">
        <v>1</v>
      </c>
      <c r="AW1171">
        <v>0</v>
      </c>
      <c r="AX1171">
        <v>0</v>
      </c>
      <c r="AY1171">
        <v>1</v>
      </c>
      <c r="AZ1171">
        <v>0</v>
      </c>
    </row>
    <row r="1172" spans="1:52" x14ac:dyDescent="0.35">
      <c r="A1172">
        <v>12999</v>
      </c>
      <c r="B1172" t="s">
        <v>69</v>
      </c>
      <c r="C1172" t="s">
        <v>74</v>
      </c>
      <c r="D1172" t="s">
        <v>68</v>
      </c>
      <c r="E1172" t="s">
        <v>80</v>
      </c>
      <c r="F1172" t="s">
        <v>198</v>
      </c>
      <c r="G1172" t="s">
        <v>95</v>
      </c>
      <c r="H1172" t="s">
        <v>97</v>
      </c>
      <c r="I1172" t="s">
        <v>203</v>
      </c>
      <c r="J1172" t="s">
        <v>111</v>
      </c>
      <c r="K1172" t="s">
        <v>204</v>
      </c>
      <c r="L1172">
        <v>9</v>
      </c>
      <c r="X1172" s="16"/>
      <c r="Y1172" t="s">
        <v>69</v>
      </c>
      <c r="AB1172">
        <v>5</v>
      </c>
      <c r="AE1172" s="16"/>
      <c r="AF1172" s="16"/>
      <c r="AG1172" s="16"/>
      <c r="AH1172" s="16"/>
      <c r="AI1172" s="16"/>
      <c r="AJ1172" s="16"/>
      <c r="AK1172">
        <v>10</v>
      </c>
      <c r="AL1172" s="16">
        <v>9</v>
      </c>
      <c r="AM1172" s="16">
        <v>9</v>
      </c>
      <c r="AN1172" s="16">
        <v>10</v>
      </c>
      <c r="AO1172" s="16">
        <v>10</v>
      </c>
      <c r="AP1172" s="16">
        <v>10</v>
      </c>
      <c r="AQ1172" s="16">
        <v>1</v>
      </c>
      <c r="AR1172" s="16">
        <v>4</v>
      </c>
      <c r="AS1172" s="16">
        <v>2</v>
      </c>
      <c r="AT1172" s="16">
        <v>3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0</v>
      </c>
    </row>
    <row r="1173" spans="1:52" x14ac:dyDescent="0.35">
      <c r="A1173">
        <v>13000</v>
      </c>
      <c r="B1173" t="s">
        <v>69</v>
      </c>
      <c r="C1173" t="s">
        <v>74</v>
      </c>
      <c r="D1173" t="s">
        <v>68</v>
      </c>
      <c r="E1173" t="s">
        <v>85</v>
      </c>
      <c r="F1173" t="s">
        <v>200</v>
      </c>
      <c r="G1173" t="s">
        <v>96</v>
      </c>
      <c r="H1173" t="s">
        <v>98</v>
      </c>
      <c r="I1173" t="s">
        <v>199</v>
      </c>
      <c r="J1173" t="s">
        <v>111</v>
      </c>
      <c r="K1173" t="s">
        <v>204</v>
      </c>
      <c r="L1173">
        <v>9</v>
      </c>
      <c r="X1173" s="16"/>
      <c r="Y1173" t="s">
        <v>69</v>
      </c>
      <c r="AB1173">
        <v>4</v>
      </c>
      <c r="AE1173" s="16"/>
      <c r="AF1173" s="16"/>
      <c r="AG1173" s="16"/>
      <c r="AH1173" s="16"/>
      <c r="AI1173" s="16"/>
      <c r="AJ1173" s="16"/>
      <c r="AK1173">
        <v>10</v>
      </c>
      <c r="AL1173" s="16">
        <v>9</v>
      </c>
      <c r="AM1173" s="16">
        <v>7</v>
      </c>
      <c r="AN1173" s="16">
        <v>9</v>
      </c>
      <c r="AO1173" s="16">
        <v>7</v>
      </c>
      <c r="AP1173" s="16">
        <v>10</v>
      </c>
      <c r="AQ1173" s="16">
        <v>2</v>
      </c>
      <c r="AR1173" s="16">
        <v>1</v>
      </c>
      <c r="AS1173" s="16">
        <v>3</v>
      </c>
      <c r="AT1173" s="16">
        <v>4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0</v>
      </c>
    </row>
    <row r="1174" spans="1:52" x14ac:dyDescent="0.35">
      <c r="A1174">
        <v>13002</v>
      </c>
      <c r="B1174" t="s">
        <v>69</v>
      </c>
      <c r="C1174" t="s">
        <v>74</v>
      </c>
      <c r="D1174" t="s">
        <v>68</v>
      </c>
      <c r="E1174" t="s">
        <v>79</v>
      </c>
      <c r="F1174" t="s">
        <v>208</v>
      </c>
      <c r="G1174" t="s">
        <v>93</v>
      </c>
      <c r="H1174" t="s">
        <v>100</v>
      </c>
      <c r="I1174" t="s">
        <v>207</v>
      </c>
      <c r="J1174" t="s">
        <v>111</v>
      </c>
      <c r="K1174" t="s">
        <v>117</v>
      </c>
      <c r="L1174">
        <v>8</v>
      </c>
      <c r="X1174" s="16"/>
      <c r="Y1174" t="s">
        <v>69</v>
      </c>
      <c r="AB1174">
        <v>3</v>
      </c>
      <c r="AE1174" s="16"/>
      <c r="AF1174" s="16"/>
      <c r="AG1174" s="16"/>
      <c r="AH1174" s="16"/>
      <c r="AI1174" s="16"/>
      <c r="AJ1174" s="16"/>
      <c r="AK1174">
        <v>9</v>
      </c>
      <c r="AL1174" s="16">
        <v>7</v>
      </c>
      <c r="AM1174" s="16">
        <v>10</v>
      </c>
      <c r="AN1174" s="16">
        <v>10</v>
      </c>
      <c r="AO1174" s="16">
        <v>10</v>
      </c>
      <c r="AP1174" s="16">
        <v>7</v>
      </c>
      <c r="AQ1174" s="16">
        <v>4</v>
      </c>
      <c r="AR1174" s="16">
        <v>2</v>
      </c>
      <c r="AS1174" s="16">
        <v>3</v>
      </c>
      <c r="AT1174" s="16">
        <v>1</v>
      </c>
      <c r="AU1174">
        <v>1</v>
      </c>
      <c r="AV1174">
        <v>1</v>
      </c>
      <c r="AW1174">
        <v>1</v>
      </c>
      <c r="AX1174">
        <v>0</v>
      </c>
      <c r="AY1174">
        <v>0</v>
      </c>
      <c r="AZ1174">
        <v>0</v>
      </c>
    </row>
    <row r="1175" spans="1:52" x14ac:dyDescent="0.35">
      <c r="A1175">
        <v>13004</v>
      </c>
      <c r="B1175" t="s">
        <v>69</v>
      </c>
      <c r="C1175" t="s">
        <v>74</v>
      </c>
      <c r="D1175" t="s">
        <v>68</v>
      </c>
      <c r="E1175" t="s">
        <v>77</v>
      </c>
      <c r="F1175" t="s">
        <v>196</v>
      </c>
      <c r="G1175" t="s">
        <v>94</v>
      </c>
      <c r="H1175" t="s">
        <v>97</v>
      </c>
      <c r="I1175" t="s">
        <v>197</v>
      </c>
      <c r="J1175" t="s">
        <v>110</v>
      </c>
      <c r="K1175" t="s">
        <v>202</v>
      </c>
      <c r="L1175">
        <v>8</v>
      </c>
      <c r="P1175">
        <v>9</v>
      </c>
      <c r="Q1175">
        <v>9</v>
      </c>
      <c r="R1175">
        <v>9</v>
      </c>
      <c r="S1175">
        <v>10</v>
      </c>
      <c r="T1175">
        <v>8</v>
      </c>
      <c r="U1175">
        <v>9</v>
      </c>
      <c r="V1175" t="s">
        <v>126</v>
      </c>
      <c r="X1175">
        <v>3</v>
      </c>
      <c r="Y1175" t="s">
        <v>69</v>
      </c>
      <c r="AB1175">
        <v>5</v>
      </c>
      <c r="AE1175" s="16"/>
      <c r="AF1175" s="16"/>
      <c r="AG1175" s="16"/>
      <c r="AH1175" s="16"/>
      <c r="AI1175" s="16"/>
      <c r="AJ1175" s="16"/>
      <c r="AL1175" s="16"/>
      <c r="AM1175" s="16"/>
      <c r="AN1175" s="16"/>
      <c r="AO1175" s="16"/>
      <c r="AP1175" s="16"/>
      <c r="AQ1175" s="16"/>
      <c r="AR1175" s="16"/>
      <c r="AS1175" s="16"/>
      <c r="AT1175" s="16"/>
      <c r="AU1175">
        <v>0</v>
      </c>
      <c r="AV1175">
        <v>1</v>
      </c>
      <c r="AW1175">
        <v>1</v>
      </c>
      <c r="AX1175">
        <v>0</v>
      </c>
      <c r="AY1175">
        <v>1</v>
      </c>
      <c r="AZ1175">
        <v>0</v>
      </c>
    </row>
    <row r="1176" spans="1:52" x14ac:dyDescent="0.35">
      <c r="A1176">
        <v>13006</v>
      </c>
      <c r="B1176" t="s">
        <v>69</v>
      </c>
      <c r="C1176" t="s">
        <v>74</v>
      </c>
      <c r="D1176" t="s">
        <v>68</v>
      </c>
      <c r="E1176" t="s">
        <v>80</v>
      </c>
      <c r="F1176" t="s">
        <v>200</v>
      </c>
      <c r="G1176" t="s">
        <v>94</v>
      </c>
      <c r="H1176" t="s">
        <v>98</v>
      </c>
      <c r="I1176" t="s">
        <v>197</v>
      </c>
      <c r="J1176" t="s">
        <v>111</v>
      </c>
      <c r="K1176" t="s">
        <v>202</v>
      </c>
      <c r="L1176">
        <v>10</v>
      </c>
      <c r="X1176" s="16"/>
      <c r="Y1176" t="s">
        <v>68</v>
      </c>
      <c r="Z1176">
        <v>10</v>
      </c>
      <c r="AA1176">
        <v>4</v>
      </c>
      <c r="AB1176">
        <v>5</v>
      </c>
      <c r="AC1176">
        <v>8</v>
      </c>
      <c r="AD1176" t="s">
        <v>128</v>
      </c>
      <c r="AE1176" s="16">
        <v>5</v>
      </c>
      <c r="AF1176" s="16">
        <v>3</v>
      </c>
      <c r="AG1176" s="16">
        <v>5</v>
      </c>
      <c r="AH1176" s="16">
        <v>5</v>
      </c>
      <c r="AI1176" s="16">
        <v>1</v>
      </c>
      <c r="AJ1176" s="16"/>
      <c r="AK1176">
        <v>9</v>
      </c>
      <c r="AL1176" s="16">
        <v>8</v>
      </c>
      <c r="AM1176" s="16">
        <v>9</v>
      </c>
      <c r="AN1176" s="16">
        <v>10</v>
      </c>
      <c r="AO1176" s="16">
        <v>8</v>
      </c>
      <c r="AP1176" s="16">
        <v>8</v>
      </c>
      <c r="AQ1176" s="16">
        <v>4</v>
      </c>
      <c r="AR1176" s="16">
        <v>2</v>
      </c>
      <c r="AS1176" s="16">
        <v>3</v>
      </c>
      <c r="AT1176" s="16">
        <v>1</v>
      </c>
      <c r="AU1176">
        <v>0</v>
      </c>
      <c r="AV1176">
        <v>1</v>
      </c>
      <c r="AW1176">
        <v>1</v>
      </c>
      <c r="AX1176">
        <v>0</v>
      </c>
      <c r="AY1176">
        <v>0</v>
      </c>
      <c r="AZ1176">
        <v>0</v>
      </c>
    </row>
    <row r="1177" spans="1:52" x14ac:dyDescent="0.35">
      <c r="A1177">
        <v>13009</v>
      </c>
      <c r="B1177" t="s">
        <v>69</v>
      </c>
      <c r="C1177" t="s">
        <v>74</v>
      </c>
      <c r="D1177" t="s">
        <v>68</v>
      </c>
      <c r="E1177" t="s">
        <v>80</v>
      </c>
      <c r="F1177" t="s">
        <v>198</v>
      </c>
      <c r="G1177" t="s">
        <v>95</v>
      </c>
      <c r="H1177" t="s">
        <v>98</v>
      </c>
      <c r="I1177" t="s">
        <v>207</v>
      </c>
      <c r="J1177" t="s">
        <v>111</v>
      </c>
      <c r="K1177" t="s">
        <v>202</v>
      </c>
      <c r="L1177">
        <v>10</v>
      </c>
      <c r="X1177" s="16"/>
      <c r="Y1177" t="s">
        <v>69</v>
      </c>
      <c r="AB1177">
        <v>4</v>
      </c>
      <c r="AE1177" s="16"/>
      <c r="AF1177" s="16"/>
      <c r="AG1177" s="16"/>
      <c r="AH1177" s="16"/>
      <c r="AI1177" s="16"/>
      <c r="AJ1177" s="16"/>
      <c r="AK1177">
        <v>9</v>
      </c>
      <c r="AL1177" s="16">
        <v>9</v>
      </c>
      <c r="AM1177" s="16">
        <v>9</v>
      </c>
      <c r="AN1177" s="16">
        <v>9</v>
      </c>
      <c r="AO1177" s="16">
        <v>9</v>
      </c>
      <c r="AP1177" s="16">
        <v>9</v>
      </c>
      <c r="AQ1177" s="16">
        <v>1</v>
      </c>
      <c r="AR1177" s="16">
        <v>3</v>
      </c>
      <c r="AS1177" s="16">
        <v>2</v>
      </c>
      <c r="AT1177" s="16">
        <v>4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</row>
    <row r="1178" spans="1:52" x14ac:dyDescent="0.35">
      <c r="A1178">
        <v>13011</v>
      </c>
      <c r="B1178" t="s">
        <v>69</v>
      </c>
      <c r="C1178" t="s">
        <v>74</v>
      </c>
      <c r="D1178" t="s">
        <v>68</v>
      </c>
      <c r="E1178" t="s">
        <v>86</v>
      </c>
      <c r="F1178" t="s">
        <v>208</v>
      </c>
      <c r="G1178" t="s">
        <v>96</v>
      </c>
      <c r="H1178" t="s">
        <v>99</v>
      </c>
      <c r="I1178" t="s">
        <v>201</v>
      </c>
      <c r="J1178" t="s">
        <v>111</v>
      </c>
      <c r="K1178" t="s">
        <v>116</v>
      </c>
      <c r="L1178">
        <v>4</v>
      </c>
      <c r="X1178" s="16"/>
      <c r="Y1178" t="s">
        <v>69</v>
      </c>
      <c r="AB1178">
        <v>3</v>
      </c>
      <c r="AE1178" s="16"/>
      <c r="AF1178" s="16"/>
      <c r="AG1178" s="16"/>
      <c r="AH1178" s="16"/>
      <c r="AI1178" s="16"/>
      <c r="AJ1178" s="16"/>
      <c r="AK1178">
        <v>6</v>
      </c>
      <c r="AL1178" s="16">
        <v>7</v>
      </c>
      <c r="AM1178" s="16">
        <v>6</v>
      </c>
      <c r="AN1178" s="16">
        <v>8</v>
      </c>
      <c r="AO1178" s="16">
        <v>9</v>
      </c>
      <c r="AP1178" s="16">
        <v>8</v>
      </c>
      <c r="AQ1178" s="16">
        <v>1</v>
      </c>
      <c r="AR1178" s="16">
        <v>3</v>
      </c>
      <c r="AS1178" s="16">
        <v>2</v>
      </c>
      <c r="AT1178" s="16">
        <v>4</v>
      </c>
      <c r="AU1178">
        <v>1</v>
      </c>
      <c r="AV1178">
        <v>0</v>
      </c>
      <c r="AW1178">
        <v>1</v>
      </c>
      <c r="AX1178">
        <v>0</v>
      </c>
      <c r="AY1178">
        <v>0</v>
      </c>
      <c r="AZ1178">
        <v>0</v>
      </c>
    </row>
    <row r="1179" spans="1:52" x14ac:dyDescent="0.35">
      <c r="A1179">
        <v>13013</v>
      </c>
      <c r="B1179" t="s">
        <v>69</v>
      </c>
      <c r="C1179" t="s">
        <v>74</v>
      </c>
      <c r="D1179" t="s">
        <v>68</v>
      </c>
      <c r="E1179" t="s">
        <v>86</v>
      </c>
      <c r="F1179" t="s">
        <v>200</v>
      </c>
      <c r="G1179" t="s">
        <v>96</v>
      </c>
      <c r="H1179" t="s">
        <v>98</v>
      </c>
      <c r="I1179" t="s">
        <v>206</v>
      </c>
      <c r="J1179" t="s">
        <v>110</v>
      </c>
      <c r="K1179" t="s">
        <v>116</v>
      </c>
      <c r="L1179">
        <v>8</v>
      </c>
      <c r="P1179">
        <v>9</v>
      </c>
      <c r="Q1179">
        <v>9</v>
      </c>
      <c r="R1179">
        <v>9</v>
      </c>
      <c r="S1179">
        <v>10</v>
      </c>
      <c r="T1179">
        <v>9</v>
      </c>
      <c r="U1179">
        <v>9</v>
      </c>
      <c r="V1179" t="s">
        <v>122</v>
      </c>
      <c r="X1179">
        <v>4</v>
      </c>
      <c r="Y1179" t="s">
        <v>69</v>
      </c>
      <c r="AB1179">
        <v>5</v>
      </c>
      <c r="AE1179" s="16"/>
      <c r="AF1179" s="16"/>
      <c r="AG1179" s="16"/>
      <c r="AH1179" s="16"/>
      <c r="AI1179" s="16"/>
      <c r="AJ1179" s="16"/>
      <c r="AL1179" s="16"/>
      <c r="AM1179" s="16"/>
      <c r="AN1179" s="16"/>
      <c r="AO1179" s="16"/>
      <c r="AP1179" s="16"/>
      <c r="AQ1179" s="16"/>
      <c r="AR1179" s="16"/>
      <c r="AS1179" s="16"/>
      <c r="AT1179" s="16"/>
      <c r="AU1179">
        <v>1</v>
      </c>
      <c r="AV1179">
        <v>1</v>
      </c>
      <c r="AW1179">
        <v>0</v>
      </c>
      <c r="AX1179">
        <v>0</v>
      </c>
      <c r="AY1179">
        <v>0</v>
      </c>
      <c r="AZ1179">
        <v>0</v>
      </c>
    </row>
    <row r="1180" spans="1:52" x14ac:dyDescent="0.35">
      <c r="A1180">
        <v>13014</v>
      </c>
      <c r="B1180" t="s">
        <v>69</v>
      </c>
      <c r="C1180" t="s">
        <v>74</v>
      </c>
      <c r="D1180" t="s">
        <v>68</v>
      </c>
      <c r="E1180" t="s">
        <v>81</v>
      </c>
      <c r="F1180" t="s">
        <v>198</v>
      </c>
      <c r="G1180" t="s">
        <v>95</v>
      </c>
      <c r="H1180" t="s">
        <v>97</v>
      </c>
      <c r="I1180" t="s">
        <v>206</v>
      </c>
      <c r="J1180" t="s">
        <v>111</v>
      </c>
      <c r="K1180" t="s">
        <v>204</v>
      </c>
      <c r="L1180">
        <v>6</v>
      </c>
      <c r="X1180" s="16"/>
      <c r="Y1180" t="s">
        <v>69</v>
      </c>
      <c r="AB1180">
        <v>2</v>
      </c>
      <c r="AE1180" s="16"/>
      <c r="AF1180" s="16"/>
      <c r="AG1180" s="16"/>
      <c r="AH1180" s="16"/>
      <c r="AI1180" s="16"/>
      <c r="AJ1180" s="16"/>
      <c r="AK1180">
        <v>6</v>
      </c>
      <c r="AL1180" s="16">
        <v>8</v>
      </c>
      <c r="AM1180" s="16">
        <v>8</v>
      </c>
      <c r="AN1180" s="16">
        <v>7</v>
      </c>
      <c r="AO1180" s="16">
        <v>7</v>
      </c>
      <c r="AP1180" s="16">
        <v>7</v>
      </c>
      <c r="AQ1180" s="16">
        <v>4</v>
      </c>
      <c r="AR1180" s="16">
        <v>3</v>
      </c>
      <c r="AS1180" s="16">
        <v>2</v>
      </c>
      <c r="AT1180" s="16">
        <v>1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</row>
    <row r="1181" spans="1:52" x14ac:dyDescent="0.35">
      <c r="A1181">
        <v>13018</v>
      </c>
      <c r="B1181" t="s">
        <v>69</v>
      </c>
      <c r="C1181" t="s">
        <v>74</v>
      </c>
      <c r="D1181" t="s">
        <v>68</v>
      </c>
      <c r="E1181" t="s">
        <v>77</v>
      </c>
      <c r="F1181" t="s">
        <v>198</v>
      </c>
      <c r="G1181" t="s">
        <v>95</v>
      </c>
      <c r="H1181" t="s">
        <v>97</v>
      </c>
      <c r="I1181" t="s">
        <v>207</v>
      </c>
      <c r="J1181" t="s">
        <v>110</v>
      </c>
      <c r="K1181" t="s">
        <v>204</v>
      </c>
      <c r="L1181">
        <v>10</v>
      </c>
      <c r="P1181">
        <v>10</v>
      </c>
      <c r="Q1181">
        <v>8</v>
      </c>
      <c r="R1181">
        <v>10</v>
      </c>
      <c r="S1181">
        <v>10</v>
      </c>
      <c r="T1181">
        <v>10</v>
      </c>
      <c r="U1181">
        <v>8</v>
      </c>
      <c r="V1181" t="s">
        <v>123</v>
      </c>
      <c r="X1181">
        <v>5</v>
      </c>
      <c r="Y1181" t="s">
        <v>68</v>
      </c>
      <c r="Z1181">
        <v>10</v>
      </c>
      <c r="AA1181">
        <v>4</v>
      </c>
      <c r="AB1181">
        <v>4</v>
      </c>
      <c r="AC1181">
        <v>9</v>
      </c>
      <c r="AD1181" t="s">
        <v>128</v>
      </c>
      <c r="AE1181" s="16">
        <v>2</v>
      </c>
      <c r="AF1181" s="16">
        <v>3</v>
      </c>
      <c r="AG1181" s="16">
        <v>3</v>
      </c>
      <c r="AH1181" s="16">
        <v>3</v>
      </c>
      <c r="AI1181" s="16">
        <v>1</v>
      </c>
      <c r="AJ1181" s="16"/>
      <c r="AL1181" s="16"/>
      <c r="AM1181" s="16"/>
      <c r="AN1181" s="16"/>
      <c r="AO1181" s="16"/>
      <c r="AP1181" s="16"/>
      <c r="AQ1181" s="16"/>
      <c r="AR1181" s="16"/>
      <c r="AS1181" s="16"/>
      <c r="AT1181" s="16"/>
      <c r="AU1181">
        <v>1</v>
      </c>
      <c r="AV1181">
        <v>1</v>
      </c>
      <c r="AW1181">
        <v>0</v>
      </c>
      <c r="AX1181">
        <v>0</v>
      </c>
      <c r="AY1181">
        <v>0</v>
      </c>
      <c r="AZ1181">
        <v>0</v>
      </c>
    </row>
    <row r="1182" spans="1:52" x14ac:dyDescent="0.35">
      <c r="A1182">
        <v>13019</v>
      </c>
      <c r="B1182" t="s">
        <v>69</v>
      </c>
      <c r="C1182" t="s">
        <v>74</v>
      </c>
      <c r="D1182" t="s">
        <v>68</v>
      </c>
      <c r="E1182" t="s">
        <v>76</v>
      </c>
      <c r="F1182" t="s">
        <v>208</v>
      </c>
      <c r="G1182" t="s">
        <v>96</v>
      </c>
      <c r="H1182" t="s">
        <v>99</v>
      </c>
      <c r="I1182" t="s">
        <v>209</v>
      </c>
      <c r="J1182" t="s">
        <v>111</v>
      </c>
      <c r="K1182" t="s">
        <v>116</v>
      </c>
      <c r="L1182">
        <v>9</v>
      </c>
      <c r="X1182" s="16"/>
      <c r="Y1182" t="s">
        <v>69</v>
      </c>
      <c r="AB1182">
        <v>5</v>
      </c>
      <c r="AE1182" s="16"/>
      <c r="AF1182" s="16"/>
      <c r="AG1182" s="16"/>
      <c r="AH1182" s="16"/>
      <c r="AI1182" s="16"/>
      <c r="AJ1182" s="16"/>
      <c r="AK1182">
        <v>9</v>
      </c>
      <c r="AL1182" s="16">
        <v>10</v>
      </c>
      <c r="AM1182" s="16">
        <v>10</v>
      </c>
      <c r="AN1182" s="16">
        <v>10</v>
      </c>
      <c r="AO1182" s="16">
        <v>8</v>
      </c>
      <c r="AP1182" s="16">
        <v>7</v>
      </c>
      <c r="AQ1182" s="16">
        <v>2</v>
      </c>
      <c r="AR1182" s="16">
        <v>1</v>
      </c>
      <c r="AS1182" s="16">
        <v>3</v>
      </c>
      <c r="AT1182" s="16">
        <v>4</v>
      </c>
      <c r="AU1182">
        <v>1</v>
      </c>
      <c r="AV1182">
        <v>0</v>
      </c>
      <c r="AW1182">
        <v>0</v>
      </c>
      <c r="AX1182">
        <v>0</v>
      </c>
      <c r="AY1182">
        <v>1</v>
      </c>
      <c r="AZ1182">
        <v>0</v>
      </c>
    </row>
    <row r="1183" spans="1:52" x14ac:dyDescent="0.35">
      <c r="A1183">
        <v>13021</v>
      </c>
      <c r="B1183" t="s">
        <v>69</v>
      </c>
      <c r="C1183" t="s">
        <v>74</v>
      </c>
      <c r="D1183" t="s">
        <v>68</v>
      </c>
      <c r="E1183" t="s">
        <v>80</v>
      </c>
      <c r="F1183" t="s">
        <v>208</v>
      </c>
      <c r="G1183" t="s">
        <v>96</v>
      </c>
      <c r="H1183" t="s">
        <v>98</v>
      </c>
      <c r="I1183" t="s">
        <v>201</v>
      </c>
      <c r="J1183" t="s">
        <v>111</v>
      </c>
      <c r="K1183" t="s">
        <v>204</v>
      </c>
      <c r="L1183">
        <v>9</v>
      </c>
      <c r="X1183" s="16"/>
      <c r="Y1183" t="s">
        <v>68</v>
      </c>
      <c r="Z1183">
        <v>9</v>
      </c>
      <c r="AA1183">
        <v>5</v>
      </c>
      <c r="AB1183">
        <v>5</v>
      </c>
      <c r="AC1183">
        <v>10</v>
      </c>
      <c r="AD1183" t="s">
        <v>128</v>
      </c>
      <c r="AE1183" s="16">
        <v>4</v>
      </c>
      <c r="AF1183" s="16">
        <v>4</v>
      </c>
      <c r="AG1183" s="16">
        <v>5</v>
      </c>
      <c r="AH1183" s="16">
        <v>4</v>
      </c>
      <c r="AI1183" s="16">
        <v>1</v>
      </c>
      <c r="AJ1183" s="16"/>
      <c r="AK1183">
        <v>10</v>
      </c>
      <c r="AL1183" s="16">
        <v>10</v>
      </c>
      <c r="AM1183" s="16">
        <v>8</v>
      </c>
      <c r="AN1183" s="16">
        <v>10</v>
      </c>
      <c r="AO1183" s="16">
        <v>8</v>
      </c>
      <c r="AP1183" s="16">
        <v>10</v>
      </c>
      <c r="AQ1183" s="16">
        <v>1</v>
      </c>
      <c r="AR1183" s="16">
        <v>3</v>
      </c>
      <c r="AS1183" s="16">
        <v>2</v>
      </c>
      <c r="AT1183" s="16">
        <v>4</v>
      </c>
      <c r="AU1183">
        <v>0</v>
      </c>
      <c r="AV1183">
        <v>0</v>
      </c>
      <c r="AW1183">
        <v>0</v>
      </c>
      <c r="AX1183">
        <v>0</v>
      </c>
      <c r="AY1183">
        <v>1</v>
      </c>
      <c r="AZ1183">
        <v>0</v>
      </c>
    </row>
    <row r="1184" spans="1:52" x14ac:dyDescent="0.35">
      <c r="A1184">
        <v>13022</v>
      </c>
      <c r="B1184" t="s">
        <v>69</v>
      </c>
      <c r="C1184" t="s">
        <v>74</v>
      </c>
      <c r="D1184" t="s">
        <v>68</v>
      </c>
      <c r="E1184" t="s">
        <v>78</v>
      </c>
      <c r="F1184" t="s">
        <v>196</v>
      </c>
      <c r="G1184" t="s">
        <v>96</v>
      </c>
      <c r="H1184" t="s">
        <v>97</v>
      </c>
      <c r="I1184" t="s">
        <v>201</v>
      </c>
      <c r="J1184" t="s">
        <v>111</v>
      </c>
      <c r="K1184" t="s">
        <v>202</v>
      </c>
      <c r="L1184">
        <v>9</v>
      </c>
      <c r="X1184" s="16"/>
      <c r="Y1184" t="s">
        <v>69</v>
      </c>
      <c r="AB1184">
        <v>5</v>
      </c>
      <c r="AE1184" s="16"/>
      <c r="AF1184" s="16"/>
      <c r="AG1184" s="16"/>
      <c r="AH1184" s="16"/>
      <c r="AI1184" s="16"/>
      <c r="AJ1184" s="16"/>
      <c r="AK1184">
        <v>9</v>
      </c>
      <c r="AL1184" s="16">
        <v>8</v>
      </c>
      <c r="AM1184" s="16">
        <v>9</v>
      </c>
      <c r="AN1184" s="16">
        <v>10</v>
      </c>
      <c r="AO1184" s="16">
        <v>9</v>
      </c>
      <c r="AP1184" s="16">
        <v>10</v>
      </c>
      <c r="AQ1184" s="16">
        <v>3</v>
      </c>
      <c r="AR1184" s="16">
        <v>1</v>
      </c>
      <c r="AS1184" s="16">
        <v>2</v>
      </c>
      <c r="AT1184" s="16">
        <v>4</v>
      </c>
      <c r="AU1184">
        <v>0</v>
      </c>
      <c r="AV1184">
        <v>0</v>
      </c>
      <c r="AW1184">
        <v>1</v>
      </c>
      <c r="AX1184">
        <v>0</v>
      </c>
      <c r="AY1184">
        <v>0</v>
      </c>
      <c r="AZ1184">
        <v>0</v>
      </c>
    </row>
    <row r="1185" spans="1:52" x14ac:dyDescent="0.35">
      <c r="A1185">
        <v>13024</v>
      </c>
      <c r="B1185" t="s">
        <v>69</v>
      </c>
      <c r="C1185" t="s">
        <v>74</v>
      </c>
      <c r="D1185" t="s">
        <v>68</v>
      </c>
      <c r="E1185" t="s">
        <v>83</v>
      </c>
      <c r="F1185" t="s">
        <v>196</v>
      </c>
      <c r="G1185" t="s">
        <v>94</v>
      </c>
      <c r="H1185" t="s">
        <v>98</v>
      </c>
      <c r="I1185" t="s">
        <v>205</v>
      </c>
      <c r="J1185" t="s">
        <v>111</v>
      </c>
      <c r="K1185" t="s">
        <v>204</v>
      </c>
      <c r="L1185">
        <v>8</v>
      </c>
      <c r="X1185" s="16"/>
      <c r="Y1185" t="s">
        <v>69</v>
      </c>
      <c r="AB1185">
        <v>3</v>
      </c>
      <c r="AE1185" s="16"/>
      <c r="AF1185" s="16"/>
      <c r="AG1185" s="16"/>
      <c r="AH1185" s="16"/>
      <c r="AI1185" s="16"/>
      <c r="AJ1185" s="16"/>
      <c r="AK1185">
        <v>9</v>
      </c>
      <c r="AL1185" s="16">
        <v>10</v>
      </c>
      <c r="AM1185" s="16">
        <v>7</v>
      </c>
      <c r="AN1185" s="16">
        <v>10</v>
      </c>
      <c r="AO1185" s="16">
        <v>7</v>
      </c>
      <c r="AP1185" s="16">
        <v>8</v>
      </c>
      <c r="AQ1185" s="16">
        <v>3</v>
      </c>
      <c r="AR1185" s="16">
        <v>2</v>
      </c>
      <c r="AS1185" s="16">
        <v>1</v>
      </c>
      <c r="AT1185" s="16">
        <v>4</v>
      </c>
      <c r="AU1185">
        <v>1</v>
      </c>
      <c r="AV1185">
        <v>0</v>
      </c>
      <c r="AW1185">
        <v>0</v>
      </c>
      <c r="AX1185">
        <v>0</v>
      </c>
      <c r="AY1185">
        <v>1</v>
      </c>
      <c r="AZ1185">
        <v>0</v>
      </c>
    </row>
    <row r="1186" spans="1:52" x14ac:dyDescent="0.35">
      <c r="A1186">
        <v>13025</v>
      </c>
      <c r="B1186" t="s">
        <v>69</v>
      </c>
      <c r="C1186" t="s">
        <v>74</v>
      </c>
      <c r="D1186" t="s">
        <v>68</v>
      </c>
      <c r="E1186" t="s">
        <v>77</v>
      </c>
      <c r="F1186" t="s">
        <v>196</v>
      </c>
      <c r="G1186" t="s">
        <v>95</v>
      </c>
      <c r="H1186" t="s">
        <v>98</v>
      </c>
      <c r="I1186" t="s">
        <v>201</v>
      </c>
      <c r="J1186" t="s">
        <v>111</v>
      </c>
      <c r="K1186" t="s">
        <v>202</v>
      </c>
      <c r="L1186">
        <v>10</v>
      </c>
      <c r="X1186" s="16"/>
      <c r="Y1186" t="s">
        <v>69</v>
      </c>
      <c r="AB1186">
        <v>5</v>
      </c>
      <c r="AE1186" s="16"/>
      <c r="AF1186" s="16"/>
      <c r="AG1186" s="16"/>
      <c r="AH1186" s="16"/>
      <c r="AI1186" s="16"/>
      <c r="AJ1186" s="16"/>
      <c r="AK1186">
        <v>10</v>
      </c>
      <c r="AL1186" s="16">
        <v>10</v>
      </c>
      <c r="AM1186" s="16">
        <v>8</v>
      </c>
      <c r="AN1186" s="16">
        <v>9</v>
      </c>
      <c r="AO1186" s="16">
        <v>8</v>
      </c>
      <c r="AP1186" s="16">
        <v>8</v>
      </c>
      <c r="AQ1186" s="16">
        <v>2</v>
      </c>
      <c r="AR1186" s="16">
        <v>1</v>
      </c>
      <c r="AS1186" s="16">
        <v>3</v>
      </c>
      <c r="AT1186" s="16">
        <v>4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</row>
    <row r="1187" spans="1:52" x14ac:dyDescent="0.35">
      <c r="A1187">
        <v>13026</v>
      </c>
      <c r="B1187" t="s">
        <v>69</v>
      </c>
      <c r="C1187" t="s">
        <v>74</v>
      </c>
      <c r="D1187" t="s">
        <v>68</v>
      </c>
      <c r="E1187" t="s">
        <v>76</v>
      </c>
      <c r="F1187" t="s">
        <v>196</v>
      </c>
      <c r="G1187" t="s">
        <v>95</v>
      </c>
      <c r="H1187" t="s">
        <v>97</v>
      </c>
      <c r="I1187" t="s">
        <v>205</v>
      </c>
      <c r="J1187" t="s">
        <v>111</v>
      </c>
      <c r="K1187" t="s">
        <v>204</v>
      </c>
      <c r="L1187">
        <v>8</v>
      </c>
      <c r="X1187" s="16"/>
      <c r="Y1187" t="s">
        <v>69</v>
      </c>
      <c r="AB1187">
        <v>5</v>
      </c>
      <c r="AE1187" s="16"/>
      <c r="AF1187" s="16"/>
      <c r="AG1187" s="16"/>
      <c r="AH1187" s="16"/>
      <c r="AI1187" s="16"/>
      <c r="AJ1187" s="16"/>
      <c r="AK1187">
        <v>6</v>
      </c>
      <c r="AL1187" s="16">
        <v>8</v>
      </c>
      <c r="AM1187" s="16">
        <v>6</v>
      </c>
      <c r="AN1187" s="16">
        <v>8</v>
      </c>
      <c r="AO1187" s="16">
        <v>7</v>
      </c>
      <c r="AP1187" s="16">
        <v>8</v>
      </c>
      <c r="AQ1187" s="16">
        <v>3</v>
      </c>
      <c r="AR1187" s="16">
        <v>4</v>
      </c>
      <c r="AS1187" s="16">
        <v>1</v>
      </c>
      <c r="AT1187" s="16">
        <v>2</v>
      </c>
      <c r="AU1187">
        <v>1</v>
      </c>
      <c r="AV1187">
        <v>1</v>
      </c>
      <c r="AW1187">
        <v>0</v>
      </c>
      <c r="AX1187">
        <v>0</v>
      </c>
      <c r="AY1187">
        <v>1</v>
      </c>
      <c r="AZ1187">
        <v>0</v>
      </c>
    </row>
    <row r="1188" spans="1:52" x14ac:dyDescent="0.35">
      <c r="A1188">
        <v>13027</v>
      </c>
      <c r="B1188" t="s">
        <v>69</v>
      </c>
      <c r="C1188" t="s">
        <v>74</v>
      </c>
      <c r="D1188" t="s">
        <v>68</v>
      </c>
      <c r="E1188" t="s">
        <v>76</v>
      </c>
      <c r="F1188" t="s">
        <v>198</v>
      </c>
      <c r="G1188" t="s">
        <v>96</v>
      </c>
      <c r="H1188" t="s">
        <v>98</v>
      </c>
      <c r="I1188" t="s">
        <v>203</v>
      </c>
      <c r="J1188" t="s">
        <v>111</v>
      </c>
      <c r="K1188" t="s">
        <v>116</v>
      </c>
      <c r="L1188">
        <v>9</v>
      </c>
      <c r="X1188" s="16"/>
      <c r="Y1188" t="s">
        <v>69</v>
      </c>
      <c r="AB1188">
        <v>4</v>
      </c>
      <c r="AE1188" s="16"/>
      <c r="AF1188" s="16"/>
      <c r="AG1188" s="16"/>
      <c r="AH1188" s="16"/>
      <c r="AI1188" s="16"/>
      <c r="AJ1188" s="16"/>
      <c r="AK1188">
        <v>9</v>
      </c>
      <c r="AL1188" s="16">
        <v>9</v>
      </c>
      <c r="AM1188" s="16">
        <v>7</v>
      </c>
      <c r="AN1188" s="16">
        <v>10</v>
      </c>
      <c r="AO1188" s="16">
        <v>8</v>
      </c>
      <c r="AP1188" s="16">
        <v>8</v>
      </c>
      <c r="AQ1188" s="16">
        <v>1</v>
      </c>
      <c r="AR1188" s="16">
        <v>2</v>
      </c>
      <c r="AS1188" s="16">
        <v>4</v>
      </c>
      <c r="AT1188" s="16">
        <v>3</v>
      </c>
      <c r="AU1188">
        <v>1</v>
      </c>
      <c r="AV1188">
        <v>0</v>
      </c>
      <c r="AW1188">
        <v>0</v>
      </c>
      <c r="AX1188">
        <v>0</v>
      </c>
      <c r="AY1188">
        <v>0</v>
      </c>
      <c r="AZ1188">
        <v>0</v>
      </c>
    </row>
    <row r="1189" spans="1:52" x14ac:dyDescent="0.35">
      <c r="A1189">
        <v>13029</v>
      </c>
      <c r="B1189" t="s">
        <v>69</v>
      </c>
      <c r="C1189" t="s">
        <v>74</v>
      </c>
      <c r="D1189" t="s">
        <v>68</v>
      </c>
      <c r="E1189" t="s">
        <v>77</v>
      </c>
      <c r="F1189" t="s">
        <v>200</v>
      </c>
      <c r="G1189" t="s">
        <v>94</v>
      </c>
      <c r="H1189" t="s">
        <v>99</v>
      </c>
      <c r="I1189" t="s">
        <v>207</v>
      </c>
      <c r="J1189" t="s">
        <v>111</v>
      </c>
      <c r="K1189" t="s">
        <v>204</v>
      </c>
      <c r="L1189">
        <v>10</v>
      </c>
      <c r="X1189" s="16"/>
      <c r="Y1189" t="s">
        <v>68</v>
      </c>
      <c r="Z1189">
        <v>10</v>
      </c>
      <c r="AA1189">
        <v>4</v>
      </c>
      <c r="AB1189">
        <v>4</v>
      </c>
      <c r="AC1189">
        <v>8</v>
      </c>
      <c r="AD1189" t="s">
        <v>129</v>
      </c>
      <c r="AE1189" s="16">
        <v>2</v>
      </c>
      <c r="AF1189" s="16">
        <v>3</v>
      </c>
      <c r="AG1189" s="16">
        <v>3</v>
      </c>
      <c r="AH1189" s="16">
        <v>1</v>
      </c>
      <c r="AI1189" s="16"/>
      <c r="AJ1189" s="16">
        <v>2</v>
      </c>
      <c r="AK1189">
        <v>9</v>
      </c>
      <c r="AL1189" s="16">
        <v>9</v>
      </c>
      <c r="AM1189" s="16">
        <v>8</v>
      </c>
      <c r="AN1189" s="16">
        <v>10</v>
      </c>
      <c r="AO1189" s="16">
        <v>10</v>
      </c>
      <c r="AP1189" s="16">
        <v>7</v>
      </c>
      <c r="AQ1189" s="16">
        <v>2</v>
      </c>
      <c r="AR1189" s="16">
        <v>1</v>
      </c>
      <c r="AS1189" s="16">
        <v>3</v>
      </c>
      <c r="AT1189" s="16">
        <v>4</v>
      </c>
      <c r="AU1189">
        <v>1</v>
      </c>
      <c r="AV1189">
        <v>1</v>
      </c>
      <c r="AW1189">
        <v>1</v>
      </c>
      <c r="AX1189">
        <v>0</v>
      </c>
      <c r="AY1189">
        <v>0</v>
      </c>
      <c r="AZ1189">
        <v>0</v>
      </c>
    </row>
    <row r="1190" spans="1:52" x14ac:dyDescent="0.35">
      <c r="A1190">
        <v>13030</v>
      </c>
      <c r="B1190" t="s">
        <v>69</v>
      </c>
      <c r="C1190" t="s">
        <v>74</v>
      </c>
      <c r="D1190" t="s">
        <v>68</v>
      </c>
      <c r="E1190" t="s">
        <v>86</v>
      </c>
      <c r="F1190" t="s">
        <v>200</v>
      </c>
      <c r="G1190" t="s">
        <v>93</v>
      </c>
      <c r="H1190" t="s">
        <v>99</v>
      </c>
      <c r="I1190" t="s">
        <v>207</v>
      </c>
      <c r="J1190" t="s">
        <v>111</v>
      </c>
      <c r="K1190" t="s">
        <v>202</v>
      </c>
      <c r="L1190">
        <v>7</v>
      </c>
      <c r="X1190" s="16"/>
      <c r="Y1190" t="s">
        <v>69</v>
      </c>
      <c r="AB1190">
        <v>3</v>
      </c>
      <c r="AE1190" s="16"/>
      <c r="AF1190" s="16"/>
      <c r="AG1190" s="16"/>
      <c r="AH1190" s="16"/>
      <c r="AI1190" s="16"/>
      <c r="AJ1190" s="16"/>
      <c r="AK1190">
        <v>7</v>
      </c>
      <c r="AL1190" s="16">
        <v>10</v>
      </c>
      <c r="AM1190" s="16">
        <v>8</v>
      </c>
      <c r="AN1190" s="16">
        <v>5</v>
      </c>
      <c r="AO1190" s="16">
        <v>8</v>
      </c>
      <c r="AP1190" s="16">
        <v>7</v>
      </c>
      <c r="AQ1190" s="16">
        <v>4</v>
      </c>
      <c r="AR1190" s="16">
        <v>1</v>
      </c>
      <c r="AS1190" s="16">
        <v>2</v>
      </c>
      <c r="AT1190" s="16">
        <v>3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</row>
    <row r="1191" spans="1:52" x14ac:dyDescent="0.35">
      <c r="A1191">
        <v>13031</v>
      </c>
      <c r="B1191" t="s">
        <v>69</v>
      </c>
      <c r="C1191" t="s">
        <v>74</v>
      </c>
      <c r="D1191" t="s">
        <v>68</v>
      </c>
      <c r="E1191" t="s">
        <v>81</v>
      </c>
      <c r="F1191" t="s">
        <v>198</v>
      </c>
      <c r="G1191" t="s">
        <v>96</v>
      </c>
      <c r="H1191" t="s">
        <v>97</v>
      </c>
      <c r="I1191" t="s">
        <v>206</v>
      </c>
      <c r="J1191" t="s">
        <v>111</v>
      </c>
      <c r="K1191" t="s">
        <v>116</v>
      </c>
      <c r="L1191">
        <v>8</v>
      </c>
      <c r="X1191" s="16"/>
      <c r="Y1191" t="s">
        <v>68</v>
      </c>
      <c r="Z1191">
        <v>7</v>
      </c>
      <c r="AA1191">
        <v>3</v>
      </c>
      <c r="AB1191">
        <v>4</v>
      </c>
      <c r="AC1191">
        <v>8</v>
      </c>
      <c r="AD1191" t="s">
        <v>129</v>
      </c>
      <c r="AE1191" s="16">
        <v>3</v>
      </c>
      <c r="AF1191" s="16">
        <v>5</v>
      </c>
      <c r="AG1191" s="16">
        <v>4</v>
      </c>
      <c r="AH1191" s="16">
        <v>4</v>
      </c>
      <c r="AI1191" s="16"/>
      <c r="AJ1191" s="16">
        <v>2</v>
      </c>
      <c r="AK1191">
        <v>7</v>
      </c>
      <c r="AL1191" s="16">
        <v>10</v>
      </c>
      <c r="AM1191" s="16">
        <v>10</v>
      </c>
      <c r="AN1191" s="16">
        <v>9</v>
      </c>
      <c r="AO1191" s="16">
        <v>7</v>
      </c>
      <c r="AP1191" s="16">
        <v>8</v>
      </c>
      <c r="AQ1191" s="16">
        <v>4</v>
      </c>
      <c r="AR1191" s="16">
        <v>3</v>
      </c>
      <c r="AS1191" s="16">
        <v>2</v>
      </c>
      <c r="AT1191" s="16">
        <v>1</v>
      </c>
      <c r="AU1191">
        <v>1</v>
      </c>
      <c r="AV1191">
        <v>0</v>
      </c>
      <c r="AW1191">
        <v>0</v>
      </c>
      <c r="AX1191">
        <v>0</v>
      </c>
      <c r="AY1191">
        <v>1</v>
      </c>
      <c r="AZ1191">
        <v>0</v>
      </c>
    </row>
    <row r="1192" spans="1:52" x14ac:dyDescent="0.35">
      <c r="A1192">
        <v>13032</v>
      </c>
      <c r="B1192" t="s">
        <v>69</v>
      </c>
      <c r="C1192" t="s">
        <v>74</v>
      </c>
      <c r="D1192" t="s">
        <v>68</v>
      </c>
      <c r="E1192" t="s">
        <v>82</v>
      </c>
      <c r="F1192" t="s">
        <v>196</v>
      </c>
      <c r="G1192" t="s">
        <v>94</v>
      </c>
      <c r="H1192" t="s">
        <v>97</v>
      </c>
      <c r="I1192" t="s">
        <v>199</v>
      </c>
      <c r="J1192" t="s">
        <v>111</v>
      </c>
      <c r="K1192" t="s">
        <v>202</v>
      </c>
      <c r="L1192">
        <v>6</v>
      </c>
      <c r="X1192" s="16"/>
      <c r="Y1192" t="s">
        <v>69</v>
      </c>
      <c r="AB1192">
        <v>5</v>
      </c>
      <c r="AE1192" s="16"/>
      <c r="AF1192" s="16"/>
      <c r="AG1192" s="16"/>
      <c r="AH1192" s="16"/>
      <c r="AI1192" s="16"/>
      <c r="AJ1192" s="16"/>
      <c r="AK1192">
        <v>8</v>
      </c>
      <c r="AL1192" s="16">
        <v>8</v>
      </c>
      <c r="AM1192" s="16">
        <v>7</v>
      </c>
      <c r="AN1192" s="16">
        <v>8</v>
      </c>
      <c r="AO1192" s="16">
        <v>9</v>
      </c>
      <c r="AP1192" s="16">
        <v>9</v>
      </c>
      <c r="AQ1192" s="16">
        <v>2</v>
      </c>
      <c r="AR1192" s="16">
        <v>1</v>
      </c>
      <c r="AS1192" s="16">
        <v>4</v>
      </c>
      <c r="AT1192" s="16">
        <v>3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</row>
    <row r="1193" spans="1:52" x14ac:dyDescent="0.35">
      <c r="A1193">
        <v>13033</v>
      </c>
      <c r="B1193" t="s">
        <v>69</v>
      </c>
      <c r="C1193" t="s">
        <v>74</v>
      </c>
      <c r="D1193" t="s">
        <v>68</v>
      </c>
      <c r="E1193" t="s">
        <v>79</v>
      </c>
      <c r="F1193" t="s">
        <v>196</v>
      </c>
      <c r="G1193" t="s">
        <v>94</v>
      </c>
      <c r="H1193" t="s">
        <v>97</v>
      </c>
      <c r="I1193" t="s">
        <v>207</v>
      </c>
      <c r="J1193" t="s">
        <v>111</v>
      </c>
      <c r="K1193" t="s">
        <v>204</v>
      </c>
      <c r="L1193">
        <v>10</v>
      </c>
      <c r="X1193" s="16"/>
      <c r="Y1193" t="s">
        <v>69</v>
      </c>
      <c r="AB1193">
        <v>4</v>
      </c>
      <c r="AE1193" s="16"/>
      <c r="AF1193" s="16"/>
      <c r="AG1193" s="16"/>
      <c r="AH1193" s="16"/>
      <c r="AI1193" s="16"/>
      <c r="AJ1193" s="16"/>
      <c r="AK1193">
        <v>10</v>
      </c>
      <c r="AL1193" s="16">
        <v>10</v>
      </c>
      <c r="AM1193" s="16">
        <v>8</v>
      </c>
      <c r="AN1193" s="16">
        <v>10</v>
      </c>
      <c r="AO1193" s="16">
        <v>10</v>
      </c>
      <c r="AP1193" s="16">
        <v>8</v>
      </c>
      <c r="AQ1193" s="16">
        <v>2</v>
      </c>
      <c r="AR1193" s="16">
        <v>1</v>
      </c>
      <c r="AS1193" s="16">
        <v>3</v>
      </c>
      <c r="AT1193" s="16">
        <v>4</v>
      </c>
      <c r="AU1193">
        <v>1</v>
      </c>
      <c r="AV1193">
        <v>1</v>
      </c>
      <c r="AW1193">
        <v>0</v>
      </c>
      <c r="AX1193">
        <v>0</v>
      </c>
      <c r="AY1193">
        <v>0</v>
      </c>
      <c r="AZ1193">
        <v>0</v>
      </c>
    </row>
    <row r="1194" spans="1:52" x14ac:dyDescent="0.35">
      <c r="A1194">
        <v>13035</v>
      </c>
      <c r="B1194" t="s">
        <v>69</v>
      </c>
      <c r="C1194" t="s">
        <v>74</v>
      </c>
      <c r="D1194" t="s">
        <v>68</v>
      </c>
      <c r="E1194" t="s">
        <v>75</v>
      </c>
      <c r="F1194" t="s">
        <v>196</v>
      </c>
      <c r="G1194" t="s">
        <v>95</v>
      </c>
      <c r="H1194" t="s">
        <v>98</v>
      </c>
      <c r="I1194" t="s">
        <v>207</v>
      </c>
      <c r="J1194" t="s">
        <v>111</v>
      </c>
      <c r="K1194" t="s">
        <v>204</v>
      </c>
      <c r="L1194">
        <v>4</v>
      </c>
      <c r="X1194" s="16"/>
      <c r="Y1194" t="s">
        <v>69</v>
      </c>
      <c r="AB1194">
        <v>5</v>
      </c>
      <c r="AE1194" s="16"/>
      <c r="AF1194" s="16"/>
      <c r="AG1194" s="16"/>
      <c r="AH1194" s="16"/>
      <c r="AI1194" s="16"/>
      <c r="AJ1194" s="16"/>
      <c r="AK1194">
        <v>3</v>
      </c>
      <c r="AL1194" s="16">
        <v>2</v>
      </c>
      <c r="AM1194" s="16">
        <v>5</v>
      </c>
      <c r="AN1194" s="16">
        <v>6</v>
      </c>
      <c r="AO1194" s="16">
        <v>5</v>
      </c>
      <c r="AP1194" s="16">
        <v>6</v>
      </c>
      <c r="AQ1194" s="16">
        <v>1</v>
      </c>
      <c r="AR1194" s="16">
        <v>3</v>
      </c>
      <c r="AS1194" s="16">
        <v>2</v>
      </c>
      <c r="AT1194" s="16">
        <v>4</v>
      </c>
      <c r="AU1194">
        <v>1</v>
      </c>
      <c r="AV1194">
        <v>1</v>
      </c>
      <c r="AW1194">
        <v>0</v>
      </c>
      <c r="AX1194">
        <v>0</v>
      </c>
      <c r="AY1194">
        <v>0</v>
      </c>
      <c r="AZ1194">
        <v>0</v>
      </c>
    </row>
    <row r="1195" spans="1:52" x14ac:dyDescent="0.35">
      <c r="A1195">
        <v>13040</v>
      </c>
      <c r="B1195" t="s">
        <v>69</v>
      </c>
      <c r="C1195" t="s">
        <v>74</v>
      </c>
      <c r="D1195" t="s">
        <v>68</v>
      </c>
      <c r="E1195" t="s">
        <v>83</v>
      </c>
      <c r="F1195" t="s">
        <v>198</v>
      </c>
      <c r="G1195" t="s">
        <v>96</v>
      </c>
      <c r="H1195" t="s">
        <v>98</v>
      </c>
      <c r="I1195" t="s">
        <v>199</v>
      </c>
      <c r="J1195" t="s">
        <v>111</v>
      </c>
      <c r="K1195" t="s">
        <v>116</v>
      </c>
      <c r="L1195">
        <v>9</v>
      </c>
      <c r="X1195" s="16"/>
      <c r="Y1195" t="s">
        <v>69</v>
      </c>
      <c r="AB1195">
        <v>5</v>
      </c>
      <c r="AE1195" s="16"/>
      <c r="AF1195" s="16"/>
      <c r="AG1195" s="16"/>
      <c r="AH1195" s="16"/>
      <c r="AI1195" s="16"/>
      <c r="AJ1195" s="16"/>
      <c r="AK1195">
        <v>10</v>
      </c>
      <c r="AL1195" s="16">
        <v>10</v>
      </c>
      <c r="AM1195" s="16">
        <v>10</v>
      </c>
      <c r="AN1195" s="16">
        <v>10</v>
      </c>
      <c r="AO1195" s="16">
        <v>10</v>
      </c>
      <c r="AP1195" s="16">
        <v>7</v>
      </c>
      <c r="AQ1195" s="16">
        <v>1</v>
      </c>
      <c r="AR1195" s="16">
        <v>4</v>
      </c>
      <c r="AS1195" s="16">
        <v>3</v>
      </c>
      <c r="AT1195" s="16">
        <v>2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</row>
    <row r="1196" spans="1:52" x14ac:dyDescent="0.35">
      <c r="A1196">
        <v>13042</v>
      </c>
      <c r="B1196" t="s">
        <v>69</v>
      </c>
      <c r="C1196" t="s">
        <v>74</v>
      </c>
      <c r="D1196" t="s">
        <v>68</v>
      </c>
      <c r="E1196" t="s">
        <v>76</v>
      </c>
      <c r="F1196" t="s">
        <v>200</v>
      </c>
      <c r="G1196" t="s">
        <v>96</v>
      </c>
      <c r="H1196" t="s">
        <v>98</v>
      </c>
      <c r="I1196" t="s">
        <v>207</v>
      </c>
      <c r="J1196" t="s">
        <v>111</v>
      </c>
      <c r="K1196" t="s">
        <v>202</v>
      </c>
      <c r="L1196">
        <v>8</v>
      </c>
      <c r="X1196" s="16"/>
      <c r="Y1196" t="s">
        <v>69</v>
      </c>
      <c r="AB1196">
        <v>5</v>
      </c>
      <c r="AE1196" s="16"/>
      <c r="AF1196" s="16"/>
      <c r="AG1196" s="16"/>
      <c r="AH1196" s="16"/>
      <c r="AI1196" s="16"/>
      <c r="AJ1196" s="16"/>
      <c r="AK1196">
        <v>7</v>
      </c>
      <c r="AL1196" s="16">
        <v>10</v>
      </c>
      <c r="AM1196" s="16">
        <v>7</v>
      </c>
      <c r="AN1196" s="16">
        <v>8</v>
      </c>
      <c r="AO1196" s="16">
        <v>10</v>
      </c>
      <c r="AP1196" s="16">
        <v>8</v>
      </c>
      <c r="AQ1196" s="16">
        <v>1</v>
      </c>
      <c r="AR1196" s="16">
        <v>4</v>
      </c>
      <c r="AS1196" s="16">
        <v>3</v>
      </c>
      <c r="AT1196" s="16">
        <v>2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</row>
    <row r="1197" spans="1:52" x14ac:dyDescent="0.35">
      <c r="A1197">
        <v>13043</v>
      </c>
      <c r="B1197" t="s">
        <v>69</v>
      </c>
      <c r="C1197" t="s">
        <v>74</v>
      </c>
      <c r="D1197" t="s">
        <v>68</v>
      </c>
      <c r="E1197" t="s">
        <v>80</v>
      </c>
      <c r="F1197" t="s">
        <v>198</v>
      </c>
      <c r="G1197" t="s">
        <v>95</v>
      </c>
      <c r="H1197" t="s">
        <v>97</v>
      </c>
      <c r="I1197" t="s">
        <v>205</v>
      </c>
      <c r="J1197" t="s">
        <v>111</v>
      </c>
      <c r="K1197" t="s">
        <v>116</v>
      </c>
      <c r="L1197">
        <v>10</v>
      </c>
      <c r="X1197" s="16"/>
      <c r="Y1197" t="s">
        <v>68</v>
      </c>
      <c r="Z1197">
        <v>10</v>
      </c>
      <c r="AA1197">
        <v>5</v>
      </c>
      <c r="AB1197">
        <v>4</v>
      </c>
      <c r="AC1197">
        <v>9</v>
      </c>
      <c r="AD1197" t="s">
        <v>129</v>
      </c>
      <c r="AE1197" s="16">
        <v>5</v>
      </c>
      <c r="AF1197" s="16">
        <v>4</v>
      </c>
      <c r="AG1197" s="16">
        <v>5</v>
      </c>
      <c r="AH1197" s="16">
        <v>4</v>
      </c>
      <c r="AI1197" s="16"/>
      <c r="AJ1197" s="16">
        <v>2</v>
      </c>
      <c r="AK1197">
        <v>9</v>
      </c>
      <c r="AL1197" s="16">
        <v>10</v>
      </c>
      <c r="AM1197" s="16">
        <v>9</v>
      </c>
      <c r="AN1197" s="16">
        <v>10</v>
      </c>
      <c r="AO1197" s="16">
        <v>9</v>
      </c>
      <c r="AP1197" s="16">
        <v>9</v>
      </c>
      <c r="AQ1197" s="16">
        <v>4</v>
      </c>
      <c r="AR1197" s="16">
        <v>2</v>
      </c>
      <c r="AS1197" s="16">
        <v>1</v>
      </c>
      <c r="AT1197" s="16">
        <v>3</v>
      </c>
      <c r="AU1197">
        <v>1</v>
      </c>
      <c r="AV1197">
        <v>0</v>
      </c>
      <c r="AW1197">
        <v>1</v>
      </c>
      <c r="AX1197">
        <v>0</v>
      </c>
      <c r="AY1197">
        <v>0</v>
      </c>
      <c r="AZ1197">
        <v>0</v>
      </c>
    </row>
    <row r="1198" spans="1:52" x14ac:dyDescent="0.35">
      <c r="A1198">
        <v>13044</v>
      </c>
      <c r="B1198" t="s">
        <v>69</v>
      </c>
      <c r="C1198" t="s">
        <v>74</v>
      </c>
      <c r="D1198" t="s">
        <v>68</v>
      </c>
      <c r="E1198" t="s">
        <v>80</v>
      </c>
      <c r="F1198" t="s">
        <v>198</v>
      </c>
      <c r="G1198" t="s">
        <v>96</v>
      </c>
      <c r="H1198" t="s">
        <v>97</v>
      </c>
      <c r="I1198" t="s">
        <v>201</v>
      </c>
      <c r="J1198" t="s">
        <v>111</v>
      </c>
      <c r="K1198" t="s">
        <v>202</v>
      </c>
      <c r="L1198">
        <v>3</v>
      </c>
      <c r="X1198" s="16"/>
      <c r="Y1198" t="s">
        <v>69</v>
      </c>
      <c r="AB1198">
        <v>3</v>
      </c>
      <c r="AE1198" s="16"/>
      <c r="AF1198" s="16"/>
      <c r="AG1198" s="16"/>
      <c r="AH1198" s="16"/>
      <c r="AI1198" s="16"/>
      <c r="AJ1198" s="16"/>
      <c r="AK1198">
        <v>4</v>
      </c>
      <c r="AL1198" s="16">
        <v>3</v>
      </c>
      <c r="AM1198" s="16">
        <v>7</v>
      </c>
      <c r="AN1198" s="16">
        <v>3</v>
      </c>
      <c r="AO1198" s="16">
        <v>3</v>
      </c>
      <c r="AP1198" s="16">
        <v>6</v>
      </c>
      <c r="AQ1198" s="16">
        <v>4</v>
      </c>
      <c r="AR1198" s="16">
        <v>1</v>
      </c>
      <c r="AS1198" s="16">
        <v>3</v>
      </c>
      <c r="AT1198" s="16">
        <v>2</v>
      </c>
      <c r="AU1198">
        <v>1</v>
      </c>
      <c r="AV1198">
        <v>1</v>
      </c>
      <c r="AW1198">
        <v>0</v>
      </c>
      <c r="AX1198">
        <v>0</v>
      </c>
      <c r="AY1198">
        <v>0</v>
      </c>
      <c r="AZ1198">
        <v>0</v>
      </c>
    </row>
    <row r="1199" spans="1:52" x14ac:dyDescent="0.35">
      <c r="A1199">
        <v>13045</v>
      </c>
      <c r="B1199" t="s">
        <v>69</v>
      </c>
      <c r="C1199" t="s">
        <v>74</v>
      </c>
      <c r="D1199" t="s">
        <v>68</v>
      </c>
      <c r="E1199" t="s">
        <v>85</v>
      </c>
      <c r="F1199" t="s">
        <v>198</v>
      </c>
      <c r="G1199" t="s">
        <v>95</v>
      </c>
      <c r="H1199" t="s">
        <v>97</v>
      </c>
      <c r="I1199" t="s">
        <v>201</v>
      </c>
      <c r="J1199" t="s">
        <v>111</v>
      </c>
      <c r="K1199" t="s">
        <v>204</v>
      </c>
      <c r="L1199">
        <v>9</v>
      </c>
      <c r="X1199" s="16"/>
      <c r="Y1199" t="s">
        <v>69</v>
      </c>
      <c r="AB1199">
        <v>4</v>
      </c>
      <c r="AE1199" s="16"/>
      <c r="AF1199" s="16"/>
      <c r="AG1199" s="16"/>
      <c r="AH1199" s="16"/>
      <c r="AI1199" s="16"/>
      <c r="AJ1199" s="16"/>
      <c r="AK1199">
        <v>9</v>
      </c>
      <c r="AL1199" s="16">
        <v>10</v>
      </c>
      <c r="AM1199" s="16">
        <v>9</v>
      </c>
      <c r="AN1199" s="16">
        <v>10</v>
      </c>
      <c r="AO1199" s="16">
        <v>9</v>
      </c>
      <c r="AP1199" s="16">
        <v>10</v>
      </c>
      <c r="AQ1199" s="16">
        <v>1</v>
      </c>
      <c r="AR1199" s="16">
        <v>2</v>
      </c>
      <c r="AS1199" s="16">
        <v>3</v>
      </c>
      <c r="AT1199" s="16">
        <v>4</v>
      </c>
      <c r="AU1199">
        <v>1</v>
      </c>
      <c r="AV1199">
        <v>1</v>
      </c>
      <c r="AW1199">
        <v>0</v>
      </c>
      <c r="AX1199">
        <v>0</v>
      </c>
      <c r="AY1199">
        <v>0</v>
      </c>
      <c r="AZ1199">
        <v>0</v>
      </c>
    </row>
    <row r="1200" spans="1:52" x14ac:dyDescent="0.35">
      <c r="A1200">
        <v>13047</v>
      </c>
      <c r="B1200" t="s">
        <v>69</v>
      </c>
      <c r="C1200" t="s">
        <v>74</v>
      </c>
      <c r="D1200" t="s">
        <v>68</v>
      </c>
      <c r="E1200" t="s">
        <v>76</v>
      </c>
      <c r="F1200" t="s">
        <v>198</v>
      </c>
      <c r="G1200" t="s">
        <v>95</v>
      </c>
      <c r="H1200" t="s">
        <v>97</v>
      </c>
      <c r="I1200" t="s">
        <v>201</v>
      </c>
      <c r="J1200" t="s">
        <v>111</v>
      </c>
      <c r="K1200" t="s">
        <v>204</v>
      </c>
      <c r="L1200">
        <v>7</v>
      </c>
      <c r="X1200" s="16"/>
      <c r="Y1200" t="s">
        <v>69</v>
      </c>
      <c r="AB1200">
        <v>4</v>
      </c>
      <c r="AE1200" s="16"/>
      <c r="AF1200" s="16"/>
      <c r="AG1200" s="16"/>
      <c r="AH1200" s="16"/>
      <c r="AI1200" s="16"/>
      <c r="AJ1200" s="16"/>
      <c r="AK1200">
        <v>8</v>
      </c>
      <c r="AL1200" s="16">
        <v>7</v>
      </c>
      <c r="AM1200" s="16">
        <v>8</v>
      </c>
      <c r="AN1200" s="16">
        <v>7</v>
      </c>
      <c r="AO1200" s="16">
        <v>8</v>
      </c>
      <c r="AP1200" s="16">
        <v>9</v>
      </c>
      <c r="AQ1200" s="16">
        <v>1</v>
      </c>
      <c r="AR1200" s="16">
        <v>4</v>
      </c>
      <c r="AS1200" s="16">
        <v>3</v>
      </c>
      <c r="AT1200" s="16">
        <v>2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</row>
    <row r="1201" spans="1:52" x14ac:dyDescent="0.35">
      <c r="A1201">
        <v>13050</v>
      </c>
      <c r="B1201" t="s">
        <v>69</v>
      </c>
      <c r="C1201" t="s">
        <v>74</v>
      </c>
      <c r="D1201" t="s">
        <v>68</v>
      </c>
      <c r="E1201" t="s">
        <v>75</v>
      </c>
      <c r="F1201" t="s">
        <v>196</v>
      </c>
      <c r="G1201" t="s">
        <v>95</v>
      </c>
      <c r="H1201" t="s">
        <v>100</v>
      </c>
      <c r="I1201" t="s">
        <v>209</v>
      </c>
      <c r="J1201" t="s">
        <v>112</v>
      </c>
      <c r="K1201" t="s">
        <v>204</v>
      </c>
      <c r="L1201">
        <v>10</v>
      </c>
      <c r="X1201" s="16"/>
      <c r="Y1201" t="s">
        <v>68</v>
      </c>
      <c r="Z1201">
        <v>9</v>
      </c>
      <c r="AA1201">
        <v>5</v>
      </c>
      <c r="AB1201">
        <v>5</v>
      </c>
      <c r="AC1201">
        <v>8</v>
      </c>
      <c r="AD1201" t="s">
        <v>128</v>
      </c>
      <c r="AE1201" s="16">
        <v>4</v>
      </c>
      <c r="AF1201" s="16">
        <v>5</v>
      </c>
      <c r="AG1201" s="16">
        <v>4</v>
      </c>
      <c r="AH1201" s="16">
        <v>4</v>
      </c>
      <c r="AI1201" s="16">
        <v>1</v>
      </c>
      <c r="AJ1201" s="16"/>
      <c r="AK1201">
        <v>9</v>
      </c>
      <c r="AL1201" s="16">
        <v>9</v>
      </c>
      <c r="AM1201" s="16">
        <v>10</v>
      </c>
      <c r="AN1201" s="16">
        <v>10</v>
      </c>
      <c r="AO1201" s="16">
        <v>10</v>
      </c>
      <c r="AP1201" s="16">
        <v>10</v>
      </c>
      <c r="AQ1201" s="16">
        <v>2</v>
      </c>
      <c r="AR1201" s="16">
        <v>4</v>
      </c>
      <c r="AS1201" s="16">
        <v>1</v>
      </c>
      <c r="AT1201" s="16">
        <v>3</v>
      </c>
      <c r="AU1201">
        <v>0</v>
      </c>
      <c r="AV1201">
        <v>0</v>
      </c>
      <c r="AW1201">
        <v>0</v>
      </c>
      <c r="AX1201">
        <v>0</v>
      </c>
      <c r="AY1201">
        <v>1</v>
      </c>
      <c r="AZ1201">
        <v>0</v>
      </c>
    </row>
    <row r="1202" spans="1:52" x14ac:dyDescent="0.35">
      <c r="A1202">
        <v>13051</v>
      </c>
      <c r="B1202" t="s">
        <v>69</v>
      </c>
      <c r="C1202" t="s">
        <v>74</v>
      </c>
      <c r="D1202" t="s">
        <v>68</v>
      </c>
      <c r="E1202" t="s">
        <v>81</v>
      </c>
      <c r="F1202" t="s">
        <v>196</v>
      </c>
      <c r="G1202" t="s">
        <v>96</v>
      </c>
      <c r="H1202" t="s">
        <v>97</v>
      </c>
      <c r="I1202" t="s">
        <v>205</v>
      </c>
      <c r="J1202" t="s">
        <v>111</v>
      </c>
      <c r="K1202" t="s">
        <v>202</v>
      </c>
      <c r="L1202">
        <v>6</v>
      </c>
      <c r="X1202" s="16"/>
      <c r="Y1202" t="s">
        <v>68</v>
      </c>
      <c r="Z1202">
        <v>5</v>
      </c>
      <c r="AA1202">
        <v>5</v>
      </c>
      <c r="AB1202">
        <v>5</v>
      </c>
      <c r="AC1202">
        <v>6</v>
      </c>
      <c r="AD1202" t="s">
        <v>129</v>
      </c>
      <c r="AE1202" s="16">
        <v>4</v>
      </c>
      <c r="AF1202" s="16">
        <v>4</v>
      </c>
      <c r="AG1202" s="16">
        <v>4</v>
      </c>
      <c r="AH1202" s="16">
        <v>4</v>
      </c>
      <c r="AI1202" s="16"/>
      <c r="AJ1202" s="16">
        <v>2</v>
      </c>
      <c r="AK1202">
        <v>7</v>
      </c>
      <c r="AL1202" s="16">
        <v>8</v>
      </c>
      <c r="AM1202" s="16">
        <v>10</v>
      </c>
      <c r="AN1202" s="16">
        <v>8</v>
      </c>
      <c r="AO1202" s="16">
        <v>10</v>
      </c>
      <c r="AP1202" s="16">
        <v>7</v>
      </c>
      <c r="AQ1202" s="16">
        <v>3</v>
      </c>
      <c r="AR1202" s="16">
        <v>4</v>
      </c>
      <c r="AS1202" s="16">
        <v>1</v>
      </c>
      <c r="AT1202" s="16">
        <v>2</v>
      </c>
      <c r="AU1202">
        <v>0</v>
      </c>
      <c r="AV1202">
        <v>0</v>
      </c>
      <c r="AW1202">
        <v>1</v>
      </c>
      <c r="AX1202">
        <v>0</v>
      </c>
      <c r="AY1202">
        <v>0</v>
      </c>
      <c r="AZ1202">
        <v>0</v>
      </c>
    </row>
    <row r="1203" spans="1:52" x14ac:dyDescent="0.35">
      <c r="A1203">
        <v>13052</v>
      </c>
      <c r="B1203" t="s">
        <v>69</v>
      </c>
      <c r="C1203" t="s">
        <v>74</v>
      </c>
      <c r="D1203" t="s">
        <v>68</v>
      </c>
      <c r="E1203" t="s">
        <v>77</v>
      </c>
      <c r="F1203" t="s">
        <v>200</v>
      </c>
      <c r="G1203" t="s">
        <v>96</v>
      </c>
      <c r="H1203" t="s">
        <v>99</v>
      </c>
      <c r="I1203" t="s">
        <v>201</v>
      </c>
      <c r="J1203" t="s">
        <v>111</v>
      </c>
      <c r="K1203" t="s">
        <v>116</v>
      </c>
      <c r="L1203">
        <v>10</v>
      </c>
      <c r="X1203" s="16"/>
      <c r="Y1203" t="s">
        <v>69</v>
      </c>
      <c r="AB1203">
        <v>5</v>
      </c>
      <c r="AE1203" s="16"/>
      <c r="AF1203" s="16"/>
      <c r="AG1203" s="16"/>
      <c r="AH1203" s="16"/>
      <c r="AI1203" s="16"/>
      <c r="AJ1203" s="16"/>
      <c r="AK1203">
        <v>9</v>
      </c>
      <c r="AL1203" s="16">
        <v>9</v>
      </c>
      <c r="AM1203" s="16">
        <v>10</v>
      </c>
      <c r="AN1203" s="16">
        <v>10</v>
      </c>
      <c r="AO1203" s="16">
        <v>6</v>
      </c>
      <c r="AP1203" s="16">
        <v>8</v>
      </c>
      <c r="AQ1203" s="16">
        <v>2</v>
      </c>
      <c r="AR1203" s="16">
        <v>4</v>
      </c>
      <c r="AS1203" s="16">
        <v>1</v>
      </c>
      <c r="AT1203" s="16">
        <v>3</v>
      </c>
      <c r="AU1203">
        <v>1</v>
      </c>
      <c r="AV1203">
        <v>1</v>
      </c>
      <c r="AW1203">
        <v>0</v>
      </c>
      <c r="AX1203">
        <v>0</v>
      </c>
      <c r="AY1203">
        <v>0</v>
      </c>
      <c r="AZ1203">
        <v>0</v>
      </c>
    </row>
    <row r="1204" spans="1:52" x14ac:dyDescent="0.35">
      <c r="A1204">
        <v>13057</v>
      </c>
      <c r="B1204" t="s">
        <v>69</v>
      </c>
      <c r="C1204" t="s">
        <v>74</v>
      </c>
      <c r="D1204" t="s">
        <v>68</v>
      </c>
      <c r="E1204" t="s">
        <v>76</v>
      </c>
      <c r="F1204" t="s">
        <v>200</v>
      </c>
      <c r="G1204" t="s">
        <v>96</v>
      </c>
      <c r="H1204" t="s">
        <v>97</v>
      </c>
      <c r="I1204" t="s">
        <v>199</v>
      </c>
      <c r="J1204" t="s">
        <v>111</v>
      </c>
      <c r="K1204" t="s">
        <v>202</v>
      </c>
      <c r="L1204">
        <v>6</v>
      </c>
      <c r="X1204" s="16"/>
      <c r="Y1204" t="s">
        <v>69</v>
      </c>
      <c r="AB1204">
        <v>2</v>
      </c>
      <c r="AE1204" s="16"/>
      <c r="AF1204" s="16"/>
      <c r="AG1204" s="16"/>
      <c r="AH1204" s="16"/>
      <c r="AI1204" s="16"/>
      <c r="AJ1204" s="16"/>
      <c r="AK1204">
        <v>8</v>
      </c>
      <c r="AL1204" s="16">
        <v>9</v>
      </c>
      <c r="AM1204" s="16">
        <v>7</v>
      </c>
      <c r="AN1204" s="16">
        <v>9</v>
      </c>
      <c r="AO1204" s="16">
        <v>9</v>
      </c>
      <c r="AP1204" s="16">
        <v>8</v>
      </c>
      <c r="AQ1204" s="16">
        <v>1</v>
      </c>
      <c r="AR1204" s="16">
        <v>2</v>
      </c>
      <c r="AS1204" s="16">
        <v>3</v>
      </c>
      <c r="AT1204" s="16">
        <v>4</v>
      </c>
      <c r="AU1204">
        <v>1</v>
      </c>
      <c r="AV1204">
        <v>0</v>
      </c>
      <c r="AW1204">
        <v>1</v>
      </c>
      <c r="AX1204">
        <v>0</v>
      </c>
      <c r="AY1204">
        <v>0</v>
      </c>
      <c r="AZ1204">
        <v>0</v>
      </c>
    </row>
    <row r="1205" spans="1:52" x14ac:dyDescent="0.35">
      <c r="A1205">
        <v>13065</v>
      </c>
      <c r="B1205" t="s">
        <v>69</v>
      </c>
      <c r="C1205" t="s">
        <v>74</v>
      </c>
      <c r="D1205" t="s">
        <v>68</v>
      </c>
      <c r="E1205" t="s">
        <v>79</v>
      </c>
      <c r="F1205" t="s">
        <v>92</v>
      </c>
      <c r="G1205" t="s">
        <v>93</v>
      </c>
      <c r="H1205" t="s">
        <v>98</v>
      </c>
      <c r="I1205" t="s">
        <v>205</v>
      </c>
      <c r="J1205" t="s">
        <v>110</v>
      </c>
      <c r="K1205" t="s">
        <v>204</v>
      </c>
      <c r="L1205">
        <v>9</v>
      </c>
      <c r="P1205">
        <v>9</v>
      </c>
      <c r="Q1205">
        <v>10</v>
      </c>
      <c r="R1205">
        <v>7</v>
      </c>
      <c r="S1205">
        <v>9</v>
      </c>
      <c r="T1205">
        <v>10</v>
      </c>
      <c r="U1205">
        <v>10</v>
      </c>
      <c r="V1205" t="s">
        <v>123</v>
      </c>
      <c r="X1205">
        <v>4</v>
      </c>
      <c r="Y1205" t="s">
        <v>68</v>
      </c>
      <c r="Z1205">
        <v>10</v>
      </c>
      <c r="AA1205">
        <v>5</v>
      </c>
      <c r="AB1205">
        <v>4</v>
      </c>
      <c r="AC1205">
        <v>10</v>
      </c>
      <c r="AD1205" t="s">
        <v>129</v>
      </c>
      <c r="AE1205" s="16">
        <v>5</v>
      </c>
      <c r="AF1205" s="16">
        <v>5</v>
      </c>
      <c r="AG1205" s="16">
        <v>5</v>
      </c>
      <c r="AH1205" s="16">
        <v>4</v>
      </c>
      <c r="AI1205" s="16"/>
      <c r="AJ1205" s="16">
        <v>1</v>
      </c>
      <c r="AL1205" s="16"/>
      <c r="AM1205" s="16"/>
      <c r="AN1205" s="16"/>
      <c r="AO1205" s="16"/>
      <c r="AP1205" s="16"/>
      <c r="AQ1205" s="16"/>
      <c r="AR1205" s="16"/>
      <c r="AS1205" s="16"/>
      <c r="AT1205" s="16"/>
      <c r="AU1205">
        <v>1</v>
      </c>
      <c r="AV1205">
        <v>1</v>
      </c>
      <c r="AW1205">
        <v>0</v>
      </c>
      <c r="AX1205">
        <v>0</v>
      </c>
      <c r="AY1205">
        <v>0</v>
      </c>
      <c r="AZ1205">
        <v>0</v>
      </c>
    </row>
    <row r="1206" spans="1:52" x14ac:dyDescent="0.35">
      <c r="A1206">
        <v>13071</v>
      </c>
      <c r="B1206" t="s">
        <v>69</v>
      </c>
      <c r="C1206" t="s">
        <v>74</v>
      </c>
      <c r="D1206" t="s">
        <v>68</v>
      </c>
      <c r="E1206" t="s">
        <v>83</v>
      </c>
      <c r="F1206" t="s">
        <v>200</v>
      </c>
      <c r="G1206" t="s">
        <v>93</v>
      </c>
      <c r="H1206" t="s">
        <v>97</v>
      </c>
      <c r="I1206" t="s">
        <v>205</v>
      </c>
      <c r="J1206" t="s">
        <v>110</v>
      </c>
      <c r="K1206" t="s">
        <v>113</v>
      </c>
      <c r="L1206">
        <v>7</v>
      </c>
      <c r="P1206">
        <v>9</v>
      </c>
      <c r="Q1206">
        <v>10</v>
      </c>
      <c r="R1206">
        <v>9</v>
      </c>
      <c r="S1206">
        <v>9</v>
      </c>
      <c r="T1206">
        <v>9</v>
      </c>
      <c r="U1206">
        <v>10</v>
      </c>
      <c r="V1206" t="s">
        <v>122</v>
      </c>
      <c r="X1206">
        <v>2</v>
      </c>
      <c r="Y1206" t="s">
        <v>69</v>
      </c>
      <c r="AB1206">
        <v>4</v>
      </c>
      <c r="AE1206" s="16"/>
      <c r="AF1206" s="16"/>
      <c r="AG1206" s="16"/>
      <c r="AH1206" s="16"/>
      <c r="AI1206" s="16"/>
      <c r="AJ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>
        <v>1</v>
      </c>
      <c r="AV1206">
        <v>0</v>
      </c>
      <c r="AW1206">
        <v>0</v>
      </c>
      <c r="AX1206">
        <v>0</v>
      </c>
      <c r="AY1206">
        <v>1</v>
      </c>
      <c r="AZ1206">
        <v>0</v>
      </c>
    </row>
    <row r="1207" spans="1:52" x14ac:dyDescent="0.35">
      <c r="A1207">
        <v>13072</v>
      </c>
      <c r="B1207" t="s">
        <v>69</v>
      </c>
      <c r="C1207" t="s">
        <v>74</v>
      </c>
      <c r="D1207" t="s">
        <v>68</v>
      </c>
      <c r="E1207" t="s">
        <v>80</v>
      </c>
      <c r="F1207" t="s">
        <v>198</v>
      </c>
      <c r="G1207" t="s">
        <v>95</v>
      </c>
      <c r="H1207" t="s">
        <v>98</v>
      </c>
      <c r="I1207" t="s">
        <v>205</v>
      </c>
      <c r="J1207" t="s">
        <v>110</v>
      </c>
      <c r="K1207" t="s">
        <v>202</v>
      </c>
      <c r="L1207">
        <v>10</v>
      </c>
      <c r="P1207">
        <v>9</v>
      </c>
      <c r="Q1207">
        <v>10</v>
      </c>
      <c r="R1207">
        <v>9</v>
      </c>
      <c r="S1207">
        <v>9</v>
      </c>
      <c r="T1207">
        <v>9</v>
      </c>
      <c r="U1207">
        <v>10</v>
      </c>
      <c r="V1207" t="s">
        <v>123</v>
      </c>
      <c r="X1207">
        <v>4</v>
      </c>
      <c r="Y1207" t="s">
        <v>68</v>
      </c>
      <c r="Z1207">
        <v>9</v>
      </c>
      <c r="AA1207">
        <v>5</v>
      </c>
      <c r="AB1207">
        <v>5</v>
      </c>
      <c r="AC1207">
        <v>9</v>
      </c>
      <c r="AD1207" t="s">
        <v>129</v>
      </c>
      <c r="AE1207" s="16">
        <v>4</v>
      </c>
      <c r="AF1207" s="16">
        <v>4</v>
      </c>
      <c r="AG1207" s="16">
        <v>4</v>
      </c>
      <c r="AH1207" s="16">
        <v>5</v>
      </c>
      <c r="AI1207" s="16"/>
      <c r="AJ1207" s="16">
        <v>1</v>
      </c>
      <c r="AL1207" s="16"/>
      <c r="AM1207" s="16"/>
      <c r="AN1207" s="16"/>
      <c r="AO1207" s="16"/>
      <c r="AP1207" s="16"/>
      <c r="AQ1207" s="16"/>
      <c r="AR1207" s="16"/>
      <c r="AS1207" s="16"/>
      <c r="AT1207" s="16"/>
      <c r="AU1207">
        <v>1</v>
      </c>
      <c r="AV1207">
        <v>0</v>
      </c>
      <c r="AW1207">
        <v>0</v>
      </c>
      <c r="AX1207">
        <v>0</v>
      </c>
      <c r="AY1207">
        <v>1</v>
      </c>
      <c r="AZ1207">
        <v>0</v>
      </c>
    </row>
    <row r="1208" spans="1:52" x14ac:dyDescent="0.35">
      <c r="A1208">
        <v>13078</v>
      </c>
      <c r="B1208" t="s">
        <v>69</v>
      </c>
      <c r="C1208" t="s">
        <v>74</v>
      </c>
      <c r="D1208" t="s">
        <v>68</v>
      </c>
      <c r="E1208" t="s">
        <v>75</v>
      </c>
      <c r="F1208" t="s">
        <v>196</v>
      </c>
      <c r="G1208" t="s">
        <v>95</v>
      </c>
      <c r="H1208" t="s">
        <v>97</v>
      </c>
      <c r="I1208" t="s">
        <v>205</v>
      </c>
      <c r="J1208" t="s">
        <v>111</v>
      </c>
      <c r="K1208" t="s">
        <v>202</v>
      </c>
      <c r="L1208">
        <v>9</v>
      </c>
      <c r="X1208" s="16"/>
      <c r="Y1208" t="s">
        <v>69</v>
      </c>
      <c r="AB1208">
        <v>5</v>
      </c>
      <c r="AE1208" s="16"/>
      <c r="AF1208" s="16"/>
      <c r="AG1208" s="16"/>
      <c r="AH1208" s="16"/>
      <c r="AI1208" s="16"/>
      <c r="AJ1208" s="16"/>
      <c r="AK1208">
        <v>10</v>
      </c>
      <c r="AL1208" s="16">
        <v>9</v>
      </c>
      <c r="AM1208" s="16">
        <v>10</v>
      </c>
      <c r="AN1208" s="16">
        <v>10</v>
      </c>
      <c r="AO1208" s="16">
        <v>9</v>
      </c>
      <c r="AP1208" s="16">
        <v>7</v>
      </c>
      <c r="AQ1208" s="16">
        <v>1</v>
      </c>
      <c r="AR1208" s="16">
        <v>4</v>
      </c>
      <c r="AS1208" s="16">
        <v>3</v>
      </c>
      <c r="AT1208" s="16">
        <v>2</v>
      </c>
      <c r="AU1208">
        <v>1</v>
      </c>
      <c r="AV1208">
        <v>1</v>
      </c>
      <c r="AW1208">
        <v>0</v>
      </c>
      <c r="AX1208">
        <v>0</v>
      </c>
      <c r="AY1208">
        <v>1</v>
      </c>
      <c r="AZ1208">
        <v>0</v>
      </c>
    </row>
    <row r="1209" spans="1:52" x14ac:dyDescent="0.35">
      <c r="A1209">
        <v>13079</v>
      </c>
      <c r="B1209" t="s">
        <v>69</v>
      </c>
      <c r="C1209" t="s">
        <v>74</v>
      </c>
      <c r="D1209" t="s">
        <v>68</v>
      </c>
      <c r="E1209" t="s">
        <v>83</v>
      </c>
      <c r="F1209" t="s">
        <v>198</v>
      </c>
      <c r="G1209" t="s">
        <v>95</v>
      </c>
      <c r="H1209" t="s">
        <v>97</v>
      </c>
      <c r="I1209" t="s">
        <v>201</v>
      </c>
      <c r="J1209" t="s">
        <v>111</v>
      </c>
      <c r="K1209" t="s">
        <v>204</v>
      </c>
      <c r="L1209">
        <v>10</v>
      </c>
      <c r="X1209" s="16"/>
      <c r="Y1209" t="s">
        <v>69</v>
      </c>
      <c r="AB1209">
        <v>4</v>
      </c>
      <c r="AE1209" s="16"/>
      <c r="AF1209" s="16"/>
      <c r="AG1209" s="16"/>
      <c r="AH1209" s="16"/>
      <c r="AI1209" s="16"/>
      <c r="AJ1209" s="16"/>
      <c r="AK1209">
        <v>10</v>
      </c>
      <c r="AL1209" s="16">
        <v>8</v>
      </c>
      <c r="AM1209" s="16">
        <v>8</v>
      </c>
      <c r="AN1209" s="16">
        <v>10</v>
      </c>
      <c r="AO1209" s="16">
        <v>8</v>
      </c>
      <c r="AP1209" s="16">
        <v>7</v>
      </c>
      <c r="AQ1209" s="16">
        <v>2</v>
      </c>
      <c r="AR1209" s="16">
        <v>1</v>
      </c>
      <c r="AS1209" s="16">
        <v>3</v>
      </c>
      <c r="AT1209" s="16">
        <v>4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0</v>
      </c>
    </row>
    <row r="1210" spans="1:52" x14ac:dyDescent="0.35">
      <c r="A1210">
        <v>13083</v>
      </c>
      <c r="B1210" t="s">
        <v>69</v>
      </c>
      <c r="C1210" t="s">
        <v>74</v>
      </c>
      <c r="D1210" t="s">
        <v>68</v>
      </c>
      <c r="E1210" t="s">
        <v>81</v>
      </c>
      <c r="F1210" t="s">
        <v>196</v>
      </c>
      <c r="G1210" t="s">
        <v>96</v>
      </c>
      <c r="H1210" t="s">
        <v>97</v>
      </c>
      <c r="I1210" t="s">
        <v>209</v>
      </c>
      <c r="J1210" t="s">
        <v>110</v>
      </c>
      <c r="K1210" t="s">
        <v>117</v>
      </c>
      <c r="L1210">
        <v>6</v>
      </c>
      <c r="P1210">
        <v>9</v>
      </c>
      <c r="Q1210">
        <v>9</v>
      </c>
      <c r="R1210">
        <v>8</v>
      </c>
      <c r="S1210">
        <v>10</v>
      </c>
      <c r="T1210">
        <v>9</v>
      </c>
      <c r="U1210">
        <v>9</v>
      </c>
      <c r="V1210" t="s">
        <v>123</v>
      </c>
      <c r="X1210">
        <v>2</v>
      </c>
      <c r="Y1210" t="s">
        <v>69</v>
      </c>
      <c r="AB1210">
        <v>2</v>
      </c>
      <c r="AE1210" s="16"/>
      <c r="AF1210" s="16"/>
      <c r="AG1210" s="16"/>
      <c r="AH1210" s="16"/>
      <c r="AI1210" s="16"/>
      <c r="AJ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>
        <v>1</v>
      </c>
      <c r="AV1210">
        <v>0</v>
      </c>
      <c r="AW1210">
        <v>0</v>
      </c>
      <c r="AX1210">
        <v>0</v>
      </c>
      <c r="AY1210">
        <v>1</v>
      </c>
      <c r="AZ1210">
        <v>0</v>
      </c>
    </row>
    <row r="1211" spans="1:52" x14ac:dyDescent="0.35">
      <c r="A1211">
        <v>13086</v>
      </c>
      <c r="B1211" t="s">
        <v>69</v>
      </c>
      <c r="C1211" t="s">
        <v>74</v>
      </c>
      <c r="D1211" t="s">
        <v>68</v>
      </c>
      <c r="E1211" t="s">
        <v>81</v>
      </c>
      <c r="F1211" t="s">
        <v>198</v>
      </c>
      <c r="G1211" t="s">
        <v>96</v>
      </c>
      <c r="H1211" t="s">
        <v>98</v>
      </c>
      <c r="I1211" t="s">
        <v>205</v>
      </c>
      <c r="J1211" t="s">
        <v>111</v>
      </c>
      <c r="K1211" t="s">
        <v>116</v>
      </c>
      <c r="L1211">
        <v>9</v>
      </c>
      <c r="X1211" s="16"/>
      <c r="Y1211" t="s">
        <v>68</v>
      </c>
      <c r="Z1211">
        <v>9</v>
      </c>
      <c r="AA1211">
        <v>5</v>
      </c>
      <c r="AB1211">
        <v>4</v>
      </c>
      <c r="AC1211">
        <v>10</v>
      </c>
      <c r="AD1211" t="s">
        <v>128</v>
      </c>
      <c r="AE1211" s="16">
        <v>4</v>
      </c>
      <c r="AF1211" s="16">
        <v>5</v>
      </c>
      <c r="AG1211" s="16">
        <v>4</v>
      </c>
      <c r="AH1211" s="16">
        <v>5</v>
      </c>
      <c r="AI1211" s="16">
        <v>1</v>
      </c>
      <c r="AJ1211" s="16"/>
      <c r="AK1211">
        <v>9</v>
      </c>
      <c r="AL1211" s="16">
        <v>10</v>
      </c>
      <c r="AM1211" s="16">
        <v>8</v>
      </c>
      <c r="AN1211" s="16">
        <v>9</v>
      </c>
      <c r="AO1211" s="16">
        <v>9</v>
      </c>
      <c r="AP1211" s="16">
        <v>10</v>
      </c>
      <c r="AQ1211" s="16">
        <v>2</v>
      </c>
      <c r="AR1211" s="16">
        <v>1</v>
      </c>
      <c r="AS1211" s="16">
        <v>3</v>
      </c>
      <c r="AT1211" s="16">
        <v>4</v>
      </c>
      <c r="AU1211">
        <v>1</v>
      </c>
      <c r="AV1211">
        <v>0</v>
      </c>
      <c r="AW1211">
        <v>1</v>
      </c>
      <c r="AX1211">
        <v>0</v>
      </c>
      <c r="AY1211">
        <v>0</v>
      </c>
      <c r="AZ1211">
        <v>0</v>
      </c>
    </row>
    <row r="1212" spans="1:52" x14ac:dyDescent="0.35">
      <c r="A1212">
        <v>13087</v>
      </c>
      <c r="B1212" t="s">
        <v>69</v>
      </c>
      <c r="C1212" t="s">
        <v>74</v>
      </c>
      <c r="D1212" t="s">
        <v>68</v>
      </c>
      <c r="E1212" t="s">
        <v>81</v>
      </c>
      <c r="F1212" t="s">
        <v>200</v>
      </c>
      <c r="G1212" t="s">
        <v>96</v>
      </c>
      <c r="H1212" t="s">
        <v>98</v>
      </c>
      <c r="I1212" t="s">
        <v>205</v>
      </c>
      <c r="J1212" t="s">
        <v>110</v>
      </c>
      <c r="K1212" t="s">
        <v>204</v>
      </c>
      <c r="L1212">
        <v>9</v>
      </c>
      <c r="P1212">
        <v>9</v>
      </c>
      <c r="Q1212">
        <v>10</v>
      </c>
      <c r="R1212">
        <v>9</v>
      </c>
      <c r="S1212">
        <v>9</v>
      </c>
      <c r="T1212">
        <v>10</v>
      </c>
      <c r="U1212">
        <v>10</v>
      </c>
      <c r="V1212" t="s">
        <v>126</v>
      </c>
      <c r="X1212">
        <v>4</v>
      </c>
      <c r="Y1212" t="s">
        <v>69</v>
      </c>
      <c r="AB1212">
        <v>4</v>
      </c>
      <c r="AE1212" s="16"/>
      <c r="AF1212" s="16"/>
      <c r="AG1212" s="16"/>
      <c r="AH1212" s="16"/>
      <c r="AI1212" s="16"/>
      <c r="AJ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>
        <v>0</v>
      </c>
      <c r="AV1212">
        <v>0</v>
      </c>
      <c r="AW1212">
        <v>1</v>
      </c>
      <c r="AX1212">
        <v>0</v>
      </c>
      <c r="AY1212">
        <v>1</v>
      </c>
      <c r="AZ1212">
        <v>0</v>
      </c>
    </row>
    <row r="1213" spans="1:52" x14ac:dyDescent="0.35">
      <c r="A1213">
        <v>13091</v>
      </c>
      <c r="B1213" t="s">
        <v>69</v>
      </c>
      <c r="C1213" t="s">
        <v>74</v>
      </c>
      <c r="D1213" t="s">
        <v>68</v>
      </c>
      <c r="E1213" t="s">
        <v>77</v>
      </c>
      <c r="F1213" t="s">
        <v>196</v>
      </c>
      <c r="G1213" t="s">
        <v>96</v>
      </c>
      <c r="H1213" t="s">
        <v>97</v>
      </c>
      <c r="I1213" t="s">
        <v>197</v>
      </c>
      <c r="J1213" t="s">
        <v>110</v>
      </c>
      <c r="K1213" t="s">
        <v>204</v>
      </c>
      <c r="L1213">
        <v>9</v>
      </c>
      <c r="P1213">
        <v>9</v>
      </c>
      <c r="Q1213">
        <v>9</v>
      </c>
      <c r="R1213">
        <v>8</v>
      </c>
      <c r="S1213">
        <v>9</v>
      </c>
      <c r="T1213">
        <v>8</v>
      </c>
      <c r="U1213">
        <v>9</v>
      </c>
      <c r="V1213" t="s">
        <v>122</v>
      </c>
      <c r="X1213">
        <v>3</v>
      </c>
      <c r="Y1213" t="s">
        <v>69</v>
      </c>
      <c r="AB1213">
        <v>4</v>
      </c>
      <c r="AE1213" s="16"/>
      <c r="AF1213" s="16"/>
      <c r="AG1213" s="16"/>
      <c r="AH1213" s="16"/>
      <c r="AI1213" s="16"/>
      <c r="AJ1213" s="16"/>
      <c r="AL1213" s="16"/>
      <c r="AM1213" s="16"/>
      <c r="AN1213" s="16"/>
      <c r="AO1213" s="16"/>
      <c r="AP1213" s="16"/>
      <c r="AQ1213" s="16"/>
      <c r="AR1213" s="16"/>
      <c r="AS1213" s="16"/>
      <c r="AT1213" s="16"/>
      <c r="AU1213">
        <v>1</v>
      </c>
      <c r="AV1213">
        <v>1</v>
      </c>
      <c r="AW1213">
        <v>1</v>
      </c>
      <c r="AX1213">
        <v>0</v>
      </c>
      <c r="AY1213">
        <v>0</v>
      </c>
      <c r="AZ1213">
        <v>0</v>
      </c>
    </row>
    <row r="1214" spans="1:52" x14ac:dyDescent="0.35">
      <c r="A1214">
        <v>13093</v>
      </c>
      <c r="B1214" t="s">
        <v>69</v>
      </c>
      <c r="C1214" t="s">
        <v>74</v>
      </c>
      <c r="D1214" t="s">
        <v>68</v>
      </c>
      <c r="E1214" t="s">
        <v>83</v>
      </c>
      <c r="F1214" t="s">
        <v>200</v>
      </c>
      <c r="G1214" t="s">
        <v>94</v>
      </c>
      <c r="H1214" t="s">
        <v>97</v>
      </c>
      <c r="I1214" t="s">
        <v>205</v>
      </c>
      <c r="J1214" t="s">
        <v>111</v>
      </c>
      <c r="K1214" t="s">
        <v>202</v>
      </c>
      <c r="L1214">
        <v>8</v>
      </c>
      <c r="X1214" s="16"/>
      <c r="Y1214" t="s">
        <v>69</v>
      </c>
      <c r="AB1214">
        <v>4</v>
      </c>
      <c r="AE1214" s="16"/>
      <c r="AF1214" s="16"/>
      <c r="AG1214" s="16"/>
      <c r="AH1214" s="16"/>
      <c r="AI1214" s="16"/>
      <c r="AJ1214" s="16"/>
      <c r="AK1214">
        <v>7</v>
      </c>
      <c r="AL1214" s="16">
        <v>9</v>
      </c>
      <c r="AM1214" s="16">
        <v>10</v>
      </c>
      <c r="AN1214" s="16">
        <v>8</v>
      </c>
      <c r="AO1214" s="16">
        <v>7</v>
      </c>
      <c r="AP1214" s="16">
        <v>9</v>
      </c>
      <c r="AQ1214" s="16">
        <v>2</v>
      </c>
      <c r="AR1214" s="16">
        <v>1</v>
      </c>
      <c r="AS1214" s="16">
        <v>3</v>
      </c>
      <c r="AT1214" s="16">
        <v>4</v>
      </c>
      <c r="AU1214">
        <v>1</v>
      </c>
      <c r="AV1214">
        <v>0</v>
      </c>
      <c r="AW1214">
        <v>1</v>
      </c>
      <c r="AX1214">
        <v>0</v>
      </c>
      <c r="AY1214">
        <v>0</v>
      </c>
      <c r="AZ1214">
        <v>0</v>
      </c>
    </row>
    <row r="1215" spans="1:52" x14ac:dyDescent="0.35">
      <c r="A1215">
        <v>13095</v>
      </c>
      <c r="B1215" t="s">
        <v>69</v>
      </c>
      <c r="C1215" t="s">
        <v>74</v>
      </c>
      <c r="D1215" t="s">
        <v>68</v>
      </c>
      <c r="E1215" t="s">
        <v>86</v>
      </c>
      <c r="F1215" t="s">
        <v>196</v>
      </c>
      <c r="G1215" t="s">
        <v>94</v>
      </c>
      <c r="H1215" t="s">
        <v>97</v>
      </c>
      <c r="I1215" t="s">
        <v>205</v>
      </c>
      <c r="J1215" t="s">
        <v>111</v>
      </c>
      <c r="K1215" t="s">
        <v>204</v>
      </c>
      <c r="L1215">
        <v>8</v>
      </c>
      <c r="X1215" s="16"/>
      <c r="Y1215" t="s">
        <v>68</v>
      </c>
      <c r="Z1215">
        <v>9</v>
      </c>
      <c r="AA1215">
        <v>4</v>
      </c>
      <c r="AB1215">
        <v>3</v>
      </c>
      <c r="AC1215">
        <v>9</v>
      </c>
      <c r="AD1215" t="s">
        <v>128</v>
      </c>
      <c r="AE1215" s="16">
        <v>4</v>
      </c>
      <c r="AF1215" s="16">
        <v>5</v>
      </c>
      <c r="AG1215" s="16">
        <v>4</v>
      </c>
      <c r="AH1215" s="16">
        <v>4</v>
      </c>
      <c r="AI1215" s="16">
        <v>1</v>
      </c>
      <c r="AJ1215" s="16"/>
      <c r="AK1215">
        <v>10</v>
      </c>
      <c r="AL1215" s="16">
        <v>9</v>
      </c>
      <c r="AM1215" s="16">
        <v>7</v>
      </c>
      <c r="AN1215" s="16">
        <v>10</v>
      </c>
      <c r="AO1215" s="16">
        <v>7</v>
      </c>
      <c r="AP1215" s="16">
        <v>9</v>
      </c>
      <c r="AQ1215" s="16">
        <v>1</v>
      </c>
      <c r="AR1215" s="16">
        <v>3</v>
      </c>
      <c r="AS1215" s="16">
        <v>2</v>
      </c>
      <c r="AT1215" s="16">
        <v>4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</row>
    <row r="1216" spans="1:52" x14ac:dyDescent="0.35">
      <c r="A1216">
        <v>13096</v>
      </c>
      <c r="B1216" t="s">
        <v>69</v>
      </c>
      <c r="C1216" t="s">
        <v>74</v>
      </c>
      <c r="D1216" t="s">
        <v>68</v>
      </c>
      <c r="E1216" t="s">
        <v>84</v>
      </c>
      <c r="F1216" t="s">
        <v>198</v>
      </c>
      <c r="G1216" t="s">
        <v>96</v>
      </c>
      <c r="H1216" t="s">
        <v>98</v>
      </c>
      <c r="I1216" t="s">
        <v>207</v>
      </c>
      <c r="J1216" t="s">
        <v>111</v>
      </c>
      <c r="K1216" t="s">
        <v>204</v>
      </c>
      <c r="L1216">
        <v>8</v>
      </c>
      <c r="X1216" s="16"/>
      <c r="Y1216" t="s">
        <v>69</v>
      </c>
      <c r="AB1216">
        <v>3</v>
      </c>
      <c r="AE1216" s="16"/>
      <c r="AF1216" s="16"/>
      <c r="AG1216" s="16"/>
      <c r="AH1216" s="16"/>
      <c r="AI1216" s="16"/>
      <c r="AJ1216" s="16"/>
      <c r="AK1216">
        <v>9</v>
      </c>
      <c r="AL1216" s="16">
        <v>10</v>
      </c>
      <c r="AM1216" s="16">
        <v>8</v>
      </c>
      <c r="AN1216" s="16">
        <v>10</v>
      </c>
      <c r="AO1216" s="16">
        <v>8</v>
      </c>
      <c r="AP1216" s="16">
        <v>7</v>
      </c>
      <c r="AQ1216" s="16">
        <v>1</v>
      </c>
      <c r="AR1216" s="16">
        <v>3</v>
      </c>
      <c r="AS1216" s="16">
        <v>4</v>
      </c>
      <c r="AT1216" s="16">
        <v>2</v>
      </c>
      <c r="AU1216">
        <v>1</v>
      </c>
      <c r="AV1216">
        <v>0</v>
      </c>
      <c r="AW1216">
        <v>1</v>
      </c>
      <c r="AX1216">
        <v>0</v>
      </c>
      <c r="AY1216">
        <v>0</v>
      </c>
      <c r="AZ1216">
        <v>0</v>
      </c>
    </row>
    <row r="1217" spans="1:52" x14ac:dyDescent="0.35">
      <c r="A1217">
        <v>13099</v>
      </c>
      <c r="B1217" t="s">
        <v>69</v>
      </c>
      <c r="C1217" t="s">
        <v>74</v>
      </c>
      <c r="D1217" t="s">
        <v>68</v>
      </c>
      <c r="E1217" t="s">
        <v>79</v>
      </c>
      <c r="F1217" t="s">
        <v>198</v>
      </c>
      <c r="G1217" t="s">
        <v>95</v>
      </c>
      <c r="H1217" t="s">
        <v>97</v>
      </c>
      <c r="I1217" t="s">
        <v>201</v>
      </c>
      <c r="J1217" t="s">
        <v>111</v>
      </c>
      <c r="K1217" t="s">
        <v>204</v>
      </c>
      <c r="L1217">
        <v>7</v>
      </c>
      <c r="X1217" s="16"/>
      <c r="Y1217" t="s">
        <v>69</v>
      </c>
      <c r="AB1217">
        <v>5</v>
      </c>
      <c r="AE1217" s="16"/>
      <c r="AF1217" s="16"/>
      <c r="AG1217" s="16"/>
      <c r="AH1217" s="16"/>
      <c r="AI1217" s="16"/>
      <c r="AJ1217" s="16"/>
      <c r="AK1217">
        <v>8</v>
      </c>
      <c r="AL1217" s="16">
        <v>9</v>
      </c>
      <c r="AM1217" s="16">
        <v>7</v>
      </c>
      <c r="AN1217" s="16">
        <v>10</v>
      </c>
      <c r="AO1217" s="16">
        <v>8</v>
      </c>
      <c r="AP1217" s="16">
        <v>8</v>
      </c>
      <c r="AQ1217" s="16">
        <v>1</v>
      </c>
      <c r="AR1217" s="16">
        <v>3</v>
      </c>
      <c r="AS1217" s="16">
        <v>4</v>
      </c>
      <c r="AT1217" s="16">
        <v>2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0</v>
      </c>
    </row>
    <row r="1218" spans="1:52" x14ac:dyDescent="0.35">
      <c r="A1218">
        <v>13107</v>
      </c>
      <c r="B1218" t="s">
        <v>69</v>
      </c>
      <c r="C1218" t="s">
        <v>74</v>
      </c>
      <c r="D1218" t="s">
        <v>68</v>
      </c>
      <c r="E1218" t="s">
        <v>84</v>
      </c>
      <c r="F1218" t="s">
        <v>196</v>
      </c>
      <c r="G1218" t="s">
        <v>96</v>
      </c>
      <c r="H1218" t="s">
        <v>98</v>
      </c>
      <c r="I1218" t="s">
        <v>203</v>
      </c>
      <c r="J1218" t="s">
        <v>111</v>
      </c>
      <c r="K1218" t="s">
        <v>117</v>
      </c>
      <c r="L1218">
        <v>9</v>
      </c>
      <c r="X1218" s="16"/>
      <c r="Y1218" t="s">
        <v>68</v>
      </c>
      <c r="Z1218">
        <v>9</v>
      </c>
      <c r="AA1218">
        <v>5</v>
      </c>
      <c r="AB1218">
        <v>5</v>
      </c>
      <c r="AC1218">
        <v>9</v>
      </c>
      <c r="AD1218" t="s">
        <v>128</v>
      </c>
      <c r="AE1218" s="16">
        <v>5</v>
      </c>
      <c r="AF1218" s="16">
        <v>5</v>
      </c>
      <c r="AG1218" s="16">
        <v>4</v>
      </c>
      <c r="AH1218" s="16">
        <v>4</v>
      </c>
      <c r="AI1218" s="16">
        <v>1</v>
      </c>
      <c r="AJ1218" s="16"/>
      <c r="AK1218">
        <v>10</v>
      </c>
      <c r="AL1218" s="16">
        <v>10</v>
      </c>
      <c r="AM1218" s="16">
        <v>9</v>
      </c>
      <c r="AN1218" s="16">
        <v>10</v>
      </c>
      <c r="AO1218" s="16">
        <v>9</v>
      </c>
      <c r="AP1218" s="16">
        <v>9</v>
      </c>
      <c r="AQ1218" s="16">
        <v>4</v>
      </c>
      <c r="AR1218" s="16">
        <v>3</v>
      </c>
      <c r="AS1218" s="16">
        <v>1</v>
      </c>
      <c r="AT1218" s="16">
        <v>2</v>
      </c>
      <c r="AU1218">
        <v>1</v>
      </c>
      <c r="AV1218">
        <v>1</v>
      </c>
      <c r="AW1218">
        <v>0</v>
      </c>
      <c r="AX1218">
        <v>0</v>
      </c>
      <c r="AY1218">
        <v>0</v>
      </c>
      <c r="AZ1218">
        <v>0</v>
      </c>
    </row>
    <row r="1219" spans="1:52" x14ac:dyDescent="0.35">
      <c r="A1219">
        <v>13109</v>
      </c>
      <c r="B1219" t="s">
        <v>69</v>
      </c>
      <c r="C1219" t="s">
        <v>74</v>
      </c>
      <c r="D1219" t="s">
        <v>68</v>
      </c>
      <c r="E1219" t="s">
        <v>75</v>
      </c>
      <c r="F1219" t="s">
        <v>196</v>
      </c>
      <c r="G1219" t="s">
        <v>95</v>
      </c>
      <c r="H1219" t="s">
        <v>98</v>
      </c>
      <c r="I1219" t="s">
        <v>205</v>
      </c>
      <c r="J1219" t="s">
        <v>112</v>
      </c>
      <c r="K1219" t="s">
        <v>116</v>
      </c>
      <c r="L1219">
        <v>10</v>
      </c>
      <c r="X1219" s="16"/>
      <c r="Y1219" t="s">
        <v>68</v>
      </c>
      <c r="Z1219">
        <v>10</v>
      </c>
      <c r="AA1219">
        <v>4</v>
      </c>
      <c r="AB1219">
        <v>5</v>
      </c>
      <c r="AC1219">
        <v>8</v>
      </c>
      <c r="AD1219" t="s">
        <v>128</v>
      </c>
      <c r="AE1219" s="16">
        <v>3</v>
      </c>
      <c r="AF1219" s="16">
        <v>5</v>
      </c>
      <c r="AG1219" s="16">
        <v>3</v>
      </c>
      <c r="AH1219" s="16">
        <v>3</v>
      </c>
      <c r="AI1219" s="16">
        <v>1</v>
      </c>
      <c r="AJ1219" s="16"/>
      <c r="AK1219">
        <v>9</v>
      </c>
      <c r="AL1219" s="16">
        <v>10</v>
      </c>
      <c r="AM1219" s="16">
        <v>10</v>
      </c>
      <c r="AN1219" s="16">
        <v>10</v>
      </c>
      <c r="AO1219" s="16">
        <v>9</v>
      </c>
      <c r="AP1219" s="16">
        <v>8</v>
      </c>
      <c r="AQ1219" s="16">
        <v>1</v>
      </c>
      <c r="AR1219" s="16">
        <v>3</v>
      </c>
      <c r="AS1219" s="16">
        <v>2</v>
      </c>
      <c r="AT1219" s="16">
        <v>4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</row>
    <row r="1220" spans="1:52" x14ac:dyDescent="0.35">
      <c r="A1220">
        <v>13112</v>
      </c>
      <c r="B1220" t="s">
        <v>69</v>
      </c>
      <c r="C1220" t="s">
        <v>74</v>
      </c>
      <c r="D1220" t="s">
        <v>68</v>
      </c>
      <c r="E1220" t="s">
        <v>77</v>
      </c>
      <c r="F1220" t="s">
        <v>198</v>
      </c>
      <c r="G1220" t="s">
        <v>95</v>
      </c>
      <c r="H1220" t="s">
        <v>98</v>
      </c>
      <c r="I1220" t="s">
        <v>203</v>
      </c>
      <c r="J1220" t="s">
        <v>111</v>
      </c>
      <c r="K1220" t="s">
        <v>204</v>
      </c>
      <c r="L1220">
        <v>8</v>
      </c>
      <c r="X1220" s="16"/>
      <c r="Y1220" t="s">
        <v>69</v>
      </c>
      <c r="AB1220">
        <v>4</v>
      </c>
      <c r="AE1220" s="16"/>
      <c r="AF1220" s="16"/>
      <c r="AG1220" s="16"/>
      <c r="AH1220" s="16"/>
      <c r="AI1220" s="16"/>
      <c r="AJ1220" s="16"/>
      <c r="AK1220">
        <v>10</v>
      </c>
      <c r="AL1220" s="16">
        <v>9</v>
      </c>
      <c r="AM1220" s="16">
        <v>8</v>
      </c>
      <c r="AN1220" s="16">
        <v>10</v>
      </c>
      <c r="AO1220" s="16">
        <v>7</v>
      </c>
      <c r="AP1220" s="16">
        <v>7</v>
      </c>
      <c r="AQ1220" s="16">
        <v>3</v>
      </c>
      <c r="AR1220" s="16">
        <v>1</v>
      </c>
      <c r="AS1220" s="16">
        <v>2</v>
      </c>
      <c r="AT1220" s="16">
        <v>4</v>
      </c>
      <c r="AU1220">
        <v>1</v>
      </c>
      <c r="AV1220">
        <v>1</v>
      </c>
      <c r="AW1220">
        <v>0</v>
      </c>
      <c r="AX1220">
        <v>0</v>
      </c>
      <c r="AY1220">
        <v>0</v>
      </c>
      <c r="AZ1220">
        <v>0</v>
      </c>
    </row>
    <row r="1221" spans="1:52" x14ac:dyDescent="0.35">
      <c r="A1221">
        <v>13114</v>
      </c>
      <c r="B1221" t="s">
        <v>69</v>
      </c>
      <c r="C1221" t="s">
        <v>74</v>
      </c>
      <c r="D1221" t="s">
        <v>68</v>
      </c>
      <c r="E1221" t="s">
        <v>78</v>
      </c>
      <c r="F1221" t="s">
        <v>198</v>
      </c>
      <c r="G1221" t="s">
        <v>96</v>
      </c>
      <c r="H1221" t="s">
        <v>98</v>
      </c>
      <c r="I1221" t="s">
        <v>207</v>
      </c>
      <c r="J1221" t="s">
        <v>111</v>
      </c>
      <c r="K1221" t="s">
        <v>116</v>
      </c>
      <c r="L1221">
        <v>10</v>
      </c>
      <c r="X1221" s="16"/>
      <c r="Y1221" t="s">
        <v>69</v>
      </c>
      <c r="AB1221">
        <v>4</v>
      </c>
      <c r="AE1221" s="16"/>
      <c r="AF1221" s="16"/>
      <c r="AG1221" s="16"/>
      <c r="AH1221" s="16"/>
      <c r="AI1221" s="16"/>
      <c r="AJ1221" s="16"/>
      <c r="AK1221">
        <v>9</v>
      </c>
      <c r="AL1221" s="16">
        <v>9</v>
      </c>
      <c r="AM1221" s="16">
        <v>10</v>
      </c>
      <c r="AN1221" s="16">
        <v>10</v>
      </c>
      <c r="AO1221" s="16">
        <v>10</v>
      </c>
      <c r="AP1221" s="16">
        <v>9</v>
      </c>
      <c r="AQ1221" s="16">
        <v>1</v>
      </c>
      <c r="AR1221" s="16">
        <v>3</v>
      </c>
      <c r="AS1221" s="16">
        <v>2</v>
      </c>
      <c r="AT1221" s="16">
        <v>4</v>
      </c>
      <c r="AU1221">
        <v>1</v>
      </c>
      <c r="AV1221">
        <v>0</v>
      </c>
      <c r="AW1221">
        <v>0</v>
      </c>
      <c r="AX1221">
        <v>0</v>
      </c>
      <c r="AY1221">
        <v>1</v>
      </c>
      <c r="AZ1221">
        <v>0</v>
      </c>
    </row>
    <row r="1222" spans="1:52" x14ac:dyDescent="0.35">
      <c r="A1222">
        <v>13117</v>
      </c>
      <c r="B1222" t="s">
        <v>69</v>
      </c>
      <c r="C1222" t="s">
        <v>74</v>
      </c>
      <c r="D1222" t="s">
        <v>68</v>
      </c>
      <c r="E1222" t="s">
        <v>77</v>
      </c>
      <c r="F1222" t="s">
        <v>196</v>
      </c>
      <c r="G1222" t="s">
        <v>96</v>
      </c>
      <c r="H1222" t="s">
        <v>97</v>
      </c>
      <c r="I1222" t="s">
        <v>205</v>
      </c>
      <c r="J1222" t="s">
        <v>111</v>
      </c>
      <c r="K1222" t="s">
        <v>116</v>
      </c>
      <c r="L1222">
        <v>9</v>
      </c>
      <c r="X1222" s="16"/>
      <c r="Y1222" t="s">
        <v>69</v>
      </c>
      <c r="AB1222">
        <v>4</v>
      </c>
      <c r="AE1222" s="16"/>
      <c r="AF1222" s="16"/>
      <c r="AG1222" s="16"/>
      <c r="AH1222" s="16"/>
      <c r="AI1222" s="16"/>
      <c r="AJ1222" s="16"/>
      <c r="AK1222">
        <v>10</v>
      </c>
      <c r="AL1222" s="16">
        <v>10</v>
      </c>
      <c r="AM1222" s="16">
        <v>9</v>
      </c>
      <c r="AN1222" s="16">
        <v>9</v>
      </c>
      <c r="AO1222" s="16">
        <v>10</v>
      </c>
      <c r="AP1222" s="16">
        <v>7</v>
      </c>
      <c r="AQ1222" s="16">
        <v>1</v>
      </c>
      <c r="AR1222" s="16">
        <v>3</v>
      </c>
      <c r="AS1222" s="16">
        <v>2</v>
      </c>
      <c r="AT1222" s="16">
        <v>4</v>
      </c>
      <c r="AU1222">
        <v>1</v>
      </c>
      <c r="AV1222">
        <v>0</v>
      </c>
      <c r="AW1222">
        <v>1</v>
      </c>
      <c r="AX1222">
        <v>0</v>
      </c>
      <c r="AY1222">
        <v>0</v>
      </c>
      <c r="AZ1222">
        <v>0</v>
      </c>
    </row>
    <row r="1223" spans="1:52" x14ac:dyDescent="0.35">
      <c r="A1223">
        <v>13118</v>
      </c>
      <c r="B1223" t="s">
        <v>69</v>
      </c>
      <c r="C1223" t="s">
        <v>74</v>
      </c>
      <c r="D1223" t="s">
        <v>68</v>
      </c>
      <c r="E1223" t="s">
        <v>81</v>
      </c>
      <c r="F1223" t="s">
        <v>198</v>
      </c>
      <c r="G1223" t="s">
        <v>96</v>
      </c>
      <c r="H1223" t="s">
        <v>98</v>
      </c>
      <c r="I1223" t="s">
        <v>199</v>
      </c>
      <c r="J1223" t="s">
        <v>110</v>
      </c>
      <c r="K1223" t="s">
        <v>202</v>
      </c>
      <c r="L1223">
        <v>9</v>
      </c>
      <c r="P1223">
        <v>7</v>
      </c>
      <c r="Q1223">
        <v>6</v>
      </c>
      <c r="R1223">
        <v>8</v>
      </c>
      <c r="S1223">
        <v>8</v>
      </c>
      <c r="T1223">
        <v>9</v>
      </c>
      <c r="U1223">
        <v>6</v>
      </c>
      <c r="V1223" t="s">
        <v>123</v>
      </c>
      <c r="X1223">
        <v>5</v>
      </c>
      <c r="Y1223" t="s">
        <v>69</v>
      </c>
      <c r="AB1223">
        <v>5</v>
      </c>
      <c r="AE1223" s="16"/>
      <c r="AF1223" s="16"/>
      <c r="AG1223" s="16"/>
      <c r="AH1223" s="16"/>
      <c r="AI1223" s="16"/>
      <c r="AJ1223" s="16"/>
      <c r="AL1223" s="16"/>
      <c r="AM1223" s="16"/>
      <c r="AN1223" s="16"/>
      <c r="AO1223" s="16"/>
      <c r="AP1223" s="16"/>
      <c r="AQ1223" s="16"/>
      <c r="AR1223" s="16"/>
      <c r="AS1223" s="16"/>
      <c r="AT1223" s="16"/>
      <c r="AU1223">
        <v>1</v>
      </c>
      <c r="AV1223">
        <v>1</v>
      </c>
      <c r="AW1223">
        <v>0</v>
      </c>
      <c r="AX1223">
        <v>0</v>
      </c>
      <c r="AY1223">
        <v>0</v>
      </c>
      <c r="AZ1223">
        <v>0</v>
      </c>
    </row>
    <row r="1224" spans="1:52" x14ac:dyDescent="0.35">
      <c r="A1224">
        <v>13119</v>
      </c>
      <c r="B1224" t="s">
        <v>69</v>
      </c>
      <c r="C1224" t="s">
        <v>74</v>
      </c>
      <c r="D1224" t="s">
        <v>68</v>
      </c>
      <c r="E1224" t="s">
        <v>86</v>
      </c>
      <c r="F1224" t="s">
        <v>196</v>
      </c>
      <c r="G1224" t="s">
        <v>96</v>
      </c>
      <c r="H1224" t="s">
        <v>97</v>
      </c>
      <c r="I1224" t="s">
        <v>197</v>
      </c>
      <c r="J1224" t="s">
        <v>111</v>
      </c>
      <c r="K1224" t="s">
        <v>202</v>
      </c>
      <c r="L1224">
        <v>9</v>
      </c>
      <c r="X1224" s="16"/>
      <c r="Y1224" t="s">
        <v>69</v>
      </c>
      <c r="AB1224">
        <v>4</v>
      </c>
      <c r="AE1224" s="16"/>
      <c r="AF1224" s="16"/>
      <c r="AG1224" s="16"/>
      <c r="AH1224" s="16"/>
      <c r="AI1224" s="16"/>
      <c r="AJ1224" s="16"/>
      <c r="AK1224">
        <v>10</v>
      </c>
      <c r="AL1224" s="16">
        <v>9</v>
      </c>
      <c r="AM1224" s="16">
        <v>7</v>
      </c>
      <c r="AN1224" s="16">
        <v>10</v>
      </c>
      <c r="AO1224" s="16">
        <v>7</v>
      </c>
      <c r="AP1224" s="16">
        <v>7</v>
      </c>
      <c r="AQ1224" s="16">
        <v>1</v>
      </c>
      <c r="AR1224" s="16">
        <v>2</v>
      </c>
      <c r="AS1224" s="16">
        <v>4</v>
      </c>
      <c r="AT1224" s="16">
        <v>3</v>
      </c>
      <c r="AU1224">
        <v>1</v>
      </c>
      <c r="AV1224">
        <v>1</v>
      </c>
      <c r="AW1224">
        <v>1</v>
      </c>
      <c r="AX1224">
        <v>0</v>
      </c>
      <c r="AY1224">
        <v>1</v>
      </c>
      <c r="AZ1224">
        <v>0</v>
      </c>
    </row>
    <row r="1225" spans="1:52" x14ac:dyDescent="0.35">
      <c r="A1225">
        <v>13121</v>
      </c>
      <c r="B1225" t="s">
        <v>69</v>
      </c>
      <c r="C1225" t="s">
        <v>74</v>
      </c>
      <c r="D1225" t="s">
        <v>68</v>
      </c>
      <c r="E1225" t="s">
        <v>81</v>
      </c>
      <c r="F1225" t="s">
        <v>198</v>
      </c>
      <c r="G1225" t="s">
        <v>95</v>
      </c>
      <c r="H1225" t="s">
        <v>98</v>
      </c>
      <c r="I1225" t="s">
        <v>205</v>
      </c>
      <c r="J1225" t="s">
        <v>112</v>
      </c>
      <c r="K1225" t="s">
        <v>116</v>
      </c>
      <c r="L1225">
        <v>9</v>
      </c>
      <c r="X1225" s="16"/>
      <c r="Y1225" t="s">
        <v>69</v>
      </c>
      <c r="AB1225">
        <v>4</v>
      </c>
      <c r="AE1225" s="16"/>
      <c r="AF1225" s="16"/>
      <c r="AG1225" s="16"/>
      <c r="AH1225" s="16"/>
      <c r="AI1225" s="16"/>
      <c r="AJ1225" s="16"/>
      <c r="AK1225">
        <v>9</v>
      </c>
      <c r="AL1225" s="16">
        <v>9</v>
      </c>
      <c r="AM1225" s="16">
        <v>8</v>
      </c>
      <c r="AN1225" s="16">
        <v>10</v>
      </c>
      <c r="AO1225" s="16">
        <v>8</v>
      </c>
      <c r="AP1225" s="16">
        <v>9</v>
      </c>
      <c r="AQ1225" s="16">
        <v>1</v>
      </c>
      <c r="AR1225" s="16">
        <v>4</v>
      </c>
      <c r="AS1225" s="16">
        <v>2</v>
      </c>
      <c r="AT1225" s="16">
        <v>3</v>
      </c>
      <c r="AU1225">
        <v>1</v>
      </c>
      <c r="AV1225">
        <v>1</v>
      </c>
      <c r="AW1225">
        <v>0</v>
      </c>
      <c r="AX1225">
        <v>0</v>
      </c>
      <c r="AY1225">
        <v>0</v>
      </c>
      <c r="AZ1225">
        <v>0</v>
      </c>
    </row>
    <row r="1226" spans="1:52" x14ac:dyDescent="0.35">
      <c r="A1226">
        <v>13125</v>
      </c>
      <c r="B1226" t="s">
        <v>69</v>
      </c>
      <c r="C1226" t="s">
        <v>74</v>
      </c>
      <c r="D1226" t="s">
        <v>68</v>
      </c>
      <c r="E1226" t="s">
        <v>83</v>
      </c>
      <c r="F1226" t="s">
        <v>198</v>
      </c>
      <c r="G1226" t="s">
        <v>96</v>
      </c>
      <c r="H1226" t="s">
        <v>97</v>
      </c>
      <c r="I1226" t="s">
        <v>201</v>
      </c>
      <c r="J1226" t="s">
        <v>111</v>
      </c>
      <c r="K1226" t="s">
        <v>202</v>
      </c>
      <c r="L1226">
        <v>8</v>
      </c>
      <c r="X1226" s="16"/>
      <c r="Y1226" t="s">
        <v>69</v>
      </c>
      <c r="AB1226">
        <v>5</v>
      </c>
      <c r="AE1226" s="16"/>
      <c r="AF1226" s="16"/>
      <c r="AG1226" s="16"/>
      <c r="AH1226" s="16"/>
      <c r="AI1226" s="16"/>
      <c r="AJ1226" s="16"/>
      <c r="AK1226">
        <v>7</v>
      </c>
      <c r="AL1226" s="16">
        <v>8</v>
      </c>
      <c r="AM1226" s="16">
        <v>10</v>
      </c>
      <c r="AN1226" s="16">
        <v>6</v>
      </c>
      <c r="AO1226" s="16">
        <v>8</v>
      </c>
      <c r="AP1226" s="16">
        <v>8</v>
      </c>
      <c r="AQ1226" s="16">
        <v>1</v>
      </c>
      <c r="AR1226" s="16">
        <v>2</v>
      </c>
      <c r="AS1226" s="16">
        <v>3</v>
      </c>
      <c r="AT1226" s="16">
        <v>4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</row>
    <row r="1227" spans="1:52" x14ac:dyDescent="0.35">
      <c r="A1227">
        <v>13128</v>
      </c>
      <c r="B1227" t="s">
        <v>69</v>
      </c>
      <c r="C1227" t="s">
        <v>74</v>
      </c>
      <c r="D1227" t="s">
        <v>68</v>
      </c>
      <c r="E1227" t="s">
        <v>77</v>
      </c>
      <c r="F1227" t="s">
        <v>200</v>
      </c>
      <c r="G1227" t="s">
        <v>96</v>
      </c>
      <c r="H1227" t="s">
        <v>98</v>
      </c>
      <c r="I1227" t="s">
        <v>206</v>
      </c>
      <c r="J1227" t="s">
        <v>110</v>
      </c>
      <c r="K1227" t="s">
        <v>202</v>
      </c>
      <c r="L1227">
        <v>6</v>
      </c>
      <c r="P1227">
        <v>8</v>
      </c>
      <c r="Q1227">
        <v>10</v>
      </c>
      <c r="R1227">
        <v>10</v>
      </c>
      <c r="S1227">
        <v>8</v>
      </c>
      <c r="T1227">
        <v>9</v>
      </c>
      <c r="U1227">
        <v>10</v>
      </c>
      <c r="V1227" t="s">
        <v>123</v>
      </c>
      <c r="X1227">
        <v>3</v>
      </c>
      <c r="Y1227" t="s">
        <v>69</v>
      </c>
      <c r="AB1227">
        <v>3</v>
      </c>
      <c r="AE1227" s="16"/>
      <c r="AF1227" s="16"/>
      <c r="AG1227" s="16"/>
      <c r="AH1227" s="16"/>
      <c r="AI1227" s="16"/>
      <c r="AJ1227" s="16"/>
      <c r="AL1227" s="16"/>
      <c r="AM1227" s="16"/>
      <c r="AN1227" s="16"/>
      <c r="AO1227" s="16"/>
      <c r="AP1227" s="16"/>
      <c r="AQ1227" s="16"/>
      <c r="AR1227" s="16"/>
      <c r="AS1227" s="16"/>
      <c r="AT1227" s="16"/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</row>
    <row r="1228" spans="1:52" x14ac:dyDescent="0.35">
      <c r="A1228">
        <v>13130</v>
      </c>
      <c r="B1228" t="s">
        <v>69</v>
      </c>
      <c r="C1228" t="s">
        <v>74</v>
      </c>
      <c r="D1228" t="s">
        <v>68</v>
      </c>
      <c r="E1228" t="s">
        <v>75</v>
      </c>
      <c r="F1228" t="s">
        <v>198</v>
      </c>
      <c r="G1228" t="s">
        <v>95</v>
      </c>
      <c r="H1228" t="s">
        <v>98</v>
      </c>
      <c r="I1228" t="s">
        <v>209</v>
      </c>
      <c r="J1228" t="s">
        <v>111</v>
      </c>
      <c r="K1228" t="s">
        <v>204</v>
      </c>
      <c r="L1228">
        <v>9</v>
      </c>
      <c r="X1228" s="16"/>
      <c r="Y1228" t="s">
        <v>69</v>
      </c>
      <c r="AB1228">
        <v>4</v>
      </c>
      <c r="AE1228" s="16"/>
      <c r="AF1228" s="16"/>
      <c r="AG1228" s="16"/>
      <c r="AH1228" s="16"/>
      <c r="AI1228" s="16"/>
      <c r="AJ1228" s="16"/>
      <c r="AK1228">
        <v>10</v>
      </c>
      <c r="AL1228" s="16">
        <v>9</v>
      </c>
      <c r="AM1228" s="16">
        <v>10</v>
      </c>
      <c r="AN1228" s="16">
        <v>10</v>
      </c>
      <c r="AO1228" s="16">
        <v>9</v>
      </c>
      <c r="AP1228" s="16">
        <v>7</v>
      </c>
      <c r="AQ1228" s="16">
        <v>1</v>
      </c>
      <c r="AR1228" s="16">
        <v>4</v>
      </c>
      <c r="AS1228" s="16">
        <v>2</v>
      </c>
      <c r="AT1228" s="16">
        <v>3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0</v>
      </c>
    </row>
    <row r="1229" spans="1:52" x14ac:dyDescent="0.35">
      <c r="A1229">
        <v>13133</v>
      </c>
      <c r="B1229" t="s">
        <v>69</v>
      </c>
      <c r="C1229" t="s">
        <v>74</v>
      </c>
      <c r="D1229" t="s">
        <v>68</v>
      </c>
      <c r="E1229" t="s">
        <v>84</v>
      </c>
      <c r="F1229" t="s">
        <v>200</v>
      </c>
      <c r="G1229" t="s">
        <v>94</v>
      </c>
      <c r="H1229" t="s">
        <v>98</v>
      </c>
      <c r="I1229" t="s">
        <v>205</v>
      </c>
      <c r="J1229" t="s">
        <v>111</v>
      </c>
      <c r="K1229" t="s">
        <v>204</v>
      </c>
      <c r="L1229">
        <v>9</v>
      </c>
      <c r="X1229" s="16"/>
      <c r="Y1229" t="s">
        <v>69</v>
      </c>
      <c r="AB1229">
        <v>4</v>
      </c>
      <c r="AE1229" s="16"/>
      <c r="AF1229" s="16"/>
      <c r="AG1229" s="16"/>
      <c r="AH1229" s="16"/>
      <c r="AI1229" s="16"/>
      <c r="AJ1229" s="16"/>
      <c r="AK1229">
        <v>9</v>
      </c>
      <c r="AL1229" s="16">
        <v>9</v>
      </c>
      <c r="AM1229" s="16">
        <v>8</v>
      </c>
      <c r="AN1229" s="16">
        <v>10</v>
      </c>
      <c r="AO1229" s="16">
        <v>9</v>
      </c>
      <c r="AP1229" s="16">
        <v>9</v>
      </c>
      <c r="AQ1229" s="16">
        <v>1</v>
      </c>
      <c r="AR1229" s="16">
        <v>3</v>
      </c>
      <c r="AS1229" s="16">
        <v>2</v>
      </c>
      <c r="AT1229" s="16">
        <v>4</v>
      </c>
      <c r="AU1229">
        <v>1</v>
      </c>
      <c r="AV1229">
        <v>1</v>
      </c>
      <c r="AW1229">
        <v>0</v>
      </c>
      <c r="AX1229">
        <v>0</v>
      </c>
      <c r="AY1229">
        <v>0</v>
      </c>
      <c r="AZ1229">
        <v>0</v>
      </c>
    </row>
    <row r="1230" spans="1:52" x14ac:dyDescent="0.35">
      <c r="A1230">
        <v>13137</v>
      </c>
      <c r="B1230" t="s">
        <v>69</v>
      </c>
      <c r="C1230" t="s">
        <v>74</v>
      </c>
      <c r="D1230" t="s">
        <v>68</v>
      </c>
      <c r="E1230" t="s">
        <v>76</v>
      </c>
      <c r="F1230" t="s">
        <v>198</v>
      </c>
      <c r="G1230" t="s">
        <v>96</v>
      </c>
      <c r="H1230" t="s">
        <v>97</v>
      </c>
      <c r="I1230" t="s">
        <v>209</v>
      </c>
      <c r="J1230" t="s">
        <v>111</v>
      </c>
      <c r="K1230" t="s">
        <v>202</v>
      </c>
      <c r="L1230">
        <v>7</v>
      </c>
      <c r="X1230" s="16"/>
      <c r="Y1230" t="s">
        <v>69</v>
      </c>
      <c r="AB1230">
        <v>3</v>
      </c>
      <c r="AE1230" s="16"/>
      <c r="AF1230" s="16"/>
      <c r="AG1230" s="16"/>
      <c r="AH1230" s="16"/>
      <c r="AI1230" s="16"/>
      <c r="AJ1230" s="16"/>
      <c r="AK1230">
        <v>8</v>
      </c>
      <c r="AL1230" s="16">
        <v>8</v>
      </c>
      <c r="AM1230" s="16">
        <v>8</v>
      </c>
      <c r="AN1230" s="16">
        <v>10</v>
      </c>
      <c r="AO1230" s="16">
        <v>7</v>
      </c>
      <c r="AP1230" s="16">
        <v>8</v>
      </c>
      <c r="AQ1230" s="16">
        <v>1</v>
      </c>
      <c r="AR1230" s="16">
        <v>2</v>
      </c>
      <c r="AS1230" s="16">
        <v>4</v>
      </c>
      <c r="AT1230" s="16">
        <v>3</v>
      </c>
      <c r="AU1230">
        <v>1</v>
      </c>
      <c r="AV1230">
        <v>0</v>
      </c>
      <c r="AW1230">
        <v>0</v>
      </c>
      <c r="AX1230">
        <v>0</v>
      </c>
      <c r="AY1230">
        <v>1</v>
      </c>
      <c r="AZ1230">
        <v>0</v>
      </c>
    </row>
    <row r="1231" spans="1:52" x14ac:dyDescent="0.35">
      <c r="A1231">
        <v>13144</v>
      </c>
      <c r="B1231" t="s">
        <v>69</v>
      </c>
      <c r="C1231" t="s">
        <v>74</v>
      </c>
      <c r="D1231" t="s">
        <v>68</v>
      </c>
      <c r="E1231" t="s">
        <v>80</v>
      </c>
      <c r="F1231" t="s">
        <v>208</v>
      </c>
      <c r="G1231" t="s">
        <v>96</v>
      </c>
      <c r="H1231" t="s">
        <v>98</v>
      </c>
      <c r="I1231" t="s">
        <v>197</v>
      </c>
      <c r="J1231" t="s">
        <v>111</v>
      </c>
      <c r="K1231" t="s">
        <v>202</v>
      </c>
      <c r="L1231">
        <v>9</v>
      </c>
      <c r="X1231" s="16"/>
      <c r="Y1231" t="s">
        <v>69</v>
      </c>
      <c r="AB1231">
        <v>4</v>
      </c>
      <c r="AE1231" s="16"/>
      <c r="AF1231" s="16"/>
      <c r="AG1231" s="16"/>
      <c r="AH1231" s="16"/>
      <c r="AI1231" s="16"/>
      <c r="AJ1231" s="16"/>
      <c r="AK1231">
        <v>10</v>
      </c>
      <c r="AL1231" s="16">
        <v>10</v>
      </c>
      <c r="AM1231" s="16">
        <v>7</v>
      </c>
      <c r="AN1231" s="16">
        <v>10</v>
      </c>
      <c r="AO1231" s="16">
        <v>7</v>
      </c>
      <c r="AP1231" s="16">
        <v>7</v>
      </c>
      <c r="AQ1231" s="16">
        <v>3</v>
      </c>
      <c r="AR1231" s="16">
        <v>2</v>
      </c>
      <c r="AS1231" s="16">
        <v>1</v>
      </c>
      <c r="AT1231" s="16">
        <v>4</v>
      </c>
      <c r="AU1231">
        <v>1</v>
      </c>
      <c r="AV1231">
        <v>1</v>
      </c>
      <c r="AW1231">
        <v>0</v>
      </c>
      <c r="AX1231">
        <v>0</v>
      </c>
      <c r="AY1231">
        <v>0</v>
      </c>
      <c r="AZ1231">
        <v>0</v>
      </c>
    </row>
    <row r="1232" spans="1:52" x14ac:dyDescent="0.35">
      <c r="A1232">
        <v>13146</v>
      </c>
      <c r="B1232" t="s">
        <v>69</v>
      </c>
      <c r="C1232" t="s">
        <v>74</v>
      </c>
      <c r="D1232" t="s">
        <v>68</v>
      </c>
      <c r="E1232" t="s">
        <v>84</v>
      </c>
      <c r="F1232" t="s">
        <v>196</v>
      </c>
      <c r="G1232" t="s">
        <v>94</v>
      </c>
      <c r="H1232" t="s">
        <v>98</v>
      </c>
      <c r="I1232" t="s">
        <v>199</v>
      </c>
      <c r="J1232" t="s">
        <v>112</v>
      </c>
      <c r="K1232" t="s">
        <v>202</v>
      </c>
      <c r="L1232">
        <v>6</v>
      </c>
      <c r="X1232" s="16"/>
      <c r="Y1232" t="s">
        <v>69</v>
      </c>
      <c r="AB1232">
        <v>5</v>
      </c>
      <c r="AE1232" s="16"/>
      <c r="AF1232" s="16"/>
      <c r="AG1232" s="16"/>
      <c r="AH1232" s="16"/>
      <c r="AI1232" s="16"/>
      <c r="AJ1232" s="16"/>
      <c r="AK1232">
        <v>5</v>
      </c>
      <c r="AL1232" s="16">
        <v>4</v>
      </c>
      <c r="AM1232" s="16">
        <v>2</v>
      </c>
      <c r="AN1232" s="16">
        <v>5</v>
      </c>
      <c r="AO1232" s="16">
        <v>8</v>
      </c>
      <c r="AP1232" s="16">
        <v>5</v>
      </c>
      <c r="AQ1232" s="16">
        <v>1</v>
      </c>
      <c r="AR1232" s="16">
        <v>3</v>
      </c>
      <c r="AS1232" s="16">
        <v>2</v>
      </c>
      <c r="AT1232" s="16">
        <v>4</v>
      </c>
      <c r="AU1232">
        <v>1</v>
      </c>
      <c r="AV1232">
        <v>1</v>
      </c>
      <c r="AW1232">
        <v>0</v>
      </c>
      <c r="AX1232">
        <v>0</v>
      </c>
      <c r="AY1232">
        <v>0</v>
      </c>
      <c r="AZ1232">
        <v>0</v>
      </c>
    </row>
    <row r="1233" spans="1:52" x14ac:dyDescent="0.35">
      <c r="A1233">
        <v>13148</v>
      </c>
      <c r="B1233" t="s">
        <v>69</v>
      </c>
      <c r="C1233" t="s">
        <v>74</v>
      </c>
      <c r="D1233" t="s">
        <v>68</v>
      </c>
      <c r="E1233" t="s">
        <v>82</v>
      </c>
      <c r="F1233" t="s">
        <v>196</v>
      </c>
      <c r="G1233" t="s">
        <v>96</v>
      </c>
      <c r="H1233" t="s">
        <v>98</v>
      </c>
      <c r="I1233" t="s">
        <v>207</v>
      </c>
      <c r="J1233" t="s">
        <v>111</v>
      </c>
      <c r="K1233" t="s">
        <v>204</v>
      </c>
      <c r="L1233">
        <v>10</v>
      </c>
      <c r="X1233" s="16"/>
      <c r="Y1233" t="s">
        <v>69</v>
      </c>
      <c r="AB1233">
        <v>4</v>
      </c>
      <c r="AE1233" s="16"/>
      <c r="AF1233" s="16"/>
      <c r="AG1233" s="16"/>
      <c r="AH1233" s="16"/>
      <c r="AI1233" s="16"/>
      <c r="AJ1233" s="16"/>
      <c r="AK1233">
        <v>9</v>
      </c>
      <c r="AL1233" s="16">
        <v>8</v>
      </c>
      <c r="AM1233" s="16">
        <v>7</v>
      </c>
      <c r="AN1233" s="16">
        <v>10</v>
      </c>
      <c r="AO1233" s="16">
        <v>8</v>
      </c>
      <c r="AP1233" s="16">
        <v>10</v>
      </c>
      <c r="AQ1233" s="16">
        <v>3</v>
      </c>
      <c r="AR1233" s="16">
        <v>1</v>
      </c>
      <c r="AS1233" s="16">
        <v>2</v>
      </c>
      <c r="AT1233" s="16">
        <v>4</v>
      </c>
      <c r="AU1233">
        <v>1</v>
      </c>
      <c r="AV1233">
        <v>1</v>
      </c>
      <c r="AW1233">
        <v>0</v>
      </c>
      <c r="AX1233">
        <v>0</v>
      </c>
      <c r="AY1233">
        <v>0</v>
      </c>
      <c r="AZ1233">
        <v>0</v>
      </c>
    </row>
    <row r="1234" spans="1:52" x14ac:dyDescent="0.35">
      <c r="A1234">
        <v>13149</v>
      </c>
      <c r="B1234" t="s">
        <v>69</v>
      </c>
      <c r="C1234" t="s">
        <v>74</v>
      </c>
      <c r="D1234" t="s">
        <v>68</v>
      </c>
      <c r="E1234" t="s">
        <v>76</v>
      </c>
      <c r="F1234" t="s">
        <v>208</v>
      </c>
      <c r="G1234" t="s">
        <v>96</v>
      </c>
      <c r="H1234" t="s">
        <v>98</v>
      </c>
      <c r="I1234" t="s">
        <v>203</v>
      </c>
      <c r="J1234" t="s">
        <v>111</v>
      </c>
      <c r="K1234" t="s">
        <v>202</v>
      </c>
      <c r="L1234">
        <v>4</v>
      </c>
      <c r="X1234" s="16"/>
      <c r="Y1234" t="s">
        <v>69</v>
      </c>
      <c r="AB1234">
        <v>3</v>
      </c>
      <c r="AE1234" s="16"/>
      <c r="AF1234" s="16"/>
      <c r="AG1234" s="16"/>
      <c r="AH1234" s="16"/>
      <c r="AI1234" s="16"/>
      <c r="AJ1234" s="16"/>
      <c r="AK1234">
        <v>2</v>
      </c>
      <c r="AL1234" s="16">
        <v>3</v>
      </c>
      <c r="AM1234" s="16">
        <v>3</v>
      </c>
      <c r="AN1234" s="16">
        <v>4</v>
      </c>
      <c r="AO1234" s="16">
        <v>4</v>
      </c>
      <c r="AP1234" s="16">
        <v>5</v>
      </c>
      <c r="AQ1234" s="16">
        <v>1</v>
      </c>
      <c r="AR1234" s="16">
        <v>2</v>
      </c>
      <c r="AS1234" s="16">
        <v>3</v>
      </c>
      <c r="AT1234" s="16">
        <v>4</v>
      </c>
      <c r="AU1234">
        <v>0</v>
      </c>
      <c r="AV1234">
        <v>0</v>
      </c>
      <c r="AW1234">
        <v>1</v>
      </c>
      <c r="AX1234">
        <v>0</v>
      </c>
      <c r="AY1234">
        <v>0</v>
      </c>
      <c r="AZ1234">
        <v>0</v>
      </c>
    </row>
    <row r="1235" spans="1:52" x14ac:dyDescent="0.35">
      <c r="A1235">
        <v>13153</v>
      </c>
      <c r="B1235" t="s">
        <v>69</v>
      </c>
      <c r="C1235" t="s">
        <v>74</v>
      </c>
      <c r="D1235" t="s">
        <v>68</v>
      </c>
      <c r="E1235" t="s">
        <v>81</v>
      </c>
      <c r="F1235" t="s">
        <v>198</v>
      </c>
      <c r="G1235" t="s">
        <v>95</v>
      </c>
      <c r="H1235" t="s">
        <v>97</v>
      </c>
      <c r="I1235" t="s">
        <v>199</v>
      </c>
      <c r="J1235" t="s">
        <v>111</v>
      </c>
      <c r="K1235" t="s">
        <v>204</v>
      </c>
      <c r="L1235">
        <v>9</v>
      </c>
      <c r="X1235" s="16"/>
      <c r="Y1235" t="s">
        <v>69</v>
      </c>
      <c r="AB1235">
        <v>4</v>
      </c>
      <c r="AE1235" s="16"/>
      <c r="AF1235" s="16"/>
      <c r="AG1235" s="16"/>
      <c r="AH1235" s="16"/>
      <c r="AI1235" s="16"/>
      <c r="AJ1235" s="16"/>
      <c r="AK1235">
        <v>10</v>
      </c>
      <c r="AL1235" s="16">
        <v>10</v>
      </c>
      <c r="AM1235" s="16">
        <v>9</v>
      </c>
      <c r="AN1235" s="16">
        <v>10</v>
      </c>
      <c r="AO1235" s="16">
        <v>10</v>
      </c>
      <c r="AP1235" s="16">
        <v>9</v>
      </c>
      <c r="AQ1235" s="16">
        <v>1</v>
      </c>
      <c r="AR1235" s="16">
        <v>2</v>
      </c>
      <c r="AS1235" s="16">
        <v>4</v>
      </c>
      <c r="AT1235" s="16">
        <v>3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0</v>
      </c>
    </row>
    <row r="1236" spans="1:52" x14ac:dyDescent="0.35">
      <c r="A1236">
        <v>13156</v>
      </c>
      <c r="B1236" t="s">
        <v>69</v>
      </c>
      <c r="C1236" t="s">
        <v>74</v>
      </c>
      <c r="D1236" t="s">
        <v>68</v>
      </c>
      <c r="E1236" t="s">
        <v>85</v>
      </c>
      <c r="F1236" t="s">
        <v>198</v>
      </c>
      <c r="G1236" t="s">
        <v>96</v>
      </c>
      <c r="H1236" t="s">
        <v>97</v>
      </c>
      <c r="I1236" t="s">
        <v>205</v>
      </c>
      <c r="J1236" t="s">
        <v>111</v>
      </c>
      <c r="K1236" t="s">
        <v>117</v>
      </c>
      <c r="L1236">
        <v>10</v>
      </c>
      <c r="X1236" s="16"/>
      <c r="Y1236" t="s">
        <v>69</v>
      </c>
      <c r="AB1236">
        <v>5</v>
      </c>
      <c r="AE1236" s="16"/>
      <c r="AF1236" s="16"/>
      <c r="AG1236" s="16"/>
      <c r="AH1236" s="16"/>
      <c r="AI1236" s="16"/>
      <c r="AJ1236" s="16"/>
      <c r="AK1236">
        <v>9</v>
      </c>
      <c r="AL1236" s="16">
        <v>10</v>
      </c>
      <c r="AM1236" s="16">
        <v>7</v>
      </c>
      <c r="AN1236" s="16">
        <v>10</v>
      </c>
      <c r="AO1236" s="16">
        <v>7</v>
      </c>
      <c r="AP1236" s="16">
        <v>10</v>
      </c>
      <c r="AQ1236" s="16">
        <v>4</v>
      </c>
      <c r="AR1236" s="16">
        <v>2</v>
      </c>
      <c r="AS1236" s="16">
        <v>1</v>
      </c>
      <c r="AT1236" s="16">
        <v>3</v>
      </c>
      <c r="AU1236">
        <v>1</v>
      </c>
      <c r="AV1236">
        <v>1</v>
      </c>
      <c r="AW1236">
        <v>0</v>
      </c>
      <c r="AX1236">
        <v>0</v>
      </c>
      <c r="AY1236">
        <v>0</v>
      </c>
      <c r="AZ1236">
        <v>0</v>
      </c>
    </row>
    <row r="1237" spans="1:52" x14ac:dyDescent="0.35">
      <c r="A1237">
        <v>13161</v>
      </c>
      <c r="B1237" t="s">
        <v>69</v>
      </c>
      <c r="C1237" t="s">
        <v>74</v>
      </c>
      <c r="D1237" t="s">
        <v>68</v>
      </c>
      <c r="E1237" t="s">
        <v>84</v>
      </c>
      <c r="F1237" t="s">
        <v>196</v>
      </c>
      <c r="G1237" t="s">
        <v>95</v>
      </c>
      <c r="H1237" t="s">
        <v>97</v>
      </c>
      <c r="I1237" t="s">
        <v>201</v>
      </c>
      <c r="J1237" t="s">
        <v>111</v>
      </c>
      <c r="K1237" t="s">
        <v>204</v>
      </c>
      <c r="L1237">
        <v>9</v>
      </c>
      <c r="X1237" s="16"/>
      <c r="Y1237" t="s">
        <v>68</v>
      </c>
      <c r="Z1237">
        <v>10</v>
      </c>
      <c r="AA1237">
        <v>4</v>
      </c>
      <c r="AB1237">
        <v>5</v>
      </c>
      <c r="AC1237">
        <v>9</v>
      </c>
      <c r="AD1237" t="s">
        <v>128</v>
      </c>
      <c r="AE1237" s="16">
        <v>5</v>
      </c>
      <c r="AF1237" s="16">
        <v>5</v>
      </c>
      <c r="AG1237" s="16">
        <v>4</v>
      </c>
      <c r="AH1237" s="16">
        <v>4</v>
      </c>
      <c r="AI1237" s="16">
        <v>1</v>
      </c>
      <c r="AJ1237" s="16"/>
      <c r="AK1237">
        <v>9</v>
      </c>
      <c r="AL1237" s="16">
        <v>10</v>
      </c>
      <c r="AM1237" s="16">
        <v>9</v>
      </c>
      <c r="AN1237" s="16">
        <v>9</v>
      </c>
      <c r="AO1237" s="16">
        <v>10</v>
      </c>
      <c r="AP1237" s="16">
        <v>10</v>
      </c>
      <c r="AQ1237" s="16">
        <v>1</v>
      </c>
      <c r="AR1237" s="16">
        <v>4</v>
      </c>
      <c r="AS1237" s="16">
        <v>2</v>
      </c>
      <c r="AT1237" s="16">
        <v>3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</row>
    <row r="1238" spans="1:52" x14ac:dyDescent="0.35">
      <c r="A1238">
        <v>13165</v>
      </c>
      <c r="B1238" t="s">
        <v>69</v>
      </c>
      <c r="C1238" t="s">
        <v>74</v>
      </c>
      <c r="D1238" t="s">
        <v>68</v>
      </c>
      <c r="E1238" t="s">
        <v>83</v>
      </c>
      <c r="F1238" t="s">
        <v>200</v>
      </c>
      <c r="G1238" t="s">
        <v>96</v>
      </c>
      <c r="H1238" t="s">
        <v>98</v>
      </c>
      <c r="I1238" t="s">
        <v>206</v>
      </c>
      <c r="J1238" t="s">
        <v>111</v>
      </c>
      <c r="K1238" t="s">
        <v>204</v>
      </c>
      <c r="L1238">
        <v>9</v>
      </c>
      <c r="X1238" s="16"/>
      <c r="Y1238" t="s">
        <v>68</v>
      </c>
      <c r="Z1238">
        <v>9</v>
      </c>
      <c r="AA1238">
        <v>5</v>
      </c>
      <c r="AB1238">
        <v>5</v>
      </c>
      <c r="AC1238">
        <v>10</v>
      </c>
      <c r="AD1238" t="s">
        <v>128</v>
      </c>
      <c r="AE1238" s="16">
        <v>3</v>
      </c>
      <c r="AF1238" s="16">
        <v>3</v>
      </c>
      <c r="AG1238" s="16">
        <v>4</v>
      </c>
      <c r="AH1238" s="16">
        <v>3</v>
      </c>
      <c r="AI1238" s="16">
        <v>3</v>
      </c>
      <c r="AJ1238" s="16"/>
      <c r="AK1238">
        <v>8</v>
      </c>
      <c r="AL1238" s="16">
        <v>9</v>
      </c>
      <c r="AM1238" s="16">
        <v>10</v>
      </c>
      <c r="AN1238" s="16">
        <v>8</v>
      </c>
      <c r="AO1238" s="16">
        <v>8</v>
      </c>
      <c r="AP1238" s="16">
        <v>7</v>
      </c>
      <c r="AQ1238" s="16">
        <v>3</v>
      </c>
      <c r="AR1238" s="16">
        <v>1</v>
      </c>
      <c r="AS1238" s="16">
        <v>4</v>
      </c>
      <c r="AT1238" s="16">
        <v>2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</row>
    <row r="1239" spans="1:52" x14ac:dyDescent="0.35">
      <c r="A1239">
        <v>13170</v>
      </c>
      <c r="B1239" t="s">
        <v>69</v>
      </c>
      <c r="C1239" t="s">
        <v>74</v>
      </c>
      <c r="D1239" t="s">
        <v>68</v>
      </c>
      <c r="E1239" t="s">
        <v>80</v>
      </c>
      <c r="F1239" t="s">
        <v>196</v>
      </c>
      <c r="G1239" t="s">
        <v>95</v>
      </c>
      <c r="H1239" t="s">
        <v>98</v>
      </c>
      <c r="I1239" t="s">
        <v>197</v>
      </c>
      <c r="J1239" t="s">
        <v>110</v>
      </c>
      <c r="K1239" t="s">
        <v>202</v>
      </c>
      <c r="L1239">
        <v>9</v>
      </c>
      <c r="P1239">
        <v>9</v>
      </c>
      <c r="Q1239">
        <v>9</v>
      </c>
      <c r="R1239">
        <v>9</v>
      </c>
      <c r="S1239">
        <v>10</v>
      </c>
      <c r="T1239">
        <v>10</v>
      </c>
      <c r="U1239">
        <v>9</v>
      </c>
      <c r="V1239" t="s">
        <v>122</v>
      </c>
      <c r="X1239">
        <v>5</v>
      </c>
      <c r="Y1239" t="s">
        <v>69</v>
      </c>
      <c r="AB1239">
        <v>5</v>
      </c>
      <c r="AE1239" s="16"/>
      <c r="AF1239" s="16"/>
      <c r="AG1239" s="16"/>
      <c r="AH1239" s="16"/>
      <c r="AI1239" s="16"/>
      <c r="AJ1239" s="16"/>
      <c r="AL1239" s="16"/>
      <c r="AM1239" s="16"/>
      <c r="AN1239" s="16"/>
      <c r="AO1239" s="16"/>
      <c r="AP1239" s="16"/>
      <c r="AQ1239" s="16"/>
      <c r="AR1239" s="16"/>
      <c r="AS1239" s="16"/>
      <c r="AT1239" s="16"/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</row>
    <row r="1240" spans="1:52" x14ac:dyDescent="0.35">
      <c r="A1240">
        <v>13172</v>
      </c>
      <c r="B1240" t="s">
        <v>69</v>
      </c>
      <c r="C1240" t="s">
        <v>74</v>
      </c>
      <c r="D1240" t="s">
        <v>68</v>
      </c>
      <c r="E1240" t="s">
        <v>79</v>
      </c>
      <c r="F1240" t="s">
        <v>198</v>
      </c>
      <c r="G1240" t="s">
        <v>95</v>
      </c>
      <c r="H1240" t="s">
        <v>97</v>
      </c>
      <c r="I1240" t="s">
        <v>206</v>
      </c>
      <c r="J1240" t="s">
        <v>111</v>
      </c>
      <c r="K1240" t="s">
        <v>204</v>
      </c>
      <c r="L1240">
        <v>9</v>
      </c>
      <c r="X1240" s="16"/>
      <c r="Y1240" t="s">
        <v>69</v>
      </c>
      <c r="AB1240">
        <v>4</v>
      </c>
      <c r="AE1240" s="16"/>
      <c r="AF1240" s="16"/>
      <c r="AG1240" s="16"/>
      <c r="AH1240" s="16"/>
      <c r="AI1240" s="16"/>
      <c r="AJ1240" s="16"/>
      <c r="AK1240">
        <v>10</v>
      </c>
      <c r="AL1240" s="16">
        <v>9</v>
      </c>
      <c r="AM1240" s="16">
        <v>9</v>
      </c>
      <c r="AN1240" s="16">
        <v>10</v>
      </c>
      <c r="AO1240" s="16">
        <v>9</v>
      </c>
      <c r="AP1240" s="16">
        <v>10</v>
      </c>
      <c r="AQ1240" s="16">
        <v>2</v>
      </c>
      <c r="AR1240" s="16">
        <v>1</v>
      </c>
      <c r="AS1240" s="16">
        <v>3</v>
      </c>
      <c r="AT1240" s="16">
        <v>4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0</v>
      </c>
    </row>
    <row r="1241" spans="1:52" x14ac:dyDescent="0.35">
      <c r="A1241">
        <v>13175</v>
      </c>
      <c r="B1241" t="s">
        <v>69</v>
      </c>
      <c r="C1241" t="s">
        <v>74</v>
      </c>
      <c r="D1241" t="s">
        <v>68</v>
      </c>
      <c r="E1241" t="s">
        <v>76</v>
      </c>
      <c r="F1241" t="s">
        <v>196</v>
      </c>
      <c r="G1241" t="s">
        <v>95</v>
      </c>
      <c r="H1241" t="s">
        <v>97</v>
      </c>
      <c r="I1241" t="s">
        <v>205</v>
      </c>
      <c r="J1241" t="s">
        <v>111</v>
      </c>
      <c r="K1241" t="s">
        <v>204</v>
      </c>
      <c r="L1241">
        <v>7</v>
      </c>
      <c r="X1241" s="16"/>
      <c r="Y1241" t="s">
        <v>69</v>
      </c>
      <c r="AB1241">
        <v>3</v>
      </c>
      <c r="AE1241" s="16"/>
      <c r="AF1241" s="16"/>
      <c r="AG1241" s="16"/>
      <c r="AH1241" s="16"/>
      <c r="AI1241" s="16"/>
      <c r="AJ1241" s="16"/>
      <c r="AK1241">
        <v>5</v>
      </c>
      <c r="AL1241" s="16">
        <v>3</v>
      </c>
      <c r="AM1241" s="16">
        <v>2</v>
      </c>
      <c r="AN1241" s="16">
        <v>8</v>
      </c>
      <c r="AO1241" s="16">
        <v>8</v>
      </c>
      <c r="AP1241" s="16">
        <v>7</v>
      </c>
      <c r="AQ1241" s="16">
        <v>2</v>
      </c>
      <c r="AR1241" s="16">
        <v>1</v>
      </c>
      <c r="AS1241" s="16">
        <v>4</v>
      </c>
      <c r="AT1241" s="16">
        <v>3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</row>
    <row r="1242" spans="1:52" x14ac:dyDescent="0.35">
      <c r="A1242">
        <v>13178</v>
      </c>
      <c r="B1242" t="s">
        <v>69</v>
      </c>
      <c r="C1242" t="s">
        <v>74</v>
      </c>
      <c r="D1242" t="s">
        <v>68</v>
      </c>
      <c r="E1242" t="s">
        <v>85</v>
      </c>
      <c r="F1242" t="s">
        <v>196</v>
      </c>
      <c r="G1242" t="s">
        <v>96</v>
      </c>
      <c r="H1242" t="s">
        <v>98</v>
      </c>
      <c r="I1242" t="s">
        <v>197</v>
      </c>
      <c r="J1242" t="s">
        <v>112</v>
      </c>
      <c r="K1242" t="s">
        <v>204</v>
      </c>
      <c r="L1242">
        <v>9</v>
      </c>
      <c r="X1242" s="16"/>
      <c r="Y1242" t="s">
        <v>68</v>
      </c>
      <c r="Z1242">
        <v>9</v>
      </c>
      <c r="AA1242">
        <v>4</v>
      </c>
      <c r="AB1242">
        <v>4</v>
      </c>
      <c r="AC1242">
        <v>10</v>
      </c>
      <c r="AD1242" t="s">
        <v>128</v>
      </c>
      <c r="AE1242" s="16">
        <v>5</v>
      </c>
      <c r="AF1242" s="16">
        <v>3</v>
      </c>
      <c r="AG1242" s="16">
        <v>5</v>
      </c>
      <c r="AH1242" s="16">
        <v>4</v>
      </c>
      <c r="AI1242" s="16">
        <v>1</v>
      </c>
      <c r="AJ1242" s="16"/>
      <c r="AK1242">
        <v>9</v>
      </c>
      <c r="AL1242" s="16">
        <v>10</v>
      </c>
      <c r="AM1242" s="16">
        <v>8</v>
      </c>
      <c r="AN1242" s="16">
        <v>9</v>
      </c>
      <c r="AO1242" s="16">
        <v>9</v>
      </c>
      <c r="AP1242" s="16">
        <v>10</v>
      </c>
      <c r="AQ1242" s="16">
        <v>2</v>
      </c>
      <c r="AR1242" s="16">
        <v>4</v>
      </c>
      <c r="AS1242" s="16">
        <v>1</v>
      </c>
      <c r="AT1242" s="16">
        <v>3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</row>
    <row r="1243" spans="1:52" x14ac:dyDescent="0.35">
      <c r="A1243">
        <v>13182</v>
      </c>
      <c r="B1243" t="s">
        <v>69</v>
      </c>
      <c r="C1243" t="s">
        <v>74</v>
      </c>
      <c r="D1243" t="s">
        <v>68</v>
      </c>
      <c r="E1243" t="s">
        <v>76</v>
      </c>
      <c r="F1243" t="s">
        <v>198</v>
      </c>
      <c r="G1243" t="s">
        <v>95</v>
      </c>
      <c r="H1243" t="s">
        <v>98</v>
      </c>
      <c r="I1243" t="s">
        <v>201</v>
      </c>
      <c r="J1243" t="s">
        <v>111</v>
      </c>
      <c r="K1243" t="s">
        <v>204</v>
      </c>
      <c r="L1243">
        <v>10</v>
      </c>
      <c r="X1243" s="16"/>
      <c r="Y1243" t="s">
        <v>69</v>
      </c>
      <c r="AB1243">
        <v>4</v>
      </c>
      <c r="AE1243" s="16"/>
      <c r="AF1243" s="16"/>
      <c r="AG1243" s="16"/>
      <c r="AH1243" s="16"/>
      <c r="AI1243" s="16"/>
      <c r="AJ1243" s="16"/>
      <c r="AK1243">
        <v>9</v>
      </c>
      <c r="AL1243" s="16">
        <v>10</v>
      </c>
      <c r="AM1243" s="16">
        <v>9</v>
      </c>
      <c r="AN1243" s="16">
        <v>10</v>
      </c>
      <c r="AO1243" s="16">
        <v>10</v>
      </c>
      <c r="AP1243" s="16">
        <v>8</v>
      </c>
      <c r="AQ1243" s="16">
        <v>2</v>
      </c>
      <c r="AR1243" s="16">
        <v>4</v>
      </c>
      <c r="AS1243" s="16">
        <v>1</v>
      </c>
      <c r="AT1243" s="16">
        <v>3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</row>
    <row r="1244" spans="1:52" x14ac:dyDescent="0.35">
      <c r="A1244">
        <v>13186</v>
      </c>
      <c r="B1244" t="s">
        <v>69</v>
      </c>
      <c r="C1244" t="s">
        <v>74</v>
      </c>
      <c r="D1244" t="s">
        <v>68</v>
      </c>
      <c r="E1244" t="s">
        <v>76</v>
      </c>
      <c r="F1244" t="s">
        <v>92</v>
      </c>
      <c r="G1244" t="s">
        <v>94</v>
      </c>
      <c r="H1244" t="s">
        <v>99</v>
      </c>
      <c r="I1244" t="s">
        <v>206</v>
      </c>
      <c r="J1244" t="s">
        <v>111</v>
      </c>
      <c r="K1244" t="s">
        <v>202</v>
      </c>
      <c r="L1244">
        <v>10</v>
      </c>
      <c r="X1244" s="16"/>
      <c r="Y1244" t="s">
        <v>68</v>
      </c>
      <c r="Z1244">
        <v>10</v>
      </c>
      <c r="AA1244">
        <v>5</v>
      </c>
      <c r="AB1244">
        <v>4</v>
      </c>
      <c r="AC1244">
        <v>9</v>
      </c>
      <c r="AD1244" t="s">
        <v>128</v>
      </c>
      <c r="AE1244" s="16">
        <v>5</v>
      </c>
      <c r="AF1244" s="16">
        <v>4</v>
      </c>
      <c r="AG1244" s="16">
        <v>4</v>
      </c>
      <c r="AH1244" s="16">
        <v>5</v>
      </c>
      <c r="AI1244" s="16">
        <v>1</v>
      </c>
      <c r="AJ1244" s="16"/>
      <c r="AK1244">
        <v>10</v>
      </c>
      <c r="AL1244" s="16">
        <v>10</v>
      </c>
      <c r="AM1244" s="16">
        <v>7</v>
      </c>
      <c r="AN1244" s="16">
        <v>9</v>
      </c>
      <c r="AO1244" s="16">
        <v>8</v>
      </c>
      <c r="AP1244" s="16">
        <v>7</v>
      </c>
      <c r="AQ1244" s="16">
        <v>2</v>
      </c>
      <c r="AR1244" s="16">
        <v>1</v>
      </c>
      <c r="AS1244" s="16">
        <v>4</v>
      </c>
      <c r="AT1244" s="16">
        <v>3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</row>
    <row r="1245" spans="1:52" x14ac:dyDescent="0.35">
      <c r="A1245">
        <v>13190</v>
      </c>
      <c r="B1245" t="s">
        <v>69</v>
      </c>
      <c r="C1245" t="s">
        <v>74</v>
      </c>
      <c r="D1245" t="s">
        <v>68</v>
      </c>
      <c r="E1245" t="s">
        <v>83</v>
      </c>
      <c r="F1245" t="s">
        <v>196</v>
      </c>
      <c r="G1245" t="s">
        <v>95</v>
      </c>
      <c r="H1245" t="s">
        <v>97</v>
      </c>
      <c r="I1245" t="s">
        <v>203</v>
      </c>
      <c r="J1245" t="s">
        <v>110</v>
      </c>
      <c r="K1245" t="s">
        <v>204</v>
      </c>
      <c r="L1245">
        <v>9</v>
      </c>
      <c r="P1245">
        <v>9</v>
      </c>
      <c r="Q1245">
        <v>9</v>
      </c>
      <c r="R1245">
        <v>10</v>
      </c>
      <c r="S1245">
        <v>10</v>
      </c>
      <c r="T1245">
        <v>10</v>
      </c>
      <c r="U1245">
        <v>9</v>
      </c>
      <c r="V1245" t="s">
        <v>123</v>
      </c>
      <c r="X1245">
        <v>5</v>
      </c>
      <c r="Y1245" t="s">
        <v>68</v>
      </c>
      <c r="Z1245">
        <v>9</v>
      </c>
      <c r="AA1245">
        <v>4</v>
      </c>
      <c r="AB1245">
        <v>5</v>
      </c>
      <c r="AC1245">
        <v>10</v>
      </c>
      <c r="AD1245" t="s">
        <v>128</v>
      </c>
      <c r="AE1245" s="16">
        <v>4</v>
      </c>
      <c r="AF1245" s="16">
        <v>5</v>
      </c>
      <c r="AG1245" s="16">
        <v>4</v>
      </c>
      <c r="AH1245" s="16">
        <v>5</v>
      </c>
      <c r="AI1245" s="16">
        <v>1</v>
      </c>
      <c r="AJ1245" s="16"/>
      <c r="AL1245" s="16"/>
      <c r="AM1245" s="16"/>
      <c r="AN1245" s="16"/>
      <c r="AO1245" s="16"/>
      <c r="AP1245" s="16"/>
      <c r="AQ1245" s="16"/>
      <c r="AR1245" s="16"/>
      <c r="AS1245" s="16"/>
      <c r="AT1245" s="16"/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</row>
    <row r="1246" spans="1:52" x14ac:dyDescent="0.35">
      <c r="A1246">
        <v>13194</v>
      </c>
      <c r="B1246" t="s">
        <v>69</v>
      </c>
      <c r="C1246" t="s">
        <v>74</v>
      </c>
      <c r="D1246" t="s">
        <v>68</v>
      </c>
      <c r="E1246" t="s">
        <v>78</v>
      </c>
      <c r="F1246" t="s">
        <v>198</v>
      </c>
      <c r="G1246" t="s">
        <v>95</v>
      </c>
      <c r="H1246" t="s">
        <v>98</v>
      </c>
      <c r="I1246" t="s">
        <v>206</v>
      </c>
      <c r="J1246" t="s">
        <v>110</v>
      </c>
      <c r="K1246" t="s">
        <v>202</v>
      </c>
      <c r="L1246">
        <v>8</v>
      </c>
      <c r="P1246">
        <v>7</v>
      </c>
      <c r="Q1246">
        <v>10</v>
      </c>
      <c r="R1246">
        <v>8</v>
      </c>
      <c r="S1246">
        <v>8</v>
      </c>
      <c r="T1246">
        <v>7</v>
      </c>
      <c r="U1246">
        <v>10</v>
      </c>
      <c r="V1246" t="s">
        <v>123</v>
      </c>
      <c r="X1246">
        <v>4</v>
      </c>
      <c r="Y1246" t="s">
        <v>69</v>
      </c>
      <c r="AB1246">
        <v>5</v>
      </c>
      <c r="AE1246" s="16"/>
      <c r="AF1246" s="16"/>
      <c r="AG1246" s="16"/>
      <c r="AH1246" s="16"/>
      <c r="AI1246" s="16"/>
      <c r="AJ1246" s="16"/>
      <c r="AL1246" s="16"/>
      <c r="AM1246" s="16"/>
      <c r="AN1246" s="16"/>
      <c r="AO1246" s="16"/>
      <c r="AP1246" s="16"/>
      <c r="AQ1246" s="16"/>
      <c r="AR1246" s="16"/>
      <c r="AS1246" s="16"/>
      <c r="AT1246" s="16"/>
      <c r="AU1246">
        <v>0</v>
      </c>
      <c r="AV1246">
        <v>1</v>
      </c>
      <c r="AW1246">
        <v>0</v>
      </c>
      <c r="AX1246">
        <v>0</v>
      </c>
      <c r="AY1246">
        <v>1</v>
      </c>
      <c r="AZ1246">
        <v>0</v>
      </c>
    </row>
    <row r="1247" spans="1:52" x14ac:dyDescent="0.35">
      <c r="A1247">
        <v>13197</v>
      </c>
      <c r="B1247" t="s">
        <v>69</v>
      </c>
      <c r="C1247" t="s">
        <v>74</v>
      </c>
      <c r="D1247" t="s">
        <v>68</v>
      </c>
      <c r="E1247" t="s">
        <v>85</v>
      </c>
      <c r="F1247" t="s">
        <v>198</v>
      </c>
      <c r="G1247" t="s">
        <v>95</v>
      </c>
      <c r="H1247" t="s">
        <v>98</v>
      </c>
      <c r="I1247" t="s">
        <v>201</v>
      </c>
      <c r="J1247" t="s">
        <v>111</v>
      </c>
      <c r="K1247" t="s">
        <v>202</v>
      </c>
      <c r="L1247">
        <v>9</v>
      </c>
      <c r="X1247" s="16"/>
      <c r="Y1247" t="s">
        <v>69</v>
      </c>
      <c r="AB1247">
        <v>4</v>
      </c>
      <c r="AE1247" s="16"/>
      <c r="AF1247" s="16"/>
      <c r="AG1247" s="16"/>
      <c r="AH1247" s="16"/>
      <c r="AI1247" s="16"/>
      <c r="AJ1247" s="16"/>
      <c r="AK1247">
        <v>10</v>
      </c>
      <c r="AL1247" s="16">
        <v>9</v>
      </c>
      <c r="AM1247" s="16">
        <v>9</v>
      </c>
      <c r="AN1247" s="16">
        <v>10</v>
      </c>
      <c r="AO1247" s="16">
        <v>10</v>
      </c>
      <c r="AP1247" s="16">
        <v>9</v>
      </c>
      <c r="AQ1247" s="16">
        <v>2</v>
      </c>
      <c r="AR1247" s="16">
        <v>1</v>
      </c>
      <c r="AS1247" s="16">
        <v>3</v>
      </c>
      <c r="AT1247" s="16">
        <v>4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</row>
    <row r="1248" spans="1:52" x14ac:dyDescent="0.35">
      <c r="A1248">
        <v>13198</v>
      </c>
      <c r="B1248" t="s">
        <v>69</v>
      </c>
      <c r="C1248" t="s">
        <v>74</v>
      </c>
      <c r="D1248" t="s">
        <v>68</v>
      </c>
      <c r="E1248" t="s">
        <v>85</v>
      </c>
      <c r="F1248" t="s">
        <v>196</v>
      </c>
      <c r="G1248" t="s">
        <v>95</v>
      </c>
      <c r="H1248" t="s">
        <v>98</v>
      </c>
      <c r="I1248" t="s">
        <v>203</v>
      </c>
      <c r="J1248" t="s">
        <v>111</v>
      </c>
      <c r="K1248" t="s">
        <v>116</v>
      </c>
      <c r="L1248">
        <v>9</v>
      </c>
      <c r="X1248" s="16"/>
      <c r="Y1248" t="s">
        <v>69</v>
      </c>
      <c r="AB1248">
        <v>5</v>
      </c>
      <c r="AE1248" s="16"/>
      <c r="AF1248" s="16"/>
      <c r="AG1248" s="16"/>
      <c r="AH1248" s="16"/>
      <c r="AI1248" s="16"/>
      <c r="AJ1248" s="16"/>
      <c r="AK1248">
        <v>10</v>
      </c>
      <c r="AL1248" s="16">
        <v>10</v>
      </c>
      <c r="AM1248" s="16">
        <v>8</v>
      </c>
      <c r="AN1248" s="16">
        <v>10</v>
      </c>
      <c r="AO1248" s="16">
        <v>7</v>
      </c>
      <c r="AP1248" s="16">
        <v>7</v>
      </c>
      <c r="AQ1248" s="16">
        <v>3</v>
      </c>
      <c r="AR1248" s="16">
        <v>1</v>
      </c>
      <c r="AS1248" s="16">
        <v>4</v>
      </c>
      <c r="AT1248" s="16">
        <v>2</v>
      </c>
      <c r="AU1248">
        <v>1</v>
      </c>
      <c r="AV1248">
        <v>1</v>
      </c>
      <c r="AW1248">
        <v>0</v>
      </c>
      <c r="AX1248">
        <v>0</v>
      </c>
      <c r="AY1248">
        <v>0</v>
      </c>
      <c r="AZ1248">
        <v>0</v>
      </c>
    </row>
    <row r="1249" spans="1:52" x14ac:dyDescent="0.35">
      <c r="A1249">
        <v>13201</v>
      </c>
      <c r="B1249" t="s">
        <v>69</v>
      </c>
      <c r="C1249" t="s">
        <v>74</v>
      </c>
      <c r="D1249" t="s">
        <v>68</v>
      </c>
      <c r="E1249" t="s">
        <v>79</v>
      </c>
      <c r="F1249" t="s">
        <v>196</v>
      </c>
      <c r="G1249" t="s">
        <v>96</v>
      </c>
      <c r="H1249" t="s">
        <v>98</v>
      </c>
      <c r="I1249" t="s">
        <v>201</v>
      </c>
      <c r="J1249" t="s">
        <v>110</v>
      </c>
      <c r="K1249" t="s">
        <v>204</v>
      </c>
      <c r="L1249">
        <v>7</v>
      </c>
      <c r="P1249">
        <v>9</v>
      </c>
      <c r="Q1249">
        <v>10</v>
      </c>
      <c r="R1249">
        <v>8</v>
      </c>
      <c r="S1249">
        <v>9</v>
      </c>
      <c r="T1249">
        <v>10</v>
      </c>
      <c r="U1249">
        <v>10</v>
      </c>
      <c r="V1249" t="s">
        <v>123</v>
      </c>
      <c r="X1249">
        <v>4</v>
      </c>
      <c r="Y1249" t="s">
        <v>69</v>
      </c>
      <c r="AB1249">
        <v>5</v>
      </c>
      <c r="AE1249" s="16"/>
      <c r="AF1249" s="16"/>
      <c r="AG1249" s="16"/>
      <c r="AH1249" s="16"/>
      <c r="AI1249" s="16"/>
      <c r="AJ1249" s="16"/>
      <c r="AL1249" s="16"/>
      <c r="AM1249" s="16"/>
      <c r="AN1249" s="16"/>
      <c r="AO1249" s="16"/>
      <c r="AP1249" s="16"/>
      <c r="AQ1249" s="16"/>
      <c r="AR1249" s="16"/>
      <c r="AS1249" s="16"/>
      <c r="AT1249" s="16"/>
      <c r="AU1249">
        <v>1</v>
      </c>
      <c r="AV1249">
        <v>1</v>
      </c>
      <c r="AW1249">
        <v>1</v>
      </c>
      <c r="AX1249">
        <v>0</v>
      </c>
      <c r="AY1249">
        <v>0</v>
      </c>
      <c r="AZ1249">
        <v>0</v>
      </c>
    </row>
    <row r="1250" spans="1:52" x14ac:dyDescent="0.35">
      <c r="A1250">
        <v>13209</v>
      </c>
      <c r="B1250" t="s">
        <v>69</v>
      </c>
      <c r="C1250" t="s">
        <v>74</v>
      </c>
      <c r="D1250" t="s">
        <v>68</v>
      </c>
      <c r="E1250" t="s">
        <v>76</v>
      </c>
      <c r="F1250" t="s">
        <v>198</v>
      </c>
      <c r="G1250" t="s">
        <v>95</v>
      </c>
      <c r="H1250" t="s">
        <v>97</v>
      </c>
      <c r="I1250" t="s">
        <v>201</v>
      </c>
      <c r="J1250" t="s">
        <v>110</v>
      </c>
      <c r="K1250" t="s">
        <v>204</v>
      </c>
      <c r="L1250">
        <v>10</v>
      </c>
      <c r="P1250">
        <v>9</v>
      </c>
      <c r="Q1250">
        <v>10</v>
      </c>
      <c r="R1250">
        <v>10</v>
      </c>
      <c r="S1250">
        <v>8</v>
      </c>
      <c r="T1250">
        <v>10</v>
      </c>
      <c r="U1250">
        <v>10</v>
      </c>
      <c r="V1250" t="s">
        <v>123</v>
      </c>
      <c r="X1250">
        <v>4</v>
      </c>
      <c r="Y1250" t="s">
        <v>69</v>
      </c>
      <c r="AB1250">
        <v>4</v>
      </c>
      <c r="AE1250" s="16"/>
      <c r="AF1250" s="16"/>
      <c r="AG1250" s="16"/>
      <c r="AH1250" s="16"/>
      <c r="AI1250" s="16"/>
      <c r="AJ1250" s="16"/>
      <c r="AL1250" s="16"/>
      <c r="AM1250" s="16"/>
      <c r="AN1250" s="16"/>
      <c r="AO1250" s="16"/>
      <c r="AP1250" s="16"/>
      <c r="AQ1250" s="16"/>
      <c r="AR1250" s="16"/>
      <c r="AS1250" s="16"/>
      <c r="AT1250" s="16"/>
      <c r="AU1250">
        <v>1</v>
      </c>
      <c r="AV1250">
        <v>1</v>
      </c>
      <c r="AW1250">
        <v>0</v>
      </c>
      <c r="AX1250">
        <v>0</v>
      </c>
      <c r="AY1250">
        <v>0</v>
      </c>
      <c r="AZ1250">
        <v>0</v>
      </c>
    </row>
    <row r="1251" spans="1:52" x14ac:dyDescent="0.35">
      <c r="A1251">
        <v>13211</v>
      </c>
      <c r="B1251" t="s">
        <v>69</v>
      </c>
      <c r="C1251" t="s">
        <v>74</v>
      </c>
      <c r="D1251" t="s">
        <v>68</v>
      </c>
      <c r="E1251" t="s">
        <v>79</v>
      </c>
      <c r="F1251" t="s">
        <v>208</v>
      </c>
      <c r="G1251" t="s">
        <v>94</v>
      </c>
      <c r="H1251" t="s">
        <v>99</v>
      </c>
      <c r="I1251" t="s">
        <v>199</v>
      </c>
      <c r="J1251" t="s">
        <v>110</v>
      </c>
      <c r="K1251" t="s">
        <v>204</v>
      </c>
      <c r="L1251">
        <v>6</v>
      </c>
      <c r="P1251">
        <v>7</v>
      </c>
      <c r="Q1251">
        <v>10</v>
      </c>
      <c r="R1251">
        <v>7</v>
      </c>
      <c r="S1251">
        <v>4</v>
      </c>
      <c r="T1251">
        <v>9</v>
      </c>
      <c r="U1251">
        <v>10</v>
      </c>
      <c r="V1251" t="s">
        <v>126</v>
      </c>
      <c r="X1251">
        <v>4</v>
      </c>
      <c r="Y1251" t="s">
        <v>69</v>
      </c>
      <c r="AB1251">
        <v>4</v>
      </c>
      <c r="AE1251" s="16"/>
      <c r="AF1251" s="16"/>
      <c r="AG1251" s="16"/>
      <c r="AH1251" s="16"/>
      <c r="AI1251" s="16"/>
      <c r="AJ1251" s="16"/>
      <c r="AL1251" s="16"/>
      <c r="AM1251" s="16"/>
      <c r="AN1251" s="16"/>
      <c r="AO1251" s="16"/>
      <c r="AP1251" s="16"/>
      <c r="AQ1251" s="16"/>
      <c r="AR1251" s="16"/>
      <c r="AS1251" s="16"/>
      <c r="AT1251" s="16"/>
      <c r="AU1251">
        <v>0</v>
      </c>
      <c r="AV1251">
        <v>1</v>
      </c>
      <c r="AW1251">
        <v>1</v>
      </c>
      <c r="AX1251">
        <v>0</v>
      </c>
      <c r="AY1251">
        <v>0</v>
      </c>
      <c r="AZ1251">
        <v>0</v>
      </c>
    </row>
    <row r="1252" spans="1:52" x14ac:dyDescent="0.35">
      <c r="A1252">
        <v>13216</v>
      </c>
      <c r="B1252" t="s">
        <v>69</v>
      </c>
      <c r="C1252" t="s">
        <v>74</v>
      </c>
      <c r="D1252" t="s">
        <v>68</v>
      </c>
      <c r="E1252" t="s">
        <v>85</v>
      </c>
      <c r="F1252" t="s">
        <v>200</v>
      </c>
      <c r="G1252" t="s">
        <v>96</v>
      </c>
      <c r="H1252" t="s">
        <v>97</v>
      </c>
      <c r="I1252" t="s">
        <v>206</v>
      </c>
      <c r="J1252" t="s">
        <v>111</v>
      </c>
      <c r="K1252" t="s">
        <v>116</v>
      </c>
      <c r="L1252">
        <v>9</v>
      </c>
      <c r="X1252" s="16"/>
      <c r="Y1252" t="s">
        <v>69</v>
      </c>
      <c r="AB1252">
        <v>5</v>
      </c>
      <c r="AE1252" s="16"/>
      <c r="AF1252" s="16"/>
      <c r="AG1252" s="16"/>
      <c r="AH1252" s="16"/>
      <c r="AI1252" s="16"/>
      <c r="AJ1252" s="16"/>
      <c r="AK1252">
        <v>9</v>
      </c>
      <c r="AL1252" s="16">
        <v>9</v>
      </c>
      <c r="AM1252" s="16">
        <v>8</v>
      </c>
      <c r="AN1252" s="16">
        <v>10</v>
      </c>
      <c r="AO1252" s="16">
        <v>8</v>
      </c>
      <c r="AP1252" s="16">
        <v>8</v>
      </c>
      <c r="AQ1252" s="16">
        <v>2</v>
      </c>
      <c r="AR1252" s="16">
        <v>1</v>
      </c>
      <c r="AS1252" s="16">
        <v>3</v>
      </c>
      <c r="AT1252" s="16">
        <v>4</v>
      </c>
      <c r="AU1252">
        <v>1</v>
      </c>
      <c r="AV1252">
        <v>1</v>
      </c>
      <c r="AW1252">
        <v>0</v>
      </c>
      <c r="AX1252">
        <v>0</v>
      </c>
      <c r="AY1252">
        <v>0</v>
      </c>
      <c r="AZ1252">
        <v>0</v>
      </c>
    </row>
    <row r="1253" spans="1:52" x14ac:dyDescent="0.35">
      <c r="A1253">
        <v>13217</v>
      </c>
      <c r="B1253" t="s">
        <v>69</v>
      </c>
      <c r="C1253" t="s">
        <v>74</v>
      </c>
      <c r="D1253" t="s">
        <v>68</v>
      </c>
      <c r="E1253" t="s">
        <v>76</v>
      </c>
      <c r="F1253" t="s">
        <v>198</v>
      </c>
      <c r="G1253" t="s">
        <v>95</v>
      </c>
      <c r="H1253" t="s">
        <v>97</v>
      </c>
      <c r="I1253" t="s">
        <v>199</v>
      </c>
      <c r="J1253" t="s">
        <v>110</v>
      </c>
      <c r="K1253" t="s">
        <v>116</v>
      </c>
      <c r="L1253">
        <v>8</v>
      </c>
      <c r="P1253">
        <v>9</v>
      </c>
      <c r="Q1253">
        <v>9</v>
      </c>
      <c r="R1253">
        <v>9</v>
      </c>
      <c r="S1253">
        <v>8</v>
      </c>
      <c r="T1253">
        <v>10</v>
      </c>
      <c r="U1253">
        <v>9</v>
      </c>
      <c r="V1253" t="s">
        <v>123</v>
      </c>
      <c r="X1253">
        <v>2</v>
      </c>
      <c r="Y1253" t="s">
        <v>69</v>
      </c>
      <c r="AB1253">
        <v>4</v>
      </c>
      <c r="AE1253" s="16"/>
      <c r="AF1253" s="16"/>
      <c r="AG1253" s="16"/>
      <c r="AH1253" s="16"/>
      <c r="AI1253" s="16"/>
      <c r="AJ1253" s="16"/>
      <c r="AL1253" s="16"/>
      <c r="AM1253" s="16"/>
      <c r="AN1253" s="16"/>
      <c r="AO1253" s="16"/>
      <c r="AP1253" s="16"/>
      <c r="AQ1253" s="16"/>
      <c r="AR1253" s="16"/>
      <c r="AS1253" s="16"/>
      <c r="AT1253" s="16"/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</row>
    <row r="1254" spans="1:52" x14ac:dyDescent="0.35">
      <c r="A1254">
        <v>13218</v>
      </c>
      <c r="B1254" t="s">
        <v>69</v>
      </c>
      <c r="C1254" t="s">
        <v>74</v>
      </c>
      <c r="D1254" t="s">
        <v>68</v>
      </c>
      <c r="E1254" t="s">
        <v>77</v>
      </c>
      <c r="F1254" t="s">
        <v>196</v>
      </c>
      <c r="G1254" t="s">
        <v>94</v>
      </c>
      <c r="H1254" t="s">
        <v>98</v>
      </c>
      <c r="I1254" t="s">
        <v>209</v>
      </c>
      <c r="J1254" t="s">
        <v>111</v>
      </c>
      <c r="K1254" t="s">
        <v>202</v>
      </c>
      <c r="L1254">
        <v>9</v>
      </c>
      <c r="X1254" s="16"/>
      <c r="Y1254" t="s">
        <v>69</v>
      </c>
      <c r="AB1254">
        <v>5</v>
      </c>
      <c r="AE1254" s="16"/>
      <c r="AF1254" s="16"/>
      <c r="AG1254" s="16"/>
      <c r="AH1254" s="16"/>
      <c r="AI1254" s="16"/>
      <c r="AJ1254" s="16"/>
      <c r="AK1254">
        <v>8</v>
      </c>
      <c r="AL1254" s="16">
        <v>7</v>
      </c>
      <c r="AM1254" s="16">
        <v>10</v>
      </c>
      <c r="AN1254" s="16">
        <v>10</v>
      </c>
      <c r="AO1254" s="16">
        <v>7</v>
      </c>
      <c r="AP1254" s="16">
        <v>9</v>
      </c>
      <c r="AQ1254" s="16">
        <v>1</v>
      </c>
      <c r="AR1254" s="16">
        <v>3</v>
      </c>
      <c r="AS1254" s="16">
        <v>2</v>
      </c>
      <c r="AT1254" s="16">
        <v>4</v>
      </c>
      <c r="AU1254">
        <v>1</v>
      </c>
      <c r="AV1254">
        <v>0</v>
      </c>
      <c r="AW1254">
        <v>0</v>
      </c>
      <c r="AX1254">
        <v>0</v>
      </c>
      <c r="AY1254">
        <v>1</v>
      </c>
      <c r="AZ1254">
        <v>0</v>
      </c>
    </row>
    <row r="1255" spans="1:52" x14ac:dyDescent="0.35">
      <c r="A1255">
        <v>13219</v>
      </c>
      <c r="B1255" t="s">
        <v>69</v>
      </c>
      <c r="C1255" t="s">
        <v>74</v>
      </c>
      <c r="D1255" t="s">
        <v>68</v>
      </c>
      <c r="E1255" t="s">
        <v>75</v>
      </c>
      <c r="F1255" t="s">
        <v>198</v>
      </c>
      <c r="G1255" t="s">
        <v>95</v>
      </c>
      <c r="H1255" t="s">
        <v>97</v>
      </c>
      <c r="I1255" t="s">
        <v>205</v>
      </c>
      <c r="J1255" t="s">
        <v>110</v>
      </c>
      <c r="K1255" t="s">
        <v>204</v>
      </c>
      <c r="L1255">
        <v>10</v>
      </c>
      <c r="P1255">
        <v>8</v>
      </c>
      <c r="Q1255">
        <v>9</v>
      </c>
      <c r="R1255">
        <v>8</v>
      </c>
      <c r="S1255">
        <v>9</v>
      </c>
      <c r="T1255">
        <v>9</v>
      </c>
      <c r="U1255">
        <v>9</v>
      </c>
      <c r="V1255" t="s">
        <v>122</v>
      </c>
      <c r="X1255">
        <v>5</v>
      </c>
      <c r="Y1255" t="s">
        <v>69</v>
      </c>
      <c r="AB1255">
        <v>4</v>
      </c>
      <c r="AE1255" s="16"/>
      <c r="AF1255" s="16"/>
      <c r="AG1255" s="16"/>
      <c r="AH1255" s="16"/>
      <c r="AI1255" s="16"/>
      <c r="AJ1255" s="16"/>
      <c r="AL1255" s="16"/>
      <c r="AM1255" s="16"/>
      <c r="AN1255" s="16"/>
      <c r="AO1255" s="16"/>
      <c r="AP1255" s="16"/>
      <c r="AQ1255" s="16"/>
      <c r="AR1255" s="16"/>
      <c r="AS1255" s="16"/>
      <c r="AT1255" s="16"/>
      <c r="AU1255">
        <v>1</v>
      </c>
      <c r="AV1255">
        <v>0</v>
      </c>
      <c r="AW1255">
        <v>0</v>
      </c>
      <c r="AX1255">
        <v>0</v>
      </c>
      <c r="AY1255">
        <v>1</v>
      </c>
      <c r="AZ1255">
        <v>0</v>
      </c>
    </row>
    <row r="1256" spans="1:52" x14ac:dyDescent="0.35">
      <c r="A1256">
        <v>13220</v>
      </c>
      <c r="B1256" t="s">
        <v>69</v>
      </c>
      <c r="C1256" t="s">
        <v>74</v>
      </c>
      <c r="D1256" t="s">
        <v>68</v>
      </c>
      <c r="E1256" t="s">
        <v>75</v>
      </c>
      <c r="F1256" t="s">
        <v>198</v>
      </c>
      <c r="G1256" t="s">
        <v>95</v>
      </c>
      <c r="H1256" t="s">
        <v>97</v>
      </c>
      <c r="I1256" t="s">
        <v>201</v>
      </c>
      <c r="J1256" t="s">
        <v>110</v>
      </c>
      <c r="K1256" t="s">
        <v>202</v>
      </c>
      <c r="L1256">
        <v>7</v>
      </c>
      <c r="P1256">
        <v>9</v>
      </c>
      <c r="Q1256">
        <v>10</v>
      </c>
      <c r="R1256">
        <v>8</v>
      </c>
      <c r="S1256">
        <v>10</v>
      </c>
      <c r="T1256">
        <v>10</v>
      </c>
      <c r="U1256">
        <v>10</v>
      </c>
      <c r="V1256" t="s">
        <v>123</v>
      </c>
      <c r="X1256">
        <v>4</v>
      </c>
      <c r="Y1256" t="s">
        <v>69</v>
      </c>
      <c r="AB1256">
        <v>4</v>
      </c>
      <c r="AE1256" s="16"/>
      <c r="AF1256" s="16"/>
      <c r="AG1256" s="16"/>
      <c r="AH1256" s="16"/>
      <c r="AI1256" s="16"/>
      <c r="AJ1256" s="16"/>
      <c r="AL1256" s="16"/>
      <c r="AM1256" s="16"/>
      <c r="AN1256" s="16"/>
      <c r="AO1256" s="16"/>
      <c r="AP1256" s="16"/>
      <c r="AQ1256" s="16"/>
      <c r="AR1256" s="16"/>
      <c r="AS1256" s="16"/>
      <c r="AT1256" s="16"/>
      <c r="AU1256">
        <v>1</v>
      </c>
      <c r="AV1256">
        <v>1</v>
      </c>
      <c r="AW1256">
        <v>0</v>
      </c>
      <c r="AX1256">
        <v>0</v>
      </c>
      <c r="AY1256">
        <v>0</v>
      </c>
      <c r="AZ1256">
        <v>0</v>
      </c>
    </row>
    <row r="1257" spans="1:52" x14ac:dyDescent="0.35">
      <c r="A1257">
        <v>13224</v>
      </c>
      <c r="B1257" t="s">
        <v>69</v>
      </c>
      <c r="C1257" t="s">
        <v>74</v>
      </c>
      <c r="D1257" t="s">
        <v>68</v>
      </c>
      <c r="E1257" t="s">
        <v>78</v>
      </c>
      <c r="F1257" t="s">
        <v>196</v>
      </c>
      <c r="G1257" t="s">
        <v>95</v>
      </c>
      <c r="H1257" t="s">
        <v>97</v>
      </c>
      <c r="I1257" t="s">
        <v>201</v>
      </c>
      <c r="J1257" t="s">
        <v>110</v>
      </c>
      <c r="K1257" t="s">
        <v>204</v>
      </c>
      <c r="L1257">
        <v>7</v>
      </c>
      <c r="P1257">
        <v>7</v>
      </c>
      <c r="Q1257">
        <v>5</v>
      </c>
      <c r="R1257">
        <v>7</v>
      </c>
      <c r="S1257">
        <v>9</v>
      </c>
      <c r="T1257">
        <v>7</v>
      </c>
      <c r="U1257">
        <v>5</v>
      </c>
      <c r="V1257" t="s">
        <v>123</v>
      </c>
      <c r="X1257">
        <v>5</v>
      </c>
      <c r="Y1257" t="s">
        <v>69</v>
      </c>
      <c r="AB1257">
        <v>5</v>
      </c>
      <c r="AE1257" s="16"/>
      <c r="AF1257" s="16"/>
      <c r="AG1257" s="16"/>
      <c r="AH1257" s="16"/>
      <c r="AI1257" s="16"/>
      <c r="AJ1257" s="16"/>
      <c r="AL1257" s="16"/>
      <c r="AM1257" s="16"/>
      <c r="AN1257" s="16"/>
      <c r="AO1257" s="16"/>
      <c r="AP1257" s="16"/>
      <c r="AQ1257" s="16"/>
      <c r="AR1257" s="16"/>
      <c r="AS1257" s="16"/>
      <c r="AT1257" s="16"/>
      <c r="AU1257">
        <v>1</v>
      </c>
      <c r="AV1257">
        <v>1</v>
      </c>
      <c r="AW1257">
        <v>0</v>
      </c>
      <c r="AX1257">
        <v>0</v>
      </c>
      <c r="AY1257">
        <v>0</v>
      </c>
      <c r="AZ1257">
        <v>0</v>
      </c>
    </row>
    <row r="1258" spans="1:52" x14ac:dyDescent="0.35">
      <c r="A1258">
        <v>13225</v>
      </c>
      <c r="B1258" t="s">
        <v>69</v>
      </c>
      <c r="C1258" t="s">
        <v>74</v>
      </c>
      <c r="D1258" t="s">
        <v>68</v>
      </c>
      <c r="E1258" t="s">
        <v>79</v>
      </c>
      <c r="F1258" t="s">
        <v>198</v>
      </c>
      <c r="G1258" t="s">
        <v>96</v>
      </c>
      <c r="H1258" t="s">
        <v>97</v>
      </c>
      <c r="I1258" t="s">
        <v>197</v>
      </c>
      <c r="J1258" t="s">
        <v>111</v>
      </c>
      <c r="K1258" t="s">
        <v>204</v>
      </c>
      <c r="L1258">
        <v>9</v>
      </c>
      <c r="X1258" s="16"/>
      <c r="Y1258" t="s">
        <v>68</v>
      </c>
      <c r="Z1258">
        <v>10</v>
      </c>
      <c r="AA1258">
        <v>5</v>
      </c>
      <c r="AB1258">
        <v>4</v>
      </c>
      <c r="AC1258">
        <v>8</v>
      </c>
      <c r="AD1258" t="s">
        <v>128</v>
      </c>
      <c r="AE1258" s="16">
        <v>4</v>
      </c>
      <c r="AF1258" s="16">
        <v>3</v>
      </c>
      <c r="AG1258" s="16">
        <v>5</v>
      </c>
      <c r="AH1258" s="16">
        <v>4</v>
      </c>
      <c r="AI1258" s="16">
        <v>1</v>
      </c>
      <c r="AJ1258" s="16"/>
      <c r="AK1258">
        <v>9</v>
      </c>
      <c r="AL1258" s="16">
        <v>8</v>
      </c>
      <c r="AM1258" s="16">
        <v>8</v>
      </c>
      <c r="AN1258" s="16">
        <v>10</v>
      </c>
      <c r="AO1258" s="16">
        <v>8</v>
      </c>
      <c r="AP1258" s="16">
        <v>10</v>
      </c>
      <c r="AQ1258" s="16">
        <v>1</v>
      </c>
      <c r="AR1258" s="16">
        <v>4</v>
      </c>
      <c r="AS1258" s="16">
        <v>2</v>
      </c>
      <c r="AT1258" s="16">
        <v>3</v>
      </c>
      <c r="AU1258">
        <v>1</v>
      </c>
      <c r="AV1258">
        <v>1</v>
      </c>
      <c r="AW1258">
        <v>0</v>
      </c>
      <c r="AX1258">
        <v>0</v>
      </c>
      <c r="AY1258">
        <v>0</v>
      </c>
      <c r="AZ1258">
        <v>0</v>
      </c>
    </row>
    <row r="1259" spans="1:52" x14ac:dyDescent="0.35">
      <c r="A1259">
        <v>13226</v>
      </c>
      <c r="B1259" t="s">
        <v>69</v>
      </c>
      <c r="C1259" t="s">
        <v>74</v>
      </c>
      <c r="D1259" t="s">
        <v>68</v>
      </c>
      <c r="E1259" t="s">
        <v>75</v>
      </c>
      <c r="F1259" t="s">
        <v>196</v>
      </c>
      <c r="G1259" t="s">
        <v>96</v>
      </c>
      <c r="H1259" t="s">
        <v>98</v>
      </c>
      <c r="I1259" t="s">
        <v>203</v>
      </c>
      <c r="J1259" t="s">
        <v>112</v>
      </c>
      <c r="K1259" t="s">
        <v>204</v>
      </c>
      <c r="L1259">
        <v>9</v>
      </c>
      <c r="X1259" s="16"/>
      <c r="Y1259" t="s">
        <v>69</v>
      </c>
      <c r="AB1259">
        <v>5</v>
      </c>
      <c r="AE1259" s="16"/>
      <c r="AF1259" s="16"/>
      <c r="AG1259" s="16"/>
      <c r="AH1259" s="16"/>
      <c r="AI1259" s="16"/>
      <c r="AJ1259" s="16"/>
      <c r="AK1259">
        <v>9</v>
      </c>
      <c r="AL1259" s="16">
        <v>9</v>
      </c>
      <c r="AM1259" s="16">
        <v>8</v>
      </c>
      <c r="AN1259" s="16">
        <v>10</v>
      </c>
      <c r="AO1259" s="16">
        <v>7</v>
      </c>
      <c r="AP1259" s="16">
        <v>9</v>
      </c>
      <c r="AQ1259" s="16">
        <v>1</v>
      </c>
      <c r="AR1259" s="16">
        <v>4</v>
      </c>
      <c r="AS1259" s="16">
        <v>2</v>
      </c>
      <c r="AT1259" s="16">
        <v>3</v>
      </c>
      <c r="AU1259">
        <v>1</v>
      </c>
      <c r="AV1259">
        <v>0</v>
      </c>
      <c r="AW1259">
        <v>1</v>
      </c>
      <c r="AX1259">
        <v>0</v>
      </c>
      <c r="AY1259">
        <v>0</v>
      </c>
      <c r="AZ1259">
        <v>0</v>
      </c>
    </row>
    <row r="1260" spans="1:52" x14ac:dyDescent="0.35">
      <c r="A1260">
        <v>13228</v>
      </c>
      <c r="B1260" t="s">
        <v>69</v>
      </c>
      <c r="C1260" t="s">
        <v>74</v>
      </c>
      <c r="D1260" t="s">
        <v>68</v>
      </c>
      <c r="E1260" t="s">
        <v>76</v>
      </c>
      <c r="F1260" t="s">
        <v>198</v>
      </c>
      <c r="G1260" t="s">
        <v>96</v>
      </c>
      <c r="H1260" t="s">
        <v>97</v>
      </c>
      <c r="I1260" t="s">
        <v>203</v>
      </c>
      <c r="J1260" t="s">
        <v>111</v>
      </c>
      <c r="K1260" t="s">
        <v>117</v>
      </c>
      <c r="L1260">
        <v>7</v>
      </c>
      <c r="X1260" s="16"/>
      <c r="Y1260" t="s">
        <v>69</v>
      </c>
      <c r="AB1260">
        <v>4</v>
      </c>
      <c r="AE1260" s="16"/>
      <c r="AF1260" s="16"/>
      <c r="AG1260" s="16"/>
      <c r="AH1260" s="16"/>
      <c r="AI1260" s="16"/>
      <c r="AJ1260" s="16"/>
      <c r="AK1260">
        <v>8</v>
      </c>
      <c r="AL1260" s="16">
        <v>7</v>
      </c>
      <c r="AM1260" s="16">
        <v>8</v>
      </c>
      <c r="AN1260" s="16">
        <v>9</v>
      </c>
      <c r="AO1260" s="16">
        <v>8</v>
      </c>
      <c r="AP1260" s="16">
        <v>9</v>
      </c>
      <c r="AQ1260" s="16">
        <v>1</v>
      </c>
      <c r="AR1260" s="16">
        <v>2</v>
      </c>
      <c r="AS1260" s="16">
        <v>4</v>
      </c>
      <c r="AT1260" s="16">
        <v>3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</row>
    <row r="1261" spans="1:52" x14ac:dyDescent="0.35">
      <c r="A1261">
        <v>13230</v>
      </c>
      <c r="B1261" t="s">
        <v>69</v>
      </c>
      <c r="C1261" t="s">
        <v>74</v>
      </c>
      <c r="D1261" t="s">
        <v>68</v>
      </c>
      <c r="E1261" t="s">
        <v>76</v>
      </c>
      <c r="F1261" t="s">
        <v>196</v>
      </c>
      <c r="G1261" t="s">
        <v>95</v>
      </c>
      <c r="H1261" t="s">
        <v>97</v>
      </c>
      <c r="I1261" t="s">
        <v>205</v>
      </c>
      <c r="J1261" t="s">
        <v>111</v>
      </c>
      <c r="K1261" t="s">
        <v>202</v>
      </c>
      <c r="L1261">
        <v>9</v>
      </c>
      <c r="X1261" s="16"/>
      <c r="Y1261" t="s">
        <v>69</v>
      </c>
      <c r="AB1261">
        <v>4</v>
      </c>
      <c r="AE1261" s="16"/>
      <c r="AF1261" s="16"/>
      <c r="AG1261" s="16"/>
      <c r="AH1261" s="16"/>
      <c r="AI1261" s="16"/>
      <c r="AJ1261" s="16"/>
      <c r="AK1261">
        <v>9</v>
      </c>
      <c r="AL1261" s="16">
        <v>8</v>
      </c>
      <c r="AM1261" s="16">
        <v>8</v>
      </c>
      <c r="AN1261" s="16">
        <v>10</v>
      </c>
      <c r="AO1261" s="16">
        <v>9</v>
      </c>
      <c r="AP1261" s="16">
        <v>8</v>
      </c>
      <c r="AQ1261" s="16">
        <v>2</v>
      </c>
      <c r="AR1261" s="16">
        <v>3</v>
      </c>
      <c r="AS1261" s="16">
        <v>1</v>
      </c>
      <c r="AT1261" s="16">
        <v>4</v>
      </c>
      <c r="AU1261">
        <v>1</v>
      </c>
      <c r="AV1261">
        <v>0</v>
      </c>
      <c r="AW1261">
        <v>0</v>
      </c>
      <c r="AX1261">
        <v>0</v>
      </c>
      <c r="AY1261">
        <v>1</v>
      </c>
      <c r="AZ1261">
        <v>0</v>
      </c>
    </row>
    <row r="1262" spans="1:52" x14ac:dyDescent="0.35">
      <c r="A1262">
        <v>13231</v>
      </c>
      <c r="B1262" t="s">
        <v>69</v>
      </c>
      <c r="C1262" t="s">
        <v>74</v>
      </c>
      <c r="D1262" t="s">
        <v>68</v>
      </c>
      <c r="E1262" t="s">
        <v>80</v>
      </c>
      <c r="F1262" t="s">
        <v>200</v>
      </c>
      <c r="G1262" t="s">
        <v>96</v>
      </c>
      <c r="H1262" t="s">
        <v>98</v>
      </c>
      <c r="I1262" t="s">
        <v>207</v>
      </c>
      <c r="J1262" t="s">
        <v>110</v>
      </c>
      <c r="K1262" t="s">
        <v>116</v>
      </c>
      <c r="L1262">
        <v>10</v>
      </c>
      <c r="P1262">
        <v>10</v>
      </c>
      <c r="Q1262">
        <v>10</v>
      </c>
      <c r="R1262">
        <v>9</v>
      </c>
      <c r="S1262">
        <v>10</v>
      </c>
      <c r="T1262">
        <v>8</v>
      </c>
      <c r="U1262">
        <v>10</v>
      </c>
      <c r="V1262" t="s">
        <v>123</v>
      </c>
      <c r="X1262">
        <v>4</v>
      </c>
      <c r="Y1262" t="s">
        <v>69</v>
      </c>
      <c r="AB1262">
        <v>5</v>
      </c>
      <c r="AE1262" s="16"/>
      <c r="AF1262" s="16"/>
      <c r="AG1262" s="16"/>
      <c r="AH1262" s="16"/>
      <c r="AI1262" s="16"/>
      <c r="AJ1262" s="16"/>
      <c r="AL1262" s="16"/>
      <c r="AM1262" s="16"/>
      <c r="AN1262" s="16"/>
      <c r="AO1262" s="16"/>
      <c r="AP1262" s="16"/>
      <c r="AQ1262" s="16"/>
      <c r="AR1262" s="16"/>
      <c r="AS1262" s="16"/>
      <c r="AT1262" s="16"/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</row>
    <row r="1263" spans="1:52" x14ac:dyDescent="0.35">
      <c r="A1263">
        <v>13237</v>
      </c>
      <c r="B1263" t="s">
        <v>69</v>
      </c>
      <c r="C1263" t="s">
        <v>74</v>
      </c>
      <c r="D1263" t="s">
        <v>68</v>
      </c>
      <c r="E1263" t="s">
        <v>83</v>
      </c>
      <c r="F1263" t="s">
        <v>200</v>
      </c>
      <c r="G1263" t="s">
        <v>96</v>
      </c>
      <c r="H1263" t="s">
        <v>98</v>
      </c>
      <c r="I1263" t="s">
        <v>205</v>
      </c>
      <c r="J1263" t="s">
        <v>111</v>
      </c>
      <c r="K1263" t="s">
        <v>202</v>
      </c>
      <c r="L1263">
        <v>9</v>
      </c>
      <c r="X1263" s="16"/>
      <c r="Y1263" t="s">
        <v>69</v>
      </c>
      <c r="AB1263">
        <v>5</v>
      </c>
      <c r="AE1263" s="16"/>
      <c r="AF1263" s="16"/>
      <c r="AG1263" s="16"/>
      <c r="AH1263" s="16"/>
      <c r="AI1263" s="16"/>
      <c r="AJ1263" s="16"/>
      <c r="AK1263">
        <v>9</v>
      </c>
      <c r="AL1263" s="16">
        <v>9</v>
      </c>
      <c r="AM1263" s="16">
        <v>7</v>
      </c>
      <c r="AN1263" s="16">
        <v>10</v>
      </c>
      <c r="AO1263" s="16">
        <v>7</v>
      </c>
      <c r="AP1263" s="16">
        <v>10</v>
      </c>
      <c r="AQ1263" s="16">
        <v>1</v>
      </c>
      <c r="AR1263" s="16">
        <v>2</v>
      </c>
      <c r="AS1263" s="16">
        <v>4</v>
      </c>
      <c r="AT1263" s="16">
        <v>3</v>
      </c>
      <c r="AU1263">
        <v>1</v>
      </c>
      <c r="AV1263">
        <v>0</v>
      </c>
      <c r="AW1263">
        <v>1</v>
      </c>
      <c r="AX1263">
        <v>0</v>
      </c>
      <c r="AY1263">
        <v>0</v>
      </c>
      <c r="AZ1263">
        <v>0</v>
      </c>
    </row>
    <row r="1264" spans="1:52" x14ac:dyDescent="0.35">
      <c r="A1264">
        <v>13239</v>
      </c>
      <c r="B1264" t="s">
        <v>69</v>
      </c>
      <c r="C1264" t="s">
        <v>74</v>
      </c>
      <c r="D1264" t="s">
        <v>68</v>
      </c>
      <c r="E1264" t="s">
        <v>81</v>
      </c>
      <c r="F1264" t="s">
        <v>200</v>
      </c>
      <c r="G1264" t="s">
        <v>96</v>
      </c>
      <c r="H1264" t="s">
        <v>97</v>
      </c>
      <c r="I1264" t="s">
        <v>206</v>
      </c>
      <c r="J1264" t="s">
        <v>111</v>
      </c>
      <c r="K1264" t="s">
        <v>204</v>
      </c>
      <c r="L1264">
        <v>9</v>
      </c>
      <c r="X1264" s="16"/>
      <c r="Y1264" t="s">
        <v>69</v>
      </c>
      <c r="AB1264">
        <v>5</v>
      </c>
      <c r="AE1264" s="16"/>
      <c r="AF1264" s="16"/>
      <c r="AG1264" s="16"/>
      <c r="AH1264" s="16"/>
      <c r="AI1264" s="16"/>
      <c r="AJ1264" s="16"/>
      <c r="AK1264">
        <v>9</v>
      </c>
      <c r="AL1264" s="16">
        <v>10</v>
      </c>
      <c r="AM1264" s="16">
        <v>8</v>
      </c>
      <c r="AN1264" s="16">
        <v>10</v>
      </c>
      <c r="AO1264" s="16">
        <v>9</v>
      </c>
      <c r="AP1264" s="16">
        <v>8</v>
      </c>
      <c r="AQ1264" s="16">
        <v>2</v>
      </c>
      <c r="AR1264" s="16">
        <v>4</v>
      </c>
      <c r="AS1264" s="16">
        <v>1</v>
      </c>
      <c r="AT1264" s="16">
        <v>3</v>
      </c>
      <c r="AU1264">
        <v>1</v>
      </c>
      <c r="AV1264">
        <v>1</v>
      </c>
      <c r="AW1264">
        <v>0</v>
      </c>
      <c r="AX1264">
        <v>0</v>
      </c>
      <c r="AY1264">
        <v>1</v>
      </c>
      <c r="AZ1264">
        <v>0</v>
      </c>
    </row>
    <row r="1265" spans="1:52" x14ac:dyDescent="0.35">
      <c r="A1265">
        <v>13242</v>
      </c>
      <c r="B1265" t="s">
        <v>69</v>
      </c>
      <c r="C1265" t="s">
        <v>74</v>
      </c>
      <c r="D1265" t="s">
        <v>68</v>
      </c>
      <c r="E1265" t="s">
        <v>80</v>
      </c>
      <c r="F1265" t="s">
        <v>198</v>
      </c>
      <c r="G1265" t="s">
        <v>96</v>
      </c>
      <c r="H1265" t="s">
        <v>97</v>
      </c>
      <c r="I1265" t="s">
        <v>209</v>
      </c>
      <c r="J1265" t="s">
        <v>111</v>
      </c>
      <c r="K1265" t="s">
        <v>202</v>
      </c>
      <c r="L1265">
        <v>9</v>
      </c>
      <c r="X1265" s="16"/>
      <c r="Y1265" t="s">
        <v>68</v>
      </c>
      <c r="Z1265">
        <v>9</v>
      </c>
      <c r="AA1265">
        <v>4</v>
      </c>
      <c r="AB1265">
        <v>5</v>
      </c>
      <c r="AC1265">
        <v>10</v>
      </c>
      <c r="AD1265" t="s">
        <v>128</v>
      </c>
      <c r="AE1265" s="16">
        <v>4</v>
      </c>
      <c r="AF1265" s="16">
        <v>2</v>
      </c>
      <c r="AG1265" s="16">
        <v>5</v>
      </c>
      <c r="AH1265" s="16">
        <v>4</v>
      </c>
      <c r="AI1265" s="16">
        <v>1</v>
      </c>
      <c r="AJ1265" s="16"/>
      <c r="AK1265">
        <v>10</v>
      </c>
      <c r="AL1265" s="16">
        <v>9</v>
      </c>
      <c r="AM1265" s="16">
        <v>8</v>
      </c>
      <c r="AN1265" s="16">
        <v>10</v>
      </c>
      <c r="AO1265" s="16">
        <v>8</v>
      </c>
      <c r="AP1265" s="16">
        <v>7</v>
      </c>
      <c r="AQ1265" s="16">
        <v>4</v>
      </c>
      <c r="AR1265" s="16">
        <v>2</v>
      </c>
      <c r="AS1265" s="16">
        <v>1</v>
      </c>
      <c r="AT1265" s="16">
        <v>3</v>
      </c>
      <c r="AU1265">
        <v>1</v>
      </c>
      <c r="AV1265">
        <v>0</v>
      </c>
      <c r="AW1265">
        <v>0</v>
      </c>
      <c r="AX1265">
        <v>0</v>
      </c>
      <c r="AY1265">
        <v>1</v>
      </c>
      <c r="AZ1265">
        <v>0</v>
      </c>
    </row>
    <row r="1266" spans="1:52" x14ac:dyDescent="0.35">
      <c r="A1266">
        <v>13243</v>
      </c>
      <c r="B1266" t="s">
        <v>69</v>
      </c>
      <c r="C1266" t="s">
        <v>74</v>
      </c>
      <c r="D1266" t="s">
        <v>68</v>
      </c>
      <c r="E1266" t="s">
        <v>84</v>
      </c>
      <c r="F1266" t="s">
        <v>208</v>
      </c>
      <c r="G1266" t="s">
        <v>96</v>
      </c>
      <c r="H1266" t="s">
        <v>98</v>
      </c>
      <c r="I1266" t="s">
        <v>205</v>
      </c>
      <c r="J1266" t="s">
        <v>111</v>
      </c>
      <c r="K1266" t="s">
        <v>204</v>
      </c>
      <c r="L1266">
        <v>10</v>
      </c>
      <c r="X1266" s="16"/>
      <c r="Y1266" t="s">
        <v>69</v>
      </c>
      <c r="AB1266">
        <v>5</v>
      </c>
      <c r="AE1266" s="16"/>
      <c r="AF1266" s="16"/>
      <c r="AG1266" s="16"/>
      <c r="AH1266" s="16"/>
      <c r="AI1266" s="16"/>
      <c r="AJ1266" s="16"/>
      <c r="AK1266">
        <v>9</v>
      </c>
      <c r="AL1266" s="16">
        <v>9</v>
      </c>
      <c r="AM1266" s="16">
        <v>10</v>
      </c>
      <c r="AN1266" s="16">
        <v>9</v>
      </c>
      <c r="AO1266" s="16">
        <v>10</v>
      </c>
      <c r="AP1266" s="16">
        <v>10</v>
      </c>
      <c r="AQ1266" s="16">
        <v>3</v>
      </c>
      <c r="AR1266" s="16">
        <v>4</v>
      </c>
      <c r="AS1266" s="16">
        <v>1</v>
      </c>
      <c r="AT1266" s="16">
        <v>2</v>
      </c>
      <c r="AU1266">
        <v>1</v>
      </c>
      <c r="AV1266">
        <v>0</v>
      </c>
      <c r="AW1266">
        <v>1</v>
      </c>
      <c r="AX1266">
        <v>0</v>
      </c>
      <c r="AY1266">
        <v>0</v>
      </c>
      <c r="AZ1266">
        <v>0</v>
      </c>
    </row>
    <row r="1267" spans="1:52" x14ac:dyDescent="0.35">
      <c r="A1267">
        <v>13246</v>
      </c>
      <c r="B1267" t="s">
        <v>69</v>
      </c>
      <c r="C1267" t="s">
        <v>74</v>
      </c>
      <c r="D1267" t="s">
        <v>68</v>
      </c>
      <c r="E1267" t="s">
        <v>81</v>
      </c>
      <c r="F1267" t="s">
        <v>198</v>
      </c>
      <c r="G1267" t="s">
        <v>96</v>
      </c>
      <c r="H1267" t="s">
        <v>97</v>
      </c>
      <c r="I1267" t="s">
        <v>207</v>
      </c>
      <c r="J1267" t="s">
        <v>111</v>
      </c>
      <c r="K1267" t="s">
        <v>204</v>
      </c>
      <c r="L1267">
        <v>8</v>
      </c>
      <c r="X1267" s="16"/>
      <c r="Y1267" t="s">
        <v>69</v>
      </c>
      <c r="AB1267">
        <v>3</v>
      </c>
      <c r="AE1267" s="16"/>
      <c r="AF1267" s="16"/>
      <c r="AG1267" s="16"/>
      <c r="AH1267" s="16"/>
      <c r="AI1267" s="16"/>
      <c r="AJ1267" s="16"/>
      <c r="AK1267">
        <v>7</v>
      </c>
      <c r="AL1267" s="16">
        <v>10</v>
      </c>
      <c r="AM1267" s="16">
        <v>10</v>
      </c>
      <c r="AN1267" s="16">
        <v>6</v>
      </c>
      <c r="AO1267" s="16">
        <v>10</v>
      </c>
      <c r="AP1267" s="16">
        <v>9</v>
      </c>
      <c r="AQ1267" s="16">
        <v>1</v>
      </c>
      <c r="AR1267" s="16">
        <v>4</v>
      </c>
      <c r="AS1267" s="16">
        <v>2</v>
      </c>
      <c r="AT1267" s="16">
        <v>3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</row>
    <row r="1268" spans="1:52" x14ac:dyDescent="0.35">
      <c r="A1268">
        <v>13247</v>
      </c>
      <c r="B1268" t="s">
        <v>69</v>
      </c>
      <c r="C1268" t="s">
        <v>74</v>
      </c>
      <c r="D1268" t="s">
        <v>68</v>
      </c>
      <c r="E1268" t="s">
        <v>84</v>
      </c>
      <c r="F1268" t="s">
        <v>196</v>
      </c>
      <c r="G1268" t="s">
        <v>95</v>
      </c>
      <c r="H1268" t="s">
        <v>98</v>
      </c>
      <c r="I1268" t="s">
        <v>197</v>
      </c>
      <c r="J1268" t="s">
        <v>111</v>
      </c>
      <c r="K1268" t="s">
        <v>204</v>
      </c>
      <c r="L1268">
        <v>10</v>
      </c>
      <c r="X1268" s="16"/>
      <c r="Y1268" t="s">
        <v>68</v>
      </c>
      <c r="Z1268">
        <v>10</v>
      </c>
      <c r="AA1268">
        <v>5</v>
      </c>
      <c r="AB1268">
        <v>5</v>
      </c>
      <c r="AC1268">
        <v>9</v>
      </c>
      <c r="AD1268" t="s">
        <v>128</v>
      </c>
      <c r="AE1268" s="16">
        <v>2</v>
      </c>
      <c r="AF1268" s="16">
        <v>3</v>
      </c>
      <c r="AG1268" s="16">
        <v>4</v>
      </c>
      <c r="AH1268" s="16">
        <v>3</v>
      </c>
      <c r="AI1268" s="16">
        <v>1</v>
      </c>
      <c r="AJ1268" s="16"/>
      <c r="AK1268">
        <v>9</v>
      </c>
      <c r="AL1268" s="16">
        <v>9</v>
      </c>
      <c r="AM1268" s="16">
        <v>8</v>
      </c>
      <c r="AN1268" s="16">
        <v>10</v>
      </c>
      <c r="AO1268" s="16">
        <v>7</v>
      </c>
      <c r="AP1268" s="16">
        <v>6</v>
      </c>
      <c r="AQ1268" s="16">
        <v>1</v>
      </c>
      <c r="AR1268" s="16">
        <v>2</v>
      </c>
      <c r="AS1268" s="16">
        <v>4</v>
      </c>
      <c r="AT1268" s="16">
        <v>3</v>
      </c>
      <c r="AU1268">
        <v>1</v>
      </c>
      <c r="AV1268">
        <v>1</v>
      </c>
      <c r="AW1268">
        <v>1</v>
      </c>
      <c r="AX1268">
        <v>0</v>
      </c>
      <c r="AY1268">
        <v>0</v>
      </c>
      <c r="AZ1268">
        <v>0</v>
      </c>
    </row>
    <row r="1269" spans="1:52" x14ac:dyDescent="0.35">
      <c r="A1269">
        <v>13248</v>
      </c>
      <c r="B1269" t="s">
        <v>69</v>
      </c>
      <c r="C1269" t="s">
        <v>74</v>
      </c>
      <c r="D1269" t="s">
        <v>68</v>
      </c>
      <c r="E1269" t="s">
        <v>78</v>
      </c>
      <c r="F1269" t="s">
        <v>200</v>
      </c>
      <c r="G1269" t="s">
        <v>94</v>
      </c>
      <c r="H1269" t="s">
        <v>98</v>
      </c>
      <c r="I1269" t="s">
        <v>206</v>
      </c>
      <c r="J1269" t="s">
        <v>112</v>
      </c>
      <c r="K1269" t="s">
        <v>202</v>
      </c>
      <c r="L1269">
        <v>9</v>
      </c>
      <c r="X1269" s="16"/>
      <c r="Y1269" t="s">
        <v>69</v>
      </c>
      <c r="AB1269">
        <v>5</v>
      </c>
      <c r="AE1269" s="16"/>
      <c r="AF1269" s="16"/>
      <c r="AG1269" s="16"/>
      <c r="AH1269" s="16"/>
      <c r="AI1269" s="16"/>
      <c r="AJ1269" s="16"/>
      <c r="AK1269">
        <v>10</v>
      </c>
      <c r="AL1269" s="16">
        <v>8</v>
      </c>
      <c r="AM1269" s="16">
        <v>9</v>
      </c>
      <c r="AN1269" s="16">
        <v>10</v>
      </c>
      <c r="AO1269" s="16">
        <v>7</v>
      </c>
      <c r="AP1269" s="16">
        <v>9</v>
      </c>
      <c r="AQ1269" s="16">
        <v>2</v>
      </c>
      <c r="AR1269" s="16">
        <v>1</v>
      </c>
      <c r="AS1269" s="16">
        <v>3</v>
      </c>
      <c r="AT1269" s="16">
        <v>4</v>
      </c>
      <c r="AU1269">
        <v>1</v>
      </c>
      <c r="AV1269">
        <v>1</v>
      </c>
      <c r="AW1269">
        <v>0</v>
      </c>
      <c r="AX1269">
        <v>0</v>
      </c>
      <c r="AY1269">
        <v>0</v>
      </c>
      <c r="AZ1269">
        <v>0</v>
      </c>
    </row>
    <row r="1270" spans="1:52" x14ac:dyDescent="0.35">
      <c r="A1270">
        <v>13249</v>
      </c>
      <c r="B1270" t="s">
        <v>69</v>
      </c>
      <c r="C1270" t="s">
        <v>74</v>
      </c>
      <c r="D1270" t="s">
        <v>68</v>
      </c>
      <c r="E1270" t="s">
        <v>78</v>
      </c>
      <c r="F1270" t="s">
        <v>198</v>
      </c>
      <c r="G1270" t="s">
        <v>96</v>
      </c>
      <c r="H1270" t="s">
        <v>98</v>
      </c>
      <c r="I1270" t="s">
        <v>203</v>
      </c>
      <c r="J1270" t="s">
        <v>111</v>
      </c>
      <c r="K1270" t="s">
        <v>116</v>
      </c>
      <c r="L1270">
        <v>7</v>
      </c>
      <c r="X1270" s="16"/>
      <c r="Y1270" t="s">
        <v>69</v>
      </c>
      <c r="AB1270">
        <v>5</v>
      </c>
      <c r="AE1270" s="16"/>
      <c r="AF1270" s="16"/>
      <c r="AG1270" s="16"/>
      <c r="AH1270" s="16"/>
      <c r="AI1270" s="16"/>
      <c r="AJ1270" s="16"/>
      <c r="AK1270">
        <v>6</v>
      </c>
      <c r="AL1270" s="16">
        <v>7</v>
      </c>
      <c r="AM1270" s="16">
        <v>4</v>
      </c>
      <c r="AN1270" s="16">
        <v>3</v>
      </c>
      <c r="AO1270" s="16">
        <v>8</v>
      </c>
      <c r="AP1270" s="16">
        <v>7</v>
      </c>
      <c r="AQ1270" s="16">
        <v>2</v>
      </c>
      <c r="AR1270" s="16">
        <v>3</v>
      </c>
      <c r="AS1270" s="16">
        <v>4</v>
      </c>
      <c r="AT1270" s="16">
        <v>1</v>
      </c>
      <c r="AU1270">
        <v>1</v>
      </c>
      <c r="AV1270">
        <v>0</v>
      </c>
      <c r="AW1270">
        <v>1</v>
      </c>
      <c r="AX1270">
        <v>0</v>
      </c>
      <c r="AY1270">
        <v>0</v>
      </c>
      <c r="AZ1270">
        <v>0</v>
      </c>
    </row>
    <row r="1271" spans="1:52" x14ac:dyDescent="0.35">
      <c r="A1271">
        <v>13251</v>
      </c>
      <c r="B1271" t="s">
        <v>69</v>
      </c>
      <c r="C1271" t="s">
        <v>74</v>
      </c>
      <c r="D1271" t="s">
        <v>68</v>
      </c>
      <c r="E1271" t="s">
        <v>84</v>
      </c>
      <c r="F1271" t="s">
        <v>198</v>
      </c>
      <c r="G1271" t="s">
        <v>96</v>
      </c>
      <c r="H1271" t="s">
        <v>97</v>
      </c>
      <c r="I1271" t="s">
        <v>205</v>
      </c>
      <c r="J1271" t="s">
        <v>110</v>
      </c>
      <c r="K1271" t="s">
        <v>202</v>
      </c>
      <c r="L1271">
        <v>6</v>
      </c>
      <c r="P1271">
        <v>7</v>
      </c>
      <c r="Q1271">
        <v>6</v>
      </c>
      <c r="R1271">
        <v>9</v>
      </c>
      <c r="S1271">
        <v>9</v>
      </c>
      <c r="T1271">
        <v>9</v>
      </c>
      <c r="U1271">
        <v>6</v>
      </c>
      <c r="V1271" t="s">
        <v>123</v>
      </c>
      <c r="X1271">
        <v>4</v>
      </c>
      <c r="Y1271" t="s">
        <v>69</v>
      </c>
      <c r="AB1271">
        <v>4</v>
      </c>
      <c r="AE1271" s="16"/>
      <c r="AF1271" s="16"/>
      <c r="AG1271" s="16"/>
      <c r="AH1271" s="16"/>
      <c r="AI1271" s="16"/>
      <c r="AJ1271" s="16"/>
      <c r="AL1271" s="16"/>
      <c r="AM1271" s="16"/>
      <c r="AN1271" s="16"/>
      <c r="AO1271" s="16"/>
      <c r="AP1271" s="16"/>
      <c r="AQ1271" s="16"/>
      <c r="AR1271" s="16"/>
      <c r="AS1271" s="16"/>
      <c r="AT1271" s="16"/>
      <c r="AU1271">
        <v>1</v>
      </c>
      <c r="AV1271">
        <v>0</v>
      </c>
      <c r="AW1271">
        <v>0</v>
      </c>
      <c r="AX1271">
        <v>0</v>
      </c>
      <c r="AY1271">
        <v>1</v>
      </c>
      <c r="AZ1271">
        <v>0</v>
      </c>
    </row>
    <row r="1272" spans="1:52" x14ac:dyDescent="0.35">
      <c r="A1272">
        <v>13256</v>
      </c>
      <c r="B1272" t="s">
        <v>69</v>
      </c>
      <c r="C1272" t="s">
        <v>74</v>
      </c>
      <c r="D1272" t="s">
        <v>68</v>
      </c>
      <c r="E1272" t="s">
        <v>75</v>
      </c>
      <c r="F1272" t="s">
        <v>200</v>
      </c>
      <c r="G1272" t="s">
        <v>96</v>
      </c>
      <c r="H1272" t="s">
        <v>98</v>
      </c>
      <c r="I1272" t="s">
        <v>205</v>
      </c>
      <c r="J1272" t="s">
        <v>111</v>
      </c>
      <c r="K1272" t="s">
        <v>202</v>
      </c>
      <c r="L1272">
        <v>10</v>
      </c>
      <c r="X1272" s="16"/>
      <c r="Y1272" t="s">
        <v>69</v>
      </c>
      <c r="AB1272">
        <v>5</v>
      </c>
      <c r="AE1272" s="16"/>
      <c r="AF1272" s="16"/>
      <c r="AG1272" s="16"/>
      <c r="AH1272" s="16"/>
      <c r="AI1272" s="16"/>
      <c r="AJ1272" s="16"/>
      <c r="AK1272">
        <v>9</v>
      </c>
      <c r="AL1272" s="16">
        <v>8</v>
      </c>
      <c r="AM1272" s="16">
        <v>10</v>
      </c>
      <c r="AN1272" s="16">
        <v>10</v>
      </c>
      <c r="AO1272" s="16">
        <v>7</v>
      </c>
      <c r="AP1272" s="16">
        <v>7</v>
      </c>
      <c r="AQ1272" s="16">
        <v>2</v>
      </c>
      <c r="AR1272" s="16">
        <v>1</v>
      </c>
      <c r="AS1272" s="16">
        <v>4</v>
      </c>
      <c r="AT1272" s="16">
        <v>3</v>
      </c>
      <c r="AU1272">
        <v>1</v>
      </c>
      <c r="AV1272">
        <v>0</v>
      </c>
      <c r="AW1272">
        <v>1</v>
      </c>
      <c r="AX1272">
        <v>0</v>
      </c>
      <c r="AY1272">
        <v>0</v>
      </c>
      <c r="AZ1272">
        <v>0</v>
      </c>
    </row>
    <row r="1273" spans="1:52" x14ac:dyDescent="0.35">
      <c r="A1273">
        <v>13257</v>
      </c>
      <c r="B1273" t="s">
        <v>69</v>
      </c>
      <c r="C1273" t="s">
        <v>74</v>
      </c>
      <c r="D1273" t="s">
        <v>68</v>
      </c>
      <c r="E1273" t="s">
        <v>83</v>
      </c>
      <c r="F1273" t="s">
        <v>198</v>
      </c>
      <c r="G1273" t="s">
        <v>96</v>
      </c>
      <c r="H1273" t="s">
        <v>98</v>
      </c>
      <c r="I1273" t="s">
        <v>207</v>
      </c>
      <c r="J1273" t="s">
        <v>110</v>
      </c>
      <c r="K1273" t="s">
        <v>204</v>
      </c>
      <c r="L1273">
        <v>8</v>
      </c>
      <c r="P1273">
        <v>9</v>
      </c>
      <c r="Q1273">
        <v>8</v>
      </c>
      <c r="R1273">
        <v>10</v>
      </c>
      <c r="S1273">
        <v>9</v>
      </c>
      <c r="T1273">
        <v>9</v>
      </c>
      <c r="U1273">
        <v>8</v>
      </c>
      <c r="V1273" t="s">
        <v>123</v>
      </c>
      <c r="X1273">
        <v>4</v>
      </c>
      <c r="Y1273" t="s">
        <v>68</v>
      </c>
      <c r="Z1273">
        <v>7</v>
      </c>
      <c r="AA1273">
        <v>3</v>
      </c>
      <c r="AB1273">
        <v>4</v>
      </c>
      <c r="AC1273">
        <v>10</v>
      </c>
      <c r="AD1273" t="s">
        <v>128</v>
      </c>
      <c r="AE1273" s="16">
        <v>4</v>
      </c>
      <c r="AF1273" s="16">
        <v>3</v>
      </c>
      <c r="AG1273" s="16">
        <v>4</v>
      </c>
      <c r="AH1273" s="16">
        <v>3</v>
      </c>
      <c r="AI1273" s="16">
        <v>2</v>
      </c>
      <c r="AJ1273" s="16"/>
      <c r="AL1273" s="16"/>
      <c r="AM1273" s="16"/>
      <c r="AN1273" s="16"/>
      <c r="AO1273" s="16"/>
      <c r="AP1273" s="16"/>
      <c r="AQ1273" s="16"/>
      <c r="AR1273" s="16"/>
      <c r="AS1273" s="16"/>
      <c r="AT1273" s="16"/>
      <c r="AU1273">
        <v>0</v>
      </c>
      <c r="AV1273">
        <v>0</v>
      </c>
      <c r="AW1273">
        <v>0</v>
      </c>
      <c r="AX1273">
        <v>0</v>
      </c>
      <c r="AY1273">
        <v>1</v>
      </c>
      <c r="AZ1273">
        <v>0</v>
      </c>
    </row>
    <row r="1274" spans="1:52" x14ac:dyDescent="0.35">
      <c r="A1274">
        <v>13259</v>
      </c>
      <c r="B1274" t="s">
        <v>69</v>
      </c>
      <c r="C1274" t="s">
        <v>74</v>
      </c>
      <c r="D1274" t="s">
        <v>68</v>
      </c>
      <c r="E1274" t="s">
        <v>77</v>
      </c>
      <c r="F1274" t="s">
        <v>198</v>
      </c>
      <c r="G1274" t="s">
        <v>95</v>
      </c>
      <c r="H1274" t="s">
        <v>97</v>
      </c>
      <c r="I1274" t="s">
        <v>209</v>
      </c>
      <c r="J1274" t="s">
        <v>112</v>
      </c>
      <c r="K1274" t="s">
        <v>204</v>
      </c>
      <c r="L1274">
        <v>9</v>
      </c>
      <c r="X1274" s="16"/>
      <c r="Y1274" t="s">
        <v>69</v>
      </c>
      <c r="AB1274">
        <v>5</v>
      </c>
      <c r="AE1274" s="16"/>
      <c r="AF1274" s="16"/>
      <c r="AG1274" s="16"/>
      <c r="AH1274" s="16"/>
      <c r="AI1274" s="16"/>
      <c r="AJ1274" s="16"/>
      <c r="AK1274">
        <v>7</v>
      </c>
      <c r="AL1274" s="16">
        <v>8</v>
      </c>
      <c r="AM1274" s="16">
        <v>8</v>
      </c>
      <c r="AN1274" s="16">
        <v>8</v>
      </c>
      <c r="AO1274" s="16">
        <v>9</v>
      </c>
      <c r="AP1274" s="16">
        <v>7</v>
      </c>
      <c r="AQ1274" s="16">
        <v>2</v>
      </c>
      <c r="AR1274" s="16">
        <v>4</v>
      </c>
      <c r="AS1274" s="16">
        <v>1</v>
      </c>
      <c r="AT1274" s="16">
        <v>3</v>
      </c>
      <c r="AU1274">
        <v>0</v>
      </c>
      <c r="AV1274">
        <v>0</v>
      </c>
      <c r="AW1274">
        <v>0</v>
      </c>
      <c r="AX1274">
        <v>0</v>
      </c>
      <c r="AY1274">
        <v>1</v>
      </c>
      <c r="AZ1274">
        <v>0</v>
      </c>
    </row>
    <row r="1275" spans="1:52" x14ac:dyDescent="0.35">
      <c r="A1275">
        <v>13261</v>
      </c>
      <c r="B1275" t="s">
        <v>69</v>
      </c>
      <c r="C1275" t="s">
        <v>74</v>
      </c>
      <c r="D1275" t="s">
        <v>68</v>
      </c>
      <c r="E1275" t="s">
        <v>84</v>
      </c>
      <c r="F1275" t="s">
        <v>198</v>
      </c>
      <c r="G1275" t="s">
        <v>96</v>
      </c>
      <c r="H1275" t="s">
        <v>98</v>
      </c>
      <c r="I1275" t="s">
        <v>201</v>
      </c>
      <c r="J1275" t="s">
        <v>111</v>
      </c>
      <c r="K1275" t="s">
        <v>116</v>
      </c>
      <c r="L1275">
        <v>10</v>
      </c>
      <c r="X1275" s="16"/>
      <c r="Y1275" t="s">
        <v>68</v>
      </c>
      <c r="Z1275">
        <v>9</v>
      </c>
      <c r="AA1275">
        <v>5</v>
      </c>
      <c r="AB1275">
        <v>4</v>
      </c>
      <c r="AC1275">
        <v>10</v>
      </c>
      <c r="AD1275" t="s">
        <v>128</v>
      </c>
      <c r="AE1275" s="16">
        <v>5</v>
      </c>
      <c r="AF1275" s="16">
        <v>4</v>
      </c>
      <c r="AG1275" s="16">
        <v>4</v>
      </c>
      <c r="AH1275" s="16">
        <v>4</v>
      </c>
      <c r="AI1275" s="16">
        <v>1</v>
      </c>
      <c r="AJ1275" s="16"/>
      <c r="AK1275">
        <v>9</v>
      </c>
      <c r="AL1275" s="16">
        <v>9</v>
      </c>
      <c r="AM1275" s="16">
        <v>9</v>
      </c>
      <c r="AN1275" s="16">
        <v>9</v>
      </c>
      <c r="AO1275" s="16">
        <v>7</v>
      </c>
      <c r="AP1275" s="16">
        <v>7</v>
      </c>
      <c r="AQ1275" s="16">
        <v>4</v>
      </c>
      <c r="AR1275" s="16">
        <v>2</v>
      </c>
      <c r="AS1275" s="16">
        <v>1</v>
      </c>
      <c r="AT1275" s="16">
        <v>3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</row>
    <row r="1276" spans="1:52" x14ac:dyDescent="0.35">
      <c r="A1276">
        <v>13264</v>
      </c>
      <c r="B1276" t="s">
        <v>69</v>
      </c>
      <c r="C1276" t="s">
        <v>74</v>
      </c>
      <c r="D1276" t="s">
        <v>68</v>
      </c>
      <c r="E1276" t="s">
        <v>80</v>
      </c>
      <c r="F1276" t="s">
        <v>196</v>
      </c>
      <c r="G1276" t="s">
        <v>95</v>
      </c>
      <c r="H1276" t="s">
        <v>98</v>
      </c>
      <c r="I1276" t="s">
        <v>209</v>
      </c>
      <c r="J1276" t="s">
        <v>111</v>
      </c>
      <c r="K1276" t="s">
        <v>202</v>
      </c>
      <c r="L1276">
        <v>6</v>
      </c>
      <c r="X1276" s="16"/>
      <c r="Y1276" t="s">
        <v>69</v>
      </c>
      <c r="AB1276">
        <v>4</v>
      </c>
      <c r="AE1276" s="16"/>
      <c r="AF1276" s="16"/>
      <c r="AG1276" s="16"/>
      <c r="AH1276" s="16"/>
      <c r="AI1276" s="16"/>
      <c r="AJ1276" s="16"/>
      <c r="AK1276">
        <v>7</v>
      </c>
      <c r="AL1276" s="16">
        <v>9</v>
      </c>
      <c r="AM1276" s="16">
        <v>7</v>
      </c>
      <c r="AN1276" s="16">
        <v>8</v>
      </c>
      <c r="AO1276" s="16">
        <v>8</v>
      </c>
      <c r="AP1276" s="16">
        <v>7</v>
      </c>
      <c r="AQ1276" s="16">
        <v>1</v>
      </c>
      <c r="AR1276" s="16">
        <v>3</v>
      </c>
      <c r="AS1276" s="16">
        <v>2</v>
      </c>
      <c r="AT1276" s="16">
        <v>4</v>
      </c>
      <c r="AU1276">
        <v>1</v>
      </c>
      <c r="AV1276">
        <v>0</v>
      </c>
      <c r="AW1276">
        <v>0</v>
      </c>
      <c r="AX1276">
        <v>0</v>
      </c>
      <c r="AY1276">
        <v>1</v>
      </c>
      <c r="AZ1276">
        <v>0</v>
      </c>
    </row>
    <row r="1277" spans="1:52" x14ac:dyDescent="0.35">
      <c r="A1277">
        <v>13267</v>
      </c>
      <c r="B1277" t="s">
        <v>69</v>
      </c>
      <c r="C1277" t="s">
        <v>74</v>
      </c>
      <c r="D1277" t="s">
        <v>68</v>
      </c>
      <c r="E1277" t="s">
        <v>84</v>
      </c>
      <c r="F1277" t="s">
        <v>208</v>
      </c>
      <c r="G1277" t="s">
        <v>94</v>
      </c>
      <c r="H1277" t="s">
        <v>98</v>
      </c>
      <c r="I1277" t="s">
        <v>207</v>
      </c>
      <c r="J1277" t="s">
        <v>111</v>
      </c>
      <c r="K1277" t="s">
        <v>116</v>
      </c>
      <c r="L1277">
        <v>10</v>
      </c>
      <c r="X1277" s="16"/>
      <c r="Y1277" t="s">
        <v>69</v>
      </c>
      <c r="AB1277">
        <v>5</v>
      </c>
      <c r="AE1277" s="16"/>
      <c r="AF1277" s="16"/>
      <c r="AG1277" s="16"/>
      <c r="AH1277" s="16"/>
      <c r="AI1277" s="16"/>
      <c r="AJ1277" s="16"/>
      <c r="AK1277">
        <v>9</v>
      </c>
      <c r="AL1277" s="16">
        <v>10</v>
      </c>
      <c r="AM1277" s="16">
        <v>7</v>
      </c>
      <c r="AN1277" s="16">
        <v>10</v>
      </c>
      <c r="AO1277" s="16">
        <v>8</v>
      </c>
      <c r="AP1277" s="16">
        <v>10</v>
      </c>
      <c r="AQ1277" s="16">
        <v>1</v>
      </c>
      <c r="AR1277" s="16">
        <v>2</v>
      </c>
      <c r="AS1277" s="16">
        <v>4</v>
      </c>
      <c r="AT1277" s="16">
        <v>3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</row>
    <row r="1278" spans="1:52" x14ac:dyDescent="0.35">
      <c r="A1278">
        <v>13268</v>
      </c>
      <c r="B1278" t="s">
        <v>69</v>
      </c>
      <c r="C1278" t="s">
        <v>74</v>
      </c>
      <c r="D1278" t="s">
        <v>68</v>
      </c>
      <c r="E1278" t="s">
        <v>76</v>
      </c>
      <c r="F1278" t="s">
        <v>200</v>
      </c>
      <c r="G1278" t="s">
        <v>96</v>
      </c>
      <c r="H1278" t="s">
        <v>98</v>
      </c>
      <c r="I1278" t="s">
        <v>197</v>
      </c>
      <c r="J1278" t="s">
        <v>110</v>
      </c>
      <c r="K1278" t="s">
        <v>117</v>
      </c>
      <c r="L1278">
        <v>6</v>
      </c>
      <c r="P1278">
        <v>8</v>
      </c>
      <c r="Q1278">
        <v>10</v>
      </c>
      <c r="R1278">
        <v>10</v>
      </c>
      <c r="S1278">
        <v>9</v>
      </c>
      <c r="T1278">
        <v>8</v>
      </c>
      <c r="U1278">
        <v>10</v>
      </c>
      <c r="V1278" t="s">
        <v>123</v>
      </c>
      <c r="X1278">
        <v>2</v>
      </c>
      <c r="Y1278" t="s">
        <v>68</v>
      </c>
      <c r="Z1278">
        <v>7</v>
      </c>
      <c r="AA1278">
        <v>2</v>
      </c>
      <c r="AB1278">
        <v>3</v>
      </c>
      <c r="AC1278">
        <v>6</v>
      </c>
      <c r="AD1278" t="s">
        <v>128</v>
      </c>
      <c r="AE1278" s="16">
        <v>5</v>
      </c>
      <c r="AF1278" s="16">
        <v>4</v>
      </c>
      <c r="AG1278" s="16">
        <v>5</v>
      </c>
      <c r="AH1278" s="16">
        <v>4</v>
      </c>
      <c r="AI1278" s="16">
        <v>1</v>
      </c>
      <c r="AJ1278" s="16"/>
      <c r="AL1278" s="16"/>
      <c r="AM1278" s="16"/>
      <c r="AN1278" s="16"/>
      <c r="AO1278" s="16"/>
      <c r="AP1278" s="16"/>
      <c r="AQ1278" s="16"/>
      <c r="AR1278" s="16"/>
      <c r="AS1278" s="16"/>
      <c r="AT1278" s="16"/>
      <c r="AU1278">
        <v>1</v>
      </c>
      <c r="AV1278">
        <v>1</v>
      </c>
      <c r="AW1278">
        <v>0</v>
      </c>
      <c r="AX1278">
        <v>0</v>
      </c>
      <c r="AY1278">
        <v>0</v>
      </c>
      <c r="AZ1278">
        <v>0</v>
      </c>
    </row>
    <row r="1279" spans="1:52" x14ac:dyDescent="0.35">
      <c r="A1279">
        <v>13269</v>
      </c>
      <c r="B1279" t="s">
        <v>69</v>
      </c>
      <c r="C1279" t="s">
        <v>74</v>
      </c>
      <c r="D1279" t="s">
        <v>68</v>
      </c>
      <c r="E1279" t="s">
        <v>85</v>
      </c>
      <c r="F1279" t="s">
        <v>208</v>
      </c>
      <c r="G1279" t="s">
        <v>93</v>
      </c>
      <c r="H1279" t="s">
        <v>99</v>
      </c>
      <c r="I1279" t="s">
        <v>197</v>
      </c>
      <c r="J1279" t="s">
        <v>110</v>
      </c>
      <c r="K1279" t="s">
        <v>202</v>
      </c>
      <c r="L1279">
        <v>9</v>
      </c>
      <c r="P1279">
        <v>9</v>
      </c>
      <c r="Q1279">
        <v>7</v>
      </c>
      <c r="R1279">
        <v>5</v>
      </c>
      <c r="S1279">
        <v>8</v>
      </c>
      <c r="T1279">
        <v>8</v>
      </c>
      <c r="U1279">
        <v>7</v>
      </c>
      <c r="V1279" t="s">
        <v>123</v>
      </c>
      <c r="X1279">
        <v>4</v>
      </c>
      <c r="Y1279" t="s">
        <v>68</v>
      </c>
      <c r="Z1279">
        <v>9</v>
      </c>
      <c r="AA1279">
        <v>4</v>
      </c>
      <c r="AB1279">
        <v>5</v>
      </c>
      <c r="AC1279">
        <v>8</v>
      </c>
      <c r="AD1279" t="s">
        <v>128</v>
      </c>
      <c r="AE1279" s="16">
        <v>3</v>
      </c>
      <c r="AF1279" s="16">
        <v>3</v>
      </c>
      <c r="AG1279" s="16">
        <v>3</v>
      </c>
      <c r="AH1279" s="16">
        <v>3</v>
      </c>
      <c r="AI1279" s="16">
        <v>1</v>
      </c>
      <c r="AJ1279" s="16"/>
      <c r="AL1279" s="16"/>
      <c r="AM1279" s="16"/>
      <c r="AN1279" s="16"/>
      <c r="AO1279" s="16"/>
      <c r="AP1279" s="16"/>
      <c r="AQ1279" s="16"/>
      <c r="AR1279" s="16"/>
      <c r="AS1279" s="16"/>
      <c r="AT1279" s="16"/>
      <c r="AU1279">
        <v>1</v>
      </c>
      <c r="AV1279">
        <v>1</v>
      </c>
      <c r="AW1279">
        <v>1</v>
      </c>
      <c r="AX1279">
        <v>0</v>
      </c>
      <c r="AY1279">
        <v>0</v>
      </c>
      <c r="AZ1279">
        <v>0</v>
      </c>
    </row>
    <row r="1280" spans="1:52" x14ac:dyDescent="0.35">
      <c r="A1280">
        <v>13272</v>
      </c>
      <c r="B1280" t="s">
        <v>69</v>
      </c>
      <c r="C1280" t="s">
        <v>74</v>
      </c>
      <c r="D1280" t="s">
        <v>68</v>
      </c>
      <c r="E1280" t="s">
        <v>85</v>
      </c>
      <c r="F1280" t="s">
        <v>198</v>
      </c>
      <c r="G1280" t="s">
        <v>96</v>
      </c>
      <c r="H1280" t="s">
        <v>97</v>
      </c>
      <c r="I1280" t="s">
        <v>199</v>
      </c>
      <c r="J1280" t="s">
        <v>111</v>
      </c>
      <c r="K1280" t="s">
        <v>202</v>
      </c>
      <c r="L1280">
        <v>10</v>
      </c>
      <c r="X1280" s="16"/>
      <c r="Y1280" t="s">
        <v>69</v>
      </c>
      <c r="AB1280">
        <v>5</v>
      </c>
      <c r="AE1280" s="16"/>
      <c r="AF1280" s="16"/>
      <c r="AG1280" s="16"/>
      <c r="AH1280" s="16"/>
      <c r="AI1280" s="16"/>
      <c r="AJ1280" s="16"/>
      <c r="AK1280">
        <v>9</v>
      </c>
      <c r="AL1280" s="16">
        <v>8</v>
      </c>
      <c r="AM1280" s="16">
        <v>9</v>
      </c>
      <c r="AN1280" s="16">
        <v>10</v>
      </c>
      <c r="AO1280" s="16">
        <v>10</v>
      </c>
      <c r="AP1280" s="16">
        <v>9</v>
      </c>
      <c r="AQ1280" s="16">
        <v>2</v>
      </c>
      <c r="AR1280" s="16">
        <v>1</v>
      </c>
      <c r="AS1280" s="16">
        <v>3</v>
      </c>
      <c r="AT1280" s="16">
        <v>4</v>
      </c>
      <c r="AU1280">
        <v>1</v>
      </c>
      <c r="AV1280">
        <v>1</v>
      </c>
      <c r="AW1280">
        <v>1</v>
      </c>
      <c r="AX1280">
        <v>0</v>
      </c>
      <c r="AY1280">
        <v>0</v>
      </c>
      <c r="AZ1280">
        <v>0</v>
      </c>
    </row>
    <row r="1281" spans="1:52" x14ac:dyDescent="0.35">
      <c r="A1281">
        <v>13274</v>
      </c>
      <c r="B1281" t="s">
        <v>69</v>
      </c>
      <c r="C1281" t="s">
        <v>74</v>
      </c>
      <c r="D1281" t="s">
        <v>68</v>
      </c>
      <c r="E1281" t="s">
        <v>85</v>
      </c>
      <c r="F1281" t="s">
        <v>200</v>
      </c>
      <c r="G1281" t="s">
        <v>94</v>
      </c>
      <c r="H1281" t="s">
        <v>98</v>
      </c>
      <c r="I1281" t="s">
        <v>197</v>
      </c>
      <c r="J1281" t="s">
        <v>110</v>
      </c>
      <c r="K1281" t="s">
        <v>116</v>
      </c>
      <c r="L1281">
        <v>9</v>
      </c>
      <c r="P1281">
        <v>10</v>
      </c>
      <c r="Q1281">
        <v>10</v>
      </c>
      <c r="R1281">
        <v>8</v>
      </c>
      <c r="S1281">
        <v>8</v>
      </c>
      <c r="T1281">
        <v>9</v>
      </c>
      <c r="U1281">
        <v>10</v>
      </c>
      <c r="V1281" t="s">
        <v>126</v>
      </c>
      <c r="X1281">
        <v>5</v>
      </c>
      <c r="Y1281" t="s">
        <v>69</v>
      </c>
      <c r="AB1281">
        <v>5</v>
      </c>
      <c r="AE1281" s="16"/>
      <c r="AF1281" s="16"/>
      <c r="AG1281" s="16"/>
      <c r="AH1281" s="16"/>
      <c r="AI1281" s="16"/>
      <c r="AJ1281" s="16"/>
      <c r="AL1281" s="16"/>
      <c r="AM1281" s="16"/>
      <c r="AN1281" s="16"/>
      <c r="AO1281" s="16"/>
      <c r="AP1281" s="16"/>
      <c r="AQ1281" s="16"/>
      <c r="AR1281" s="16"/>
      <c r="AS1281" s="16"/>
      <c r="AT1281" s="16"/>
      <c r="AU1281">
        <v>1</v>
      </c>
      <c r="AV1281">
        <v>1</v>
      </c>
      <c r="AW1281">
        <v>1</v>
      </c>
      <c r="AX1281">
        <v>0</v>
      </c>
      <c r="AY1281">
        <v>0</v>
      </c>
      <c r="AZ1281">
        <v>0</v>
      </c>
    </row>
    <row r="1282" spans="1:52" x14ac:dyDescent="0.35">
      <c r="A1282">
        <v>13275</v>
      </c>
      <c r="B1282" t="s">
        <v>69</v>
      </c>
      <c r="C1282" t="s">
        <v>74</v>
      </c>
      <c r="D1282" t="s">
        <v>68</v>
      </c>
      <c r="E1282" t="s">
        <v>76</v>
      </c>
      <c r="F1282" t="s">
        <v>198</v>
      </c>
      <c r="G1282" t="s">
        <v>95</v>
      </c>
      <c r="H1282" t="s">
        <v>97</v>
      </c>
      <c r="I1282" t="s">
        <v>201</v>
      </c>
      <c r="J1282" t="s">
        <v>111</v>
      </c>
      <c r="K1282" t="s">
        <v>204</v>
      </c>
      <c r="L1282">
        <v>9</v>
      </c>
      <c r="X1282" s="16"/>
      <c r="Y1282" t="s">
        <v>69</v>
      </c>
      <c r="AB1282">
        <v>5</v>
      </c>
      <c r="AE1282" s="16"/>
      <c r="AF1282" s="16"/>
      <c r="AG1282" s="16"/>
      <c r="AH1282" s="16"/>
      <c r="AI1282" s="16"/>
      <c r="AJ1282" s="16"/>
      <c r="AK1282">
        <v>9</v>
      </c>
      <c r="AL1282" s="16">
        <v>9</v>
      </c>
      <c r="AM1282" s="16">
        <v>8</v>
      </c>
      <c r="AN1282" s="16">
        <v>10</v>
      </c>
      <c r="AO1282" s="16">
        <v>10</v>
      </c>
      <c r="AP1282" s="16">
        <v>9</v>
      </c>
      <c r="AQ1282" s="16">
        <v>1</v>
      </c>
      <c r="AR1282" s="16">
        <v>4</v>
      </c>
      <c r="AS1282" s="16">
        <v>2</v>
      </c>
      <c r="AT1282" s="16">
        <v>3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0</v>
      </c>
    </row>
    <row r="1283" spans="1:52" x14ac:dyDescent="0.35">
      <c r="A1283">
        <v>13276</v>
      </c>
      <c r="B1283" t="s">
        <v>69</v>
      </c>
      <c r="C1283" t="s">
        <v>74</v>
      </c>
      <c r="D1283" t="s">
        <v>68</v>
      </c>
      <c r="E1283" t="s">
        <v>80</v>
      </c>
      <c r="F1283" t="s">
        <v>208</v>
      </c>
      <c r="G1283" t="s">
        <v>94</v>
      </c>
      <c r="H1283" t="s">
        <v>98</v>
      </c>
      <c r="I1283" t="s">
        <v>209</v>
      </c>
      <c r="J1283" t="s">
        <v>111</v>
      </c>
      <c r="K1283" t="s">
        <v>202</v>
      </c>
      <c r="L1283">
        <v>10</v>
      </c>
      <c r="X1283" s="16"/>
      <c r="Y1283" t="s">
        <v>68</v>
      </c>
      <c r="Z1283">
        <v>10</v>
      </c>
      <c r="AA1283">
        <v>5</v>
      </c>
      <c r="AB1283">
        <v>4</v>
      </c>
      <c r="AC1283">
        <v>9</v>
      </c>
      <c r="AD1283" t="s">
        <v>128</v>
      </c>
      <c r="AE1283" s="16">
        <v>5</v>
      </c>
      <c r="AF1283" s="16">
        <v>4</v>
      </c>
      <c r="AG1283" s="16">
        <v>5</v>
      </c>
      <c r="AH1283" s="16">
        <v>4</v>
      </c>
      <c r="AI1283" s="16">
        <v>3</v>
      </c>
      <c r="AJ1283" s="16"/>
      <c r="AK1283">
        <v>9</v>
      </c>
      <c r="AL1283" s="16">
        <v>9</v>
      </c>
      <c r="AM1283" s="16">
        <v>7</v>
      </c>
      <c r="AN1283" s="16">
        <v>10</v>
      </c>
      <c r="AO1283" s="16">
        <v>8</v>
      </c>
      <c r="AP1283" s="16">
        <v>9</v>
      </c>
      <c r="AQ1283" s="16">
        <v>1</v>
      </c>
      <c r="AR1283" s="16">
        <v>2</v>
      </c>
      <c r="AS1283" s="16">
        <v>4</v>
      </c>
      <c r="AT1283" s="16">
        <v>3</v>
      </c>
      <c r="AU1283">
        <v>1</v>
      </c>
      <c r="AV1283">
        <v>0</v>
      </c>
      <c r="AW1283">
        <v>0</v>
      </c>
      <c r="AX1283">
        <v>0</v>
      </c>
      <c r="AY1283">
        <v>1</v>
      </c>
      <c r="AZ1283">
        <v>0</v>
      </c>
    </row>
    <row r="1284" spans="1:52" x14ac:dyDescent="0.35">
      <c r="A1284">
        <v>13278</v>
      </c>
      <c r="B1284" t="s">
        <v>69</v>
      </c>
      <c r="C1284" t="s">
        <v>74</v>
      </c>
      <c r="D1284" t="s">
        <v>68</v>
      </c>
      <c r="E1284" t="s">
        <v>79</v>
      </c>
      <c r="F1284" t="s">
        <v>198</v>
      </c>
      <c r="G1284" t="s">
        <v>95</v>
      </c>
      <c r="H1284" t="s">
        <v>98</v>
      </c>
      <c r="I1284" t="s">
        <v>199</v>
      </c>
      <c r="J1284" t="s">
        <v>111</v>
      </c>
      <c r="K1284" t="s">
        <v>204</v>
      </c>
      <c r="L1284">
        <v>7</v>
      </c>
      <c r="X1284" s="16"/>
      <c r="Y1284" t="s">
        <v>69</v>
      </c>
      <c r="AB1284">
        <v>5</v>
      </c>
      <c r="AE1284" s="16"/>
      <c r="AF1284" s="16"/>
      <c r="AG1284" s="16"/>
      <c r="AH1284" s="16"/>
      <c r="AI1284" s="16"/>
      <c r="AJ1284" s="16"/>
      <c r="AK1284">
        <v>9</v>
      </c>
      <c r="AL1284" s="16">
        <v>10</v>
      </c>
      <c r="AM1284" s="16">
        <v>9</v>
      </c>
      <c r="AN1284" s="16">
        <v>10</v>
      </c>
      <c r="AO1284" s="16">
        <v>10</v>
      </c>
      <c r="AP1284" s="16">
        <v>10</v>
      </c>
      <c r="AQ1284" s="16">
        <v>2</v>
      </c>
      <c r="AR1284" s="16">
        <v>1</v>
      </c>
      <c r="AS1284" s="16">
        <v>3</v>
      </c>
      <c r="AT1284" s="16">
        <v>4</v>
      </c>
      <c r="AU1284">
        <v>1</v>
      </c>
      <c r="AV1284">
        <v>0</v>
      </c>
      <c r="AW1284">
        <v>1</v>
      </c>
      <c r="AX1284">
        <v>0</v>
      </c>
      <c r="AY1284">
        <v>0</v>
      </c>
      <c r="AZ1284">
        <v>0</v>
      </c>
    </row>
    <row r="1285" spans="1:52" x14ac:dyDescent="0.35">
      <c r="A1285">
        <v>13281</v>
      </c>
      <c r="B1285" t="s">
        <v>69</v>
      </c>
      <c r="C1285" t="s">
        <v>74</v>
      </c>
      <c r="D1285" t="s">
        <v>68</v>
      </c>
      <c r="E1285" t="s">
        <v>86</v>
      </c>
      <c r="F1285" t="s">
        <v>196</v>
      </c>
      <c r="G1285" t="s">
        <v>95</v>
      </c>
      <c r="H1285" t="s">
        <v>98</v>
      </c>
      <c r="I1285" t="s">
        <v>197</v>
      </c>
      <c r="J1285" t="s">
        <v>111</v>
      </c>
      <c r="K1285" t="s">
        <v>204</v>
      </c>
      <c r="L1285">
        <v>10</v>
      </c>
      <c r="X1285" s="16"/>
      <c r="Y1285" t="s">
        <v>69</v>
      </c>
      <c r="AB1285">
        <v>5</v>
      </c>
      <c r="AE1285" s="16"/>
      <c r="AF1285" s="16"/>
      <c r="AG1285" s="16"/>
      <c r="AH1285" s="16"/>
      <c r="AI1285" s="16"/>
      <c r="AJ1285" s="16"/>
      <c r="AK1285">
        <v>9</v>
      </c>
      <c r="AL1285" s="16">
        <v>8</v>
      </c>
      <c r="AM1285" s="16">
        <v>8</v>
      </c>
      <c r="AN1285" s="16">
        <v>10</v>
      </c>
      <c r="AO1285" s="16">
        <v>7</v>
      </c>
      <c r="AP1285" s="16">
        <v>8</v>
      </c>
      <c r="AQ1285" s="16">
        <v>4</v>
      </c>
      <c r="AR1285" s="16">
        <v>1</v>
      </c>
      <c r="AS1285" s="16">
        <v>3</v>
      </c>
      <c r="AT1285" s="16">
        <v>2</v>
      </c>
      <c r="AU1285">
        <v>0</v>
      </c>
      <c r="AV1285">
        <v>1</v>
      </c>
      <c r="AW1285">
        <v>1</v>
      </c>
      <c r="AX1285">
        <v>0</v>
      </c>
      <c r="AY1285">
        <v>0</v>
      </c>
      <c r="AZ1285">
        <v>0</v>
      </c>
    </row>
    <row r="1286" spans="1:52" x14ac:dyDescent="0.35">
      <c r="A1286">
        <v>13283</v>
      </c>
      <c r="B1286" t="s">
        <v>69</v>
      </c>
      <c r="C1286" t="s">
        <v>74</v>
      </c>
      <c r="D1286" t="s">
        <v>68</v>
      </c>
      <c r="E1286" t="s">
        <v>84</v>
      </c>
      <c r="F1286" t="s">
        <v>200</v>
      </c>
      <c r="G1286" t="s">
        <v>96</v>
      </c>
      <c r="H1286" t="s">
        <v>98</v>
      </c>
      <c r="I1286" t="s">
        <v>207</v>
      </c>
      <c r="J1286" t="s">
        <v>111</v>
      </c>
      <c r="K1286" t="s">
        <v>204</v>
      </c>
      <c r="L1286">
        <v>10</v>
      </c>
      <c r="X1286" s="16"/>
      <c r="Y1286" t="s">
        <v>69</v>
      </c>
      <c r="AB1286">
        <v>5</v>
      </c>
      <c r="AE1286" s="16"/>
      <c r="AF1286" s="16"/>
      <c r="AG1286" s="16"/>
      <c r="AH1286" s="16"/>
      <c r="AI1286" s="16"/>
      <c r="AJ1286" s="16"/>
      <c r="AK1286">
        <v>9</v>
      </c>
      <c r="AL1286" s="16">
        <v>8</v>
      </c>
      <c r="AM1286" s="16">
        <v>7</v>
      </c>
      <c r="AN1286" s="16">
        <v>9</v>
      </c>
      <c r="AO1286" s="16">
        <v>10</v>
      </c>
      <c r="AP1286" s="16">
        <v>8</v>
      </c>
      <c r="AQ1286" s="16">
        <v>1</v>
      </c>
      <c r="AR1286" s="16">
        <v>4</v>
      </c>
      <c r="AS1286" s="16">
        <v>2</v>
      </c>
      <c r="AT1286" s="16">
        <v>3</v>
      </c>
      <c r="AU1286">
        <v>1</v>
      </c>
      <c r="AV1286">
        <v>1</v>
      </c>
      <c r="AW1286">
        <v>0</v>
      </c>
      <c r="AX1286">
        <v>0</v>
      </c>
      <c r="AY1286">
        <v>0</v>
      </c>
      <c r="AZ1286">
        <v>0</v>
      </c>
    </row>
    <row r="1287" spans="1:52" x14ac:dyDescent="0.35">
      <c r="A1287">
        <v>13285</v>
      </c>
      <c r="B1287" t="s">
        <v>69</v>
      </c>
      <c r="C1287" t="s">
        <v>74</v>
      </c>
      <c r="D1287" t="s">
        <v>68</v>
      </c>
      <c r="E1287" t="s">
        <v>78</v>
      </c>
      <c r="F1287" t="s">
        <v>200</v>
      </c>
      <c r="G1287" t="s">
        <v>94</v>
      </c>
      <c r="H1287" t="s">
        <v>97</v>
      </c>
      <c r="I1287" t="s">
        <v>201</v>
      </c>
      <c r="J1287" t="s">
        <v>111</v>
      </c>
      <c r="K1287" t="s">
        <v>116</v>
      </c>
      <c r="L1287">
        <v>9</v>
      </c>
      <c r="X1287" s="16"/>
      <c r="Y1287" t="s">
        <v>69</v>
      </c>
      <c r="AB1287">
        <v>5</v>
      </c>
      <c r="AE1287" s="16"/>
      <c r="AF1287" s="16"/>
      <c r="AG1287" s="16"/>
      <c r="AH1287" s="16"/>
      <c r="AI1287" s="16"/>
      <c r="AJ1287" s="16"/>
      <c r="AK1287">
        <v>9</v>
      </c>
      <c r="AL1287" s="16">
        <v>10</v>
      </c>
      <c r="AM1287" s="16">
        <v>7</v>
      </c>
      <c r="AN1287" s="16">
        <v>9</v>
      </c>
      <c r="AO1287" s="16">
        <v>9</v>
      </c>
      <c r="AP1287" s="16">
        <v>9</v>
      </c>
      <c r="AQ1287" s="16">
        <v>1</v>
      </c>
      <c r="AR1287" s="16">
        <v>4</v>
      </c>
      <c r="AS1287" s="16">
        <v>2</v>
      </c>
      <c r="AT1287" s="16">
        <v>3</v>
      </c>
      <c r="AU1287">
        <v>1</v>
      </c>
      <c r="AV1287">
        <v>1</v>
      </c>
      <c r="AW1287">
        <v>0</v>
      </c>
      <c r="AX1287">
        <v>0</v>
      </c>
      <c r="AY1287">
        <v>0</v>
      </c>
      <c r="AZ1287">
        <v>0</v>
      </c>
    </row>
    <row r="1288" spans="1:52" x14ac:dyDescent="0.35">
      <c r="A1288">
        <v>13287</v>
      </c>
      <c r="B1288" t="s">
        <v>69</v>
      </c>
      <c r="C1288" t="s">
        <v>74</v>
      </c>
      <c r="D1288" t="s">
        <v>68</v>
      </c>
      <c r="E1288" t="s">
        <v>86</v>
      </c>
      <c r="F1288" t="s">
        <v>198</v>
      </c>
      <c r="G1288" t="s">
        <v>95</v>
      </c>
      <c r="H1288" t="s">
        <v>98</v>
      </c>
      <c r="I1288" t="s">
        <v>203</v>
      </c>
      <c r="J1288" t="s">
        <v>111</v>
      </c>
      <c r="K1288" t="s">
        <v>202</v>
      </c>
      <c r="L1288">
        <v>9</v>
      </c>
      <c r="X1288" s="16"/>
      <c r="Y1288" t="s">
        <v>68</v>
      </c>
      <c r="Z1288">
        <v>9</v>
      </c>
      <c r="AA1288">
        <v>4</v>
      </c>
      <c r="AB1288">
        <v>5</v>
      </c>
      <c r="AC1288">
        <v>9</v>
      </c>
      <c r="AD1288" t="s">
        <v>128</v>
      </c>
      <c r="AE1288" s="16">
        <v>5</v>
      </c>
      <c r="AF1288" s="16">
        <v>4</v>
      </c>
      <c r="AG1288" s="16">
        <v>5</v>
      </c>
      <c r="AH1288" s="16">
        <v>4</v>
      </c>
      <c r="AI1288" s="16">
        <v>1</v>
      </c>
      <c r="AJ1288" s="16"/>
      <c r="AK1288">
        <v>9</v>
      </c>
      <c r="AL1288" s="16">
        <v>10</v>
      </c>
      <c r="AM1288" s="16">
        <v>10</v>
      </c>
      <c r="AN1288" s="16">
        <v>10</v>
      </c>
      <c r="AO1288" s="16">
        <v>8</v>
      </c>
      <c r="AP1288" s="16">
        <v>6</v>
      </c>
      <c r="AQ1288" s="16">
        <v>3</v>
      </c>
      <c r="AR1288" s="16">
        <v>2</v>
      </c>
      <c r="AS1288" s="16">
        <v>1</v>
      </c>
      <c r="AT1288" s="16">
        <v>4</v>
      </c>
      <c r="AU1288">
        <v>1</v>
      </c>
      <c r="AV1288">
        <v>0</v>
      </c>
      <c r="AW1288">
        <v>0</v>
      </c>
      <c r="AX1288">
        <v>0</v>
      </c>
      <c r="AY1288">
        <v>0</v>
      </c>
      <c r="AZ1288">
        <v>0</v>
      </c>
    </row>
    <row r="1289" spans="1:52" x14ac:dyDescent="0.35">
      <c r="A1289">
        <v>13288</v>
      </c>
      <c r="B1289" t="s">
        <v>69</v>
      </c>
      <c r="C1289" t="s">
        <v>74</v>
      </c>
      <c r="D1289" t="s">
        <v>68</v>
      </c>
      <c r="E1289" t="s">
        <v>79</v>
      </c>
      <c r="F1289" t="s">
        <v>198</v>
      </c>
      <c r="G1289" t="s">
        <v>96</v>
      </c>
      <c r="H1289" t="s">
        <v>97</v>
      </c>
      <c r="I1289" t="s">
        <v>207</v>
      </c>
      <c r="J1289" t="s">
        <v>111</v>
      </c>
      <c r="K1289" t="s">
        <v>202</v>
      </c>
      <c r="L1289">
        <v>8</v>
      </c>
      <c r="X1289" s="16"/>
      <c r="Y1289" t="s">
        <v>69</v>
      </c>
      <c r="AB1289">
        <v>4</v>
      </c>
      <c r="AE1289" s="16"/>
      <c r="AF1289" s="16"/>
      <c r="AG1289" s="16"/>
      <c r="AH1289" s="16"/>
      <c r="AI1289" s="16"/>
      <c r="AJ1289" s="16"/>
      <c r="AK1289">
        <v>6</v>
      </c>
      <c r="AL1289" s="16">
        <v>5</v>
      </c>
      <c r="AM1289" s="16">
        <v>5</v>
      </c>
      <c r="AN1289" s="16">
        <v>4</v>
      </c>
      <c r="AO1289" s="16">
        <v>9</v>
      </c>
      <c r="AP1289" s="16">
        <v>7</v>
      </c>
      <c r="AQ1289" s="16">
        <v>2</v>
      </c>
      <c r="AR1289" s="16">
        <v>1</v>
      </c>
      <c r="AS1289" s="16">
        <v>3</v>
      </c>
      <c r="AT1289" s="16">
        <v>4</v>
      </c>
      <c r="AU1289">
        <v>1</v>
      </c>
      <c r="AV1289">
        <v>0</v>
      </c>
      <c r="AW1289">
        <v>0</v>
      </c>
      <c r="AX1289">
        <v>0</v>
      </c>
      <c r="AY1289">
        <v>1</v>
      </c>
      <c r="AZ1289">
        <v>0</v>
      </c>
    </row>
    <row r="1290" spans="1:52" x14ac:dyDescent="0.35">
      <c r="A1290">
        <v>13289</v>
      </c>
      <c r="B1290" t="s">
        <v>69</v>
      </c>
      <c r="C1290" t="s">
        <v>74</v>
      </c>
      <c r="D1290" t="s">
        <v>68</v>
      </c>
      <c r="E1290" t="s">
        <v>83</v>
      </c>
      <c r="F1290" t="s">
        <v>196</v>
      </c>
      <c r="G1290" t="s">
        <v>96</v>
      </c>
      <c r="H1290" t="s">
        <v>97</v>
      </c>
      <c r="I1290" t="s">
        <v>206</v>
      </c>
      <c r="J1290" t="s">
        <v>110</v>
      </c>
      <c r="K1290" t="s">
        <v>202</v>
      </c>
      <c r="L1290">
        <v>9</v>
      </c>
      <c r="P1290">
        <v>9</v>
      </c>
      <c r="Q1290">
        <v>10</v>
      </c>
      <c r="R1290">
        <v>9</v>
      </c>
      <c r="S1290">
        <v>10</v>
      </c>
      <c r="T1290">
        <v>8</v>
      </c>
      <c r="U1290">
        <v>10</v>
      </c>
      <c r="V1290" t="s">
        <v>123</v>
      </c>
      <c r="X1290">
        <v>5</v>
      </c>
      <c r="Y1290" t="s">
        <v>69</v>
      </c>
      <c r="AB1290">
        <v>4</v>
      </c>
      <c r="AE1290" s="16"/>
      <c r="AF1290" s="16"/>
      <c r="AG1290" s="16"/>
      <c r="AH1290" s="16"/>
      <c r="AI1290" s="16"/>
      <c r="AJ1290" s="16"/>
      <c r="AL1290" s="16"/>
      <c r="AM1290" s="16"/>
      <c r="AN1290" s="16"/>
      <c r="AO1290" s="16"/>
      <c r="AP1290" s="16"/>
      <c r="AQ1290" s="16"/>
      <c r="AR1290" s="16"/>
      <c r="AS1290" s="16"/>
      <c r="AT1290" s="16"/>
      <c r="AU1290">
        <v>1</v>
      </c>
      <c r="AV1290">
        <v>0</v>
      </c>
      <c r="AW1290">
        <v>0</v>
      </c>
      <c r="AX1290">
        <v>0</v>
      </c>
      <c r="AY1290">
        <v>1</v>
      </c>
      <c r="AZ1290">
        <v>0</v>
      </c>
    </row>
    <row r="1291" spans="1:52" x14ac:dyDescent="0.35">
      <c r="A1291">
        <v>13290</v>
      </c>
      <c r="B1291" t="s">
        <v>69</v>
      </c>
      <c r="C1291" t="s">
        <v>74</v>
      </c>
      <c r="D1291" t="s">
        <v>68</v>
      </c>
      <c r="E1291" t="s">
        <v>80</v>
      </c>
      <c r="F1291" t="s">
        <v>200</v>
      </c>
      <c r="G1291" t="s">
        <v>93</v>
      </c>
      <c r="H1291" t="s">
        <v>97</v>
      </c>
      <c r="I1291" t="s">
        <v>207</v>
      </c>
      <c r="J1291" t="s">
        <v>111</v>
      </c>
      <c r="K1291" t="s">
        <v>204</v>
      </c>
      <c r="L1291">
        <v>8</v>
      </c>
      <c r="X1291" s="16"/>
      <c r="Y1291" t="s">
        <v>69</v>
      </c>
      <c r="AB1291">
        <v>5</v>
      </c>
      <c r="AE1291" s="16"/>
      <c r="AF1291" s="16"/>
      <c r="AG1291" s="16"/>
      <c r="AH1291" s="16"/>
      <c r="AI1291" s="16"/>
      <c r="AJ1291" s="16"/>
      <c r="AK1291">
        <v>10</v>
      </c>
      <c r="AL1291" s="16">
        <v>10</v>
      </c>
      <c r="AM1291" s="16">
        <v>7</v>
      </c>
      <c r="AN1291" s="16">
        <v>10</v>
      </c>
      <c r="AO1291" s="16">
        <v>9</v>
      </c>
      <c r="AP1291" s="16">
        <v>9</v>
      </c>
      <c r="AQ1291" s="16">
        <v>1</v>
      </c>
      <c r="AR1291" s="16">
        <v>2</v>
      </c>
      <c r="AS1291" s="16">
        <v>3</v>
      </c>
      <c r="AT1291" s="16">
        <v>4</v>
      </c>
      <c r="AU1291">
        <v>1</v>
      </c>
      <c r="AV1291">
        <v>1</v>
      </c>
      <c r="AW1291">
        <v>0</v>
      </c>
      <c r="AX1291">
        <v>0</v>
      </c>
      <c r="AY1291">
        <v>0</v>
      </c>
      <c r="AZ1291">
        <v>0</v>
      </c>
    </row>
    <row r="1292" spans="1:52" x14ac:dyDescent="0.35">
      <c r="A1292">
        <v>13294</v>
      </c>
      <c r="B1292" t="s">
        <v>69</v>
      </c>
      <c r="C1292" t="s">
        <v>74</v>
      </c>
      <c r="D1292" t="s">
        <v>68</v>
      </c>
      <c r="E1292" t="s">
        <v>85</v>
      </c>
      <c r="F1292" t="s">
        <v>208</v>
      </c>
      <c r="G1292" t="s">
        <v>94</v>
      </c>
      <c r="H1292" t="s">
        <v>98</v>
      </c>
      <c r="I1292" t="s">
        <v>199</v>
      </c>
      <c r="J1292" t="s">
        <v>111</v>
      </c>
      <c r="K1292" t="s">
        <v>204</v>
      </c>
      <c r="L1292">
        <v>10</v>
      </c>
      <c r="X1292" s="16"/>
      <c r="Y1292" t="s">
        <v>68</v>
      </c>
      <c r="Z1292">
        <v>10</v>
      </c>
      <c r="AA1292">
        <v>4</v>
      </c>
      <c r="AB1292">
        <v>5</v>
      </c>
      <c r="AC1292">
        <v>9</v>
      </c>
      <c r="AD1292" t="s">
        <v>128</v>
      </c>
      <c r="AE1292" s="16">
        <v>5</v>
      </c>
      <c r="AF1292" s="16">
        <v>4</v>
      </c>
      <c r="AG1292" s="16">
        <v>5</v>
      </c>
      <c r="AH1292" s="16">
        <v>5</v>
      </c>
      <c r="AI1292" s="16">
        <v>1</v>
      </c>
      <c r="AJ1292" s="16"/>
      <c r="AK1292">
        <v>9</v>
      </c>
      <c r="AL1292" s="16">
        <v>9</v>
      </c>
      <c r="AM1292" s="16">
        <v>9</v>
      </c>
      <c r="AN1292" s="16">
        <v>10</v>
      </c>
      <c r="AO1292" s="16">
        <v>7</v>
      </c>
      <c r="AP1292" s="16">
        <v>8</v>
      </c>
      <c r="AQ1292" s="16">
        <v>3</v>
      </c>
      <c r="AR1292" s="16">
        <v>2</v>
      </c>
      <c r="AS1292" s="16">
        <v>1</v>
      </c>
      <c r="AT1292" s="16">
        <v>4</v>
      </c>
      <c r="AU1292">
        <v>0</v>
      </c>
      <c r="AV1292">
        <v>0</v>
      </c>
      <c r="AW1292">
        <v>1</v>
      </c>
      <c r="AX1292">
        <v>0</v>
      </c>
      <c r="AY1292">
        <v>0</v>
      </c>
      <c r="AZ1292">
        <v>0</v>
      </c>
    </row>
    <row r="1293" spans="1:52" x14ac:dyDescent="0.35">
      <c r="A1293">
        <v>13300</v>
      </c>
      <c r="B1293" t="s">
        <v>69</v>
      </c>
      <c r="C1293" t="s">
        <v>74</v>
      </c>
      <c r="D1293" t="s">
        <v>68</v>
      </c>
      <c r="E1293" t="s">
        <v>85</v>
      </c>
      <c r="F1293" t="s">
        <v>200</v>
      </c>
      <c r="G1293" t="s">
        <v>96</v>
      </c>
      <c r="H1293" t="s">
        <v>99</v>
      </c>
      <c r="I1293" t="s">
        <v>209</v>
      </c>
      <c r="J1293" t="s">
        <v>111</v>
      </c>
      <c r="K1293" t="s">
        <v>113</v>
      </c>
      <c r="L1293">
        <v>10</v>
      </c>
      <c r="X1293" s="16"/>
      <c r="Y1293" t="s">
        <v>69</v>
      </c>
      <c r="AB1293">
        <v>5</v>
      </c>
      <c r="AE1293" s="16"/>
      <c r="AF1293" s="16"/>
      <c r="AG1293" s="16"/>
      <c r="AH1293" s="16"/>
      <c r="AI1293" s="16"/>
      <c r="AJ1293" s="16"/>
      <c r="AK1293">
        <v>8</v>
      </c>
      <c r="AL1293" s="16">
        <v>9</v>
      </c>
      <c r="AM1293" s="16">
        <v>9</v>
      </c>
      <c r="AN1293" s="16">
        <v>10</v>
      </c>
      <c r="AO1293" s="16">
        <v>9</v>
      </c>
      <c r="AP1293" s="16">
        <v>10</v>
      </c>
      <c r="AQ1293" s="16">
        <v>1</v>
      </c>
      <c r="AR1293" s="16">
        <v>2</v>
      </c>
      <c r="AS1293" s="16">
        <v>4</v>
      </c>
      <c r="AT1293" s="16">
        <v>3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0</v>
      </c>
    </row>
    <row r="1294" spans="1:52" x14ac:dyDescent="0.35">
      <c r="A1294">
        <v>13303</v>
      </c>
      <c r="B1294" t="s">
        <v>69</v>
      </c>
      <c r="C1294" t="s">
        <v>74</v>
      </c>
      <c r="D1294" t="s">
        <v>68</v>
      </c>
      <c r="E1294" t="s">
        <v>79</v>
      </c>
      <c r="F1294" t="s">
        <v>196</v>
      </c>
      <c r="G1294" t="s">
        <v>94</v>
      </c>
      <c r="H1294" t="s">
        <v>97</v>
      </c>
      <c r="I1294" t="s">
        <v>205</v>
      </c>
      <c r="J1294" t="s">
        <v>110</v>
      </c>
      <c r="K1294" t="s">
        <v>116</v>
      </c>
      <c r="L1294">
        <v>9</v>
      </c>
      <c r="P1294">
        <v>9</v>
      </c>
      <c r="Q1294">
        <v>10</v>
      </c>
      <c r="R1294">
        <v>9</v>
      </c>
      <c r="S1294">
        <v>10</v>
      </c>
      <c r="T1294">
        <v>9</v>
      </c>
      <c r="U1294">
        <v>10</v>
      </c>
      <c r="V1294" t="s">
        <v>126</v>
      </c>
      <c r="X1294">
        <v>4</v>
      </c>
      <c r="Y1294" t="s">
        <v>69</v>
      </c>
      <c r="AB1294">
        <v>5</v>
      </c>
      <c r="AE1294" s="16"/>
      <c r="AF1294" s="16"/>
      <c r="AG1294" s="16"/>
      <c r="AH1294" s="16"/>
      <c r="AI1294" s="16"/>
      <c r="AJ1294" s="16"/>
      <c r="AL1294" s="16"/>
      <c r="AM1294" s="16"/>
      <c r="AN1294" s="16"/>
      <c r="AO1294" s="16"/>
      <c r="AP1294" s="16"/>
      <c r="AQ1294" s="16"/>
      <c r="AR1294" s="16"/>
      <c r="AS1294" s="16"/>
      <c r="AT1294" s="16"/>
      <c r="AU1294">
        <v>1</v>
      </c>
      <c r="AV1294">
        <v>0</v>
      </c>
      <c r="AW1294">
        <v>1</v>
      </c>
      <c r="AX1294">
        <v>0</v>
      </c>
      <c r="AY1294">
        <v>0</v>
      </c>
      <c r="AZ1294">
        <v>0</v>
      </c>
    </row>
    <row r="1295" spans="1:52" x14ac:dyDescent="0.35">
      <c r="A1295">
        <v>13305</v>
      </c>
      <c r="B1295" t="s">
        <v>69</v>
      </c>
      <c r="C1295" t="s">
        <v>74</v>
      </c>
      <c r="D1295" t="s">
        <v>68</v>
      </c>
      <c r="E1295" t="s">
        <v>83</v>
      </c>
      <c r="F1295" t="s">
        <v>208</v>
      </c>
      <c r="G1295" t="s">
        <v>96</v>
      </c>
      <c r="H1295" t="s">
        <v>99</v>
      </c>
      <c r="I1295" t="s">
        <v>203</v>
      </c>
      <c r="J1295" t="s">
        <v>111</v>
      </c>
      <c r="K1295" t="s">
        <v>204</v>
      </c>
      <c r="L1295">
        <v>9</v>
      </c>
      <c r="X1295" s="16"/>
      <c r="Y1295" t="s">
        <v>69</v>
      </c>
      <c r="AB1295">
        <v>4</v>
      </c>
      <c r="AE1295" s="16"/>
      <c r="AF1295" s="16"/>
      <c r="AG1295" s="16"/>
      <c r="AH1295" s="16"/>
      <c r="AI1295" s="16"/>
      <c r="AJ1295" s="16"/>
      <c r="AK1295">
        <v>9</v>
      </c>
      <c r="AL1295" s="16">
        <v>10</v>
      </c>
      <c r="AM1295" s="16">
        <v>7</v>
      </c>
      <c r="AN1295" s="16">
        <v>10</v>
      </c>
      <c r="AO1295" s="16">
        <v>8</v>
      </c>
      <c r="AP1295" s="16">
        <v>8</v>
      </c>
      <c r="AQ1295" s="16">
        <v>1</v>
      </c>
      <c r="AR1295" s="16">
        <v>4</v>
      </c>
      <c r="AS1295" s="16">
        <v>3</v>
      </c>
      <c r="AT1295" s="16">
        <v>2</v>
      </c>
      <c r="AU1295">
        <v>1</v>
      </c>
      <c r="AV1295">
        <v>0</v>
      </c>
      <c r="AW1295">
        <v>0</v>
      </c>
      <c r="AX1295">
        <v>0</v>
      </c>
      <c r="AY1295">
        <v>0</v>
      </c>
      <c r="AZ1295">
        <v>0</v>
      </c>
    </row>
    <row r="1296" spans="1:52" x14ac:dyDescent="0.35">
      <c r="A1296">
        <v>13307</v>
      </c>
      <c r="B1296" t="s">
        <v>69</v>
      </c>
      <c r="C1296" t="s">
        <v>74</v>
      </c>
      <c r="D1296" t="s">
        <v>68</v>
      </c>
      <c r="E1296" t="s">
        <v>80</v>
      </c>
      <c r="F1296" t="s">
        <v>198</v>
      </c>
      <c r="G1296" t="s">
        <v>95</v>
      </c>
      <c r="H1296" t="s">
        <v>97</v>
      </c>
      <c r="I1296" t="s">
        <v>205</v>
      </c>
      <c r="J1296" t="s">
        <v>111</v>
      </c>
      <c r="K1296" t="s">
        <v>116</v>
      </c>
      <c r="L1296">
        <v>9</v>
      </c>
      <c r="X1296" s="16"/>
      <c r="Y1296" t="s">
        <v>69</v>
      </c>
      <c r="AB1296">
        <v>4</v>
      </c>
      <c r="AE1296" s="16"/>
      <c r="AF1296" s="16"/>
      <c r="AG1296" s="16"/>
      <c r="AH1296" s="16"/>
      <c r="AI1296" s="16"/>
      <c r="AJ1296" s="16"/>
      <c r="AK1296">
        <v>10</v>
      </c>
      <c r="AL1296" s="16">
        <v>10</v>
      </c>
      <c r="AM1296" s="16">
        <v>7</v>
      </c>
      <c r="AN1296" s="16">
        <v>9</v>
      </c>
      <c r="AO1296" s="16">
        <v>8</v>
      </c>
      <c r="AP1296" s="16">
        <v>7</v>
      </c>
      <c r="AQ1296" s="16">
        <v>1</v>
      </c>
      <c r="AR1296" s="16">
        <v>4</v>
      </c>
      <c r="AS1296" s="16">
        <v>3</v>
      </c>
      <c r="AT1296" s="16">
        <v>2</v>
      </c>
      <c r="AU1296">
        <v>1</v>
      </c>
      <c r="AV1296">
        <v>0</v>
      </c>
      <c r="AW1296">
        <v>1</v>
      </c>
      <c r="AX1296">
        <v>0</v>
      </c>
      <c r="AY1296">
        <v>0</v>
      </c>
      <c r="AZ1296">
        <v>0</v>
      </c>
    </row>
    <row r="1297" spans="1:52" x14ac:dyDescent="0.35">
      <c r="A1297">
        <v>13310</v>
      </c>
      <c r="B1297" t="s">
        <v>69</v>
      </c>
      <c r="C1297" t="s">
        <v>74</v>
      </c>
      <c r="D1297" t="s">
        <v>68</v>
      </c>
      <c r="E1297" t="s">
        <v>75</v>
      </c>
      <c r="F1297" t="s">
        <v>196</v>
      </c>
      <c r="G1297" t="s">
        <v>96</v>
      </c>
      <c r="H1297" t="s">
        <v>97</v>
      </c>
      <c r="I1297" t="s">
        <v>209</v>
      </c>
      <c r="J1297" t="s">
        <v>110</v>
      </c>
      <c r="K1297" t="s">
        <v>202</v>
      </c>
      <c r="L1297">
        <v>9</v>
      </c>
      <c r="P1297">
        <v>9</v>
      </c>
      <c r="Q1297">
        <v>7</v>
      </c>
      <c r="R1297">
        <v>10</v>
      </c>
      <c r="S1297">
        <v>8</v>
      </c>
      <c r="T1297">
        <v>8</v>
      </c>
      <c r="U1297">
        <v>7</v>
      </c>
      <c r="V1297" t="s">
        <v>123</v>
      </c>
      <c r="X1297">
        <v>3</v>
      </c>
      <c r="Y1297" t="s">
        <v>69</v>
      </c>
      <c r="AB1297">
        <v>5</v>
      </c>
      <c r="AE1297" s="16"/>
      <c r="AF1297" s="16"/>
      <c r="AG1297" s="16"/>
      <c r="AH1297" s="16"/>
      <c r="AI1297" s="16"/>
      <c r="AJ1297" s="16"/>
      <c r="AL1297" s="16"/>
      <c r="AM1297" s="16"/>
      <c r="AN1297" s="16"/>
      <c r="AO1297" s="16"/>
      <c r="AP1297" s="16"/>
      <c r="AQ1297" s="16"/>
      <c r="AR1297" s="16"/>
      <c r="AS1297" s="16"/>
      <c r="AT1297" s="16"/>
      <c r="AU1297">
        <v>1</v>
      </c>
      <c r="AV1297">
        <v>0</v>
      </c>
      <c r="AW1297">
        <v>0</v>
      </c>
      <c r="AX1297">
        <v>0</v>
      </c>
      <c r="AY1297">
        <v>1</v>
      </c>
      <c r="AZ1297">
        <v>0</v>
      </c>
    </row>
    <row r="1298" spans="1:52" x14ac:dyDescent="0.35">
      <c r="A1298">
        <v>13311</v>
      </c>
      <c r="B1298" t="s">
        <v>69</v>
      </c>
      <c r="C1298" t="s">
        <v>74</v>
      </c>
      <c r="D1298" t="s">
        <v>68</v>
      </c>
      <c r="E1298" t="s">
        <v>86</v>
      </c>
      <c r="F1298" t="s">
        <v>200</v>
      </c>
      <c r="G1298" t="s">
        <v>96</v>
      </c>
      <c r="H1298" t="s">
        <v>97</v>
      </c>
      <c r="I1298" t="s">
        <v>207</v>
      </c>
      <c r="J1298" t="s">
        <v>111</v>
      </c>
      <c r="K1298" t="s">
        <v>204</v>
      </c>
      <c r="L1298">
        <v>10</v>
      </c>
      <c r="X1298" s="16"/>
      <c r="Y1298" t="s">
        <v>68</v>
      </c>
      <c r="Z1298">
        <v>10</v>
      </c>
      <c r="AA1298">
        <v>5</v>
      </c>
      <c r="AB1298">
        <v>4</v>
      </c>
      <c r="AC1298">
        <v>8</v>
      </c>
      <c r="AD1298" t="s">
        <v>128</v>
      </c>
      <c r="AE1298" s="16">
        <v>5</v>
      </c>
      <c r="AF1298" s="16">
        <v>3</v>
      </c>
      <c r="AG1298" s="16">
        <v>5</v>
      </c>
      <c r="AH1298" s="16">
        <v>4</v>
      </c>
      <c r="AI1298" s="16">
        <v>1</v>
      </c>
      <c r="AJ1298" s="16"/>
      <c r="AK1298">
        <v>9</v>
      </c>
      <c r="AL1298" s="16">
        <v>7</v>
      </c>
      <c r="AM1298" s="16">
        <v>10</v>
      </c>
      <c r="AN1298" s="16">
        <v>10</v>
      </c>
      <c r="AO1298" s="16">
        <v>7</v>
      </c>
      <c r="AP1298" s="16">
        <v>8</v>
      </c>
      <c r="AQ1298" s="16">
        <v>2</v>
      </c>
      <c r="AR1298" s="16">
        <v>1</v>
      </c>
      <c r="AS1298" s="16">
        <v>3</v>
      </c>
      <c r="AT1298" s="16">
        <v>4</v>
      </c>
      <c r="AU1298">
        <v>1</v>
      </c>
      <c r="AV1298">
        <v>1</v>
      </c>
      <c r="AW1298">
        <v>0</v>
      </c>
      <c r="AX1298">
        <v>0</v>
      </c>
      <c r="AY1298">
        <v>0</v>
      </c>
      <c r="AZ1298">
        <v>0</v>
      </c>
    </row>
    <row r="1299" spans="1:52" x14ac:dyDescent="0.35">
      <c r="A1299">
        <v>13312</v>
      </c>
      <c r="B1299" t="s">
        <v>69</v>
      </c>
      <c r="C1299" t="s">
        <v>74</v>
      </c>
      <c r="D1299" t="s">
        <v>68</v>
      </c>
      <c r="E1299" t="s">
        <v>85</v>
      </c>
      <c r="F1299" t="s">
        <v>196</v>
      </c>
      <c r="G1299" t="s">
        <v>96</v>
      </c>
      <c r="H1299" t="s">
        <v>98</v>
      </c>
      <c r="I1299" t="s">
        <v>199</v>
      </c>
      <c r="J1299" t="s">
        <v>110</v>
      </c>
      <c r="K1299" t="s">
        <v>116</v>
      </c>
      <c r="L1299">
        <v>4</v>
      </c>
      <c r="P1299">
        <v>4</v>
      </c>
      <c r="Q1299">
        <v>8</v>
      </c>
      <c r="R1299">
        <v>5</v>
      </c>
      <c r="S1299">
        <v>2</v>
      </c>
      <c r="T1299">
        <v>7</v>
      </c>
      <c r="U1299">
        <v>5</v>
      </c>
      <c r="V1299" t="s">
        <v>123</v>
      </c>
      <c r="X1299">
        <v>5</v>
      </c>
      <c r="Y1299" t="s">
        <v>69</v>
      </c>
      <c r="AB1299">
        <v>5</v>
      </c>
      <c r="AE1299" s="16"/>
      <c r="AF1299" s="16"/>
      <c r="AG1299" s="16"/>
      <c r="AH1299" s="16"/>
      <c r="AI1299" s="16"/>
      <c r="AJ1299" s="16"/>
      <c r="AL1299" s="16"/>
      <c r="AM1299" s="16"/>
      <c r="AN1299" s="16"/>
      <c r="AO1299" s="16"/>
      <c r="AP1299" s="16"/>
      <c r="AQ1299" s="16"/>
      <c r="AR1299" s="16"/>
      <c r="AS1299" s="16"/>
      <c r="AT1299" s="16"/>
      <c r="AU1299">
        <v>0</v>
      </c>
      <c r="AV1299">
        <v>0</v>
      </c>
      <c r="AW1299">
        <v>0</v>
      </c>
      <c r="AX1299">
        <v>0</v>
      </c>
      <c r="AY1299">
        <v>1</v>
      </c>
      <c r="AZ1299">
        <v>0</v>
      </c>
    </row>
    <row r="1300" spans="1:52" x14ac:dyDescent="0.35">
      <c r="A1300">
        <v>13313</v>
      </c>
      <c r="B1300" t="s">
        <v>69</v>
      </c>
      <c r="C1300" t="s">
        <v>74</v>
      </c>
      <c r="D1300" t="s">
        <v>68</v>
      </c>
      <c r="E1300" t="s">
        <v>84</v>
      </c>
      <c r="F1300" t="s">
        <v>200</v>
      </c>
      <c r="G1300" t="s">
        <v>96</v>
      </c>
      <c r="H1300" t="s">
        <v>97</v>
      </c>
      <c r="I1300" t="s">
        <v>201</v>
      </c>
      <c r="J1300" t="s">
        <v>110</v>
      </c>
      <c r="K1300" t="s">
        <v>204</v>
      </c>
      <c r="L1300">
        <v>9</v>
      </c>
      <c r="P1300">
        <v>9</v>
      </c>
      <c r="Q1300">
        <v>10</v>
      </c>
      <c r="R1300">
        <v>10</v>
      </c>
      <c r="S1300">
        <v>8</v>
      </c>
      <c r="T1300">
        <v>8</v>
      </c>
      <c r="U1300">
        <v>10</v>
      </c>
      <c r="V1300" t="s">
        <v>126</v>
      </c>
      <c r="X1300">
        <v>5</v>
      </c>
      <c r="Y1300" t="s">
        <v>68</v>
      </c>
      <c r="Z1300">
        <v>10</v>
      </c>
      <c r="AA1300">
        <v>4</v>
      </c>
      <c r="AB1300">
        <v>4</v>
      </c>
      <c r="AC1300">
        <v>10</v>
      </c>
      <c r="AD1300" t="s">
        <v>128</v>
      </c>
      <c r="AE1300" s="16">
        <v>4</v>
      </c>
      <c r="AF1300" s="16">
        <v>4</v>
      </c>
      <c r="AG1300" s="16">
        <v>4</v>
      </c>
      <c r="AH1300" s="16">
        <v>3</v>
      </c>
      <c r="AI1300" s="16">
        <v>1</v>
      </c>
      <c r="AJ1300" s="16"/>
      <c r="AL1300" s="16"/>
      <c r="AM1300" s="16"/>
      <c r="AN1300" s="16"/>
      <c r="AO1300" s="16"/>
      <c r="AP1300" s="16"/>
      <c r="AQ1300" s="16"/>
      <c r="AR1300" s="16"/>
      <c r="AS1300" s="16"/>
      <c r="AT1300" s="16"/>
      <c r="AU1300">
        <v>1</v>
      </c>
      <c r="AV1300">
        <v>0</v>
      </c>
      <c r="AW1300">
        <v>0</v>
      </c>
      <c r="AX1300">
        <v>0</v>
      </c>
      <c r="AY1300">
        <v>0</v>
      </c>
      <c r="AZ1300">
        <v>0</v>
      </c>
    </row>
    <row r="1301" spans="1:52" x14ac:dyDescent="0.35">
      <c r="A1301">
        <v>13315</v>
      </c>
      <c r="B1301" t="s">
        <v>69</v>
      </c>
      <c r="C1301" t="s">
        <v>74</v>
      </c>
      <c r="D1301" t="s">
        <v>68</v>
      </c>
      <c r="E1301" t="s">
        <v>85</v>
      </c>
      <c r="F1301" t="s">
        <v>198</v>
      </c>
      <c r="G1301" t="s">
        <v>95</v>
      </c>
      <c r="H1301" t="s">
        <v>97</v>
      </c>
      <c r="I1301" t="s">
        <v>205</v>
      </c>
      <c r="J1301" t="s">
        <v>111</v>
      </c>
      <c r="K1301" t="s">
        <v>202</v>
      </c>
      <c r="L1301">
        <v>7</v>
      </c>
      <c r="X1301" s="16"/>
      <c r="Y1301" t="s">
        <v>69</v>
      </c>
      <c r="AB1301">
        <v>5</v>
      </c>
      <c r="AE1301" s="16"/>
      <c r="AF1301" s="16"/>
      <c r="AG1301" s="16"/>
      <c r="AH1301" s="16"/>
      <c r="AI1301" s="16"/>
      <c r="AJ1301" s="16"/>
      <c r="AK1301">
        <v>8</v>
      </c>
      <c r="AL1301" s="16">
        <v>10</v>
      </c>
      <c r="AM1301" s="16">
        <v>8</v>
      </c>
      <c r="AN1301" s="16">
        <v>9</v>
      </c>
      <c r="AO1301" s="16">
        <v>9</v>
      </c>
      <c r="AP1301" s="16">
        <v>8</v>
      </c>
      <c r="AQ1301" s="16">
        <v>4</v>
      </c>
      <c r="AR1301" s="16">
        <v>2</v>
      </c>
      <c r="AS1301" s="16">
        <v>1</v>
      </c>
      <c r="AT1301" s="16">
        <v>3</v>
      </c>
      <c r="AU1301">
        <v>1</v>
      </c>
      <c r="AV1301">
        <v>0</v>
      </c>
      <c r="AW1301">
        <v>1</v>
      </c>
      <c r="AX1301">
        <v>0</v>
      </c>
      <c r="AY1301">
        <v>0</v>
      </c>
      <c r="AZ1301">
        <v>0</v>
      </c>
    </row>
    <row r="1302" spans="1:52" x14ac:dyDescent="0.35">
      <c r="A1302">
        <v>13316</v>
      </c>
      <c r="B1302" t="s">
        <v>69</v>
      </c>
      <c r="C1302" t="s">
        <v>74</v>
      </c>
      <c r="D1302" t="s">
        <v>68</v>
      </c>
      <c r="E1302" t="s">
        <v>80</v>
      </c>
      <c r="F1302" t="s">
        <v>196</v>
      </c>
      <c r="G1302" t="s">
        <v>94</v>
      </c>
      <c r="H1302" t="s">
        <v>97</v>
      </c>
      <c r="I1302" t="s">
        <v>205</v>
      </c>
      <c r="J1302" t="s">
        <v>110</v>
      </c>
      <c r="K1302" t="s">
        <v>204</v>
      </c>
      <c r="L1302">
        <v>10</v>
      </c>
      <c r="P1302">
        <v>9</v>
      </c>
      <c r="Q1302">
        <v>9</v>
      </c>
      <c r="R1302">
        <v>9</v>
      </c>
      <c r="S1302">
        <v>8</v>
      </c>
      <c r="T1302">
        <v>9</v>
      </c>
      <c r="U1302">
        <v>9</v>
      </c>
      <c r="V1302" t="s">
        <v>126</v>
      </c>
      <c r="X1302">
        <v>5</v>
      </c>
      <c r="Y1302" t="s">
        <v>69</v>
      </c>
      <c r="AB1302">
        <v>5</v>
      </c>
      <c r="AE1302" s="16"/>
      <c r="AF1302" s="16"/>
      <c r="AG1302" s="16"/>
      <c r="AH1302" s="16"/>
      <c r="AI1302" s="16"/>
      <c r="AJ1302" s="16"/>
      <c r="AL1302" s="16"/>
      <c r="AM1302" s="16"/>
      <c r="AN1302" s="16"/>
      <c r="AO1302" s="16"/>
      <c r="AP1302" s="16"/>
      <c r="AQ1302" s="16"/>
      <c r="AR1302" s="16"/>
      <c r="AS1302" s="16"/>
      <c r="AT1302" s="16"/>
      <c r="AU1302">
        <v>0</v>
      </c>
      <c r="AV1302">
        <v>1</v>
      </c>
      <c r="AW1302">
        <v>0</v>
      </c>
      <c r="AX1302">
        <v>0</v>
      </c>
      <c r="AY1302">
        <v>1</v>
      </c>
      <c r="AZ1302">
        <v>0</v>
      </c>
    </row>
    <row r="1303" spans="1:52" x14ac:dyDescent="0.35">
      <c r="A1303">
        <v>13318</v>
      </c>
      <c r="B1303" t="s">
        <v>69</v>
      </c>
      <c r="C1303" t="s">
        <v>74</v>
      </c>
      <c r="D1303" t="s">
        <v>68</v>
      </c>
      <c r="E1303" t="s">
        <v>76</v>
      </c>
      <c r="F1303" t="s">
        <v>92</v>
      </c>
      <c r="G1303" t="s">
        <v>94</v>
      </c>
      <c r="H1303" t="s">
        <v>98</v>
      </c>
      <c r="I1303" t="s">
        <v>207</v>
      </c>
      <c r="J1303" t="s">
        <v>111</v>
      </c>
      <c r="K1303" t="s">
        <v>202</v>
      </c>
      <c r="L1303">
        <v>10</v>
      </c>
      <c r="X1303" s="16"/>
      <c r="Y1303" t="s">
        <v>68</v>
      </c>
      <c r="Z1303">
        <v>9</v>
      </c>
      <c r="AA1303">
        <v>4</v>
      </c>
      <c r="AB1303">
        <v>5</v>
      </c>
      <c r="AC1303">
        <v>9</v>
      </c>
      <c r="AD1303" t="s">
        <v>128</v>
      </c>
      <c r="AE1303" s="16">
        <v>5</v>
      </c>
      <c r="AF1303" s="16">
        <v>3</v>
      </c>
      <c r="AG1303" s="16">
        <v>4</v>
      </c>
      <c r="AH1303" s="16">
        <v>4</v>
      </c>
      <c r="AI1303" s="16">
        <v>1</v>
      </c>
      <c r="AJ1303" s="16"/>
      <c r="AK1303">
        <v>9</v>
      </c>
      <c r="AL1303" s="16">
        <v>10</v>
      </c>
      <c r="AM1303" s="16">
        <v>8</v>
      </c>
      <c r="AN1303" s="16">
        <v>10</v>
      </c>
      <c r="AO1303" s="16">
        <v>8</v>
      </c>
      <c r="AP1303" s="16">
        <v>10</v>
      </c>
      <c r="AQ1303" s="16">
        <v>1</v>
      </c>
      <c r="AR1303" s="16">
        <v>2</v>
      </c>
      <c r="AS1303" s="16">
        <v>3</v>
      </c>
      <c r="AT1303" s="16">
        <v>4</v>
      </c>
      <c r="AU1303">
        <v>1</v>
      </c>
      <c r="AV1303">
        <v>0</v>
      </c>
      <c r="AW1303">
        <v>0</v>
      </c>
      <c r="AX1303">
        <v>0</v>
      </c>
      <c r="AY1303">
        <v>0</v>
      </c>
      <c r="AZ1303">
        <v>0</v>
      </c>
    </row>
    <row r="1304" spans="1:52" x14ac:dyDescent="0.35">
      <c r="A1304">
        <v>13322</v>
      </c>
      <c r="B1304" t="s">
        <v>69</v>
      </c>
      <c r="C1304" t="s">
        <v>74</v>
      </c>
      <c r="D1304" t="s">
        <v>68</v>
      </c>
      <c r="E1304" t="s">
        <v>82</v>
      </c>
      <c r="F1304" t="s">
        <v>198</v>
      </c>
      <c r="G1304" t="s">
        <v>95</v>
      </c>
      <c r="H1304" t="s">
        <v>97</v>
      </c>
      <c r="I1304" t="s">
        <v>205</v>
      </c>
      <c r="J1304" t="s">
        <v>111</v>
      </c>
      <c r="K1304" t="s">
        <v>202</v>
      </c>
      <c r="L1304">
        <v>9</v>
      </c>
      <c r="X1304" s="16"/>
      <c r="Y1304" t="s">
        <v>68</v>
      </c>
      <c r="Z1304">
        <v>9</v>
      </c>
      <c r="AA1304">
        <v>4</v>
      </c>
      <c r="AB1304">
        <v>4</v>
      </c>
      <c r="AC1304">
        <v>10</v>
      </c>
      <c r="AD1304" t="s">
        <v>128</v>
      </c>
      <c r="AE1304" s="16">
        <v>4</v>
      </c>
      <c r="AF1304" s="16">
        <v>4</v>
      </c>
      <c r="AG1304" s="16">
        <v>5</v>
      </c>
      <c r="AH1304" s="16">
        <v>5</v>
      </c>
      <c r="AI1304" s="16">
        <v>1</v>
      </c>
      <c r="AJ1304" s="16"/>
      <c r="AK1304">
        <v>10</v>
      </c>
      <c r="AL1304" s="16">
        <v>9</v>
      </c>
      <c r="AM1304" s="16">
        <v>9</v>
      </c>
      <c r="AN1304" s="16">
        <v>10</v>
      </c>
      <c r="AO1304" s="16">
        <v>10</v>
      </c>
      <c r="AP1304" s="16">
        <v>9</v>
      </c>
      <c r="AQ1304" s="16">
        <v>3</v>
      </c>
      <c r="AR1304" s="16">
        <v>2</v>
      </c>
      <c r="AS1304" s="16">
        <v>1</v>
      </c>
      <c r="AT1304" s="16">
        <v>4</v>
      </c>
      <c r="AU1304">
        <v>1</v>
      </c>
      <c r="AV1304">
        <v>0</v>
      </c>
      <c r="AW1304">
        <v>0</v>
      </c>
      <c r="AX1304">
        <v>0</v>
      </c>
      <c r="AY1304">
        <v>1</v>
      </c>
      <c r="AZ1304">
        <v>0</v>
      </c>
    </row>
    <row r="1305" spans="1:52" x14ac:dyDescent="0.35">
      <c r="A1305">
        <v>13323</v>
      </c>
      <c r="B1305" t="s">
        <v>69</v>
      </c>
      <c r="C1305" t="s">
        <v>74</v>
      </c>
      <c r="D1305" t="s">
        <v>68</v>
      </c>
      <c r="E1305" t="s">
        <v>80</v>
      </c>
      <c r="F1305" t="s">
        <v>200</v>
      </c>
      <c r="G1305" t="s">
        <v>96</v>
      </c>
      <c r="H1305" t="s">
        <v>98</v>
      </c>
      <c r="I1305" t="s">
        <v>207</v>
      </c>
      <c r="J1305" t="s">
        <v>111</v>
      </c>
      <c r="K1305" t="s">
        <v>202</v>
      </c>
      <c r="L1305">
        <v>6</v>
      </c>
      <c r="X1305" s="16"/>
      <c r="Y1305" t="s">
        <v>68</v>
      </c>
      <c r="Z1305">
        <v>8</v>
      </c>
      <c r="AA1305">
        <v>5</v>
      </c>
      <c r="AB1305">
        <v>3</v>
      </c>
      <c r="AC1305">
        <v>7</v>
      </c>
      <c r="AD1305" t="s">
        <v>128</v>
      </c>
      <c r="AE1305" s="16">
        <v>4</v>
      </c>
      <c r="AF1305" s="16">
        <v>1</v>
      </c>
      <c r="AG1305" s="16">
        <v>5</v>
      </c>
      <c r="AH1305" s="16">
        <v>3</v>
      </c>
      <c r="AI1305" s="16">
        <v>3</v>
      </c>
      <c r="AJ1305" s="16"/>
      <c r="AK1305">
        <v>5</v>
      </c>
      <c r="AL1305" s="16">
        <v>7</v>
      </c>
      <c r="AM1305" s="16">
        <v>3</v>
      </c>
      <c r="AN1305" s="16">
        <v>7</v>
      </c>
      <c r="AO1305" s="16">
        <v>7</v>
      </c>
      <c r="AP1305" s="16">
        <v>5</v>
      </c>
      <c r="AQ1305" s="16">
        <v>4</v>
      </c>
      <c r="AR1305" s="16">
        <v>3</v>
      </c>
      <c r="AS1305" s="16">
        <v>2</v>
      </c>
      <c r="AT1305" s="16">
        <v>1</v>
      </c>
      <c r="AU1305">
        <v>1</v>
      </c>
      <c r="AV1305">
        <v>1</v>
      </c>
      <c r="AW1305">
        <v>0</v>
      </c>
      <c r="AX1305">
        <v>0</v>
      </c>
      <c r="AY1305">
        <v>0</v>
      </c>
      <c r="AZ1305">
        <v>0</v>
      </c>
    </row>
    <row r="1306" spans="1:52" x14ac:dyDescent="0.35">
      <c r="A1306">
        <v>13324</v>
      </c>
      <c r="B1306" t="s">
        <v>69</v>
      </c>
      <c r="C1306" t="s">
        <v>74</v>
      </c>
      <c r="D1306" t="s">
        <v>68</v>
      </c>
      <c r="E1306" t="s">
        <v>76</v>
      </c>
      <c r="F1306" t="s">
        <v>200</v>
      </c>
      <c r="G1306" t="s">
        <v>93</v>
      </c>
      <c r="H1306" t="s">
        <v>98</v>
      </c>
      <c r="I1306" t="s">
        <v>209</v>
      </c>
      <c r="J1306" t="s">
        <v>111</v>
      </c>
      <c r="K1306" t="s">
        <v>116</v>
      </c>
      <c r="L1306">
        <v>10</v>
      </c>
      <c r="X1306" s="16"/>
      <c r="Y1306" t="s">
        <v>69</v>
      </c>
      <c r="AB1306">
        <v>5</v>
      </c>
      <c r="AE1306" s="16"/>
      <c r="AF1306" s="16"/>
      <c r="AG1306" s="16"/>
      <c r="AH1306" s="16"/>
      <c r="AI1306" s="16"/>
      <c r="AJ1306" s="16"/>
      <c r="AK1306">
        <v>9</v>
      </c>
      <c r="AL1306" s="16">
        <v>9</v>
      </c>
      <c r="AM1306" s="16">
        <v>9</v>
      </c>
      <c r="AN1306" s="16">
        <v>10</v>
      </c>
      <c r="AO1306" s="16">
        <v>9</v>
      </c>
      <c r="AP1306" s="16">
        <v>8</v>
      </c>
      <c r="AQ1306" s="16">
        <v>3</v>
      </c>
      <c r="AR1306" s="16">
        <v>2</v>
      </c>
      <c r="AS1306" s="16">
        <v>1</v>
      </c>
      <c r="AT1306" s="16">
        <v>4</v>
      </c>
      <c r="AU1306">
        <v>1</v>
      </c>
      <c r="AV1306">
        <v>0</v>
      </c>
      <c r="AW1306">
        <v>0</v>
      </c>
      <c r="AX1306">
        <v>0</v>
      </c>
      <c r="AY1306">
        <v>1</v>
      </c>
      <c r="AZ1306">
        <v>0</v>
      </c>
    </row>
    <row r="1307" spans="1:52" x14ac:dyDescent="0.35">
      <c r="A1307">
        <v>13325</v>
      </c>
      <c r="B1307" t="s">
        <v>69</v>
      </c>
      <c r="C1307" t="s">
        <v>74</v>
      </c>
      <c r="D1307" t="s">
        <v>68</v>
      </c>
      <c r="E1307" t="s">
        <v>86</v>
      </c>
      <c r="F1307" t="s">
        <v>196</v>
      </c>
      <c r="G1307" t="s">
        <v>95</v>
      </c>
      <c r="H1307" t="s">
        <v>97</v>
      </c>
      <c r="I1307" t="s">
        <v>205</v>
      </c>
      <c r="J1307" t="s">
        <v>111</v>
      </c>
      <c r="K1307" t="s">
        <v>116</v>
      </c>
      <c r="L1307">
        <v>10</v>
      </c>
      <c r="X1307" s="16"/>
      <c r="Y1307" t="s">
        <v>69</v>
      </c>
      <c r="AB1307">
        <v>4</v>
      </c>
      <c r="AE1307" s="16"/>
      <c r="AF1307" s="16"/>
      <c r="AG1307" s="16"/>
      <c r="AH1307" s="16"/>
      <c r="AI1307" s="16"/>
      <c r="AJ1307" s="16"/>
      <c r="AK1307">
        <v>9</v>
      </c>
      <c r="AL1307" s="16">
        <v>8</v>
      </c>
      <c r="AM1307" s="16">
        <v>7</v>
      </c>
      <c r="AN1307" s="16">
        <v>10</v>
      </c>
      <c r="AO1307" s="16">
        <v>7</v>
      </c>
      <c r="AP1307" s="16">
        <v>8</v>
      </c>
      <c r="AQ1307" s="16">
        <v>1</v>
      </c>
      <c r="AR1307" s="16">
        <v>4</v>
      </c>
      <c r="AS1307" s="16">
        <v>3</v>
      </c>
      <c r="AT1307" s="16">
        <v>2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0</v>
      </c>
    </row>
    <row r="1308" spans="1:52" x14ac:dyDescent="0.35">
      <c r="A1308">
        <v>13327</v>
      </c>
      <c r="B1308" t="s">
        <v>69</v>
      </c>
      <c r="C1308" t="s">
        <v>74</v>
      </c>
      <c r="D1308" t="s">
        <v>68</v>
      </c>
      <c r="E1308" t="s">
        <v>78</v>
      </c>
      <c r="F1308" t="s">
        <v>196</v>
      </c>
      <c r="G1308" t="s">
        <v>94</v>
      </c>
      <c r="H1308" t="s">
        <v>98</v>
      </c>
      <c r="I1308" t="s">
        <v>197</v>
      </c>
      <c r="J1308" t="s">
        <v>111</v>
      </c>
      <c r="K1308" t="s">
        <v>204</v>
      </c>
      <c r="L1308">
        <v>6</v>
      </c>
      <c r="X1308" s="16"/>
      <c r="Y1308" t="s">
        <v>69</v>
      </c>
      <c r="AB1308">
        <v>2</v>
      </c>
      <c r="AE1308" s="16"/>
      <c r="AF1308" s="16"/>
      <c r="AG1308" s="16"/>
      <c r="AH1308" s="16"/>
      <c r="AI1308" s="16"/>
      <c r="AJ1308" s="16"/>
      <c r="AK1308">
        <v>5</v>
      </c>
      <c r="AL1308" s="16">
        <v>5</v>
      </c>
      <c r="AM1308" s="16">
        <v>3</v>
      </c>
      <c r="AN1308" s="16">
        <v>6</v>
      </c>
      <c r="AO1308" s="16">
        <v>5</v>
      </c>
      <c r="AP1308" s="16">
        <v>7</v>
      </c>
      <c r="AQ1308" s="16">
        <v>1</v>
      </c>
      <c r="AR1308" s="16">
        <v>3</v>
      </c>
      <c r="AS1308" s="16">
        <v>2</v>
      </c>
      <c r="AT1308" s="16">
        <v>4</v>
      </c>
      <c r="AU1308">
        <v>1</v>
      </c>
      <c r="AV1308">
        <v>1</v>
      </c>
      <c r="AW1308">
        <v>1</v>
      </c>
      <c r="AX1308">
        <v>0</v>
      </c>
      <c r="AY1308">
        <v>1</v>
      </c>
      <c r="AZ1308">
        <v>0</v>
      </c>
    </row>
    <row r="1309" spans="1:52" x14ac:dyDescent="0.35">
      <c r="A1309">
        <v>13330</v>
      </c>
      <c r="B1309" t="s">
        <v>69</v>
      </c>
      <c r="C1309" t="s">
        <v>74</v>
      </c>
      <c r="D1309" t="s">
        <v>68</v>
      </c>
      <c r="E1309" t="s">
        <v>76</v>
      </c>
      <c r="F1309" t="s">
        <v>198</v>
      </c>
      <c r="G1309" t="s">
        <v>96</v>
      </c>
      <c r="H1309" t="s">
        <v>98</v>
      </c>
      <c r="I1309" t="s">
        <v>203</v>
      </c>
      <c r="J1309" t="s">
        <v>111</v>
      </c>
      <c r="K1309" t="s">
        <v>117</v>
      </c>
      <c r="L1309">
        <v>9</v>
      </c>
      <c r="X1309" s="16"/>
      <c r="Y1309" t="s">
        <v>68</v>
      </c>
      <c r="Z1309">
        <v>9</v>
      </c>
      <c r="AA1309">
        <v>5</v>
      </c>
      <c r="AB1309">
        <v>5</v>
      </c>
      <c r="AC1309">
        <v>10</v>
      </c>
      <c r="AD1309" t="s">
        <v>128</v>
      </c>
      <c r="AE1309" s="16">
        <v>4</v>
      </c>
      <c r="AF1309" s="16">
        <v>4</v>
      </c>
      <c r="AG1309" s="16">
        <v>4</v>
      </c>
      <c r="AH1309" s="16">
        <v>4</v>
      </c>
      <c r="AI1309" s="16">
        <v>1</v>
      </c>
      <c r="AJ1309" s="16"/>
      <c r="AK1309">
        <v>10</v>
      </c>
      <c r="AL1309" s="16">
        <v>9</v>
      </c>
      <c r="AM1309" s="16">
        <v>7</v>
      </c>
      <c r="AN1309" s="16">
        <v>9</v>
      </c>
      <c r="AO1309" s="16">
        <v>7</v>
      </c>
      <c r="AP1309" s="16">
        <v>8</v>
      </c>
      <c r="AQ1309" s="16">
        <v>1</v>
      </c>
      <c r="AR1309" s="16">
        <v>4</v>
      </c>
      <c r="AS1309" s="16">
        <v>2</v>
      </c>
      <c r="AT1309" s="16">
        <v>3</v>
      </c>
      <c r="AU1309">
        <v>1</v>
      </c>
      <c r="AV1309">
        <v>1</v>
      </c>
      <c r="AW1309">
        <v>0</v>
      </c>
      <c r="AX1309">
        <v>0</v>
      </c>
      <c r="AY1309">
        <v>0</v>
      </c>
      <c r="AZ1309">
        <v>0</v>
      </c>
    </row>
    <row r="1310" spans="1:52" x14ac:dyDescent="0.35">
      <c r="A1310">
        <v>13338</v>
      </c>
      <c r="B1310" t="s">
        <v>69</v>
      </c>
      <c r="C1310" t="s">
        <v>74</v>
      </c>
      <c r="D1310" t="s">
        <v>68</v>
      </c>
      <c r="E1310" t="s">
        <v>78</v>
      </c>
      <c r="F1310" t="s">
        <v>198</v>
      </c>
      <c r="G1310" t="s">
        <v>95</v>
      </c>
      <c r="H1310" t="s">
        <v>97</v>
      </c>
      <c r="I1310" t="s">
        <v>197</v>
      </c>
      <c r="J1310" t="s">
        <v>110</v>
      </c>
      <c r="K1310" t="s">
        <v>204</v>
      </c>
      <c r="L1310">
        <v>9</v>
      </c>
      <c r="P1310">
        <v>9</v>
      </c>
      <c r="Q1310">
        <v>9</v>
      </c>
      <c r="R1310">
        <v>9</v>
      </c>
      <c r="S1310">
        <v>9</v>
      </c>
      <c r="T1310">
        <v>8</v>
      </c>
      <c r="U1310">
        <v>9</v>
      </c>
      <c r="V1310" t="s">
        <v>126</v>
      </c>
      <c r="X1310">
        <v>5</v>
      </c>
      <c r="Y1310" t="s">
        <v>68</v>
      </c>
      <c r="Z1310">
        <v>10</v>
      </c>
      <c r="AA1310">
        <v>5</v>
      </c>
      <c r="AB1310">
        <v>5</v>
      </c>
      <c r="AC1310">
        <v>10</v>
      </c>
      <c r="AD1310" t="s">
        <v>128</v>
      </c>
      <c r="AE1310" s="16">
        <v>5</v>
      </c>
      <c r="AF1310" s="16">
        <v>5</v>
      </c>
      <c r="AG1310" s="16">
        <v>4</v>
      </c>
      <c r="AH1310" s="16">
        <v>4</v>
      </c>
      <c r="AI1310" s="16">
        <v>1</v>
      </c>
      <c r="AJ1310" s="16"/>
      <c r="AL1310" s="16"/>
      <c r="AM1310" s="16"/>
      <c r="AN1310" s="16"/>
      <c r="AO1310" s="16"/>
      <c r="AP1310" s="16"/>
      <c r="AQ1310" s="16"/>
      <c r="AR1310" s="16"/>
      <c r="AS1310" s="16"/>
      <c r="AT1310" s="16"/>
      <c r="AU1310">
        <v>1</v>
      </c>
      <c r="AV1310">
        <v>1</v>
      </c>
      <c r="AW1310">
        <v>1</v>
      </c>
      <c r="AX1310">
        <v>0</v>
      </c>
      <c r="AY1310">
        <v>0</v>
      </c>
      <c r="AZ1310">
        <v>0</v>
      </c>
    </row>
    <row r="1311" spans="1:52" x14ac:dyDescent="0.35">
      <c r="A1311">
        <v>13339</v>
      </c>
      <c r="B1311" t="s">
        <v>69</v>
      </c>
      <c r="C1311" t="s">
        <v>74</v>
      </c>
      <c r="D1311" t="s">
        <v>68</v>
      </c>
      <c r="E1311" t="s">
        <v>78</v>
      </c>
      <c r="F1311" t="s">
        <v>200</v>
      </c>
      <c r="G1311" t="s">
        <v>94</v>
      </c>
      <c r="H1311" t="s">
        <v>97</v>
      </c>
      <c r="I1311" t="s">
        <v>197</v>
      </c>
      <c r="J1311" t="s">
        <v>111</v>
      </c>
      <c r="K1311" t="s">
        <v>116</v>
      </c>
      <c r="L1311">
        <v>8</v>
      </c>
      <c r="X1311" s="16"/>
      <c r="Y1311" t="s">
        <v>68</v>
      </c>
      <c r="Z1311">
        <v>9</v>
      </c>
      <c r="AA1311">
        <v>5</v>
      </c>
      <c r="AB1311">
        <v>4</v>
      </c>
      <c r="AC1311">
        <v>10</v>
      </c>
      <c r="AD1311" t="s">
        <v>128</v>
      </c>
      <c r="AE1311" s="16">
        <v>4</v>
      </c>
      <c r="AF1311" s="16">
        <v>4</v>
      </c>
      <c r="AG1311" s="16">
        <v>5</v>
      </c>
      <c r="AH1311" s="16">
        <v>5</v>
      </c>
      <c r="AI1311" s="16">
        <v>1</v>
      </c>
      <c r="AJ1311" s="16"/>
      <c r="AK1311">
        <v>6</v>
      </c>
      <c r="AL1311" s="16">
        <v>7</v>
      </c>
      <c r="AM1311" s="16">
        <v>3</v>
      </c>
      <c r="AN1311" s="16">
        <v>7</v>
      </c>
      <c r="AO1311" s="16">
        <v>8</v>
      </c>
      <c r="AP1311" s="16">
        <v>7</v>
      </c>
      <c r="AQ1311" s="16">
        <v>4</v>
      </c>
      <c r="AR1311" s="16">
        <v>2</v>
      </c>
      <c r="AS1311" s="16">
        <v>1</v>
      </c>
      <c r="AT1311" s="16">
        <v>3</v>
      </c>
      <c r="AU1311">
        <v>1</v>
      </c>
      <c r="AV1311">
        <v>1</v>
      </c>
      <c r="AW1311">
        <v>1</v>
      </c>
      <c r="AX1311">
        <v>0</v>
      </c>
      <c r="AY1311">
        <v>0</v>
      </c>
      <c r="AZ1311">
        <v>0</v>
      </c>
    </row>
    <row r="1312" spans="1:52" x14ac:dyDescent="0.35">
      <c r="A1312">
        <v>13342</v>
      </c>
      <c r="B1312" t="s">
        <v>69</v>
      </c>
      <c r="C1312" t="s">
        <v>74</v>
      </c>
      <c r="D1312" t="s">
        <v>68</v>
      </c>
      <c r="E1312" t="s">
        <v>84</v>
      </c>
      <c r="F1312" t="s">
        <v>196</v>
      </c>
      <c r="G1312" t="s">
        <v>95</v>
      </c>
      <c r="H1312" t="s">
        <v>97</v>
      </c>
      <c r="I1312" t="s">
        <v>197</v>
      </c>
      <c r="J1312" t="s">
        <v>112</v>
      </c>
      <c r="K1312" t="s">
        <v>204</v>
      </c>
      <c r="L1312">
        <v>7</v>
      </c>
      <c r="X1312" s="16"/>
      <c r="Y1312" t="s">
        <v>69</v>
      </c>
      <c r="AB1312">
        <v>3</v>
      </c>
      <c r="AE1312" s="16"/>
      <c r="AF1312" s="16"/>
      <c r="AG1312" s="16"/>
      <c r="AH1312" s="16"/>
      <c r="AI1312" s="16"/>
      <c r="AJ1312" s="16"/>
      <c r="AK1312">
        <v>6</v>
      </c>
      <c r="AL1312" s="16">
        <v>7</v>
      </c>
      <c r="AM1312" s="16">
        <v>3</v>
      </c>
      <c r="AN1312" s="16">
        <v>5</v>
      </c>
      <c r="AO1312" s="16">
        <v>9</v>
      </c>
      <c r="AP1312" s="16">
        <v>3</v>
      </c>
      <c r="AQ1312" s="16">
        <v>4</v>
      </c>
      <c r="AR1312" s="16">
        <v>1</v>
      </c>
      <c r="AS1312" s="16">
        <v>2</v>
      </c>
      <c r="AT1312" s="16">
        <v>3</v>
      </c>
      <c r="AU1312">
        <v>1</v>
      </c>
      <c r="AV1312">
        <v>1</v>
      </c>
      <c r="AW1312">
        <v>1</v>
      </c>
      <c r="AX1312">
        <v>0</v>
      </c>
      <c r="AY1312">
        <v>0</v>
      </c>
      <c r="AZ1312">
        <v>0</v>
      </c>
    </row>
    <row r="1313" spans="1:52" x14ac:dyDescent="0.35">
      <c r="A1313">
        <v>13343</v>
      </c>
      <c r="B1313" t="s">
        <v>69</v>
      </c>
      <c r="C1313" t="s">
        <v>74</v>
      </c>
      <c r="D1313" t="s">
        <v>68</v>
      </c>
      <c r="E1313" t="s">
        <v>79</v>
      </c>
      <c r="F1313" t="s">
        <v>198</v>
      </c>
      <c r="G1313" t="s">
        <v>95</v>
      </c>
      <c r="H1313" t="s">
        <v>97</v>
      </c>
      <c r="I1313" t="s">
        <v>209</v>
      </c>
      <c r="J1313" t="s">
        <v>111</v>
      </c>
      <c r="K1313" t="s">
        <v>202</v>
      </c>
      <c r="L1313">
        <v>9</v>
      </c>
      <c r="X1313" s="16"/>
      <c r="Y1313" t="s">
        <v>69</v>
      </c>
      <c r="AB1313">
        <v>5</v>
      </c>
      <c r="AE1313" s="16"/>
      <c r="AF1313" s="16"/>
      <c r="AG1313" s="16"/>
      <c r="AH1313" s="16"/>
      <c r="AI1313" s="16"/>
      <c r="AJ1313" s="16"/>
      <c r="AK1313">
        <v>10</v>
      </c>
      <c r="AL1313" s="16">
        <v>9</v>
      </c>
      <c r="AM1313" s="16">
        <v>7</v>
      </c>
      <c r="AN1313" s="16">
        <v>10</v>
      </c>
      <c r="AO1313" s="16">
        <v>9</v>
      </c>
      <c r="AP1313" s="16">
        <v>10</v>
      </c>
      <c r="AQ1313" s="16">
        <v>4</v>
      </c>
      <c r="AR1313" s="16">
        <v>3</v>
      </c>
      <c r="AS1313" s="16">
        <v>2</v>
      </c>
      <c r="AT1313" s="16">
        <v>1</v>
      </c>
      <c r="AU1313">
        <v>1</v>
      </c>
      <c r="AV1313">
        <v>0</v>
      </c>
      <c r="AW1313">
        <v>0</v>
      </c>
      <c r="AX1313">
        <v>0</v>
      </c>
      <c r="AY1313">
        <v>1</v>
      </c>
      <c r="AZ1313">
        <v>0</v>
      </c>
    </row>
    <row r="1314" spans="1:52" x14ac:dyDescent="0.35">
      <c r="A1314">
        <v>13346</v>
      </c>
      <c r="B1314" t="s">
        <v>69</v>
      </c>
      <c r="C1314" t="s">
        <v>74</v>
      </c>
      <c r="D1314" t="s">
        <v>68</v>
      </c>
      <c r="E1314" t="s">
        <v>79</v>
      </c>
      <c r="F1314" t="s">
        <v>198</v>
      </c>
      <c r="G1314" t="s">
        <v>95</v>
      </c>
      <c r="H1314" t="s">
        <v>97</v>
      </c>
      <c r="I1314" t="s">
        <v>201</v>
      </c>
      <c r="J1314" t="s">
        <v>111</v>
      </c>
      <c r="K1314" t="s">
        <v>204</v>
      </c>
      <c r="L1314">
        <v>8</v>
      </c>
      <c r="X1314" s="16"/>
      <c r="Y1314" t="s">
        <v>69</v>
      </c>
      <c r="AB1314">
        <v>4</v>
      </c>
      <c r="AE1314" s="16"/>
      <c r="AF1314" s="16"/>
      <c r="AG1314" s="16"/>
      <c r="AH1314" s="16"/>
      <c r="AI1314" s="16"/>
      <c r="AJ1314" s="16"/>
      <c r="AK1314">
        <v>10</v>
      </c>
      <c r="AL1314" s="16">
        <v>10</v>
      </c>
      <c r="AM1314" s="16">
        <v>7</v>
      </c>
      <c r="AN1314" s="16">
        <v>10</v>
      </c>
      <c r="AO1314" s="16">
        <v>9</v>
      </c>
      <c r="AP1314" s="16">
        <v>9</v>
      </c>
      <c r="AQ1314" s="16">
        <v>2</v>
      </c>
      <c r="AR1314" s="16">
        <v>1</v>
      </c>
      <c r="AS1314" s="16">
        <v>3</v>
      </c>
      <c r="AT1314" s="16">
        <v>4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0</v>
      </c>
    </row>
    <row r="1315" spans="1:52" x14ac:dyDescent="0.35">
      <c r="A1315">
        <v>13349</v>
      </c>
      <c r="B1315" t="s">
        <v>69</v>
      </c>
      <c r="C1315" t="s">
        <v>74</v>
      </c>
      <c r="D1315" t="s">
        <v>68</v>
      </c>
      <c r="E1315" t="s">
        <v>80</v>
      </c>
      <c r="F1315" t="s">
        <v>200</v>
      </c>
      <c r="G1315" t="s">
        <v>93</v>
      </c>
      <c r="H1315" t="s">
        <v>97</v>
      </c>
      <c r="I1315" t="s">
        <v>197</v>
      </c>
      <c r="J1315" t="s">
        <v>111</v>
      </c>
      <c r="K1315" t="s">
        <v>202</v>
      </c>
      <c r="L1315">
        <v>10</v>
      </c>
      <c r="X1315" s="16"/>
      <c r="Y1315" t="s">
        <v>68</v>
      </c>
      <c r="Z1315">
        <v>10</v>
      </c>
      <c r="AA1315">
        <v>5</v>
      </c>
      <c r="AB1315">
        <v>5</v>
      </c>
      <c r="AC1315">
        <v>9</v>
      </c>
      <c r="AD1315" t="s">
        <v>128</v>
      </c>
      <c r="AE1315" s="16">
        <v>4</v>
      </c>
      <c r="AF1315" s="16">
        <v>2</v>
      </c>
      <c r="AG1315" s="16">
        <v>4</v>
      </c>
      <c r="AH1315" s="16">
        <v>4</v>
      </c>
      <c r="AI1315" s="16">
        <v>1</v>
      </c>
      <c r="AJ1315" s="16"/>
      <c r="AK1315">
        <v>9</v>
      </c>
      <c r="AL1315" s="16">
        <v>10</v>
      </c>
      <c r="AM1315" s="16">
        <v>7</v>
      </c>
      <c r="AN1315" s="16">
        <v>10</v>
      </c>
      <c r="AO1315" s="16">
        <v>9</v>
      </c>
      <c r="AP1315" s="16">
        <v>9</v>
      </c>
      <c r="AQ1315" s="16">
        <v>2</v>
      </c>
      <c r="AR1315" s="16">
        <v>1</v>
      </c>
      <c r="AS1315" s="16">
        <v>3</v>
      </c>
      <c r="AT1315" s="16">
        <v>4</v>
      </c>
      <c r="AU1315">
        <v>1</v>
      </c>
      <c r="AV1315">
        <v>1</v>
      </c>
      <c r="AW1315">
        <v>0</v>
      </c>
      <c r="AX1315">
        <v>0</v>
      </c>
      <c r="AY1315">
        <v>1</v>
      </c>
      <c r="AZ1315">
        <v>0</v>
      </c>
    </row>
    <row r="1316" spans="1:52" x14ac:dyDescent="0.35">
      <c r="A1316">
        <v>13351</v>
      </c>
      <c r="B1316" t="s">
        <v>69</v>
      </c>
      <c r="C1316" t="s">
        <v>74</v>
      </c>
      <c r="D1316" t="s">
        <v>68</v>
      </c>
      <c r="E1316" t="s">
        <v>78</v>
      </c>
      <c r="F1316" t="s">
        <v>200</v>
      </c>
      <c r="G1316" t="s">
        <v>94</v>
      </c>
      <c r="H1316" t="s">
        <v>98</v>
      </c>
      <c r="I1316" t="s">
        <v>199</v>
      </c>
      <c r="J1316" t="s">
        <v>110</v>
      </c>
      <c r="K1316" t="s">
        <v>204</v>
      </c>
      <c r="L1316">
        <v>10</v>
      </c>
      <c r="P1316">
        <v>9</v>
      </c>
      <c r="Q1316">
        <v>10</v>
      </c>
      <c r="R1316">
        <v>10</v>
      </c>
      <c r="S1316">
        <v>9</v>
      </c>
      <c r="T1316">
        <v>8</v>
      </c>
      <c r="U1316">
        <v>10</v>
      </c>
      <c r="V1316" t="s">
        <v>123</v>
      </c>
      <c r="X1316">
        <v>4</v>
      </c>
      <c r="Y1316" t="s">
        <v>69</v>
      </c>
      <c r="AB1316">
        <v>5</v>
      </c>
      <c r="AE1316" s="16"/>
      <c r="AF1316" s="16"/>
      <c r="AG1316" s="16"/>
      <c r="AH1316" s="16"/>
      <c r="AI1316" s="16"/>
      <c r="AJ1316" s="16"/>
      <c r="AL1316" s="16"/>
      <c r="AM1316" s="16"/>
      <c r="AN1316" s="16"/>
      <c r="AO1316" s="16"/>
      <c r="AP1316" s="16"/>
      <c r="AQ1316" s="16"/>
      <c r="AR1316" s="16"/>
      <c r="AS1316" s="16"/>
      <c r="AT1316" s="16"/>
      <c r="AU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</row>
    <row r="1317" spans="1:52" x14ac:dyDescent="0.35">
      <c r="A1317">
        <v>13352</v>
      </c>
      <c r="B1317" t="s">
        <v>69</v>
      </c>
      <c r="C1317" t="s">
        <v>74</v>
      </c>
      <c r="D1317" t="s">
        <v>68</v>
      </c>
      <c r="E1317" t="s">
        <v>77</v>
      </c>
      <c r="F1317" t="s">
        <v>208</v>
      </c>
      <c r="G1317" t="s">
        <v>96</v>
      </c>
      <c r="H1317" t="s">
        <v>98</v>
      </c>
      <c r="I1317" t="s">
        <v>205</v>
      </c>
      <c r="J1317" t="s">
        <v>111</v>
      </c>
      <c r="K1317" t="s">
        <v>204</v>
      </c>
      <c r="L1317">
        <v>9</v>
      </c>
      <c r="X1317" s="16"/>
      <c r="Y1317" t="s">
        <v>69</v>
      </c>
      <c r="AB1317">
        <v>4</v>
      </c>
      <c r="AE1317" s="16"/>
      <c r="AF1317" s="16"/>
      <c r="AG1317" s="16"/>
      <c r="AH1317" s="16"/>
      <c r="AI1317" s="16"/>
      <c r="AJ1317" s="16"/>
      <c r="AK1317">
        <v>10</v>
      </c>
      <c r="AL1317" s="16">
        <v>10</v>
      </c>
      <c r="AM1317" s="16">
        <v>9</v>
      </c>
      <c r="AN1317" s="16">
        <v>9</v>
      </c>
      <c r="AO1317" s="16">
        <v>9</v>
      </c>
      <c r="AP1317" s="16">
        <v>9</v>
      </c>
      <c r="AQ1317" s="16">
        <v>2</v>
      </c>
      <c r="AR1317" s="16">
        <v>4</v>
      </c>
      <c r="AS1317" s="16">
        <v>1</v>
      </c>
      <c r="AT1317" s="16">
        <v>3</v>
      </c>
      <c r="AU1317">
        <v>0</v>
      </c>
      <c r="AV1317">
        <v>0</v>
      </c>
      <c r="AW1317">
        <v>0</v>
      </c>
      <c r="AX1317">
        <v>0</v>
      </c>
      <c r="AY1317">
        <v>1</v>
      </c>
      <c r="AZ1317">
        <v>0</v>
      </c>
    </row>
    <row r="1318" spans="1:52" x14ac:dyDescent="0.35">
      <c r="A1318">
        <v>13353</v>
      </c>
      <c r="B1318" t="s">
        <v>69</v>
      </c>
      <c r="C1318" t="s">
        <v>74</v>
      </c>
      <c r="D1318" t="s">
        <v>68</v>
      </c>
      <c r="E1318" t="s">
        <v>75</v>
      </c>
      <c r="F1318" t="s">
        <v>198</v>
      </c>
      <c r="G1318" t="s">
        <v>95</v>
      </c>
      <c r="H1318" t="s">
        <v>98</v>
      </c>
      <c r="I1318" t="s">
        <v>206</v>
      </c>
      <c r="J1318" t="s">
        <v>111</v>
      </c>
      <c r="K1318" t="s">
        <v>116</v>
      </c>
      <c r="L1318">
        <v>10</v>
      </c>
      <c r="X1318" s="16"/>
      <c r="Y1318" t="s">
        <v>69</v>
      </c>
      <c r="AB1318">
        <v>5</v>
      </c>
      <c r="AE1318" s="16"/>
      <c r="AF1318" s="16"/>
      <c r="AG1318" s="16"/>
      <c r="AH1318" s="16"/>
      <c r="AI1318" s="16"/>
      <c r="AJ1318" s="16"/>
      <c r="AK1318">
        <v>8</v>
      </c>
      <c r="AL1318" s="16">
        <v>8</v>
      </c>
      <c r="AM1318" s="16">
        <v>7</v>
      </c>
      <c r="AN1318" s="16">
        <v>7</v>
      </c>
      <c r="AO1318" s="16">
        <v>10</v>
      </c>
      <c r="AP1318" s="16">
        <v>10</v>
      </c>
      <c r="AQ1318" s="16">
        <v>1</v>
      </c>
      <c r="AR1318" s="16">
        <v>3</v>
      </c>
      <c r="AS1318" s="16">
        <v>2</v>
      </c>
      <c r="AT1318" s="16">
        <v>4</v>
      </c>
      <c r="AU1318">
        <v>1</v>
      </c>
      <c r="AV1318">
        <v>1</v>
      </c>
      <c r="AW1318">
        <v>0</v>
      </c>
      <c r="AX1318">
        <v>0</v>
      </c>
      <c r="AY1318">
        <v>0</v>
      </c>
      <c r="AZ1318">
        <v>0</v>
      </c>
    </row>
    <row r="1319" spans="1:52" x14ac:dyDescent="0.35">
      <c r="A1319">
        <v>13356</v>
      </c>
      <c r="B1319" t="s">
        <v>69</v>
      </c>
      <c r="C1319" t="s">
        <v>74</v>
      </c>
      <c r="D1319" t="s">
        <v>68</v>
      </c>
      <c r="E1319" t="s">
        <v>82</v>
      </c>
      <c r="F1319" t="s">
        <v>198</v>
      </c>
      <c r="G1319" t="s">
        <v>96</v>
      </c>
      <c r="H1319" t="s">
        <v>97</v>
      </c>
      <c r="I1319" t="s">
        <v>197</v>
      </c>
      <c r="J1319" t="s">
        <v>111</v>
      </c>
      <c r="K1319" t="s">
        <v>202</v>
      </c>
      <c r="L1319">
        <v>9</v>
      </c>
      <c r="X1319" s="16"/>
      <c r="Y1319" t="s">
        <v>69</v>
      </c>
      <c r="AB1319">
        <v>5</v>
      </c>
      <c r="AE1319" s="16"/>
      <c r="AF1319" s="16"/>
      <c r="AG1319" s="16"/>
      <c r="AH1319" s="16"/>
      <c r="AI1319" s="16"/>
      <c r="AJ1319" s="16"/>
      <c r="AK1319">
        <v>10</v>
      </c>
      <c r="AL1319" s="16">
        <v>9</v>
      </c>
      <c r="AM1319" s="16">
        <v>7</v>
      </c>
      <c r="AN1319" s="16">
        <v>10</v>
      </c>
      <c r="AO1319" s="16">
        <v>7</v>
      </c>
      <c r="AP1319" s="16">
        <v>10</v>
      </c>
      <c r="AQ1319" s="16">
        <v>1</v>
      </c>
      <c r="AR1319" s="16">
        <v>2</v>
      </c>
      <c r="AS1319" s="16">
        <v>4</v>
      </c>
      <c r="AT1319" s="16">
        <v>3</v>
      </c>
      <c r="AU1319">
        <v>0</v>
      </c>
      <c r="AV1319">
        <v>1</v>
      </c>
      <c r="AW1319">
        <v>0</v>
      </c>
      <c r="AX1319">
        <v>0</v>
      </c>
      <c r="AY1319">
        <v>1</v>
      </c>
      <c r="AZ1319">
        <v>0</v>
      </c>
    </row>
    <row r="1320" spans="1:52" x14ac:dyDescent="0.35">
      <c r="A1320">
        <v>13358</v>
      </c>
      <c r="B1320" t="s">
        <v>69</v>
      </c>
      <c r="C1320" t="s">
        <v>74</v>
      </c>
      <c r="D1320" t="s">
        <v>68</v>
      </c>
      <c r="E1320" t="s">
        <v>83</v>
      </c>
      <c r="F1320" t="s">
        <v>196</v>
      </c>
      <c r="G1320" t="s">
        <v>95</v>
      </c>
      <c r="H1320" t="s">
        <v>98</v>
      </c>
      <c r="I1320" t="s">
        <v>201</v>
      </c>
      <c r="J1320" t="s">
        <v>111</v>
      </c>
      <c r="K1320" t="s">
        <v>116</v>
      </c>
      <c r="L1320">
        <v>8</v>
      </c>
      <c r="X1320" s="16"/>
      <c r="Y1320" t="s">
        <v>69</v>
      </c>
      <c r="AB1320">
        <v>4</v>
      </c>
      <c r="AE1320" s="16"/>
      <c r="AF1320" s="16"/>
      <c r="AG1320" s="16"/>
      <c r="AH1320" s="16"/>
      <c r="AI1320" s="16"/>
      <c r="AJ1320" s="16"/>
      <c r="AK1320">
        <v>9</v>
      </c>
      <c r="AL1320" s="16">
        <v>7</v>
      </c>
      <c r="AM1320" s="16">
        <v>10</v>
      </c>
      <c r="AN1320" s="16">
        <v>10</v>
      </c>
      <c r="AO1320" s="16">
        <v>9</v>
      </c>
      <c r="AP1320" s="16">
        <v>8</v>
      </c>
      <c r="AQ1320" s="16">
        <v>2</v>
      </c>
      <c r="AR1320" s="16">
        <v>1</v>
      </c>
      <c r="AS1320" s="16">
        <v>3</v>
      </c>
      <c r="AT1320" s="16">
        <v>4</v>
      </c>
      <c r="AU1320">
        <v>1</v>
      </c>
      <c r="AV1320">
        <v>1</v>
      </c>
      <c r="AW1320">
        <v>0</v>
      </c>
      <c r="AX1320">
        <v>0</v>
      </c>
      <c r="AY1320">
        <v>0</v>
      </c>
      <c r="AZ1320">
        <v>0</v>
      </c>
    </row>
    <row r="1321" spans="1:52" x14ac:dyDescent="0.35">
      <c r="A1321">
        <v>13359</v>
      </c>
      <c r="B1321" t="s">
        <v>69</v>
      </c>
      <c r="C1321" t="s">
        <v>74</v>
      </c>
      <c r="D1321" t="s">
        <v>68</v>
      </c>
      <c r="E1321" t="s">
        <v>80</v>
      </c>
      <c r="F1321" t="s">
        <v>196</v>
      </c>
      <c r="G1321" t="s">
        <v>95</v>
      </c>
      <c r="H1321" t="s">
        <v>97</v>
      </c>
      <c r="I1321" t="s">
        <v>201</v>
      </c>
      <c r="J1321" t="s">
        <v>111</v>
      </c>
      <c r="K1321" t="s">
        <v>117</v>
      </c>
      <c r="L1321">
        <v>9</v>
      </c>
      <c r="X1321" s="16"/>
      <c r="Y1321" t="s">
        <v>68</v>
      </c>
      <c r="Z1321">
        <v>10</v>
      </c>
      <c r="AA1321">
        <v>4</v>
      </c>
      <c r="AB1321">
        <v>5</v>
      </c>
      <c r="AC1321">
        <v>9</v>
      </c>
      <c r="AD1321" t="s">
        <v>128</v>
      </c>
      <c r="AE1321" s="16">
        <v>4</v>
      </c>
      <c r="AF1321" s="16">
        <v>3</v>
      </c>
      <c r="AG1321" s="16">
        <v>4</v>
      </c>
      <c r="AH1321" s="16">
        <v>4</v>
      </c>
      <c r="AI1321" s="16">
        <v>3</v>
      </c>
      <c r="AJ1321" s="16"/>
      <c r="AK1321">
        <v>10</v>
      </c>
      <c r="AL1321" s="16">
        <v>10</v>
      </c>
      <c r="AM1321" s="16">
        <v>7</v>
      </c>
      <c r="AN1321" s="16">
        <v>9</v>
      </c>
      <c r="AO1321" s="16">
        <v>10</v>
      </c>
      <c r="AP1321" s="16">
        <v>10</v>
      </c>
      <c r="AQ1321" s="16">
        <v>2</v>
      </c>
      <c r="AR1321" s="16">
        <v>1</v>
      </c>
      <c r="AS1321" s="16">
        <v>4</v>
      </c>
      <c r="AT1321" s="16">
        <v>3</v>
      </c>
      <c r="AU1321">
        <v>1</v>
      </c>
      <c r="AV1321">
        <v>1</v>
      </c>
      <c r="AW1321">
        <v>0</v>
      </c>
      <c r="AX1321">
        <v>0</v>
      </c>
      <c r="AY1321">
        <v>0</v>
      </c>
      <c r="AZ1321">
        <v>0</v>
      </c>
    </row>
    <row r="1322" spans="1:52" x14ac:dyDescent="0.35">
      <c r="A1322">
        <v>13364</v>
      </c>
      <c r="B1322" t="s">
        <v>69</v>
      </c>
      <c r="C1322" t="s">
        <v>74</v>
      </c>
      <c r="D1322" t="s">
        <v>68</v>
      </c>
      <c r="E1322" t="s">
        <v>83</v>
      </c>
      <c r="F1322" t="s">
        <v>200</v>
      </c>
      <c r="G1322" t="s">
        <v>94</v>
      </c>
      <c r="H1322" t="s">
        <v>98</v>
      </c>
      <c r="I1322" t="s">
        <v>205</v>
      </c>
      <c r="J1322" t="s">
        <v>111</v>
      </c>
      <c r="K1322" t="s">
        <v>202</v>
      </c>
      <c r="L1322">
        <v>10</v>
      </c>
      <c r="X1322" s="16"/>
      <c r="Y1322" t="s">
        <v>69</v>
      </c>
      <c r="AB1322">
        <v>4</v>
      </c>
      <c r="AE1322" s="16"/>
      <c r="AF1322" s="16"/>
      <c r="AG1322" s="16"/>
      <c r="AH1322" s="16"/>
      <c r="AI1322" s="16"/>
      <c r="AJ1322" s="16"/>
      <c r="AK1322">
        <v>9</v>
      </c>
      <c r="AL1322" s="16">
        <v>9</v>
      </c>
      <c r="AM1322" s="16">
        <v>8</v>
      </c>
      <c r="AN1322" s="16">
        <v>9</v>
      </c>
      <c r="AO1322" s="16">
        <v>10</v>
      </c>
      <c r="AP1322" s="16">
        <v>8</v>
      </c>
      <c r="AQ1322" s="16">
        <v>1</v>
      </c>
      <c r="AR1322" s="16">
        <v>4</v>
      </c>
      <c r="AS1322" s="16">
        <v>3</v>
      </c>
      <c r="AT1322" s="16">
        <v>2</v>
      </c>
      <c r="AU1322">
        <v>1</v>
      </c>
      <c r="AV1322">
        <v>0</v>
      </c>
      <c r="AW1322">
        <v>0</v>
      </c>
      <c r="AX1322">
        <v>0</v>
      </c>
      <c r="AY1322">
        <v>1</v>
      </c>
      <c r="AZ1322">
        <v>0</v>
      </c>
    </row>
    <row r="1323" spans="1:52" x14ac:dyDescent="0.35">
      <c r="A1323">
        <v>13365</v>
      </c>
      <c r="B1323" t="s">
        <v>69</v>
      </c>
      <c r="C1323" t="s">
        <v>74</v>
      </c>
      <c r="D1323" t="s">
        <v>68</v>
      </c>
      <c r="E1323" t="s">
        <v>86</v>
      </c>
      <c r="F1323" t="s">
        <v>198</v>
      </c>
      <c r="G1323" t="s">
        <v>96</v>
      </c>
      <c r="H1323" t="s">
        <v>97</v>
      </c>
      <c r="I1323" t="s">
        <v>199</v>
      </c>
      <c r="J1323" t="s">
        <v>111</v>
      </c>
      <c r="K1323" t="s">
        <v>116</v>
      </c>
      <c r="L1323">
        <v>9</v>
      </c>
      <c r="X1323" s="16"/>
      <c r="Y1323" t="s">
        <v>68</v>
      </c>
      <c r="Z1323">
        <v>10</v>
      </c>
      <c r="AA1323">
        <v>5</v>
      </c>
      <c r="AB1323">
        <v>5</v>
      </c>
      <c r="AC1323">
        <v>10</v>
      </c>
      <c r="AD1323" t="s">
        <v>128</v>
      </c>
      <c r="AE1323" s="16">
        <v>5</v>
      </c>
      <c r="AF1323" s="16">
        <v>3</v>
      </c>
      <c r="AG1323" s="16">
        <v>4</v>
      </c>
      <c r="AH1323" s="16">
        <v>4</v>
      </c>
      <c r="AI1323" s="16">
        <v>1</v>
      </c>
      <c r="AJ1323" s="16"/>
      <c r="AK1323">
        <v>9</v>
      </c>
      <c r="AL1323" s="16">
        <v>9</v>
      </c>
      <c r="AM1323" s="16">
        <v>10</v>
      </c>
      <c r="AN1323" s="16">
        <v>10</v>
      </c>
      <c r="AO1323" s="16">
        <v>9</v>
      </c>
      <c r="AP1323" s="16">
        <v>7</v>
      </c>
      <c r="AQ1323" s="16">
        <v>1</v>
      </c>
      <c r="AR1323" s="16">
        <v>2</v>
      </c>
      <c r="AS1323" s="16">
        <v>4</v>
      </c>
      <c r="AT1323" s="16">
        <v>3</v>
      </c>
      <c r="AU1323">
        <v>0</v>
      </c>
      <c r="AV1323">
        <v>1</v>
      </c>
      <c r="AW1323">
        <v>1</v>
      </c>
      <c r="AX1323">
        <v>0</v>
      </c>
      <c r="AY1323">
        <v>0</v>
      </c>
      <c r="AZ1323">
        <v>0</v>
      </c>
    </row>
    <row r="1324" spans="1:52" x14ac:dyDescent="0.35">
      <c r="A1324">
        <v>13367</v>
      </c>
      <c r="B1324" t="s">
        <v>69</v>
      </c>
      <c r="C1324" t="s">
        <v>74</v>
      </c>
      <c r="D1324" t="s">
        <v>68</v>
      </c>
      <c r="E1324" t="s">
        <v>76</v>
      </c>
      <c r="F1324" t="s">
        <v>196</v>
      </c>
      <c r="G1324" t="s">
        <v>94</v>
      </c>
      <c r="H1324" t="s">
        <v>97</v>
      </c>
      <c r="I1324" t="s">
        <v>205</v>
      </c>
      <c r="J1324" t="s">
        <v>111</v>
      </c>
      <c r="K1324" t="s">
        <v>204</v>
      </c>
      <c r="L1324">
        <v>10</v>
      </c>
      <c r="X1324" s="16"/>
      <c r="Y1324" t="s">
        <v>69</v>
      </c>
      <c r="AB1324">
        <v>5</v>
      </c>
      <c r="AE1324" s="16"/>
      <c r="AF1324" s="16"/>
      <c r="AG1324" s="16"/>
      <c r="AH1324" s="16"/>
      <c r="AI1324" s="16"/>
      <c r="AJ1324" s="16"/>
      <c r="AK1324">
        <v>9</v>
      </c>
      <c r="AL1324" s="16">
        <v>9</v>
      </c>
      <c r="AM1324" s="16">
        <v>8</v>
      </c>
      <c r="AN1324" s="16">
        <v>10</v>
      </c>
      <c r="AO1324" s="16">
        <v>7</v>
      </c>
      <c r="AP1324" s="16">
        <v>9</v>
      </c>
      <c r="AQ1324" s="16">
        <v>2</v>
      </c>
      <c r="AR1324" s="16">
        <v>1</v>
      </c>
      <c r="AS1324" s="16">
        <v>4</v>
      </c>
      <c r="AT1324" s="16">
        <v>3</v>
      </c>
      <c r="AU1324">
        <v>1</v>
      </c>
      <c r="AV1324">
        <v>0</v>
      </c>
      <c r="AW1324">
        <v>1</v>
      </c>
      <c r="AX1324">
        <v>0</v>
      </c>
      <c r="AY1324">
        <v>0</v>
      </c>
      <c r="AZ1324">
        <v>0</v>
      </c>
    </row>
    <row r="1325" spans="1:52" x14ac:dyDescent="0.35">
      <c r="A1325">
        <v>13368</v>
      </c>
      <c r="B1325" t="s">
        <v>69</v>
      </c>
      <c r="C1325" t="s">
        <v>74</v>
      </c>
      <c r="D1325" t="s">
        <v>68</v>
      </c>
      <c r="E1325" t="s">
        <v>77</v>
      </c>
      <c r="F1325" t="s">
        <v>198</v>
      </c>
      <c r="G1325" t="s">
        <v>95</v>
      </c>
      <c r="H1325" t="s">
        <v>97</v>
      </c>
      <c r="I1325" t="s">
        <v>207</v>
      </c>
      <c r="J1325" t="s">
        <v>111</v>
      </c>
      <c r="K1325" t="s">
        <v>202</v>
      </c>
      <c r="L1325">
        <v>10</v>
      </c>
      <c r="X1325" s="16"/>
      <c r="Y1325" t="s">
        <v>68</v>
      </c>
      <c r="Z1325">
        <v>9</v>
      </c>
      <c r="AA1325">
        <v>5</v>
      </c>
      <c r="AB1325">
        <v>4</v>
      </c>
      <c r="AC1325">
        <v>10</v>
      </c>
      <c r="AD1325" t="s">
        <v>128</v>
      </c>
      <c r="AE1325" s="16">
        <v>5</v>
      </c>
      <c r="AF1325" s="16">
        <v>3</v>
      </c>
      <c r="AG1325" s="16">
        <v>2</v>
      </c>
      <c r="AH1325" s="16">
        <v>3</v>
      </c>
      <c r="AI1325" s="16">
        <v>1</v>
      </c>
      <c r="AJ1325" s="16"/>
      <c r="AK1325">
        <v>9</v>
      </c>
      <c r="AL1325" s="16">
        <v>9</v>
      </c>
      <c r="AM1325" s="16">
        <v>8</v>
      </c>
      <c r="AN1325" s="16">
        <v>9</v>
      </c>
      <c r="AO1325" s="16">
        <v>7</v>
      </c>
      <c r="AP1325" s="16">
        <v>8</v>
      </c>
      <c r="AQ1325" s="16">
        <v>1</v>
      </c>
      <c r="AR1325" s="16">
        <v>3</v>
      </c>
      <c r="AS1325" s="16">
        <v>4</v>
      </c>
      <c r="AT1325" s="16">
        <v>2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</row>
    <row r="1326" spans="1:52" x14ac:dyDescent="0.35">
      <c r="A1326">
        <v>13372</v>
      </c>
      <c r="B1326" t="s">
        <v>69</v>
      </c>
      <c r="C1326" t="s">
        <v>74</v>
      </c>
      <c r="D1326" t="s">
        <v>68</v>
      </c>
      <c r="E1326" t="s">
        <v>82</v>
      </c>
      <c r="F1326" t="s">
        <v>208</v>
      </c>
      <c r="G1326" t="s">
        <v>96</v>
      </c>
      <c r="H1326" t="s">
        <v>98</v>
      </c>
      <c r="I1326" t="s">
        <v>205</v>
      </c>
      <c r="J1326" t="s">
        <v>111</v>
      </c>
      <c r="K1326" t="s">
        <v>204</v>
      </c>
      <c r="L1326">
        <v>9</v>
      </c>
      <c r="X1326" s="16"/>
      <c r="Y1326" t="s">
        <v>68</v>
      </c>
      <c r="Z1326">
        <v>9</v>
      </c>
      <c r="AA1326">
        <v>4</v>
      </c>
      <c r="AB1326">
        <v>5</v>
      </c>
      <c r="AC1326">
        <v>9</v>
      </c>
      <c r="AD1326" t="s">
        <v>128</v>
      </c>
      <c r="AE1326" s="16">
        <v>5</v>
      </c>
      <c r="AF1326" s="16">
        <v>4</v>
      </c>
      <c r="AG1326" s="16">
        <v>4</v>
      </c>
      <c r="AH1326" s="16">
        <v>4</v>
      </c>
      <c r="AI1326" s="16">
        <v>3</v>
      </c>
      <c r="AJ1326" s="16"/>
      <c r="AK1326">
        <v>9</v>
      </c>
      <c r="AL1326" s="16">
        <v>10</v>
      </c>
      <c r="AM1326" s="16">
        <v>9</v>
      </c>
      <c r="AN1326" s="16">
        <v>10</v>
      </c>
      <c r="AO1326" s="16">
        <v>9</v>
      </c>
      <c r="AP1326" s="16">
        <v>7</v>
      </c>
      <c r="AQ1326" s="16">
        <v>4</v>
      </c>
      <c r="AR1326" s="16">
        <v>3</v>
      </c>
      <c r="AS1326" s="16">
        <v>1</v>
      </c>
      <c r="AT1326" s="16">
        <v>2</v>
      </c>
      <c r="AU1326">
        <v>1</v>
      </c>
      <c r="AV1326">
        <v>0</v>
      </c>
      <c r="AW1326">
        <v>1</v>
      </c>
      <c r="AX1326">
        <v>0</v>
      </c>
      <c r="AY1326">
        <v>0</v>
      </c>
      <c r="AZ1326">
        <v>0</v>
      </c>
    </row>
    <row r="1327" spans="1:52" x14ac:dyDescent="0.35">
      <c r="A1327">
        <v>13373</v>
      </c>
      <c r="B1327" t="s">
        <v>69</v>
      </c>
      <c r="C1327" t="s">
        <v>74</v>
      </c>
      <c r="D1327" t="s">
        <v>68</v>
      </c>
      <c r="E1327" t="s">
        <v>86</v>
      </c>
      <c r="F1327" t="s">
        <v>198</v>
      </c>
      <c r="G1327" t="s">
        <v>96</v>
      </c>
      <c r="H1327" t="s">
        <v>98</v>
      </c>
      <c r="I1327" t="s">
        <v>203</v>
      </c>
      <c r="J1327" t="s">
        <v>111</v>
      </c>
      <c r="K1327" t="s">
        <v>116</v>
      </c>
      <c r="L1327">
        <v>9</v>
      </c>
      <c r="X1327" s="16"/>
      <c r="Y1327" t="s">
        <v>69</v>
      </c>
      <c r="AB1327">
        <v>5</v>
      </c>
      <c r="AE1327" s="16"/>
      <c r="AF1327" s="16"/>
      <c r="AG1327" s="16"/>
      <c r="AH1327" s="16"/>
      <c r="AI1327" s="16"/>
      <c r="AJ1327" s="16"/>
      <c r="AK1327">
        <v>10</v>
      </c>
      <c r="AL1327" s="16">
        <v>10</v>
      </c>
      <c r="AM1327" s="16">
        <v>10</v>
      </c>
      <c r="AN1327" s="16">
        <v>9</v>
      </c>
      <c r="AO1327" s="16">
        <v>9</v>
      </c>
      <c r="AP1327" s="16">
        <v>9</v>
      </c>
      <c r="AQ1327" s="16">
        <v>2</v>
      </c>
      <c r="AR1327" s="16">
        <v>1</v>
      </c>
      <c r="AS1327" s="16">
        <v>3</v>
      </c>
      <c r="AT1327" s="16">
        <v>4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</row>
    <row r="1328" spans="1:52" x14ac:dyDescent="0.35">
      <c r="A1328">
        <v>13378</v>
      </c>
      <c r="B1328" t="s">
        <v>69</v>
      </c>
      <c r="C1328" t="s">
        <v>74</v>
      </c>
      <c r="D1328" t="s">
        <v>68</v>
      </c>
      <c r="E1328" t="s">
        <v>80</v>
      </c>
      <c r="F1328" t="s">
        <v>92</v>
      </c>
      <c r="G1328" t="s">
        <v>93</v>
      </c>
      <c r="H1328" t="s">
        <v>98</v>
      </c>
      <c r="I1328" t="s">
        <v>197</v>
      </c>
      <c r="J1328" t="s">
        <v>111</v>
      </c>
      <c r="K1328" t="s">
        <v>202</v>
      </c>
      <c r="L1328">
        <v>9</v>
      </c>
      <c r="X1328" s="16"/>
      <c r="Y1328" t="s">
        <v>68</v>
      </c>
      <c r="Z1328">
        <v>10</v>
      </c>
      <c r="AA1328">
        <v>4</v>
      </c>
      <c r="AB1328">
        <v>5</v>
      </c>
      <c r="AC1328">
        <v>10</v>
      </c>
      <c r="AD1328" t="s">
        <v>128</v>
      </c>
      <c r="AE1328" s="16">
        <v>4</v>
      </c>
      <c r="AF1328" s="16">
        <v>4</v>
      </c>
      <c r="AG1328" s="16">
        <v>5</v>
      </c>
      <c r="AH1328" s="16">
        <v>4</v>
      </c>
      <c r="AI1328" s="16">
        <v>3</v>
      </c>
      <c r="AJ1328" s="16"/>
      <c r="AK1328">
        <v>10</v>
      </c>
      <c r="AL1328" s="16">
        <v>9</v>
      </c>
      <c r="AM1328" s="16">
        <v>7</v>
      </c>
      <c r="AN1328" s="16">
        <v>10</v>
      </c>
      <c r="AO1328" s="16">
        <v>9</v>
      </c>
      <c r="AP1328" s="16">
        <v>9</v>
      </c>
      <c r="AQ1328" s="16">
        <v>3</v>
      </c>
      <c r="AR1328" s="16">
        <v>4</v>
      </c>
      <c r="AS1328" s="16">
        <v>1</v>
      </c>
      <c r="AT1328" s="16">
        <v>2</v>
      </c>
      <c r="AU1328">
        <v>1</v>
      </c>
      <c r="AV1328">
        <v>1</v>
      </c>
      <c r="AW1328">
        <v>1</v>
      </c>
      <c r="AX1328">
        <v>0</v>
      </c>
      <c r="AY1328">
        <v>1</v>
      </c>
      <c r="AZ1328">
        <v>0</v>
      </c>
    </row>
    <row r="1329" spans="1:52" x14ac:dyDescent="0.35">
      <c r="A1329">
        <v>13380</v>
      </c>
      <c r="B1329" t="s">
        <v>69</v>
      </c>
      <c r="C1329" t="s">
        <v>74</v>
      </c>
      <c r="D1329" t="s">
        <v>68</v>
      </c>
      <c r="E1329" t="s">
        <v>75</v>
      </c>
      <c r="F1329" t="s">
        <v>208</v>
      </c>
      <c r="G1329" t="s">
        <v>96</v>
      </c>
      <c r="H1329" t="s">
        <v>98</v>
      </c>
      <c r="I1329" t="s">
        <v>201</v>
      </c>
      <c r="J1329" t="s">
        <v>111</v>
      </c>
      <c r="K1329" t="s">
        <v>204</v>
      </c>
      <c r="L1329">
        <v>10</v>
      </c>
      <c r="X1329" s="16"/>
      <c r="Y1329" t="s">
        <v>69</v>
      </c>
      <c r="AB1329">
        <v>4</v>
      </c>
      <c r="AE1329" s="16"/>
      <c r="AF1329" s="16"/>
      <c r="AG1329" s="16"/>
      <c r="AH1329" s="16"/>
      <c r="AI1329" s="16"/>
      <c r="AJ1329" s="16"/>
      <c r="AK1329">
        <v>9</v>
      </c>
      <c r="AL1329" s="16">
        <v>8</v>
      </c>
      <c r="AM1329" s="16">
        <v>8</v>
      </c>
      <c r="AN1329" s="16">
        <v>9</v>
      </c>
      <c r="AO1329" s="16">
        <v>10</v>
      </c>
      <c r="AP1329" s="16">
        <v>10</v>
      </c>
      <c r="AQ1329" s="16">
        <v>1</v>
      </c>
      <c r="AR1329" s="16">
        <v>4</v>
      </c>
      <c r="AS1329" s="16">
        <v>3</v>
      </c>
      <c r="AT1329" s="16">
        <v>2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</row>
    <row r="1330" spans="1:52" x14ac:dyDescent="0.35">
      <c r="A1330">
        <v>13383</v>
      </c>
      <c r="B1330" t="s">
        <v>69</v>
      </c>
      <c r="C1330" t="s">
        <v>74</v>
      </c>
      <c r="D1330" t="s">
        <v>68</v>
      </c>
      <c r="E1330" t="s">
        <v>84</v>
      </c>
      <c r="F1330" t="s">
        <v>208</v>
      </c>
      <c r="G1330" t="s">
        <v>96</v>
      </c>
      <c r="H1330" t="s">
        <v>99</v>
      </c>
      <c r="I1330" t="s">
        <v>207</v>
      </c>
      <c r="J1330" t="s">
        <v>111</v>
      </c>
      <c r="K1330" t="s">
        <v>202</v>
      </c>
      <c r="L1330">
        <v>10</v>
      </c>
      <c r="X1330" s="16"/>
      <c r="Y1330" t="s">
        <v>68</v>
      </c>
      <c r="Z1330">
        <v>9</v>
      </c>
      <c r="AA1330">
        <v>5</v>
      </c>
      <c r="AB1330">
        <v>5</v>
      </c>
      <c r="AC1330">
        <v>9</v>
      </c>
      <c r="AD1330" t="s">
        <v>128</v>
      </c>
      <c r="AE1330" s="16">
        <v>4</v>
      </c>
      <c r="AF1330" s="16">
        <v>2</v>
      </c>
      <c r="AG1330" s="16">
        <v>2</v>
      </c>
      <c r="AH1330" s="16">
        <v>3</v>
      </c>
      <c r="AI1330" s="16">
        <v>1</v>
      </c>
      <c r="AJ1330" s="16"/>
      <c r="AK1330">
        <v>9</v>
      </c>
      <c r="AL1330" s="16">
        <v>8</v>
      </c>
      <c r="AM1330" s="16">
        <v>7</v>
      </c>
      <c r="AN1330" s="16">
        <v>10</v>
      </c>
      <c r="AO1330" s="16">
        <v>8</v>
      </c>
      <c r="AP1330" s="16">
        <v>7</v>
      </c>
      <c r="AQ1330" s="16">
        <v>4</v>
      </c>
      <c r="AR1330" s="16">
        <v>3</v>
      </c>
      <c r="AS1330" s="16">
        <v>2</v>
      </c>
      <c r="AT1330" s="16">
        <v>1</v>
      </c>
      <c r="AU1330">
        <v>1</v>
      </c>
      <c r="AV1330">
        <v>1</v>
      </c>
      <c r="AW1330">
        <v>0</v>
      </c>
      <c r="AX1330">
        <v>0</v>
      </c>
      <c r="AY1330">
        <v>0</v>
      </c>
      <c r="AZ1330">
        <v>0</v>
      </c>
    </row>
    <row r="1331" spans="1:52" x14ac:dyDescent="0.35">
      <c r="A1331">
        <v>13384</v>
      </c>
      <c r="B1331" t="s">
        <v>69</v>
      </c>
      <c r="C1331" t="s">
        <v>74</v>
      </c>
      <c r="D1331" t="s">
        <v>68</v>
      </c>
      <c r="E1331" t="s">
        <v>82</v>
      </c>
      <c r="F1331" t="s">
        <v>196</v>
      </c>
      <c r="G1331" t="s">
        <v>95</v>
      </c>
      <c r="H1331" t="s">
        <v>97</v>
      </c>
      <c r="I1331" t="s">
        <v>199</v>
      </c>
      <c r="J1331" t="s">
        <v>111</v>
      </c>
      <c r="K1331" t="s">
        <v>202</v>
      </c>
      <c r="L1331">
        <v>9</v>
      </c>
      <c r="X1331" s="16"/>
      <c r="Y1331" t="s">
        <v>69</v>
      </c>
      <c r="AB1331">
        <v>4</v>
      </c>
      <c r="AE1331" s="16"/>
      <c r="AF1331" s="16"/>
      <c r="AG1331" s="16"/>
      <c r="AH1331" s="16"/>
      <c r="AI1331" s="16"/>
      <c r="AJ1331" s="16"/>
      <c r="AK1331">
        <v>10</v>
      </c>
      <c r="AL1331" s="16">
        <v>9</v>
      </c>
      <c r="AM1331" s="16">
        <v>8</v>
      </c>
      <c r="AN1331" s="16">
        <v>10</v>
      </c>
      <c r="AO1331" s="16">
        <v>7</v>
      </c>
      <c r="AP1331" s="16">
        <v>7</v>
      </c>
      <c r="AQ1331" s="16">
        <v>1</v>
      </c>
      <c r="AR1331" s="16">
        <v>2</v>
      </c>
      <c r="AS1331" s="16">
        <v>3</v>
      </c>
      <c r="AT1331" s="16">
        <v>4</v>
      </c>
      <c r="AU1331">
        <v>0</v>
      </c>
      <c r="AV1331">
        <v>0</v>
      </c>
      <c r="AW1331">
        <v>1</v>
      </c>
      <c r="AX1331">
        <v>0</v>
      </c>
      <c r="AY1331">
        <v>0</v>
      </c>
      <c r="AZ1331">
        <v>0</v>
      </c>
    </row>
    <row r="1332" spans="1:52" x14ac:dyDescent="0.35">
      <c r="A1332">
        <v>13385</v>
      </c>
      <c r="B1332" t="s">
        <v>69</v>
      </c>
      <c r="C1332" t="s">
        <v>74</v>
      </c>
      <c r="D1332" t="s">
        <v>68</v>
      </c>
      <c r="E1332" t="s">
        <v>76</v>
      </c>
      <c r="F1332" t="s">
        <v>198</v>
      </c>
      <c r="G1332" t="s">
        <v>96</v>
      </c>
      <c r="H1332" t="s">
        <v>97</v>
      </c>
      <c r="I1332" t="s">
        <v>201</v>
      </c>
      <c r="J1332" t="s">
        <v>111</v>
      </c>
      <c r="K1332" t="s">
        <v>202</v>
      </c>
      <c r="L1332">
        <v>8</v>
      </c>
      <c r="X1332" s="16"/>
      <c r="Y1332" t="s">
        <v>69</v>
      </c>
      <c r="AB1332">
        <v>5</v>
      </c>
      <c r="AE1332" s="16"/>
      <c r="AF1332" s="16"/>
      <c r="AG1332" s="16"/>
      <c r="AH1332" s="16"/>
      <c r="AI1332" s="16"/>
      <c r="AJ1332" s="16"/>
      <c r="AK1332">
        <v>8</v>
      </c>
      <c r="AL1332" s="16">
        <v>8</v>
      </c>
      <c r="AM1332" s="16">
        <v>9</v>
      </c>
      <c r="AN1332" s="16">
        <v>8</v>
      </c>
      <c r="AO1332" s="16">
        <v>9</v>
      </c>
      <c r="AP1332" s="16">
        <v>7</v>
      </c>
      <c r="AQ1332" s="16">
        <v>4</v>
      </c>
      <c r="AR1332" s="16">
        <v>3</v>
      </c>
      <c r="AS1332" s="16">
        <v>2</v>
      </c>
      <c r="AT1332" s="16">
        <v>1</v>
      </c>
      <c r="AU1332">
        <v>1</v>
      </c>
      <c r="AV1332">
        <v>1</v>
      </c>
      <c r="AW1332">
        <v>0</v>
      </c>
      <c r="AX1332">
        <v>0</v>
      </c>
      <c r="AY1332">
        <v>0</v>
      </c>
      <c r="AZ1332">
        <v>0</v>
      </c>
    </row>
    <row r="1333" spans="1:52" x14ac:dyDescent="0.35">
      <c r="A1333">
        <v>13387</v>
      </c>
      <c r="B1333" t="s">
        <v>69</v>
      </c>
      <c r="C1333" t="s">
        <v>74</v>
      </c>
      <c r="D1333" t="s">
        <v>68</v>
      </c>
      <c r="E1333" t="s">
        <v>85</v>
      </c>
      <c r="F1333" t="s">
        <v>198</v>
      </c>
      <c r="G1333" t="s">
        <v>96</v>
      </c>
      <c r="H1333" t="s">
        <v>97</v>
      </c>
      <c r="I1333" t="s">
        <v>209</v>
      </c>
      <c r="J1333" t="s">
        <v>111</v>
      </c>
      <c r="K1333" t="s">
        <v>202</v>
      </c>
      <c r="L1333">
        <v>9</v>
      </c>
      <c r="X1333" s="16"/>
      <c r="Y1333" t="s">
        <v>69</v>
      </c>
      <c r="AB1333">
        <v>5</v>
      </c>
      <c r="AE1333" s="16"/>
      <c r="AF1333" s="16"/>
      <c r="AG1333" s="16"/>
      <c r="AH1333" s="16"/>
      <c r="AI1333" s="16"/>
      <c r="AJ1333" s="16"/>
      <c r="AK1333">
        <v>8</v>
      </c>
      <c r="AL1333" s="16">
        <v>9</v>
      </c>
      <c r="AM1333" s="16">
        <v>7</v>
      </c>
      <c r="AN1333" s="16">
        <v>5</v>
      </c>
      <c r="AO1333" s="16">
        <v>6</v>
      </c>
      <c r="AP1333" s="16">
        <v>5</v>
      </c>
      <c r="AQ1333" s="16">
        <v>4</v>
      </c>
      <c r="AR1333" s="16">
        <v>2</v>
      </c>
      <c r="AS1333" s="16">
        <v>1</v>
      </c>
      <c r="AT1333" s="16">
        <v>3</v>
      </c>
      <c r="AU1333">
        <v>1</v>
      </c>
      <c r="AV1333">
        <v>0</v>
      </c>
      <c r="AW1333">
        <v>0</v>
      </c>
      <c r="AX1333">
        <v>0</v>
      </c>
      <c r="AY1333">
        <v>1</v>
      </c>
      <c r="AZ1333">
        <v>0</v>
      </c>
    </row>
    <row r="1334" spans="1:52" x14ac:dyDescent="0.35">
      <c r="A1334">
        <v>13388</v>
      </c>
      <c r="B1334" t="s">
        <v>69</v>
      </c>
      <c r="C1334" t="s">
        <v>74</v>
      </c>
      <c r="D1334" t="s">
        <v>68</v>
      </c>
      <c r="E1334" t="s">
        <v>86</v>
      </c>
      <c r="F1334" t="s">
        <v>196</v>
      </c>
      <c r="G1334" t="s">
        <v>96</v>
      </c>
      <c r="H1334" t="s">
        <v>97</v>
      </c>
      <c r="I1334" t="s">
        <v>201</v>
      </c>
      <c r="J1334" t="s">
        <v>111</v>
      </c>
      <c r="K1334" t="s">
        <v>204</v>
      </c>
      <c r="L1334">
        <v>10</v>
      </c>
      <c r="X1334" s="16"/>
      <c r="Y1334" t="s">
        <v>68</v>
      </c>
      <c r="Z1334">
        <v>10</v>
      </c>
      <c r="AA1334">
        <v>4</v>
      </c>
      <c r="AB1334">
        <v>4</v>
      </c>
      <c r="AC1334">
        <v>9</v>
      </c>
      <c r="AD1334" t="s">
        <v>128</v>
      </c>
      <c r="AE1334" s="16">
        <v>2</v>
      </c>
      <c r="AF1334" s="16">
        <v>2</v>
      </c>
      <c r="AG1334" s="16">
        <v>4</v>
      </c>
      <c r="AH1334" s="16">
        <v>3</v>
      </c>
      <c r="AI1334" s="16">
        <v>3</v>
      </c>
      <c r="AJ1334" s="16"/>
      <c r="AK1334">
        <v>9</v>
      </c>
      <c r="AL1334" s="16">
        <v>9</v>
      </c>
      <c r="AM1334" s="16">
        <v>10</v>
      </c>
      <c r="AN1334" s="16">
        <v>10</v>
      </c>
      <c r="AO1334" s="16">
        <v>7</v>
      </c>
      <c r="AP1334" s="16">
        <v>9</v>
      </c>
      <c r="AQ1334" s="16">
        <v>1</v>
      </c>
      <c r="AR1334" s="16">
        <v>3</v>
      </c>
      <c r="AS1334" s="16">
        <v>2</v>
      </c>
      <c r="AT1334" s="16">
        <v>4</v>
      </c>
      <c r="AU1334">
        <v>1</v>
      </c>
      <c r="AV1334">
        <v>0</v>
      </c>
      <c r="AW1334">
        <v>0</v>
      </c>
      <c r="AX1334">
        <v>0</v>
      </c>
      <c r="AY1334">
        <v>0</v>
      </c>
      <c r="AZ1334">
        <v>0</v>
      </c>
    </row>
    <row r="1335" spans="1:52" x14ac:dyDescent="0.35">
      <c r="A1335">
        <v>13389</v>
      </c>
      <c r="B1335" t="s">
        <v>69</v>
      </c>
      <c r="C1335" t="s">
        <v>74</v>
      </c>
      <c r="D1335" t="s">
        <v>68</v>
      </c>
      <c r="E1335" t="s">
        <v>83</v>
      </c>
      <c r="F1335" t="s">
        <v>196</v>
      </c>
      <c r="G1335" t="s">
        <v>95</v>
      </c>
      <c r="H1335" t="s">
        <v>97</v>
      </c>
      <c r="I1335" t="s">
        <v>201</v>
      </c>
      <c r="J1335" t="s">
        <v>111</v>
      </c>
      <c r="K1335" t="s">
        <v>204</v>
      </c>
      <c r="L1335">
        <v>10</v>
      </c>
      <c r="X1335" s="16"/>
      <c r="Y1335" t="s">
        <v>69</v>
      </c>
      <c r="AB1335">
        <v>4</v>
      </c>
      <c r="AE1335" s="16"/>
      <c r="AF1335" s="16"/>
      <c r="AG1335" s="16"/>
      <c r="AH1335" s="16"/>
      <c r="AI1335" s="16"/>
      <c r="AJ1335" s="16"/>
      <c r="AK1335">
        <v>8</v>
      </c>
      <c r="AL1335" s="16">
        <v>10</v>
      </c>
      <c r="AM1335" s="16">
        <v>9</v>
      </c>
      <c r="AN1335" s="16">
        <v>10</v>
      </c>
      <c r="AO1335" s="16">
        <v>10</v>
      </c>
      <c r="AP1335" s="16">
        <v>8</v>
      </c>
      <c r="AQ1335" s="16">
        <v>4</v>
      </c>
      <c r="AR1335" s="16">
        <v>2</v>
      </c>
      <c r="AS1335" s="16">
        <v>1</v>
      </c>
      <c r="AT1335" s="16">
        <v>3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</row>
    <row r="1336" spans="1:52" x14ac:dyDescent="0.35">
      <c r="A1336">
        <v>13391</v>
      </c>
      <c r="B1336" t="s">
        <v>69</v>
      </c>
      <c r="C1336" t="s">
        <v>74</v>
      </c>
      <c r="D1336" t="s">
        <v>68</v>
      </c>
      <c r="E1336" t="s">
        <v>77</v>
      </c>
      <c r="F1336" t="s">
        <v>198</v>
      </c>
      <c r="G1336" t="s">
        <v>95</v>
      </c>
      <c r="H1336" t="s">
        <v>98</v>
      </c>
      <c r="I1336" t="s">
        <v>197</v>
      </c>
      <c r="J1336" t="s">
        <v>111</v>
      </c>
      <c r="K1336" t="s">
        <v>202</v>
      </c>
      <c r="L1336">
        <v>10</v>
      </c>
      <c r="X1336" s="16"/>
      <c r="Y1336" t="s">
        <v>69</v>
      </c>
      <c r="AB1336">
        <v>5</v>
      </c>
      <c r="AE1336" s="16"/>
      <c r="AF1336" s="16"/>
      <c r="AG1336" s="16"/>
      <c r="AH1336" s="16"/>
      <c r="AI1336" s="16"/>
      <c r="AJ1336" s="16"/>
      <c r="AK1336">
        <v>9</v>
      </c>
      <c r="AL1336" s="16">
        <v>10</v>
      </c>
      <c r="AM1336" s="16">
        <v>7</v>
      </c>
      <c r="AN1336" s="16">
        <v>10</v>
      </c>
      <c r="AO1336" s="16">
        <v>7</v>
      </c>
      <c r="AP1336" s="16">
        <v>8</v>
      </c>
      <c r="AQ1336" s="16">
        <v>4</v>
      </c>
      <c r="AR1336" s="16">
        <v>1</v>
      </c>
      <c r="AS1336" s="16">
        <v>2</v>
      </c>
      <c r="AT1336" s="16">
        <v>3</v>
      </c>
      <c r="AU1336">
        <v>0</v>
      </c>
      <c r="AV1336">
        <v>1</v>
      </c>
      <c r="AW1336">
        <v>1</v>
      </c>
      <c r="AX1336">
        <v>0</v>
      </c>
      <c r="AY1336">
        <v>0</v>
      </c>
      <c r="AZ1336">
        <v>0</v>
      </c>
    </row>
    <row r="1337" spans="1:52" x14ac:dyDescent="0.35">
      <c r="A1337">
        <v>13395</v>
      </c>
      <c r="B1337" t="s">
        <v>69</v>
      </c>
      <c r="C1337" t="s">
        <v>74</v>
      </c>
      <c r="D1337" t="s">
        <v>68</v>
      </c>
      <c r="E1337" t="s">
        <v>78</v>
      </c>
      <c r="F1337" t="s">
        <v>200</v>
      </c>
      <c r="G1337" t="s">
        <v>93</v>
      </c>
      <c r="H1337" t="s">
        <v>97</v>
      </c>
      <c r="I1337" t="s">
        <v>209</v>
      </c>
      <c r="J1337" t="s">
        <v>110</v>
      </c>
      <c r="K1337" t="s">
        <v>202</v>
      </c>
      <c r="L1337">
        <v>7</v>
      </c>
      <c r="P1337">
        <v>8</v>
      </c>
      <c r="Q1337">
        <v>10</v>
      </c>
      <c r="R1337">
        <v>10</v>
      </c>
      <c r="S1337">
        <v>10</v>
      </c>
      <c r="T1337">
        <v>9</v>
      </c>
      <c r="U1337">
        <v>10</v>
      </c>
      <c r="V1337" t="s">
        <v>123</v>
      </c>
      <c r="X1337">
        <v>4</v>
      </c>
      <c r="Y1337" t="s">
        <v>69</v>
      </c>
      <c r="AB1337">
        <v>4</v>
      </c>
      <c r="AE1337" s="16"/>
      <c r="AF1337" s="16"/>
      <c r="AG1337" s="16"/>
      <c r="AH1337" s="16"/>
      <c r="AI1337" s="16"/>
      <c r="AJ1337" s="16"/>
      <c r="AL1337" s="16"/>
      <c r="AM1337" s="16"/>
      <c r="AN1337" s="16"/>
      <c r="AO1337" s="16"/>
      <c r="AP1337" s="16"/>
      <c r="AQ1337" s="16"/>
      <c r="AR1337" s="16"/>
      <c r="AS1337" s="16"/>
      <c r="AT1337" s="16"/>
      <c r="AU1337">
        <v>1</v>
      </c>
      <c r="AV1337">
        <v>0</v>
      </c>
      <c r="AW1337">
        <v>0</v>
      </c>
      <c r="AX1337">
        <v>0</v>
      </c>
      <c r="AY1337">
        <v>1</v>
      </c>
      <c r="AZ1337">
        <v>0</v>
      </c>
    </row>
    <row r="1338" spans="1:52" x14ac:dyDescent="0.35">
      <c r="A1338">
        <v>13396</v>
      </c>
      <c r="B1338" t="s">
        <v>69</v>
      </c>
      <c r="C1338" t="s">
        <v>74</v>
      </c>
      <c r="D1338" t="s">
        <v>68</v>
      </c>
      <c r="E1338" t="s">
        <v>81</v>
      </c>
      <c r="F1338" t="s">
        <v>200</v>
      </c>
      <c r="G1338" t="s">
        <v>96</v>
      </c>
      <c r="H1338" t="s">
        <v>98</v>
      </c>
      <c r="I1338" t="s">
        <v>203</v>
      </c>
      <c r="J1338" t="s">
        <v>111</v>
      </c>
      <c r="K1338" t="s">
        <v>202</v>
      </c>
      <c r="L1338">
        <v>9</v>
      </c>
      <c r="X1338" s="16"/>
      <c r="Y1338" t="s">
        <v>69</v>
      </c>
      <c r="AB1338">
        <v>5</v>
      </c>
      <c r="AE1338" s="16"/>
      <c r="AF1338" s="16"/>
      <c r="AG1338" s="16"/>
      <c r="AH1338" s="16"/>
      <c r="AI1338" s="16"/>
      <c r="AJ1338" s="16"/>
      <c r="AK1338">
        <v>10</v>
      </c>
      <c r="AL1338" s="16">
        <v>9</v>
      </c>
      <c r="AM1338" s="16">
        <v>9</v>
      </c>
      <c r="AN1338" s="16">
        <v>10</v>
      </c>
      <c r="AO1338" s="16">
        <v>7</v>
      </c>
      <c r="AP1338" s="16">
        <v>7</v>
      </c>
      <c r="AQ1338" s="16">
        <v>1</v>
      </c>
      <c r="AR1338" s="16">
        <v>4</v>
      </c>
      <c r="AS1338" s="16">
        <v>3</v>
      </c>
      <c r="AT1338" s="16">
        <v>2</v>
      </c>
      <c r="AU1338">
        <v>1</v>
      </c>
      <c r="AV1338">
        <v>0</v>
      </c>
      <c r="AW1338">
        <v>0</v>
      </c>
      <c r="AX1338">
        <v>0</v>
      </c>
      <c r="AY1338">
        <v>0</v>
      </c>
      <c r="AZ1338">
        <v>0</v>
      </c>
    </row>
    <row r="1339" spans="1:52" x14ac:dyDescent="0.35">
      <c r="A1339">
        <v>13397</v>
      </c>
      <c r="B1339" t="s">
        <v>69</v>
      </c>
      <c r="C1339" t="s">
        <v>74</v>
      </c>
      <c r="D1339" t="s">
        <v>68</v>
      </c>
      <c r="E1339" t="s">
        <v>82</v>
      </c>
      <c r="F1339" t="s">
        <v>208</v>
      </c>
      <c r="G1339" t="s">
        <v>96</v>
      </c>
      <c r="H1339" t="s">
        <v>98</v>
      </c>
      <c r="I1339" t="s">
        <v>207</v>
      </c>
      <c r="J1339" t="s">
        <v>110</v>
      </c>
      <c r="K1339" t="s">
        <v>204</v>
      </c>
      <c r="L1339">
        <v>2</v>
      </c>
      <c r="P1339">
        <v>4</v>
      </c>
      <c r="Q1339">
        <v>8</v>
      </c>
      <c r="R1339">
        <v>6</v>
      </c>
      <c r="S1339">
        <v>3</v>
      </c>
      <c r="T1339">
        <v>7</v>
      </c>
      <c r="U1339">
        <v>6</v>
      </c>
      <c r="V1339" t="s">
        <v>123</v>
      </c>
      <c r="X1339">
        <v>4</v>
      </c>
      <c r="Y1339" t="s">
        <v>68</v>
      </c>
      <c r="Z1339">
        <v>3</v>
      </c>
      <c r="AA1339">
        <v>3</v>
      </c>
      <c r="AB1339">
        <v>3</v>
      </c>
      <c r="AC1339">
        <v>4</v>
      </c>
      <c r="AD1339" t="s">
        <v>128</v>
      </c>
      <c r="AE1339" s="16">
        <v>5</v>
      </c>
      <c r="AF1339" s="16">
        <v>3</v>
      </c>
      <c r="AG1339" s="16">
        <v>5</v>
      </c>
      <c r="AH1339" s="16">
        <v>4</v>
      </c>
      <c r="AI1339" s="16">
        <v>1</v>
      </c>
      <c r="AJ1339" s="16"/>
      <c r="AL1339" s="16"/>
      <c r="AM1339" s="16"/>
      <c r="AN1339" s="16"/>
      <c r="AO1339" s="16"/>
      <c r="AP1339" s="16"/>
      <c r="AQ1339" s="16"/>
      <c r="AR1339" s="16"/>
      <c r="AS1339" s="16"/>
      <c r="AT1339" s="16"/>
      <c r="AU1339">
        <v>1</v>
      </c>
      <c r="AV1339">
        <v>0</v>
      </c>
      <c r="AW1339">
        <v>1</v>
      </c>
      <c r="AX1339">
        <v>0</v>
      </c>
      <c r="AY1339">
        <v>0</v>
      </c>
      <c r="AZ1339">
        <v>0</v>
      </c>
    </row>
    <row r="1340" spans="1:52" x14ac:dyDescent="0.35">
      <c r="A1340">
        <v>13400</v>
      </c>
      <c r="B1340" t="s">
        <v>69</v>
      </c>
      <c r="C1340" t="s">
        <v>74</v>
      </c>
      <c r="D1340" t="s">
        <v>68</v>
      </c>
      <c r="E1340" t="s">
        <v>80</v>
      </c>
      <c r="F1340" t="s">
        <v>198</v>
      </c>
      <c r="G1340" t="s">
        <v>95</v>
      </c>
      <c r="H1340" t="s">
        <v>97</v>
      </c>
      <c r="I1340" t="s">
        <v>209</v>
      </c>
      <c r="J1340" t="s">
        <v>111</v>
      </c>
      <c r="K1340" t="s">
        <v>202</v>
      </c>
      <c r="L1340">
        <v>9</v>
      </c>
      <c r="X1340" s="16"/>
      <c r="Y1340" t="s">
        <v>69</v>
      </c>
      <c r="AB1340">
        <v>5</v>
      </c>
      <c r="AE1340" s="16"/>
      <c r="AF1340" s="16"/>
      <c r="AG1340" s="16"/>
      <c r="AH1340" s="16"/>
      <c r="AI1340" s="16"/>
      <c r="AJ1340" s="16"/>
      <c r="AK1340">
        <v>9</v>
      </c>
      <c r="AL1340" s="16">
        <v>9</v>
      </c>
      <c r="AM1340" s="16">
        <v>10</v>
      </c>
      <c r="AN1340" s="16">
        <v>10</v>
      </c>
      <c r="AO1340" s="16">
        <v>10</v>
      </c>
      <c r="AP1340" s="16">
        <v>7</v>
      </c>
      <c r="AQ1340" s="16">
        <v>1</v>
      </c>
      <c r="AR1340" s="16">
        <v>3</v>
      </c>
      <c r="AS1340" s="16">
        <v>2</v>
      </c>
      <c r="AT1340" s="16">
        <v>4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</row>
    <row r="1341" spans="1:52" x14ac:dyDescent="0.35">
      <c r="A1341">
        <v>13401</v>
      </c>
      <c r="B1341" t="s">
        <v>69</v>
      </c>
      <c r="C1341" t="s">
        <v>74</v>
      </c>
      <c r="D1341" t="s">
        <v>68</v>
      </c>
      <c r="E1341" t="s">
        <v>86</v>
      </c>
      <c r="F1341" t="s">
        <v>196</v>
      </c>
      <c r="G1341" t="s">
        <v>96</v>
      </c>
      <c r="H1341" t="s">
        <v>98</v>
      </c>
      <c r="I1341" t="s">
        <v>207</v>
      </c>
      <c r="J1341" t="s">
        <v>111</v>
      </c>
      <c r="K1341" t="s">
        <v>116</v>
      </c>
      <c r="L1341">
        <v>8</v>
      </c>
      <c r="X1341" s="16"/>
      <c r="Y1341" t="s">
        <v>69</v>
      </c>
      <c r="AB1341">
        <v>4</v>
      </c>
      <c r="AE1341" s="16"/>
      <c r="AF1341" s="16"/>
      <c r="AG1341" s="16"/>
      <c r="AH1341" s="16"/>
      <c r="AI1341" s="16"/>
      <c r="AJ1341" s="16"/>
      <c r="AK1341">
        <v>7</v>
      </c>
      <c r="AL1341" s="16">
        <v>10</v>
      </c>
      <c r="AM1341" s="16">
        <v>8</v>
      </c>
      <c r="AN1341" s="16">
        <v>4</v>
      </c>
      <c r="AO1341" s="16">
        <v>8</v>
      </c>
      <c r="AP1341" s="16">
        <v>8</v>
      </c>
      <c r="AQ1341" s="16">
        <v>1</v>
      </c>
      <c r="AR1341" s="16">
        <v>3</v>
      </c>
      <c r="AS1341" s="16">
        <v>4</v>
      </c>
      <c r="AT1341" s="16">
        <v>2</v>
      </c>
      <c r="AU1341">
        <v>1</v>
      </c>
      <c r="AV1341">
        <v>0</v>
      </c>
      <c r="AW1341">
        <v>1</v>
      </c>
      <c r="AX1341">
        <v>0</v>
      </c>
      <c r="AY1341">
        <v>0</v>
      </c>
      <c r="AZ1341">
        <v>0</v>
      </c>
    </row>
    <row r="1342" spans="1:52" x14ac:dyDescent="0.35">
      <c r="A1342">
        <v>13403</v>
      </c>
      <c r="B1342" t="s">
        <v>69</v>
      </c>
      <c r="C1342" t="s">
        <v>74</v>
      </c>
      <c r="D1342" t="s">
        <v>68</v>
      </c>
      <c r="E1342" t="s">
        <v>77</v>
      </c>
      <c r="F1342" t="s">
        <v>198</v>
      </c>
      <c r="G1342" t="s">
        <v>95</v>
      </c>
      <c r="H1342" t="s">
        <v>97</v>
      </c>
      <c r="I1342" t="s">
        <v>205</v>
      </c>
      <c r="J1342" t="s">
        <v>111</v>
      </c>
      <c r="K1342" t="s">
        <v>202</v>
      </c>
      <c r="L1342">
        <v>10</v>
      </c>
      <c r="X1342" s="16"/>
      <c r="Y1342" t="s">
        <v>68</v>
      </c>
      <c r="Z1342">
        <v>10</v>
      </c>
      <c r="AA1342">
        <v>4</v>
      </c>
      <c r="AB1342">
        <v>5</v>
      </c>
      <c r="AC1342">
        <v>9</v>
      </c>
      <c r="AD1342" t="s">
        <v>128</v>
      </c>
      <c r="AE1342" s="16">
        <v>5</v>
      </c>
      <c r="AF1342" s="16">
        <v>4</v>
      </c>
      <c r="AG1342" s="16">
        <v>4</v>
      </c>
      <c r="AH1342" s="16">
        <v>4</v>
      </c>
      <c r="AI1342" s="16">
        <v>3</v>
      </c>
      <c r="AJ1342" s="16"/>
      <c r="AK1342">
        <v>9</v>
      </c>
      <c r="AL1342" s="16">
        <v>9</v>
      </c>
      <c r="AM1342" s="16">
        <v>8</v>
      </c>
      <c r="AN1342" s="16">
        <v>10</v>
      </c>
      <c r="AO1342" s="16">
        <v>7</v>
      </c>
      <c r="AP1342" s="16">
        <v>10</v>
      </c>
      <c r="AQ1342" s="16">
        <v>4</v>
      </c>
      <c r="AR1342" s="16">
        <v>1</v>
      </c>
      <c r="AS1342" s="16">
        <v>2</v>
      </c>
      <c r="AT1342" s="16">
        <v>3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</row>
    <row r="1343" spans="1:52" x14ac:dyDescent="0.35">
      <c r="A1343">
        <v>13406</v>
      </c>
      <c r="B1343" t="s">
        <v>69</v>
      </c>
      <c r="C1343" t="s">
        <v>74</v>
      </c>
      <c r="D1343" t="s">
        <v>68</v>
      </c>
      <c r="E1343" t="s">
        <v>82</v>
      </c>
      <c r="F1343" t="s">
        <v>198</v>
      </c>
      <c r="G1343" t="s">
        <v>96</v>
      </c>
      <c r="H1343" t="s">
        <v>98</v>
      </c>
      <c r="I1343" t="s">
        <v>201</v>
      </c>
      <c r="J1343" t="s">
        <v>111</v>
      </c>
      <c r="K1343" t="s">
        <v>204</v>
      </c>
      <c r="L1343">
        <v>9</v>
      </c>
      <c r="X1343" s="16"/>
      <c r="Y1343" t="s">
        <v>69</v>
      </c>
      <c r="AB1343">
        <v>4</v>
      </c>
      <c r="AE1343" s="16"/>
      <c r="AF1343" s="16"/>
      <c r="AG1343" s="16"/>
      <c r="AH1343" s="16"/>
      <c r="AI1343" s="16"/>
      <c r="AJ1343" s="16"/>
      <c r="AK1343">
        <v>9</v>
      </c>
      <c r="AL1343" s="16">
        <v>8</v>
      </c>
      <c r="AM1343" s="16">
        <v>10</v>
      </c>
      <c r="AN1343" s="16">
        <v>10</v>
      </c>
      <c r="AO1343" s="16">
        <v>8</v>
      </c>
      <c r="AP1343" s="16">
        <v>7</v>
      </c>
      <c r="AQ1343" s="16">
        <v>3</v>
      </c>
      <c r="AR1343" s="16">
        <v>1</v>
      </c>
      <c r="AS1343" s="16">
        <v>2</v>
      </c>
      <c r="AT1343" s="16">
        <v>4</v>
      </c>
      <c r="AU1343">
        <v>0</v>
      </c>
      <c r="AV1343">
        <v>0</v>
      </c>
      <c r="AW1343">
        <v>1</v>
      </c>
      <c r="AX1343">
        <v>0</v>
      </c>
      <c r="AY1343">
        <v>0</v>
      </c>
      <c r="AZ1343">
        <v>0</v>
      </c>
    </row>
    <row r="1344" spans="1:52" x14ac:dyDescent="0.35">
      <c r="A1344">
        <v>13407</v>
      </c>
      <c r="B1344" t="s">
        <v>69</v>
      </c>
      <c r="C1344" t="s">
        <v>74</v>
      </c>
      <c r="D1344" t="s">
        <v>68</v>
      </c>
      <c r="E1344" t="s">
        <v>84</v>
      </c>
      <c r="F1344" t="s">
        <v>196</v>
      </c>
      <c r="G1344" t="s">
        <v>95</v>
      </c>
      <c r="H1344" t="s">
        <v>97</v>
      </c>
      <c r="I1344" t="s">
        <v>207</v>
      </c>
      <c r="J1344" t="s">
        <v>111</v>
      </c>
      <c r="K1344" t="s">
        <v>204</v>
      </c>
      <c r="L1344">
        <v>7</v>
      </c>
      <c r="X1344" s="16"/>
      <c r="Y1344" t="s">
        <v>69</v>
      </c>
      <c r="AB1344">
        <v>3</v>
      </c>
      <c r="AE1344" s="16"/>
      <c r="AF1344" s="16"/>
      <c r="AG1344" s="16"/>
      <c r="AH1344" s="16"/>
      <c r="AI1344" s="16"/>
      <c r="AJ1344" s="16"/>
      <c r="AK1344">
        <v>8</v>
      </c>
      <c r="AL1344" s="16">
        <v>9</v>
      </c>
      <c r="AM1344" s="16">
        <v>7</v>
      </c>
      <c r="AN1344" s="16">
        <v>9</v>
      </c>
      <c r="AO1344" s="16">
        <v>10</v>
      </c>
      <c r="AP1344" s="16">
        <v>8</v>
      </c>
      <c r="AQ1344" s="16">
        <v>4</v>
      </c>
      <c r="AR1344" s="16">
        <v>3</v>
      </c>
      <c r="AS1344" s="16">
        <v>2</v>
      </c>
      <c r="AT1344" s="16">
        <v>1</v>
      </c>
      <c r="AU1344">
        <v>1</v>
      </c>
      <c r="AV1344">
        <v>0</v>
      </c>
      <c r="AW1344">
        <v>1</v>
      </c>
      <c r="AX1344">
        <v>0</v>
      </c>
      <c r="AY1344">
        <v>0</v>
      </c>
      <c r="AZ1344">
        <v>0</v>
      </c>
    </row>
    <row r="1345" spans="1:52" x14ac:dyDescent="0.35">
      <c r="A1345">
        <v>13409</v>
      </c>
      <c r="B1345" t="s">
        <v>69</v>
      </c>
      <c r="C1345" t="s">
        <v>74</v>
      </c>
      <c r="D1345" t="s">
        <v>68</v>
      </c>
      <c r="E1345" t="s">
        <v>86</v>
      </c>
      <c r="F1345" t="s">
        <v>208</v>
      </c>
      <c r="G1345" t="s">
        <v>93</v>
      </c>
      <c r="H1345" t="s">
        <v>99</v>
      </c>
      <c r="I1345" t="s">
        <v>206</v>
      </c>
      <c r="J1345" t="s">
        <v>111</v>
      </c>
      <c r="K1345" t="s">
        <v>204</v>
      </c>
      <c r="L1345">
        <v>8</v>
      </c>
      <c r="X1345" s="16"/>
      <c r="Y1345" t="s">
        <v>69</v>
      </c>
      <c r="AB1345">
        <v>5</v>
      </c>
      <c r="AE1345" s="16"/>
      <c r="AF1345" s="16"/>
      <c r="AG1345" s="16"/>
      <c r="AH1345" s="16"/>
      <c r="AI1345" s="16"/>
      <c r="AJ1345" s="16"/>
      <c r="AK1345">
        <v>9</v>
      </c>
      <c r="AL1345" s="16">
        <v>9</v>
      </c>
      <c r="AM1345" s="16">
        <v>9</v>
      </c>
      <c r="AN1345" s="16">
        <v>10</v>
      </c>
      <c r="AO1345" s="16">
        <v>8</v>
      </c>
      <c r="AP1345" s="16">
        <v>7</v>
      </c>
      <c r="AQ1345" s="16">
        <v>1</v>
      </c>
      <c r="AR1345" s="16">
        <v>4</v>
      </c>
      <c r="AS1345" s="16">
        <v>3</v>
      </c>
      <c r="AT1345" s="16">
        <v>2</v>
      </c>
      <c r="AU1345">
        <v>1</v>
      </c>
      <c r="AV1345">
        <v>0</v>
      </c>
      <c r="AW1345">
        <v>0</v>
      </c>
      <c r="AX1345">
        <v>0</v>
      </c>
      <c r="AY1345">
        <v>0</v>
      </c>
      <c r="AZ1345">
        <v>0</v>
      </c>
    </row>
    <row r="1346" spans="1:52" x14ac:dyDescent="0.35">
      <c r="A1346">
        <v>13410</v>
      </c>
      <c r="B1346" t="s">
        <v>69</v>
      </c>
      <c r="C1346" t="s">
        <v>74</v>
      </c>
      <c r="D1346" t="s">
        <v>68</v>
      </c>
      <c r="E1346" t="s">
        <v>76</v>
      </c>
      <c r="F1346" t="s">
        <v>200</v>
      </c>
      <c r="G1346" t="s">
        <v>96</v>
      </c>
      <c r="H1346" t="s">
        <v>98</v>
      </c>
      <c r="I1346" t="s">
        <v>205</v>
      </c>
      <c r="J1346" t="s">
        <v>111</v>
      </c>
      <c r="K1346" t="s">
        <v>116</v>
      </c>
      <c r="L1346">
        <v>9</v>
      </c>
      <c r="X1346" s="16"/>
      <c r="Y1346" t="s">
        <v>69</v>
      </c>
      <c r="AB1346">
        <v>5</v>
      </c>
      <c r="AE1346" s="16"/>
      <c r="AF1346" s="16"/>
      <c r="AG1346" s="16"/>
      <c r="AH1346" s="16"/>
      <c r="AI1346" s="16"/>
      <c r="AJ1346" s="16"/>
      <c r="AK1346">
        <v>9</v>
      </c>
      <c r="AL1346" s="16">
        <v>10</v>
      </c>
      <c r="AM1346" s="16">
        <v>10</v>
      </c>
      <c r="AN1346" s="16">
        <v>10</v>
      </c>
      <c r="AO1346" s="16">
        <v>9</v>
      </c>
      <c r="AP1346" s="16">
        <v>8</v>
      </c>
      <c r="AQ1346" s="16">
        <v>2</v>
      </c>
      <c r="AR1346" s="16">
        <v>4</v>
      </c>
      <c r="AS1346" s="16">
        <v>1</v>
      </c>
      <c r="AT1346" s="16">
        <v>3</v>
      </c>
      <c r="AU1346">
        <v>1</v>
      </c>
      <c r="AV1346">
        <v>0</v>
      </c>
      <c r="AW1346">
        <v>0</v>
      </c>
      <c r="AX1346">
        <v>0</v>
      </c>
      <c r="AY1346">
        <v>0</v>
      </c>
      <c r="AZ1346">
        <v>0</v>
      </c>
    </row>
    <row r="1347" spans="1:52" x14ac:dyDescent="0.35">
      <c r="A1347">
        <v>13411</v>
      </c>
      <c r="B1347" t="s">
        <v>69</v>
      </c>
      <c r="C1347" t="s">
        <v>74</v>
      </c>
      <c r="D1347" t="s">
        <v>68</v>
      </c>
      <c r="E1347" t="s">
        <v>75</v>
      </c>
      <c r="F1347" t="s">
        <v>198</v>
      </c>
      <c r="G1347" t="s">
        <v>95</v>
      </c>
      <c r="H1347" t="s">
        <v>97</v>
      </c>
      <c r="I1347" t="s">
        <v>203</v>
      </c>
      <c r="J1347" t="s">
        <v>111</v>
      </c>
      <c r="K1347" t="s">
        <v>116</v>
      </c>
      <c r="L1347">
        <v>9</v>
      </c>
      <c r="X1347" s="16"/>
      <c r="Y1347" t="s">
        <v>68</v>
      </c>
      <c r="Z1347">
        <v>9</v>
      </c>
      <c r="AA1347">
        <v>5</v>
      </c>
      <c r="AB1347">
        <v>4</v>
      </c>
      <c r="AC1347">
        <v>8</v>
      </c>
      <c r="AD1347" t="s">
        <v>128</v>
      </c>
      <c r="AE1347" s="16">
        <v>4</v>
      </c>
      <c r="AF1347" s="16">
        <v>4</v>
      </c>
      <c r="AG1347" s="16">
        <v>4</v>
      </c>
      <c r="AH1347" s="16">
        <v>3</v>
      </c>
      <c r="AI1347" s="16">
        <v>1</v>
      </c>
      <c r="AJ1347" s="16"/>
      <c r="AK1347">
        <v>10</v>
      </c>
      <c r="AL1347" s="16">
        <v>10</v>
      </c>
      <c r="AM1347" s="16">
        <v>10</v>
      </c>
      <c r="AN1347" s="16">
        <v>10</v>
      </c>
      <c r="AO1347" s="16">
        <v>9</v>
      </c>
      <c r="AP1347" s="16">
        <v>8</v>
      </c>
      <c r="AQ1347" s="16">
        <v>3</v>
      </c>
      <c r="AR1347" s="16">
        <v>2</v>
      </c>
      <c r="AS1347" s="16">
        <v>1</v>
      </c>
      <c r="AT1347" s="16">
        <v>4</v>
      </c>
      <c r="AU1347">
        <v>1</v>
      </c>
      <c r="AV1347">
        <v>0</v>
      </c>
      <c r="AW1347">
        <v>0</v>
      </c>
      <c r="AX1347">
        <v>0</v>
      </c>
      <c r="AY1347">
        <v>0</v>
      </c>
      <c r="AZ1347">
        <v>0</v>
      </c>
    </row>
    <row r="1348" spans="1:52" x14ac:dyDescent="0.35">
      <c r="A1348">
        <v>13416</v>
      </c>
      <c r="B1348" t="s">
        <v>69</v>
      </c>
      <c r="C1348" t="s">
        <v>74</v>
      </c>
      <c r="D1348" t="s">
        <v>68</v>
      </c>
      <c r="E1348" t="s">
        <v>82</v>
      </c>
      <c r="F1348" t="s">
        <v>198</v>
      </c>
      <c r="G1348" t="s">
        <v>95</v>
      </c>
      <c r="H1348" t="s">
        <v>97</v>
      </c>
      <c r="I1348" t="s">
        <v>206</v>
      </c>
      <c r="J1348" t="s">
        <v>110</v>
      </c>
      <c r="K1348" t="s">
        <v>202</v>
      </c>
      <c r="L1348">
        <v>9</v>
      </c>
      <c r="P1348">
        <v>8</v>
      </c>
      <c r="Q1348">
        <v>9</v>
      </c>
      <c r="R1348">
        <v>10</v>
      </c>
      <c r="S1348">
        <v>8</v>
      </c>
      <c r="T1348">
        <v>9</v>
      </c>
      <c r="U1348">
        <v>9</v>
      </c>
      <c r="V1348" t="s">
        <v>123</v>
      </c>
      <c r="X1348">
        <v>5</v>
      </c>
      <c r="Y1348" t="s">
        <v>69</v>
      </c>
      <c r="AB1348">
        <v>4</v>
      </c>
      <c r="AE1348" s="16"/>
      <c r="AF1348" s="16"/>
      <c r="AG1348" s="16"/>
      <c r="AH1348" s="16"/>
      <c r="AI1348" s="16"/>
      <c r="AJ1348" s="16"/>
      <c r="AL1348" s="16"/>
      <c r="AM1348" s="16"/>
      <c r="AN1348" s="16"/>
      <c r="AO1348" s="16"/>
      <c r="AP1348" s="16"/>
      <c r="AQ1348" s="16"/>
      <c r="AR1348" s="16"/>
      <c r="AS1348" s="16"/>
      <c r="AT1348" s="16"/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</row>
    <row r="1349" spans="1:52" x14ac:dyDescent="0.35">
      <c r="A1349">
        <v>13418</v>
      </c>
      <c r="B1349" t="s">
        <v>69</v>
      </c>
      <c r="C1349" t="s">
        <v>74</v>
      </c>
      <c r="D1349" t="s">
        <v>68</v>
      </c>
      <c r="E1349" t="s">
        <v>83</v>
      </c>
      <c r="F1349" t="s">
        <v>198</v>
      </c>
      <c r="G1349" t="s">
        <v>96</v>
      </c>
      <c r="H1349" t="s">
        <v>97</v>
      </c>
      <c r="I1349" t="s">
        <v>203</v>
      </c>
      <c r="J1349" t="s">
        <v>111</v>
      </c>
      <c r="K1349" t="s">
        <v>116</v>
      </c>
      <c r="L1349">
        <v>9</v>
      </c>
      <c r="X1349" s="16"/>
      <c r="Y1349" t="s">
        <v>69</v>
      </c>
      <c r="AB1349">
        <v>5</v>
      </c>
      <c r="AE1349" s="16"/>
      <c r="AF1349" s="16"/>
      <c r="AG1349" s="16"/>
      <c r="AH1349" s="16"/>
      <c r="AI1349" s="16"/>
      <c r="AJ1349" s="16"/>
      <c r="AK1349">
        <v>10</v>
      </c>
      <c r="AL1349" s="16">
        <v>10</v>
      </c>
      <c r="AM1349" s="16">
        <v>9</v>
      </c>
      <c r="AN1349" s="16">
        <v>9</v>
      </c>
      <c r="AO1349" s="16">
        <v>9</v>
      </c>
      <c r="AP1349" s="16">
        <v>8</v>
      </c>
      <c r="AQ1349" s="16">
        <v>1</v>
      </c>
      <c r="AR1349" s="16">
        <v>2</v>
      </c>
      <c r="AS1349" s="16">
        <v>3</v>
      </c>
      <c r="AT1349" s="16">
        <v>4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0</v>
      </c>
    </row>
    <row r="1350" spans="1:52" x14ac:dyDescent="0.35">
      <c r="A1350">
        <v>13421</v>
      </c>
      <c r="B1350" t="s">
        <v>69</v>
      </c>
      <c r="C1350" t="s">
        <v>74</v>
      </c>
      <c r="D1350" t="s">
        <v>68</v>
      </c>
      <c r="E1350" t="s">
        <v>81</v>
      </c>
      <c r="F1350" t="s">
        <v>196</v>
      </c>
      <c r="G1350" t="s">
        <v>95</v>
      </c>
      <c r="H1350" t="s">
        <v>98</v>
      </c>
      <c r="I1350" t="s">
        <v>197</v>
      </c>
      <c r="J1350" t="s">
        <v>111</v>
      </c>
      <c r="K1350" t="s">
        <v>204</v>
      </c>
      <c r="L1350">
        <v>7</v>
      </c>
      <c r="X1350" s="16"/>
      <c r="Y1350" t="s">
        <v>69</v>
      </c>
      <c r="AB1350">
        <v>5</v>
      </c>
      <c r="AE1350" s="16"/>
      <c r="AF1350" s="16"/>
      <c r="AG1350" s="16"/>
      <c r="AH1350" s="16"/>
      <c r="AI1350" s="16"/>
      <c r="AJ1350" s="16"/>
      <c r="AK1350">
        <v>9</v>
      </c>
      <c r="AL1350" s="16">
        <v>10</v>
      </c>
      <c r="AM1350" s="16">
        <v>9</v>
      </c>
      <c r="AN1350" s="16">
        <v>9</v>
      </c>
      <c r="AO1350" s="16">
        <v>10</v>
      </c>
      <c r="AP1350" s="16">
        <v>9</v>
      </c>
      <c r="AQ1350" s="16">
        <v>1</v>
      </c>
      <c r="AR1350" s="16">
        <v>3</v>
      </c>
      <c r="AS1350" s="16">
        <v>2</v>
      </c>
      <c r="AT1350" s="16">
        <v>4</v>
      </c>
      <c r="AU1350">
        <v>1</v>
      </c>
      <c r="AV1350">
        <v>1</v>
      </c>
      <c r="AW1350">
        <v>1</v>
      </c>
      <c r="AX1350">
        <v>0</v>
      </c>
      <c r="AY1350">
        <v>1</v>
      </c>
      <c r="AZ1350">
        <v>0</v>
      </c>
    </row>
    <row r="1351" spans="1:52" x14ac:dyDescent="0.35">
      <c r="A1351">
        <v>13422</v>
      </c>
      <c r="B1351" t="s">
        <v>69</v>
      </c>
      <c r="C1351" t="s">
        <v>74</v>
      </c>
      <c r="D1351" t="s">
        <v>68</v>
      </c>
      <c r="E1351" t="s">
        <v>76</v>
      </c>
      <c r="F1351" t="s">
        <v>196</v>
      </c>
      <c r="G1351" t="s">
        <v>95</v>
      </c>
      <c r="H1351" t="s">
        <v>98</v>
      </c>
      <c r="I1351" t="s">
        <v>206</v>
      </c>
      <c r="J1351" t="s">
        <v>111</v>
      </c>
      <c r="K1351" t="s">
        <v>202</v>
      </c>
      <c r="L1351">
        <v>9</v>
      </c>
      <c r="X1351" s="16"/>
      <c r="Y1351" t="s">
        <v>68</v>
      </c>
      <c r="Z1351">
        <v>10</v>
      </c>
      <c r="AA1351">
        <v>4</v>
      </c>
      <c r="AB1351">
        <v>5</v>
      </c>
      <c r="AC1351">
        <v>9</v>
      </c>
      <c r="AD1351" t="s">
        <v>128</v>
      </c>
      <c r="AE1351" s="16">
        <v>3</v>
      </c>
      <c r="AF1351" s="16">
        <v>4</v>
      </c>
      <c r="AG1351" s="16">
        <v>4</v>
      </c>
      <c r="AH1351" s="16">
        <v>5</v>
      </c>
      <c r="AI1351" s="16">
        <v>1</v>
      </c>
      <c r="AJ1351" s="16"/>
      <c r="AK1351">
        <v>10</v>
      </c>
      <c r="AL1351" s="16">
        <v>10</v>
      </c>
      <c r="AM1351" s="16">
        <v>10</v>
      </c>
      <c r="AN1351" s="16">
        <v>9</v>
      </c>
      <c r="AO1351" s="16">
        <v>10</v>
      </c>
      <c r="AP1351" s="16">
        <v>10</v>
      </c>
      <c r="AQ1351" s="16">
        <v>1</v>
      </c>
      <c r="AR1351" s="16">
        <v>3</v>
      </c>
      <c r="AS1351" s="16">
        <v>2</v>
      </c>
      <c r="AT1351" s="16">
        <v>4</v>
      </c>
      <c r="AU1351">
        <v>1</v>
      </c>
      <c r="AV1351">
        <v>1</v>
      </c>
      <c r="AW1351">
        <v>0</v>
      </c>
      <c r="AX1351">
        <v>0</v>
      </c>
      <c r="AY1351">
        <v>0</v>
      </c>
      <c r="AZ1351">
        <v>0</v>
      </c>
    </row>
    <row r="1352" spans="1:52" x14ac:dyDescent="0.35">
      <c r="A1352">
        <v>13424</v>
      </c>
      <c r="B1352" t="s">
        <v>69</v>
      </c>
      <c r="C1352" t="s">
        <v>74</v>
      </c>
      <c r="D1352" t="s">
        <v>68</v>
      </c>
      <c r="E1352" t="s">
        <v>81</v>
      </c>
      <c r="F1352" t="s">
        <v>208</v>
      </c>
      <c r="G1352" t="s">
        <v>93</v>
      </c>
      <c r="H1352" t="s">
        <v>98</v>
      </c>
      <c r="I1352" t="s">
        <v>201</v>
      </c>
      <c r="J1352" t="s">
        <v>111</v>
      </c>
      <c r="K1352" t="s">
        <v>117</v>
      </c>
      <c r="L1352">
        <v>1</v>
      </c>
      <c r="X1352" s="16"/>
      <c r="Y1352" t="s">
        <v>69</v>
      </c>
      <c r="AB1352">
        <v>3</v>
      </c>
      <c r="AE1352" s="16"/>
      <c r="AF1352" s="16"/>
      <c r="AG1352" s="16"/>
      <c r="AH1352" s="16"/>
      <c r="AI1352" s="16"/>
      <c r="AJ1352" s="16"/>
      <c r="AK1352">
        <v>3</v>
      </c>
      <c r="AL1352" s="16">
        <v>5</v>
      </c>
      <c r="AM1352" s="16">
        <v>4</v>
      </c>
      <c r="AN1352" s="16">
        <v>6</v>
      </c>
      <c r="AO1352" s="16">
        <v>3</v>
      </c>
      <c r="AP1352" s="16">
        <v>3</v>
      </c>
      <c r="AQ1352" s="16">
        <v>1</v>
      </c>
      <c r="AR1352" s="16">
        <v>2</v>
      </c>
      <c r="AS1352" s="16">
        <v>3</v>
      </c>
      <c r="AT1352" s="16">
        <v>4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</row>
    <row r="1353" spans="1:52" x14ac:dyDescent="0.35">
      <c r="A1353">
        <v>13429</v>
      </c>
      <c r="B1353" t="s">
        <v>69</v>
      </c>
      <c r="C1353" t="s">
        <v>74</v>
      </c>
      <c r="D1353" t="s">
        <v>68</v>
      </c>
      <c r="E1353" t="s">
        <v>77</v>
      </c>
      <c r="F1353" t="s">
        <v>92</v>
      </c>
      <c r="G1353" t="s">
        <v>95</v>
      </c>
      <c r="H1353" t="s">
        <v>98</v>
      </c>
      <c r="I1353" t="s">
        <v>205</v>
      </c>
      <c r="J1353" t="s">
        <v>111</v>
      </c>
      <c r="K1353" t="s">
        <v>116</v>
      </c>
      <c r="L1353">
        <v>9</v>
      </c>
      <c r="X1353" s="16"/>
      <c r="Y1353" t="s">
        <v>68</v>
      </c>
      <c r="Z1353">
        <v>9</v>
      </c>
      <c r="AA1353">
        <v>5</v>
      </c>
      <c r="AB1353">
        <v>4</v>
      </c>
      <c r="AC1353">
        <v>9</v>
      </c>
      <c r="AD1353" t="s">
        <v>128</v>
      </c>
      <c r="AE1353" s="16">
        <v>5</v>
      </c>
      <c r="AF1353" s="16">
        <v>4</v>
      </c>
      <c r="AG1353" s="16">
        <v>4</v>
      </c>
      <c r="AH1353" s="16">
        <v>4</v>
      </c>
      <c r="AI1353" s="16">
        <v>1</v>
      </c>
      <c r="AJ1353" s="16"/>
      <c r="AK1353">
        <v>9</v>
      </c>
      <c r="AL1353" s="16">
        <v>7</v>
      </c>
      <c r="AM1353" s="16">
        <v>10</v>
      </c>
      <c r="AN1353" s="16">
        <v>10</v>
      </c>
      <c r="AO1353" s="16">
        <v>7</v>
      </c>
      <c r="AP1353" s="16">
        <v>10</v>
      </c>
      <c r="AQ1353" s="16">
        <v>4</v>
      </c>
      <c r="AR1353" s="16">
        <v>2</v>
      </c>
      <c r="AS1353" s="16">
        <v>1</v>
      </c>
      <c r="AT1353" s="16">
        <v>3</v>
      </c>
      <c r="AU1353">
        <v>1</v>
      </c>
      <c r="AV1353">
        <v>1</v>
      </c>
      <c r="AW1353">
        <v>0</v>
      </c>
      <c r="AX1353">
        <v>0</v>
      </c>
      <c r="AY1353">
        <v>0</v>
      </c>
      <c r="AZ1353">
        <v>0</v>
      </c>
    </row>
    <row r="1354" spans="1:52" x14ac:dyDescent="0.35">
      <c r="A1354">
        <v>13431</v>
      </c>
      <c r="B1354" t="s">
        <v>69</v>
      </c>
      <c r="C1354" t="s">
        <v>74</v>
      </c>
      <c r="D1354" t="s">
        <v>68</v>
      </c>
      <c r="E1354" t="s">
        <v>80</v>
      </c>
      <c r="F1354" t="s">
        <v>198</v>
      </c>
      <c r="G1354" t="s">
        <v>95</v>
      </c>
      <c r="H1354" t="s">
        <v>98</v>
      </c>
      <c r="I1354" t="s">
        <v>203</v>
      </c>
      <c r="J1354" t="s">
        <v>111</v>
      </c>
      <c r="K1354" t="s">
        <v>116</v>
      </c>
      <c r="L1354">
        <v>7</v>
      </c>
      <c r="X1354" s="16"/>
      <c r="Y1354" t="s">
        <v>68</v>
      </c>
      <c r="Z1354">
        <v>10</v>
      </c>
      <c r="AA1354">
        <v>5</v>
      </c>
      <c r="AB1354">
        <v>4</v>
      </c>
      <c r="AC1354">
        <v>9</v>
      </c>
      <c r="AD1354" t="s">
        <v>128</v>
      </c>
      <c r="AE1354" s="16">
        <v>5</v>
      </c>
      <c r="AF1354" s="16">
        <v>5</v>
      </c>
      <c r="AG1354" s="16">
        <v>5</v>
      </c>
      <c r="AH1354" s="16">
        <v>4</v>
      </c>
      <c r="AI1354" s="16">
        <v>2</v>
      </c>
      <c r="AJ1354" s="16"/>
      <c r="AK1354">
        <v>6</v>
      </c>
      <c r="AL1354" s="16">
        <v>7</v>
      </c>
      <c r="AM1354" s="16">
        <v>9</v>
      </c>
      <c r="AN1354" s="16">
        <v>3</v>
      </c>
      <c r="AO1354" s="16">
        <v>8</v>
      </c>
      <c r="AP1354" s="16">
        <v>3</v>
      </c>
      <c r="AQ1354" s="16">
        <v>1</v>
      </c>
      <c r="AR1354" s="16">
        <v>3</v>
      </c>
      <c r="AS1354" s="16">
        <v>2</v>
      </c>
      <c r="AT1354" s="16">
        <v>4</v>
      </c>
      <c r="AU1354">
        <v>1</v>
      </c>
      <c r="AV1354">
        <v>1</v>
      </c>
      <c r="AW1354">
        <v>0</v>
      </c>
      <c r="AX1354">
        <v>0</v>
      </c>
      <c r="AY1354">
        <v>0</v>
      </c>
      <c r="AZ1354">
        <v>0</v>
      </c>
    </row>
    <row r="1355" spans="1:52" x14ac:dyDescent="0.35">
      <c r="A1355">
        <v>13432</v>
      </c>
      <c r="B1355" t="s">
        <v>69</v>
      </c>
      <c r="C1355" t="s">
        <v>74</v>
      </c>
      <c r="D1355" t="s">
        <v>68</v>
      </c>
      <c r="E1355" t="s">
        <v>84</v>
      </c>
      <c r="F1355" t="s">
        <v>196</v>
      </c>
      <c r="G1355" t="s">
        <v>95</v>
      </c>
      <c r="H1355" t="s">
        <v>97</v>
      </c>
      <c r="I1355" t="s">
        <v>197</v>
      </c>
      <c r="J1355" t="s">
        <v>110</v>
      </c>
      <c r="K1355" t="s">
        <v>202</v>
      </c>
      <c r="L1355">
        <v>10</v>
      </c>
      <c r="P1355">
        <v>10</v>
      </c>
      <c r="Q1355">
        <v>10</v>
      </c>
      <c r="R1355">
        <v>10</v>
      </c>
      <c r="S1355">
        <v>8</v>
      </c>
      <c r="T1355">
        <v>10</v>
      </c>
      <c r="U1355">
        <v>10</v>
      </c>
      <c r="V1355" t="s">
        <v>123</v>
      </c>
      <c r="X1355">
        <v>3</v>
      </c>
      <c r="Y1355" t="s">
        <v>69</v>
      </c>
      <c r="AB1355">
        <v>4</v>
      </c>
      <c r="AE1355" s="16"/>
      <c r="AF1355" s="16"/>
      <c r="AG1355" s="16"/>
      <c r="AH1355" s="16"/>
      <c r="AI1355" s="16"/>
      <c r="AJ1355" s="16"/>
      <c r="AL1355" s="16"/>
      <c r="AM1355" s="16"/>
      <c r="AN1355" s="16"/>
      <c r="AO1355" s="16"/>
      <c r="AP1355" s="16"/>
      <c r="AQ1355" s="16"/>
      <c r="AR1355" s="16"/>
      <c r="AS1355" s="16"/>
      <c r="AT1355" s="16"/>
      <c r="AU1355">
        <v>0</v>
      </c>
      <c r="AV1355">
        <v>1</v>
      </c>
      <c r="AW1355">
        <v>0</v>
      </c>
      <c r="AX1355">
        <v>0</v>
      </c>
      <c r="AY1355">
        <v>1</v>
      </c>
      <c r="AZ1355">
        <v>0</v>
      </c>
    </row>
    <row r="1356" spans="1:52" x14ac:dyDescent="0.35">
      <c r="A1356">
        <v>13436</v>
      </c>
      <c r="B1356" t="s">
        <v>69</v>
      </c>
      <c r="C1356" t="s">
        <v>74</v>
      </c>
      <c r="D1356" t="s">
        <v>68</v>
      </c>
      <c r="E1356" t="s">
        <v>83</v>
      </c>
      <c r="F1356" t="s">
        <v>208</v>
      </c>
      <c r="G1356" t="s">
        <v>96</v>
      </c>
      <c r="H1356" t="s">
        <v>98</v>
      </c>
      <c r="I1356" t="s">
        <v>199</v>
      </c>
      <c r="J1356" t="s">
        <v>111</v>
      </c>
      <c r="K1356" t="s">
        <v>204</v>
      </c>
      <c r="L1356">
        <v>6</v>
      </c>
      <c r="X1356" s="16"/>
      <c r="Y1356" t="s">
        <v>69</v>
      </c>
      <c r="AB1356">
        <v>3</v>
      </c>
      <c r="AE1356" s="16"/>
      <c r="AF1356" s="16"/>
      <c r="AG1356" s="16"/>
      <c r="AH1356" s="16"/>
      <c r="AI1356" s="16"/>
      <c r="AJ1356" s="16"/>
      <c r="AK1356">
        <v>7</v>
      </c>
      <c r="AL1356" s="16">
        <v>6</v>
      </c>
      <c r="AM1356" s="16">
        <v>10</v>
      </c>
      <c r="AN1356" s="16">
        <v>4</v>
      </c>
      <c r="AO1356" s="16">
        <v>5</v>
      </c>
      <c r="AP1356" s="16">
        <v>6</v>
      </c>
      <c r="AQ1356" s="16">
        <v>2</v>
      </c>
      <c r="AR1356" s="16">
        <v>4</v>
      </c>
      <c r="AS1356" s="16">
        <v>1</v>
      </c>
      <c r="AT1356" s="16">
        <v>3</v>
      </c>
      <c r="AU1356">
        <v>0</v>
      </c>
      <c r="AV1356">
        <v>1</v>
      </c>
      <c r="AW1356">
        <v>1</v>
      </c>
      <c r="AX1356">
        <v>0</v>
      </c>
      <c r="AY1356">
        <v>0</v>
      </c>
      <c r="AZ1356">
        <v>0</v>
      </c>
    </row>
    <row r="1357" spans="1:52" x14ac:dyDescent="0.35">
      <c r="A1357">
        <v>13444</v>
      </c>
      <c r="B1357" t="s">
        <v>69</v>
      </c>
      <c r="C1357" t="s">
        <v>74</v>
      </c>
      <c r="D1357" t="s">
        <v>68</v>
      </c>
      <c r="E1357" t="s">
        <v>85</v>
      </c>
      <c r="F1357" t="s">
        <v>208</v>
      </c>
      <c r="G1357" t="s">
        <v>96</v>
      </c>
      <c r="H1357" t="s">
        <v>99</v>
      </c>
      <c r="I1357" t="s">
        <v>197</v>
      </c>
      <c r="J1357" t="s">
        <v>110</v>
      </c>
      <c r="K1357" t="s">
        <v>204</v>
      </c>
      <c r="L1357">
        <v>10</v>
      </c>
      <c r="P1357">
        <v>9</v>
      </c>
      <c r="Q1357">
        <v>9</v>
      </c>
      <c r="R1357">
        <v>10</v>
      </c>
      <c r="S1357">
        <v>9</v>
      </c>
      <c r="T1357">
        <v>8</v>
      </c>
      <c r="U1357">
        <v>9</v>
      </c>
      <c r="V1357" t="s">
        <v>123</v>
      </c>
      <c r="X1357">
        <v>3</v>
      </c>
      <c r="Y1357" t="s">
        <v>68</v>
      </c>
      <c r="Z1357">
        <v>9</v>
      </c>
      <c r="AA1357">
        <v>5</v>
      </c>
      <c r="AB1357">
        <v>5</v>
      </c>
      <c r="AC1357">
        <v>8</v>
      </c>
      <c r="AD1357" t="s">
        <v>128</v>
      </c>
      <c r="AE1357" s="16">
        <v>5</v>
      </c>
      <c r="AF1357" s="16">
        <v>2</v>
      </c>
      <c r="AG1357" s="16">
        <v>5</v>
      </c>
      <c r="AH1357" s="16">
        <v>5</v>
      </c>
      <c r="AI1357" s="16">
        <v>1</v>
      </c>
      <c r="AJ1357" s="16"/>
      <c r="AL1357" s="16"/>
      <c r="AM1357" s="16"/>
      <c r="AN1357" s="16"/>
      <c r="AO1357" s="16"/>
      <c r="AP1357" s="16"/>
      <c r="AQ1357" s="16"/>
      <c r="AR1357" s="16"/>
      <c r="AS1357" s="16"/>
      <c r="AT1357" s="16"/>
      <c r="AU1357">
        <v>0</v>
      </c>
      <c r="AV1357">
        <v>1</v>
      </c>
      <c r="AW1357">
        <v>0</v>
      </c>
      <c r="AX1357">
        <v>0</v>
      </c>
      <c r="AY1357">
        <v>0</v>
      </c>
      <c r="AZ1357">
        <v>0</v>
      </c>
    </row>
    <row r="1358" spans="1:52" x14ac:dyDescent="0.35">
      <c r="A1358">
        <v>13449</v>
      </c>
      <c r="B1358" t="s">
        <v>69</v>
      </c>
      <c r="C1358" t="s">
        <v>74</v>
      </c>
      <c r="D1358" t="s">
        <v>68</v>
      </c>
      <c r="E1358" t="s">
        <v>85</v>
      </c>
      <c r="F1358" t="s">
        <v>198</v>
      </c>
      <c r="G1358" t="s">
        <v>96</v>
      </c>
      <c r="H1358" t="s">
        <v>98</v>
      </c>
      <c r="I1358" t="s">
        <v>206</v>
      </c>
      <c r="J1358" t="s">
        <v>111</v>
      </c>
      <c r="K1358" t="s">
        <v>116</v>
      </c>
      <c r="L1358">
        <v>10</v>
      </c>
      <c r="X1358" s="16"/>
      <c r="Y1358" t="s">
        <v>69</v>
      </c>
      <c r="AB1358">
        <v>4</v>
      </c>
      <c r="AE1358" s="16"/>
      <c r="AF1358" s="16"/>
      <c r="AG1358" s="16"/>
      <c r="AH1358" s="16"/>
      <c r="AI1358" s="16"/>
      <c r="AJ1358" s="16"/>
      <c r="AK1358">
        <v>9</v>
      </c>
      <c r="AL1358" s="16">
        <v>8</v>
      </c>
      <c r="AM1358" s="16">
        <v>7</v>
      </c>
      <c r="AN1358" s="16">
        <v>10</v>
      </c>
      <c r="AO1358" s="16">
        <v>6</v>
      </c>
      <c r="AP1358" s="16">
        <v>7</v>
      </c>
      <c r="AQ1358" s="16">
        <v>1</v>
      </c>
      <c r="AR1358" s="16">
        <v>4</v>
      </c>
      <c r="AS1358" s="16">
        <v>3</v>
      </c>
      <c r="AT1358" s="16">
        <v>2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</row>
    <row r="1359" spans="1:52" x14ac:dyDescent="0.35">
      <c r="A1359">
        <v>13450</v>
      </c>
      <c r="B1359" t="s">
        <v>69</v>
      </c>
      <c r="C1359" t="s">
        <v>74</v>
      </c>
      <c r="D1359" t="s">
        <v>68</v>
      </c>
      <c r="E1359" t="s">
        <v>77</v>
      </c>
      <c r="F1359" t="s">
        <v>200</v>
      </c>
      <c r="G1359" t="s">
        <v>96</v>
      </c>
      <c r="H1359" t="s">
        <v>97</v>
      </c>
      <c r="I1359" t="s">
        <v>203</v>
      </c>
      <c r="J1359" t="s">
        <v>111</v>
      </c>
      <c r="K1359" t="s">
        <v>117</v>
      </c>
      <c r="L1359">
        <v>9</v>
      </c>
      <c r="X1359" s="16"/>
      <c r="Y1359" t="s">
        <v>68</v>
      </c>
      <c r="Z1359">
        <v>8</v>
      </c>
      <c r="AA1359">
        <v>5</v>
      </c>
      <c r="AB1359">
        <v>5</v>
      </c>
      <c r="AC1359">
        <v>9</v>
      </c>
      <c r="AD1359" t="s">
        <v>128</v>
      </c>
      <c r="AE1359" s="16">
        <v>5</v>
      </c>
      <c r="AF1359" s="16">
        <v>4</v>
      </c>
      <c r="AG1359" s="16">
        <v>4</v>
      </c>
      <c r="AH1359" s="16">
        <v>4</v>
      </c>
      <c r="AI1359" s="16">
        <v>1</v>
      </c>
      <c r="AJ1359" s="16"/>
      <c r="AK1359">
        <v>10</v>
      </c>
      <c r="AL1359" s="16">
        <v>10</v>
      </c>
      <c r="AM1359" s="16">
        <v>7</v>
      </c>
      <c r="AN1359" s="16">
        <v>10</v>
      </c>
      <c r="AO1359" s="16">
        <v>9</v>
      </c>
      <c r="AP1359" s="16">
        <v>8</v>
      </c>
      <c r="AQ1359" s="16">
        <v>3</v>
      </c>
      <c r="AR1359" s="16">
        <v>1</v>
      </c>
      <c r="AS1359" s="16">
        <v>4</v>
      </c>
      <c r="AT1359" s="16">
        <v>2</v>
      </c>
      <c r="AU1359">
        <v>1</v>
      </c>
      <c r="AV1359">
        <v>0</v>
      </c>
      <c r="AW1359">
        <v>1</v>
      </c>
      <c r="AX1359">
        <v>0</v>
      </c>
      <c r="AY1359">
        <v>0</v>
      </c>
      <c r="AZ1359">
        <v>0</v>
      </c>
    </row>
    <row r="1360" spans="1:52" x14ac:dyDescent="0.35">
      <c r="A1360">
        <v>13453</v>
      </c>
      <c r="B1360" t="s">
        <v>69</v>
      </c>
      <c r="C1360" t="s">
        <v>74</v>
      </c>
      <c r="D1360" t="s">
        <v>68</v>
      </c>
      <c r="E1360" t="s">
        <v>83</v>
      </c>
      <c r="F1360" t="s">
        <v>198</v>
      </c>
      <c r="G1360" t="s">
        <v>96</v>
      </c>
      <c r="H1360" t="s">
        <v>97</v>
      </c>
      <c r="I1360" t="s">
        <v>209</v>
      </c>
      <c r="J1360" t="s">
        <v>111</v>
      </c>
      <c r="K1360" t="s">
        <v>204</v>
      </c>
      <c r="L1360">
        <v>9</v>
      </c>
      <c r="X1360" s="16"/>
      <c r="Y1360" t="s">
        <v>69</v>
      </c>
      <c r="AB1360">
        <v>5</v>
      </c>
      <c r="AE1360" s="16"/>
      <c r="AF1360" s="16"/>
      <c r="AG1360" s="16"/>
      <c r="AH1360" s="16"/>
      <c r="AI1360" s="16"/>
      <c r="AJ1360" s="16"/>
      <c r="AK1360">
        <v>8</v>
      </c>
      <c r="AL1360" s="16">
        <v>8</v>
      </c>
      <c r="AM1360" s="16">
        <v>8</v>
      </c>
      <c r="AN1360" s="16">
        <v>7</v>
      </c>
      <c r="AO1360" s="16">
        <v>7</v>
      </c>
      <c r="AP1360" s="16">
        <v>8</v>
      </c>
      <c r="AQ1360" s="16">
        <v>4</v>
      </c>
      <c r="AR1360" s="16">
        <v>3</v>
      </c>
      <c r="AS1360" s="16">
        <v>2</v>
      </c>
      <c r="AT1360" s="16">
        <v>1</v>
      </c>
      <c r="AU1360">
        <v>1</v>
      </c>
      <c r="AV1360">
        <v>0</v>
      </c>
      <c r="AW1360">
        <v>0</v>
      </c>
      <c r="AX1360">
        <v>0</v>
      </c>
      <c r="AY1360">
        <v>1</v>
      </c>
      <c r="AZ1360">
        <v>0</v>
      </c>
    </row>
    <row r="1361" spans="1:52" x14ac:dyDescent="0.35">
      <c r="A1361">
        <v>13454</v>
      </c>
      <c r="B1361" t="s">
        <v>69</v>
      </c>
      <c r="C1361" t="s">
        <v>74</v>
      </c>
      <c r="D1361" t="s">
        <v>68</v>
      </c>
      <c r="E1361" t="s">
        <v>84</v>
      </c>
      <c r="F1361" t="s">
        <v>198</v>
      </c>
      <c r="G1361" t="s">
        <v>95</v>
      </c>
      <c r="H1361" t="s">
        <v>98</v>
      </c>
      <c r="I1361" t="s">
        <v>206</v>
      </c>
      <c r="J1361" t="s">
        <v>111</v>
      </c>
      <c r="K1361" t="s">
        <v>202</v>
      </c>
      <c r="L1361">
        <v>8</v>
      </c>
      <c r="X1361" s="16"/>
      <c r="Y1361" t="s">
        <v>68</v>
      </c>
      <c r="Z1361">
        <v>10</v>
      </c>
      <c r="AA1361">
        <v>4</v>
      </c>
      <c r="AB1361">
        <v>5</v>
      </c>
      <c r="AC1361">
        <v>8</v>
      </c>
      <c r="AD1361" t="s">
        <v>128</v>
      </c>
      <c r="AE1361" s="16">
        <v>3</v>
      </c>
      <c r="AF1361" s="16">
        <v>3</v>
      </c>
      <c r="AG1361" s="16">
        <v>4</v>
      </c>
      <c r="AH1361" s="16">
        <v>4</v>
      </c>
      <c r="AI1361" s="16">
        <v>1</v>
      </c>
      <c r="AJ1361" s="16"/>
      <c r="AK1361">
        <v>6</v>
      </c>
      <c r="AL1361" s="16">
        <v>6</v>
      </c>
      <c r="AM1361" s="16">
        <v>8</v>
      </c>
      <c r="AN1361" s="16">
        <v>7</v>
      </c>
      <c r="AO1361" s="16">
        <v>8</v>
      </c>
      <c r="AP1361" s="16">
        <v>4</v>
      </c>
      <c r="AQ1361" s="16">
        <v>1</v>
      </c>
      <c r="AR1361" s="16">
        <v>4</v>
      </c>
      <c r="AS1361" s="16">
        <v>3</v>
      </c>
      <c r="AT1361" s="16">
        <v>2</v>
      </c>
      <c r="AU1361">
        <v>1</v>
      </c>
      <c r="AV1361">
        <v>1</v>
      </c>
      <c r="AW1361">
        <v>0</v>
      </c>
      <c r="AX1361">
        <v>0</v>
      </c>
      <c r="AY1361">
        <v>1</v>
      </c>
      <c r="AZ1361">
        <v>0</v>
      </c>
    </row>
    <row r="1362" spans="1:52" x14ac:dyDescent="0.35">
      <c r="A1362">
        <v>13455</v>
      </c>
      <c r="B1362" t="s">
        <v>69</v>
      </c>
      <c r="C1362" t="s">
        <v>74</v>
      </c>
      <c r="D1362" t="s">
        <v>68</v>
      </c>
      <c r="E1362" t="s">
        <v>82</v>
      </c>
      <c r="F1362" t="s">
        <v>198</v>
      </c>
      <c r="G1362" t="s">
        <v>95</v>
      </c>
      <c r="H1362" t="s">
        <v>98</v>
      </c>
      <c r="I1362" t="s">
        <v>199</v>
      </c>
      <c r="J1362" t="s">
        <v>111</v>
      </c>
      <c r="K1362" t="s">
        <v>204</v>
      </c>
      <c r="L1362">
        <v>8</v>
      </c>
      <c r="X1362" s="16"/>
      <c r="Y1362" t="s">
        <v>69</v>
      </c>
      <c r="AB1362">
        <v>5</v>
      </c>
      <c r="AE1362" s="16"/>
      <c r="AF1362" s="16"/>
      <c r="AG1362" s="16"/>
      <c r="AH1362" s="16"/>
      <c r="AI1362" s="16"/>
      <c r="AJ1362" s="16"/>
      <c r="AK1362">
        <v>6</v>
      </c>
      <c r="AL1362" s="16">
        <v>6</v>
      </c>
      <c r="AM1362" s="16">
        <v>4</v>
      </c>
      <c r="AN1362" s="16">
        <v>8</v>
      </c>
      <c r="AO1362" s="16">
        <v>8</v>
      </c>
      <c r="AP1362" s="16">
        <v>7</v>
      </c>
      <c r="AQ1362" s="16">
        <v>1</v>
      </c>
      <c r="AR1362" s="16">
        <v>3</v>
      </c>
      <c r="AS1362" s="16">
        <v>2</v>
      </c>
      <c r="AT1362" s="16">
        <v>4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0</v>
      </c>
    </row>
    <row r="1363" spans="1:52" x14ac:dyDescent="0.35">
      <c r="A1363">
        <v>13456</v>
      </c>
      <c r="B1363" t="s">
        <v>69</v>
      </c>
      <c r="C1363" t="s">
        <v>74</v>
      </c>
      <c r="D1363" t="s">
        <v>68</v>
      </c>
      <c r="E1363" t="s">
        <v>84</v>
      </c>
      <c r="F1363" t="s">
        <v>196</v>
      </c>
      <c r="G1363" t="s">
        <v>94</v>
      </c>
      <c r="H1363" t="s">
        <v>98</v>
      </c>
      <c r="I1363" t="s">
        <v>203</v>
      </c>
      <c r="J1363" t="s">
        <v>111</v>
      </c>
      <c r="K1363" t="s">
        <v>116</v>
      </c>
      <c r="L1363">
        <v>8</v>
      </c>
      <c r="X1363" s="16"/>
      <c r="Y1363" t="s">
        <v>69</v>
      </c>
      <c r="AB1363">
        <v>5</v>
      </c>
      <c r="AE1363" s="16"/>
      <c r="AF1363" s="16"/>
      <c r="AG1363" s="16"/>
      <c r="AH1363" s="16"/>
      <c r="AI1363" s="16"/>
      <c r="AJ1363" s="16"/>
      <c r="AK1363">
        <v>6</v>
      </c>
      <c r="AL1363" s="16">
        <v>7</v>
      </c>
      <c r="AM1363" s="16">
        <v>8</v>
      </c>
      <c r="AN1363" s="16">
        <v>4</v>
      </c>
      <c r="AO1363" s="16">
        <v>8</v>
      </c>
      <c r="AP1363" s="16">
        <v>6</v>
      </c>
      <c r="AQ1363" s="16">
        <v>1</v>
      </c>
      <c r="AR1363" s="16">
        <v>4</v>
      </c>
      <c r="AS1363" s="16">
        <v>2</v>
      </c>
      <c r="AT1363" s="16">
        <v>3</v>
      </c>
      <c r="AU1363">
        <v>0</v>
      </c>
      <c r="AV1363">
        <v>1</v>
      </c>
      <c r="AW1363">
        <v>1</v>
      </c>
      <c r="AX1363">
        <v>0</v>
      </c>
      <c r="AY1363">
        <v>0</v>
      </c>
      <c r="AZ1363">
        <v>0</v>
      </c>
    </row>
    <row r="1364" spans="1:52" x14ac:dyDescent="0.35">
      <c r="A1364">
        <v>13458</v>
      </c>
      <c r="B1364" t="s">
        <v>69</v>
      </c>
      <c r="C1364" t="s">
        <v>74</v>
      </c>
      <c r="D1364" t="s">
        <v>68</v>
      </c>
      <c r="E1364" t="s">
        <v>80</v>
      </c>
      <c r="F1364" t="s">
        <v>198</v>
      </c>
      <c r="G1364" t="s">
        <v>95</v>
      </c>
      <c r="H1364" t="s">
        <v>97</v>
      </c>
      <c r="I1364" t="s">
        <v>203</v>
      </c>
      <c r="J1364" t="s">
        <v>110</v>
      </c>
      <c r="K1364" t="s">
        <v>204</v>
      </c>
      <c r="L1364">
        <v>9</v>
      </c>
      <c r="P1364">
        <v>7</v>
      </c>
      <c r="Q1364">
        <v>10</v>
      </c>
      <c r="R1364">
        <v>6</v>
      </c>
      <c r="S1364">
        <v>9</v>
      </c>
      <c r="T1364">
        <v>9</v>
      </c>
      <c r="U1364">
        <v>10</v>
      </c>
      <c r="V1364" t="s">
        <v>124</v>
      </c>
      <c r="X1364">
        <v>4</v>
      </c>
      <c r="Y1364" t="s">
        <v>68</v>
      </c>
      <c r="Z1364">
        <v>10</v>
      </c>
      <c r="AA1364">
        <v>5</v>
      </c>
      <c r="AB1364">
        <v>4</v>
      </c>
      <c r="AC1364">
        <v>10</v>
      </c>
      <c r="AD1364" t="s">
        <v>128</v>
      </c>
      <c r="AE1364" s="16">
        <v>5</v>
      </c>
      <c r="AF1364" s="16">
        <v>4</v>
      </c>
      <c r="AG1364" s="16">
        <v>5</v>
      </c>
      <c r="AH1364" s="16">
        <v>4</v>
      </c>
      <c r="AI1364" s="16">
        <v>4</v>
      </c>
      <c r="AJ1364" s="16"/>
      <c r="AL1364" s="16"/>
      <c r="AM1364" s="16"/>
      <c r="AN1364" s="16"/>
      <c r="AO1364" s="16"/>
      <c r="AP1364" s="16"/>
      <c r="AQ1364" s="16"/>
      <c r="AR1364" s="16"/>
      <c r="AS1364" s="16"/>
      <c r="AT1364" s="16"/>
      <c r="AU1364">
        <v>1</v>
      </c>
      <c r="AV1364">
        <v>1</v>
      </c>
      <c r="AW1364">
        <v>0</v>
      </c>
      <c r="AX1364">
        <v>0</v>
      </c>
      <c r="AY1364">
        <v>0</v>
      </c>
      <c r="AZ1364">
        <v>0</v>
      </c>
    </row>
    <row r="1365" spans="1:52" x14ac:dyDescent="0.35">
      <c r="A1365">
        <v>13463</v>
      </c>
      <c r="B1365" t="s">
        <v>69</v>
      </c>
      <c r="C1365" t="s">
        <v>74</v>
      </c>
      <c r="D1365" t="s">
        <v>68</v>
      </c>
      <c r="E1365" t="s">
        <v>85</v>
      </c>
      <c r="F1365" t="s">
        <v>198</v>
      </c>
      <c r="G1365" t="s">
        <v>96</v>
      </c>
      <c r="H1365" t="s">
        <v>97</v>
      </c>
      <c r="I1365" t="s">
        <v>205</v>
      </c>
      <c r="J1365" t="s">
        <v>112</v>
      </c>
      <c r="K1365" t="s">
        <v>204</v>
      </c>
      <c r="L1365">
        <v>8</v>
      </c>
      <c r="X1365" s="16"/>
      <c r="Y1365" t="s">
        <v>69</v>
      </c>
      <c r="AB1365">
        <v>3</v>
      </c>
      <c r="AE1365" s="16"/>
      <c r="AF1365" s="16"/>
      <c r="AG1365" s="16"/>
      <c r="AH1365" s="16"/>
      <c r="AI1365" s="16"/>
      <c r="AJ1365" s="16"/>
      <c r="AK1365">
        <v>6</v>
      </c>
      <c r="AL1365" s="16">
        <v>8</v>
      </c>
      <c r="AM1365" s="16">
        <v>4</v>
      </c>
      <c r="AN1365" s="16">
        <v>8</v>
      </c>
      <c r="AO1365" s="16">
        <v>7</v>
      </c>
      <c r="AP1365" s="16">
        <v>6</v>
      </c>
      <c r="AQ1365" s="16">
        <v>1</v>
      </c>
      <c r="AR1365" s="16">
        <v>3</v>
      </c>
      <c r="AS1365" s="16">
        <v>2</v>
      </c>
      <c r="AT1365" s="16">
        <v>4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</row>
    <row r="1366" spans="1:52" x14ac:dyDescent="0.35">
      <c r="A1366">
        <v>13464</v>
      </c>
      <c r="B1366" t="s">
        <v>69</v>
      </c>
      <c r="C1366" t="s">
        <v>74</v>
      </c>
      <c r="D1366" t="s">
        <v>68</v>
      </c>
      <c r="E1366" t="s">
        <v>86</v>
      </c>
      <c r="F1366" t="s">
        <v>196</v>
      </c>
      <c r="G1366" t="s">
        <v>95</v>
      </c>
      <c r="H1366" t="s">
        <v>98</v>
      </c>
      <c r="I1366" t="s">
        <v>197</v>
      </c>
      <c r="J1366" t="s">
        <v>112</v>
      </c>
      <c r="K1366" t="s">
        <v>202</v>
      </c>
      <c r="L1366">
        <v>4</v>
      </c>
      <c r="X1366" s="16"/>
      <c r="Y1366" t="s">
        <v>69</v>
      </c>
      <c r="AB1366">
        <v>1</v>
      </c>
      <c r="AE1366" s="16"/>
      <c r="AF1366" s="16"/>
      <c r="AG1366" s="16"/>
      <c r="AH1366" s="16"/>
      <c r="AI1366" s="16"/>
      <c r="AJ1366" s="16"/>
      <c r="AK1366">
        <v>5</v>
      </c>
      <c r="AL1366" s="16">
        <v>6</v>
      </c>
      <c r="AM1366" s="16">
        <v>4</v>
      </c>
      <c r="AN1366" s="16">
        <v>8</v>
      </c>
      <c r="AO1366" s="16">
        <v>7</v>
      </c>
      <c r="AP1366" s="16">
        <v>4</v>
      </c>
      <c r="AQ1366" s="16">
        <v>4</v>
      </c>
      <c r="AR1366" s="16">
        <v>1</v>
      </c>
      <c r="AS1366" s="16">
        <v>3</v>
      </c>
      <c r="AT1366" s="16">
        <v>2</v>
      </c>
      <c r="AU1366">
        <v>0</v>
      </c>
      <c r="AV1366">
        <v>1</v>
      </c>
      <c r="AW1366">
        <v>1</v>
      </c>
      <c r="AX1366">
        <v>0</v>
      </c>
      <c r="AY1366">
        <v>1</v>
      </c>
      <c r="AZ1366">
        <v>0</v>
      </c>
    </row>
    <row r="1367" spans="1:52" x14ac:dyDescent="0.35">
      <c r="A1367">
        <v>13467</v>
      </c>
      <c r="B1367" t="s">
        <v>69</v>
      </c>
      <c r="C1367" t="s">
        <v>74</v>
      </c>
      <c r="D1367" t="s">
        <v>68</v>
      </c>
      <c r="E1367" t="s">
        <v>83</v>
      </c>
      <c r="F1367" t="s">
        <v>196</v>
      </c>
      <c r="G1367" t="s">
        <v>94</v>
      </c>
      <c r="H1367" t="s">
        <v>97</v>
      </c>
      <c r="I1367" t="s">
        <v>199</v>
      </c>
      <c r="J1367" t="s">
        <v>111</v>
      </c>
      <c r="K1367" t="s">
        <v>204</v>
      </c>
      <c r="L1367">
        <v>9</v>
      </c>
      <c r="X1367" s="16"/>
      <c r="Y1367" t="s">
        <v>69</v>
      </c>
      <c r="AB1367">
        <v>4</v>
      </c>
      <c r="AE1367" s="16"/>
      <c r="AF1367" s="16"/>
      <c r="AG1367" s="16"/>
      <c r="AH1367" s="16"/>
      <c r="AI1367" s="16"/>
      <c r="AJ1367" s="16"/>
      <c r="AK1367">
        <v>9</v>
      </c>
      <c r="AL1367" s="16">
        <v>9</v>
      </c>
      <c r="AM1367" s="16">
        <v>8</v>
      </c>
      <c r="AN1367" s="16">
        <v>10</v>
      </c>
      <c r="AO1367" s="16">
        <v>9</v>
      </c>
      <c r="AP1367" s="16">
        <v>7</v>
      </c>
      <c r="AQ1367" s="16">
        <v>1</v>
      </c>
      <c r="AR1367" s="16">
        <v>4</v>
      </c>
      <c r="AS1367" s="16">
        <v>3</v>
      </c>
      <c r="AT1367" s="16">
        <v>2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</row>
    <row r="1368" spans="1:52" x14ac:dyDescent="0.35">
      <c r="A1368">
        <v>13469</v>
      </c>
      <c r="B1368" t="s">
        <v>69</v>
      </c>
      <c r="C1368" t="s">
        <v>74</v>
      </c>
      <c r="D1368" t="s">
        <v>68</v>
      </c>
      <c r="E1368" t="s">
        <v>84</v>
      </c>
      <c r="F1368" t="s">
        <v>208</v>
      </c>
      <c r="G1368" t="s">
        <v>96</v>
      </c>
      <c r="H1368" t="s">
        <v>99</v>
      </c>
      <c r="I1368" t="s">
        <v>201</v>
      </c>
      <c r="J1368" t="s">
        <v>111</v>
      </c>
      <c r="K1368" t="s">
        <v>202</v>
      </c>
      <c r="L1368">
        <v>4</v>
      </c>
      <c r="X1368" s="16"/>
      <c r="Y1368" t="s">
        <v>69</v>
      </c>
      <c r="AB1368">
        <v>5</v>
      </c>
      <c r="AE1368" s="16"/>
      <c r="AF1368" s="16"/>
      <c r="AG1368" s="16"/>
      <c r="AH1368" s="16"/>
      <c r="AI1368" s="16"/>
      <c r="AJ1368" s="16"/>
      <c r="AK1368">
        <v>5</v>
      </c>
      <c r="AL1368" s="16">
        <v>6</v>
      </c>
      <c r="AM1368" s="16">
        <v>3</v>
      </c>
      <c r="AN1368" s="16">
        <v>8</v>
      </c>
      <c r="AO1368" s="16">
        <v>4</v>
      </c>
      <c r="AP1368" s="16">
        <v>4</v>
      </c>
      <c r="AQ1368" s="16">
        <v>4</v>
      </c>
      <c r="AR1368" s="16">
        <v>3</v>
      </c>
      <c r="AS1368" s="16">
        <v>2</v>
      </c>
      <c r="AT1368" s="16">
        <v>1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</row>
    <row r="1369" spans="1:52" x14ac:dyDescent="0.35">
      <c r="A1369">
        <v>13471</v>
      </c>
      <c r="B1369" t="s">
        <v>69</v>
      </c>
      <c r="C1369" t="s">
        <v>74</v>
      </c>
      <c r="D1369" t="s">
        <v>68</v>
      </c>
      <c r="E1369" t="s">
        <v>78</v>
      </c>
      <c r="F1369" t="s">
        <v>200</v>
      </c>
      <c r="G1369" t="s">
        <v>96</v>
      </c>
      <c r="H1369" t="s">
        <v>100</v>
      </c>
      <c r="I1369" t="s">
        <v>207</v>
      </c>
      <c r="J1369" t="s">
        <v>111</v>
      </c>
      <c r="K1369" t="s">
        <v>204</v>
      </c>
      <c r="L1369">
        <v>10</v>
      </c>
      <c r="X1369" s="16"/>
      <c r="Y1369" t="s">
        <v>69</v>
      </c>
      <c r="AB1369">
        <v>5</v>
      </c>
      <c r="AE1369" s="16"/>
      <c r="AF1369" s="16"/>
      <c r="AG1369" s="16"/>
      <c r="AH1369" s="16"/>
      <c r="AI1369" s="16"/>
      <c r="AJ1369" s="16"/>
      <c r="AK1369">
        <v>9</v>
      </c>
      <c r="AL1369" s="16">
        <v>9</v>
      </c>
      <c r="AM1369" s="16">
        <v>9</v>
      </c>
      <c r="AN1369" s="16">
        <v>10</v>
      </c>
      <c r="AO1369" s="16">
        <v>9</v>
      </c>
      <c r="AP1369" s="16">
        <v>8</v>
      </c>
      <c r="AQ1369" s="16">
        <v>2</v>
      </c>
      <c r="AR1369" s="16">
        <v>1</v>
      </c>
      <c r="AS1369" s="16">
        <v>3</v>
      </c>
      <c r="AT1369" s="16">
        <v>4</v>
      </c>
      <c r="AU1369">
        <v>1</v>
      </c>
      <c r="AV1369">
        <v>1</v>
      </c>
      <c r="AW1369">
        <v>0</v>
      </c>
      <c r="AX1369">
        <v>0</v>
      </c>
      <c r="AY1369">
        <v>0</v>
      </c>
      <c r="AZ1369">
        <v>0</v>
      </c>
    </row>
    <row r="1370" spans="1:52" x14ac:dyDescent="0.35">
      <c r="A1370">
        <v>13473</v>
      </c>
      <c r="B1370" t="s">
        <v>69</v>
      </c>
      <c r="C1370" t="s">
        <v>74</v>
      </c>
      <c r="D1370" t="s">
        <v>68</v>
      </c>
      <c r="E1370" t="s">
        <v>81</v>
      </c>
      <c r="F1370" t="s">
        <v>198</v>
      </c>
      <c r="G1370" t="s">
        <v>96</v>
      </c>
      <c r="H1370" t="s">
        <v>97</v>
      </c>
      <c r="I1370" t="s">
        <v>209</v>
      </c>
      <c r="J1370" t="s">
        <v>111</v>
      </c>
      <c r="K1370" t="s">
        <v>202</v>
      </c>
      <c r="L1370">
        <v>9</v>
      </c>
      <c r="X1370" s="16"/>
      <c r="Y1370" t="s">
        <v>68</v>
      </c>
      <c r="Z1370">
        <v>9</v>
      </c>
      <c r="AA1370">
        <v>4</v>
      </c>
      <c r="AB1370">
        <v>4</v>
      </c>
      <c r="AC1370">
        <v>9</v>
      </c>
      <c r="AD1370" t="s">
        <v>128</v>
      </c>
      <c r="AE1370" s="16">
        <v>4</v>
      </c>
      <c r="AF1370" s="16">
        <v>3</v>
      </c>
      <c r="AG1370" s="16">
        <v>5</v>
      </c>
      <c r="AH1370" s="16">
        <v>4</v>
      </c>
      <c r="AI1370" s="16">
        <v>1</v>
      </c>
      <c r="AJ1370" s="16"/>
      <c r="AK1370">
        <v>7</v>
      </c>
      <c r="AL1370" s="16">
        <v>9</v>
      </c>
      <c r="AM1370" s="16">
        <v>9</v>
      </c>
      <c r="AN1370" s="16">
        <v>7</v>
      </c>
      <c r="AO1370" s="16">
        <v>9</v>
      </c>
      <c r="AP1370" s="16">
        <v>7</v>
      </c>
      <c r="AQ1370" s="16">
        <v>3</v>
      </c>
      <c r="AR1370" s="16">
        <v>1</v>
      </c>
      <c r="AS1370" s="16">
        <v>2</v>
      </c>
      <c r="AT1370" s="16">
        <v>4</v>
      </c>
      <c r="AU1370">
        <v>1</v>
      </c>
      <c r="AV1370">
        <v>0</v>
      </c>
      <c r="AW1370">
        <v>0</v>
      </c>
      <c r="AX1370">
        <v>0</v>
      </c>
      <c r="AY1370">
        <v>1</v>
      </c>
      <c r="AZ1370">
        <v>0</v>
      </c>
    </row>
    <row r="1371" spans="1:52" x14ac:dyDescent="0.35">
      <c r="A1371">
        <v>13475</v>
      </c>
      <c r="B1371" t="s">
        <v>69</v>
      </c>
      <c r="C1371" t="s">
        <v>74</v>
      </c>
      <c r="D1371" t="s">
        <v>68</v>
      </c>
      <c r="E1371" t="s">
        <v>81</v>
      </c>
      <c r="F1371" t="s">
        <v>196</v>
      </c>
      <c r="G1371" t="s">
        <v>96</v>
      </c>
      <c r="H1371" t="s">
        <v>97</v>
      </c>
      <c r="I1371" t="s">
        <v>207</v>
      </c>
      <c r="J1371" t="s">
        <v>111</v>
      </c>
      <c r="K1371" t="s">
        <v>116</v>
      </c>
      <c r="L1371">
        <v>10</v>
      </c>
      <c r="X1371" s="16"/>
      <c r="Y1371" t="s">
        <v>69</v>
      </c>
      <c r="AB1371">
        <v>4</v>
      </c>
      <c r="AE1371" s="16"/>
      <c r="AF1371" s="16"/>
      <c r="AG1371" s="16"/>
      <c r="AH1371" s="16"/>
      <c r="AI1371" s="16"/>
      <c r="AJ1371" s="16"/>
      <c r="AK1371">
        <v>9</v>
      </c>
      <c r="AL1371" s="16">
        <v>10</v>
      </c>
      <c r="AM1371" s="16">
        <v>10</v>
      </c>
      <c r="AN1371" s="16">
        <v>10</v>
      </c>
      <c r="AO1371" s="16">
        <v>8</v>
      </c>
      <c r="AP1371" s="16">
        <v>8</v>
      </c>
      <c r="AQ1371" s="16">
        <v>2</v>
      </c>
      <c r="AR1371" s="16">
        <v>1</v>
      </c>
      <c r="AS1371" s="16">
        <v>3</v>
      </c>
      <c r="AT1371" s="16">
        <v>4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0</v>
      </c>
    </row>
    <row r="1372" spans="1:52" x14ac:dyDescent="0.35">
      <c r="A1372">
        <v>13477</v>
      </c>
      <c r="B1372" t="s">
        <v>69</v>
      </c>
      <c r="C1372" t="s">
        <v>74</v>
      </c>
      <c r="D1372" t="s">
        <v>68</v>
      </c>
      <c r="E1372" t="s">
        <v>80</v>
      </c>
      <c r="F1372" t="s">
        <v>198</v>
      </c>
      <c r="G1372" t="s">
        <v>96</v>
      </c>
      <c r="H1372" t="s">
        <v>97</v>
      </c>
      <c r="I1372" t="s">
        <v>197</v>
      </c>
      <c r="J1372" t="s">
        <v>111</v>
      </c>
      <c r="K1372" t="s">
        <v>202</v>
      </c>
      <c r="L1372">
        <v>8</v>
      </c>
      <c r="X1372" s="16"/>
      <c r="Y1372" t="s">
        <v>69</v>
      </c>
      <c r="AB1372">
        <v>3</v>
      </c>
      <c r="AE1372" s="16"/>
      <c r="AF1372" s="16"/>
      <c r="AG1372" s="16"/>
      <c r="AH1372" s="16"/>
      <c r="AI1372" s="16"/>
      <c r="AJ1372" s="16"/>
      <c r="AK1372">
        <v>10</v>
      </c>
      <c r="AL1372" s="16">
        <v>10</v>
      </c>
      <c r="AM1372" s="16">
        <v>9</v>
      </c>
      <c r="AN1372" s="16">
        <v>10</v>
      </c>
      <c r="AO1372" s="16">
        <v>9</v>
      </c>
      <c r="AP1372" s="16">
        <v>8</v>
      </c>
      <c r="AQ1372" s="16">
        <v>2</v>
      </c>
      <c r="AR1372" s="16">
        <v>1</v>
      </c>
      <c r="AS1372" s="16">
        <v>3</v>
      </c>
      <c r="AT1372" s="16">
        <v>4</v>
      </c>
      <c r="AU1372">
        <v>1</v>
      </c>
      <c r="AV1372">
        <v>1</v>
      </c>
      <c r="AW1372">
        <v>1</v>
      </c>
      <c r="AX1372">
        <v>0</v>
      </c>
      <c r="AY1372">
        <v>1</v>
      </c>
      <c r="AZ1372">
        <v>0</v>
      </c>
    </row>
    <row r="1373" spans="1:52" x14ac:dyDescent="0.35">
      <c r="A1373">
        <v>13478</v>
      </c>
      <c r="B1373" t="s">
        <v>69</v>
      </c>
      <c r="C1373" t="s">
        <v>74</v>
      </c>
      <c r="D1373" t="s">
        <v>68</v>
      </c>
      <c r="E1373" t="s">
        <v>85</v>
      </c>
      <c r="F1373" t="s">
        <v>200</v>
      </c>
      <c r="G1373" t="s">
        <v>96</v>
      </c>
      <c r="H1373" t="s">
        <v>99</v>
      </c>
      <c r="I1373" t="s">
        <v>206</v>
      </c>
      <c r="J1373" t="s">
        <v>111</v>
      </c>
      <c r="K1373" t="s">
        <v>202</v>
      </c>
      <c r="L1373">
        <v>8</v>
      </c>
      <c r="X1373" s="16"/>
      <c r="Y1373" t="s">
        <v>69</v>
      </c>
      <c r="AB1373">
        <v>3</v>
      </c>
      <c r="AE1373" s="16"/>
      <c r="AF1373" s="16"/>
      <c r="AG1373" s="16"/>
      <c r="AH1373" s="16"/>
      <c r="AI1373" s="16"/>
      <c r="AJ1373" s="16"/>
      <c r="AK1373">
        <v>10</v>
      </c>
      <c r="AL1373" s="16">
        <v>10</v>
      </c>
      <c r="AM1373" s="16">
        <v>7</v>
      </c>
      <c r="AN1373" s="16">
        <v>10</v>
      </c>
      <c r="AO1373" s="16">
        <v>10</v>
      </c>
      <c r="AP1373" s="16">
        <v>8</v>
      </c>
      <c r="AQ1373" s="16">
        <v>1</v>
      </c>
      <c r="AR1373" s="16">
        <v>4</v>
      </c>
      <c r="AS1373" s="16">
        <v>2</v>
      </c>
      <c r="AT1373" s="16">
        <v>3</v>
      </c>
      <c r="AU1373">
        <v>1</v>
      </c>
      <c r="AV1373">
        <v>1</v>
      </c>
      <c r="AW1373">
        <v>0</v>
      </c>
      <c r="AX1373">
        <v>0</v>
      </c>
      <c r="AY1373">
        <v>1</v>
      </c>
      <c r="AZ1373">
        <v>0</v>
      </c>
    </row>
    <row r="1374" spans="1:52" x14ac:dyDescent="0.35">
      <c r="A1374">
        <v>13481</v>
      </c>
      <c r="B1374" t="s">
        <v>69</v>
      </c>
      <c r="C1374" t="s">
        <v>74</v>
      </c>
      <c r="D1374" t="s">
        <v>68</v>
      </c>
      <c r="E1374" t="s">
        <v>81</v>
      </c>
      <c r="F1374" t="s">
        <v>196</v>
      </c>
      <c r="G1374" t="s">
        <v>96</v>
      </c>
      <c r="H1374" t="s">
        <v>97</v>
      </c>
      <c r="I1374" t="s">
        <v>203</v>
      </c>
      <c r="J1374" t="s">
        <v>111</v>
      </c>
      <c r="K1374" t="s">
        <v>116</v>
      </c>
      <c r="L1374">
        <v>9</v>
      </c>
      <c r="X1374" s="16"/>
      <c r="Y1374" t="s">
        <v>68</v>
      </c>
      <c r="Z1374">
        <v>8</v>
      </c>
      <c r="AA1374">
        <v>5</v>
      </c>
      <c r="AB1374">
        <v>4</v>
      </c>
      <c r="AC1374">
        <v>8</v>
      </c>
      <c r="AD1374" t="s">
        <v>128</v>
      </c>
      <c r="AE1374" s="16">
        <v>4</v>
      </c>
      <c r="AF1374" s="16">
        <v>4</v>
      </c>
      <c r="AG1374" s="16">
        <v>3</v>
      </c>
      <c r="AH1374" s="16">
        <v>4</v>
      </c>
      <c r="AI1374" s="16">
        <v>1</v>
      </c>
      <c r="AJ1374" s="16"/>
      <c r="AK1374">
        <v>10</v>
      </c>
      <c r="AL1374" s="16">
        <v>9</v>
      </c>
      <c r="AM1374" s="16">
        <v>9</v>
      </c>
      <c r="AN1374" s="16">
        <v>10</v>
      </c>
      <c r="AO1374" s="16">
        <v>10</v>
      </c>
      <c r="AP1374" s="16">
        <v>9</v>
      </c>
      <c r="AQ1374" s="16">
        <v>4</v>
      </c>
      <c r="AR1374" s="16">
        <v>3</v>
      </c>
      <c r="AS1374" s="16">
        <v>2</v>
      </c>
      <c r="AT1374" s="16">
        <v>1</v>
      </c>
      <c r="AU1374">
        <v>1</v>
      </c>
      <c r="AV1374">
        <v>1</v>
      </c>
      <c r="AW1374">
        <v>0</v>
      </c>
      <c r="AX1374">
        <v>0</v>
      </c>
      <c r="AY1374">
        <v>0</v>
      </c>
      <c r="AZ1374">
        <v>0</v>
      </c>
    </row>
    <row r="1375" spans="1:52" x14ac:dyDescent="0.35">
      <c r="A1375">
        <v>13485</v>
      </c>
      <c r="B1375" t="s">
        <v>69</v>
      </c>
      <c r="C1375" t="s">
        <v>74</v>
      </c>
      <c r="D1375" t="s">
        <v>68</v>
      </c>
      <c r="E1375" t="s">
        <v>76</v>
      </c>
      <c r="F1375" t="s">
        <v>200</v>
      </c>
      <c r="G1375" t="s">
        <v>93</v>
      </c>
      <c r="H1375" t="s">
        <v>97</v>
      </c>
      <c r="I1375" t="s">
        <v>209</v>
      </c>
      <c r="J1375" t="s">
        <v>111</v>
      </c>
      <c r="K1375" t="s">
        <v>113</v>
      </c>
      <c r="L1375">
        <v>7</v>
      </c>
      <c r="X1375" s="16"/>
      <c r="Y1375" t="s">
        <v>69</v>
      </c>
      <c r="AB1375">
        <v>5</v>
      </c>
      <c r="AE1375" s="16"/>
      <c r="AF1375" s="16"/>
      <c r="AG1375" s="16"/>
      <c r="AH1375" s="16"/>
      <c r="AI1375" s="16"/>
      <c r="AJ1375" s="16"/>
      <c r="AK1375">
        <v>7</v>
      </c>
      <c r="AL1375" s="16">
        <v>10</v>
      </c>
      <c r="AM1375" s="16">
        <v>7</v>
      </c>
      <c r="AN1375" s="16">
        <v>4</v>
      </c>
      <c r="AO1375" s="16">
        <v>10</v>
      </c>
      <c r="AP1375" s="16">
        <v>9</v>
      </c>
      <c r="AQ1375" s="16">
        <v>4</v>
      </c>
      <c r="AR1375" s="16">
        <v>1</v>
      </c>
      <c r="AS1375" s="16">
        <v>3</v>
      </c>
      <c r="AT1375" s="16">
        <v>2</v>
      </c>
      <c r="AU1375">
        <v>1</v>
      </c>
      <c r="AV1375">
        <v>0</v>
      </c>
      <c r="AW1375">
        <v>0</v>
      </c>
      <c r="AX1375">
        <v>0</v>
      </c>
      <c r="AY1375">
        <v>1</v>
      </c>
      <c r="AZ1375">
        <v>0</v>
      </c>
    </row>
    <row r="1376" spans="1:52" x14ac:dyDescent="0.35">
      <c r="A1376">
        <v>13489</v>
      </c>
      <c r="B1376" t="s">
        <v>69</v>
      </c>
      <c r="C1376" t="s">
        <v>74</v>
      </c>
      <c r="D1376" t="s">
        <v>68</v>
      </c>
      <c r="E1376" t="s">
        <v>85</v>
      </c>
      <c r="F1376" t="s">
        <v>198</v>
      </c>
      <c r="G1376" t="s">
        <v>96</v>
      </c>
      <c r="H1376" t="s">
        <v>98</v>
      </c>
      <c r="I1376" t="s">
        <v>199</v>
      </c>
      <c r="J1376" t="s">
        <v>110</v>
      </c>
      <c r="K1376" t="s">
        <v>202</v>
      </c>
      <c r="L1376">
        <v>9</v>
      </c>
      <c r="P1376">
        <v>9</v>
      </c>
      <c r="Q1376">
        <v>9</v>
      </c>
      <c r="R1376">
        <v>10</v>
      </c>
      <c r="S1376">
        <v>8</v>
      </c>
      <c r="T1376">
        <v>8</v>
      </c>
      <c r="U1376">
        <v>9</v>
      </c>
      <c r="V1376" t="s">
        <v>123</v>
      </c>
      <c r="X1376">
        <v>5</v>
      </c>
      <c r="Y1376" t="s">
        <v>68</v>
      </c>
      <c r="Z1376">
        <v>7</v>
      </c>
      <c r="AA1376">
        <v>5</v>
      </c>
      <c r="AB1376">
        <v>4</v>
      </c>
      <c r="AC1376">
        <v>10</v>
      </c>
      <c r="AD1376" t="s">
        <v>128</v>
      </c>
      <c r="AE1376" s="16">
        <v>4</v>
      </c>
      <c r="AF1376" s="16">
        <v>3</v>
      </c>
      <c r="AG1376" s="16">
        <v>5</v>
      </c>
      <c r="AH1376" s="16">
        <v>5</v>
      </c>
      <c r="AI1376" s="16">
        <v>1</v>
      </c>
      <c r="AJ1376" s="16"/>
      <c r="AL1376" s="16"/>
      <c r="AM1376" s="16"/>
      <c r="AN1376" s="16"/>
      <c r="AO1376" s="16"/>
      <c r="AP1376" s="16"/>
      <c r="AQ1376" s="16"/>
      <c r="AR1376" s="16"/>
      <c r="AS1376" s="16"/>
      <c r="AT1376" s="16"/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</row>
    <row r="1377" spans="1:52" x14ac:dyDescent="0.35">
      <c r="A1377">
        <v>13490</v>
      </c>
      <c r="B1377" t="s">
        <v>69</v>
      </c>
      <c r="C1377" t="s">
        <v>74</v>
      </c>
      <c r="D1377" t="s">
        <v>68</v>
      </c>
      <c r="E1377" t="s">
        <v>79</v>
      </c>
      <c r="F1377" t="s">
        <v>208</v>
      </c>
      <c r="G1377" t="s">
        <v>96</v>
      </c>
      <c r="H1377" t="s">
        <v>99</v>
      </c>
      <c r="I1377" t="s">
        <v>207</v>
      </c>
      <c r="J1377" t="s">
        <v>110</v>
      </c>
      <c r="K1377" t="s">
        <v>116</v>
      </c>
      <c r="L1377">
        <v>7</v>
      </c>
      <c r="P1377">
        <v>9</v>
      </c>
      <c r="Q1377">
        <v>9</v>
      </c>
      <c r="R1377">
        <v>9</v>
      </c>
      <c r="S1377">
        <v>9</v>
      </c>
      <c r="T1377">
        <v>9</v>
      </c>
      <c r="U1377">
        <v>9</v>
      </c>
      <c r="V1377" t="s">
        <v>123</v>
      </c>
      <c r="X1377">
        <v>2</v>
      </c>
      <c r="Y1377" t="s">
        <v>69</v>
      </c>
      <c r="AB1377">
        <v>5</v>
      </c>
      <c r="AE1377" s="16"/>
      <c r="AF1377" s="16"/>
      <c r="AG1377" s="16"/>
      <c r="AH1377" s="16"/>
      <c r="AI1377" s="16"/>
      <c r="AJ1377" s="16"/>
      <c r="AL1377" s="16"/>
      <c r="AM1377" s="16"/>
      <c r="AN1377" s="16"/>
      <c r="AO1377" s="16"/>
      <c r="AP1377" s="16"/>
      <c r="AQ1377" s="16"/>
      <c r="AR1377" s="16"/>
      <c r="AS1377" s="16"/>
      <c r="AT1377" s="16"/>
      <c r="AU1377">
        <v>1</v>
      </c>
      <c r="AV1377">
        <v>0</v>
      </c>
      <c r="AW1377">
        <v>1</v>
      </c>
      <c r="AX1377">
        <v>0</v>
      </c>
      <c r="AY1377">
        <v>0</v>
      </c>
      <c r="AZ1377">
        <v>0</v>
      </c>
    </row>
    <row r="1378" spans="1:52" x14ac:dyDescent="0.35">
      <c r="A1378">
        <v>13492</v>
      </c>
      <c r="B1378" t="s">
        <v>69</v>
      </c>
      <c r="C1378" t="s">
        <v>74</v>
      </c>
      <c r="D1378" t="s">
        <v>68</v>
      </c>
      <c r="E1378" t="s">
        <v>77</v>
      </c>
      <c r="F1378" t="s">
        <v>198</v>
      </c>
      <c r="G1378" t="s">
        <v>95</v>
      </c>
      <c r="H1378" t="s">
        <v>97</v>
      </c>
      <c r="I1378" t="s">
        <v>201</v>
      </c>
      <c r="J1378" t="s">
        <v>111</v>
      </c>
      <c r="K1378" t="s">
        <v>204</v>
      </c>
      <c r="L1378">
        <v>9</v>
      </c>
      <c r="X1378" s="16"/>
      <c r="Y1378" t="s">
        <v>69</v>
      </c>
      <c r="AB1378">
        <v>5</v>
      </c>
      <c r="AE1378" s="16"/>
      <c r="AF1378" s="16"/>
      <c r="AG1378" s="16"/>
      <c r="AH1378" s="16"/>
      <c r="AI1378" s="16"/>
      <c r="AJ1378" s="16"/>
      <c r="AK1378">
        <v>8</v>
      </c>
      <c r="AL1378" s="16">
        <v>7</v>
      </c>
      <c r="AM1378" s="16">
        <v>7</v>
      </c>
      <c r="AN1378" s="16">
        <v>8</v>
      </c>
      <c r="AO1378" s="16">
        <v>9</v>
      </c>
      <c r="AP1378" s="16">
        <v>10</v>
      </c>
      <c r="AQ1378" s="16">
        <v>1</v>
      </c>
      <c r="AR1378" s="16">
        <v>4</v>
      </c>
      <c r="AS1378" s="16">
        <v>3</v>
      </c>
      <c r="AT1378" s="16">
        <v>2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</row>
    <row r="1379" spans="1:52" x14ac:dyDescent="0.35">
      <c r="A1379">
        <v>13494</v>
      </c>
      <c r="B1379" t="s">
        <v>69</v>
      </c>
      <c r="C1379" t="s">
        <v>74</v>
      </c>
      <c r="D1379" t="s">
        <v>68</v>
      </c>
      <c r="E1379" t="s">
        <v>78</v>
      </c>
      <c r="F1379" t="s">
        <v>208</v>
      </c>
      <c r="G1379" t="s">
        <v>96</v>
      </c>
      <c r="H1379" t="s">
        <v>98</v>
      </c>
      <c r="I1379" t="s">
        <v>207</v>
      </c>
      <c r="J1379" t="s">
        <v>110</v>
      </c>
      <c r="K1379" t="s">
        <v>202</v>
      </c>
      <c r="L1379">
        <v>8</v>
      </c>
      <c r="P1379">
        <v>8</v>
      </c>
      <c r="Q1379">
        <v>9</v>
      </c>
      <c r="R1379">
        <v>9</v>
      </c>
      <c r="S1379">
        <v>9</v>
      </c>
      <c r="T1379">
        <v>10</v>
      </c>
      <c r="U1379">
        <v>9</v>
      </c>
      <c r="V1379" t="s">
        <v>124</v>
      </c>
      <c r="X1379">
        <v>5</v>
      </c>
      <c r="Y1379" t="s">
        <v>69</v>
      </c>
      <c r="AB1379">
        <v>4</v>
      </c>
      <c r="AE1379" s="16"/>
      <c r="AF1379" s="16"/>
      <c r="AG1379" s="16"/>
      <c r="AH1379" s="16"/>
      <c r="AI1379" s="16"/>
      <c r="AJ1379" s="16"/>
      <c r="AL1379" s="16"/>
      <c r="AM1379" s="16"/>
      <c r="AN1379" s="16"/>
      <c r="AO1379" s="16"/>
      <c r="AP1379" s="16"/>
      <c r="AQ1379" s="16"/>
      <c r="AR1379" s="16"/>
      <c r="AS1379" s="16"/>
      <c r="AT1379" s="16"/>
      <c r="AU1379">
        <v>1</v>
      </c>
      <c r="AV1379">
        <v>1</v>
      </c>
      <c r="AW1379">
        <v>0</v>
      </c>
      <c r="AX1379">
        <v>0</v>
      </c>
      <c r="AY1379">
        <v>1</v>
      </c>
      <c r="AZ1379">
        <v>0</v>
      </c>
    </row>
    <row r="1380" spans="1:52" x14ac:dyDescent="0.35">
      <c r="A1380">
        <v>13499</v>
      </c>
      <c r="B1380" t="s">
        <v>69</v>
      </c>
      <c r="C1380" t="s">
        <v>74</v>
      </c>
      <c r="D1380" t="s">
        <v>68</v>
      </c>
      <c r="E1380" t="s">
        <v>79</v>
      </c>
      <c r="F1380" t="s">
        <v>92</v>
      </c>
      <c r="G1380" t="s">
        <v>93</v>
      </c>
      <c r="H1380" t="s">
        <v>98</v>
      </c>
      <c r="I1380" t="s">
        <v>203</v>
      </c>
      <c r="J1380" t="s">
        <v>111</v>
      </c>
      <c r="K1380" t="s">
        <v>204</v>
      </c>
      <c r="L1380">
        <v>9</v>
      </c>
      <c r="X1380" s="16"/>
      <c r="Y1380" t="s">
        <v>69</v>
      </c>
      <c r="AB1380">
        <v>5</v>
      </c>
      <c r="AE1380" s="16"/>
      <c r="AF1380" s="16"/>
      <c r="AG1380" s="16"/>
      <c r="AH1380" s="16"/>
      <c r="AI1380" s="16"/>
      <c r="AJ1380" s="16"/>
      <c r="AK1380">
        <v>9</v>
      </c>
      <c r="AL1380" s="16">
        <v>10</v>
      </c>
      <c r="AM1380" s="16">
        <v>8</v>
      </c>
      <c r="AN1380" s="16">
        <v>9</v>
      </c>
      <c r="AO1380" s="16">
        <v>8</v>
      </c>
      <c r="AP1380" s="16">
        <v>9</v>
      </c>
      <c r="AQ1380" s="16">
        <v>4</v>
      </c>
      <c r="AR1380" s="16">
        <v>3</v>
      </c>
      <c r="AS1380" s="16">
        <v>2</v>
      </c>
      <c r="AT1380" s="16">
        <v>1</v>
      </c>
      <c r="AU1380">
        <v>0</v>
      </c>
      <c r="AV1380">
        <v>0</v>
      </c>
      <c r="AW1380">
        <v>1</v>
      </c>
      <c r="AX1380">
        <v>0</v>
      </c>
      <c r="AY1380">
        <v>0</v>
      </c>
      <c r="AZ1380">
        <v>0</v>
      </c>
    </row>
    <row r="1381" spans="1:52" x14ac:dyDescent="0.35">
      <c r="A1381">
        <v>13500</v>
      </c>
      <c r="B1381" t="s">
        <v>69</v>
      </c>
      <c r="C1381" t="s">
        <v>74</v>
      </c>
      <c r="D1381" t="s">
        <v>68</v>
      </c>
      <c r="E1381" t="s">
        <v>75</v>
      </c>
      <c r="F1381" t="s">
        <v>200</v>
      </c>
      <c r="G1381" t="s">
        <v>96</v>
      </c>
      <c r="H1381" t="s">
        <v>98</v>
      </c>
      <c r="I1381" t="s">
        <v>197</v>
      </c>
      <c r="J1381" t="s">
        <v>111</v>
      </c>
      <c r="K1381" t="s">
        <v>202</v>
      </c>
      <c r="L1381">
        <v>9</v>
      </c>
      <c r="X1381" s="16"/>
      <c r="Y1381" t="s">
        <v>68</v>
      </c>
      <c r="Z1381">
        <v>8</v>
      </c>
      <c r="AA1381">
        <v>5</v>
      </c>
      <c r="AB1381">
        <v>4</v>
      </c>
      <c r="AC1381">
        <v>9</v>
      </c>
      <c r="AD1381" t="s">
        <v>128</v>
      </c>
      <c r="AE1381" s="16">
        <v>4</v>
      </c>
      <c r="AF1381" s="16">
        <v>4</v>
      </c>
      <c r="AG1381" s="16">
        <v>5</v>
      </c>
      <c r="AH1381" s="16">
        <v>5</v>
      </c>
      <c r="AI1381" s="16">
        <v>1</v>
      </c>
      <c r="AJ1381" s="16"/>
      <c r="AK1381">
        <v>10</v>
      </c>
      <c r="AL1381" s="16">
        <v>9</v>
      </c>
      <c r="AM1381" s="16">
        <v>9</v>
      </c>
      <c r="AN1381" s="16">
        <v>9</v>
      </c>
      <c r="AO1381" s="16">
        <v>8</v>
      </c>
      <c r="AP1381" s="16">
        <v>8</v>
      </c>
      <c r="AQ1381" s="16">
        <v>4</v>
      </c>
      <c r="AR1381" s="16">
        <v>2</v>
      </c>
      <c r="AS1381" s="16">
        <v>1</v>
      </c>
      <c r="AT1381" s="16">
        <v>3</v>
      </c>
      <c r="AU1381">
        <v>1</v>
      </c>
      <c r="AV1381">
        <v>0</v>
      </c>
      <c r="AW1381">
        <v>0</v>
      </c>
      <c r="AX1381">
        <v>0</v>
      </c>
      <c r="AY1381">
        <v>1</v>
      </c>
      <c r="AZ1381">
        <v>0</v>
      </c>
    </row>
    <row r="1382" spans="1:52" x14ac:dyDescent="0.35">
      <c r="A1382">
        <v>13502</v>
      </c>
      <c r="B1382" t="s">
        <v>69</v>
      </c>
      <c r="C1382" t="s">
        <v>74</v>
      </c>
      <c r="D1382" t="s">
        <v>68</v>
      </c>
      <c r="E1382" t="s">
        <v>84</v>
      </c>
      <c r="F1382" t="s">
        <v>200</v>
      </c>
      <c r="G1382" t="s">
        <v>96</v>
      </c>
      <c r="H1382" t="s">
        <v>98</v>
      </c>
      <c r="I1382" t="s">
        <v>205</v>
      </c>
      <c r="J1382" t="s">
        <v>111</v>
      </c>
      <c r="K1382" t="s">
        <v>116</v>
      </c>
      <c r="L1382">
        <v>9</v>
      </c>
      <c r="X1382" s="16"/>
      <c r="Y1382" t="s">
        <v>69</v>
      </c>
      <c r="AB1382">
        <v>5</v>
      </c>
      <c r="AE1382" s="16"/>
      <c r="AF1382" s="16"/>
      <c r="AG1382" s="16"/>
      <c r="AH1382" s="16"/>
      <c r="AI1382" s="16"/>
      <c r="AJ1382" s="16"/>
      <c r="AK1382">
        <v>9</v>
      </c>
      <c r="AL1382" s="16">
        <v>8</v>
      </c>
      <c r="AM1382" s="16">
        <v>8</v>
      </c>
      <c r="AN1382" s="16">
        <v>9</v>
      </c>
      <c r="AO1382" s="16">
        <v>7</v>
      </c>
      <c r="AP1382" s="16">
        <v>10</v>
      </c>
      <c r="AQ1382" s="16">
        <v>3</v>
      </c>
      <c r="AR1382" s="16">
        <v>4</v>
      </c>
      <c r="AS1382" s="16">
        <v>1</v>
      </c>
      <c r="AT1382" s="16">
        <v>2</v>
      </c>
      <c r="AU1382">
        <v>1</v>
      </c>
      <c r="AV1382">
        <v>0</v>
      </c>
      <c r="AW1382">
        <v>0</v>
      </c>
      <c r="AX1382">
        <v>0</v>
      </c>
      <c r="AY1382">
        <v>0</v>
      </c>
      <c r="AZ1382">
        <v>0</v>
      </c>
    </row>
    <row r="1383" spans="1:52" x14ac:dyDescent="0.35">
      <c r="A1383">
        <v>13503</v>
      </c>
      <c r="B1383" t="s">
        <v>69</v>
      </c>
      <c r="C1383" t="s">
        <v>74</v>
      </c>
      <c r="D1383" t="s">
        <v>68</v>
      </c>
      <c r="E1383" t="s">
        <v>84</v>
      </c>
      <c r="F1383" t="s">
        <v>198</v>
      </c>
      <c r="G1383" t="s">
        <v>96</v>
      </c>
      <c r="H1383" t="s">
        <v>98</v>
      </c>
      <c r="I1383" t="s">
        <v>197</v>
      </c>
      <c r="J1383" t="s">
        <v>111</v>
      </c>
      <c r="K1383" t="s">
        <v>116</v>
      </c>
      <c r="L1383">
        <v>9</v>
      </c>
      <c r="X1383" s="16"/>
      <c r="Y1383" t="s">
        <v>69</v>
      </c>
      <c r="AB1383">
        <v>4</v>
      </c>
      <c r="AE1383" s="16"/>
      <c r="AF1383" s="16"/>
      <c r="AG1383" s="16"/>
      <c r="AH1383" s="16"/>
      <c r="AI1383" s="16"/>
      <c r="AJ1383" s="16"/>
      <c r="AK1383">
        <v>10</v>
      </c>
      <c r="AL1383" s="16">
        <v>10</v>
      </c>
      <c r="AM1383" s="16">
        <v>9</v>
      </c>
      <c r="AN1383" s="16">
        <v>10</v>
      </c>
      <c r="AO1383" s="16">
        <v>9</v>
      </c>
      <c r="AP1383" s="16">
        <v>8</v>
      </c>
      <c r="AQ1383" s="16">
        <v>1</v>
      </c>
      <c r="AR1383" s="16">
        <v>2</v>
      </c>
      <c r="AS1383" s="16">
        <v>3</v>
      </c>
      <c r="AT1383" s="16">
        <v>4</v>
      </c>
      <c r="AU1383">
        <v>1</v>
      </c>
      <c r="AV1383">
        <v>0</v>
      </c>
      <c r="AW1383">
        <v>1</v>
      </c>
      <c r="AX1383">
        <v>0</v>
      </c>
      <c r="AY1383">
        <v>1</v>
      </c>
      <c r="AZ1383">
        <v>0</v>
      </c>
    </row>
    <row r="1384" spans="1:52" x14ac:dyDescent="0.35">
      <c r="A1384">
        <v>13504</v>
      </c>
      <c r="B1384" t="s">
        <v>69</v>
      </c>
      <c r="C1384" t="s">
        <v>74</v>
      </c>
      <c r="D1384" t="s">
        <v>68</v>
      </c>
      <c r="E1384" t="s">
        <v>80</v>
      </c>
      <c r="F1384" t="s">
        <v>198</v>
      </c>
      <c r="G1384" t="s">
        <v>95</v>
      </c>
      <c r="H1384" t="s">
        <v>97</v>
      </c>
      <c r="I1384" t="s">
        <v>203</v>
      </c>
      <c r="J1384" t="s">
        <v>110</v>
      </c>
      <c r="K1384" t="s">
        <v>116</v>
      </c>
      <c r="L1384">
        <v>9</v>
      </c>
      <c r="P1384">
        <v>9</v>
      </c>
      <c r="Q1384">
        <v>7</v>
      </c>
      <c r="R1384">
        <v>9</v>
      </c>
      <c r="S1384">
        <v>9</v>
      </c>
      <c r="T1384">
        <v>9</v>
      </c>
      <c r="U1384">
        <v>7</v>
      </c>
      <c r="V1384" t="s">
        <v>123</v>
      </c>
      <c r="X1384">
        <v>5</v>
      </c>
      <c r="Y1384" t="s">
        <v>68</v>
      </c>
      <c r="Z1384">
        <v>9</v>
      </c>
      <c r="AA1384">
        <v>4</v>
      </c>
      <c r="AB1384">
        <v>4</v>
      </c>
      <c r="AC1384">
        <v>10</v>
      </c>
      <c r="AD1384" t="s">
        <v>128</v>
      </c>
      <c r="AE1384" s="16">
        <v>3</v>
      </c>
      <c r="AF1384" s="16">
        <v>3</v>
      </c>
      <c r="AG1384" s="16">
        <v>3</v>
      </c>
      <c r="AH1384" s="16">
        <v>4</v>
      </c>
      <c r="AI1384" s="16">
        <v>1</v>
      </c>
      <c r="AJ1384" s="16"/>
      <c r="AL1384" s="16"/>
      <c r="AM1384" s="16"/>
      <c r="AN1384" s="16"/>
      <c r="AO1384" s="16"/>
      <c r="AP1384" s="16"/>
      <c r="AQ1384" s="16"/>
      <c r="AR1384" s="16"/>
      <c r="AS1384" s="16"/>
      <c r="AT1384" s="16"/>
      <c r="AU1384">
        <v>1</v>
      </c>
      <c r="AV1384">
        <v>1</v>
      </c>
      <c r="AW1384">
        <v>0</v>
      </c>
      <c r="AX1384">
        <v>0</v>
      </c>
      <c r="AY1384">
        <v>0</v>
      </c>
      <c r="AZ1384">
        <v>0</v>
      </c>
    </row>
    <row r="1385" spans="1:52" x14ac:dyDescent="0.35">
      <c r="A1385">
        <v>13505</v>
      </c>
      <c r="B1385" t="s">
        <v>69</v>
      </c>
      <c r="C1385" t="s">
        <v>74</v>
      </c>
      <c r="D1385" t="s">
        <v>68</v>
      </c>
      <c r="E1385" t="s">
        <v>86</v>
      </c>
      <c r="F1385" t="s">
        <v>198</v>
      </c>
      <c r="G1385" t="s">
        <v>95</v>
      </c>
      <c r="H1385" t="s">
        <v>97</v>
      </c>
      <c r="I1385" t="s">
        <v>201</v>
      </c>
      <c r="J1385" t="s">
        <v>111</v>
      </c>
      <c r="K1385" t="s">
        <v>202</v>
      </c>
      <c r="L1385">
        <v>9</v>
      </c>
      <c r="X1385" s="16"/>
      <c r="Y1385" t="s">
        <v>69</v>
      </c>
      <c r="AB1385">
        <v>4</v>
      </c>
      <c r="AE1385" s="16"/>
      <c r="AF1385" s="16"/>
      <c r="AG1385" s="16"/>
      <c r="AH1385" s="16"/>
      <c r="AI1385" s="16"/>
      <c r="AJ1385" s="16"/>
      <c r="AK1385">
        <v>10</v>
      </c>
      <c r="AL1385" s="16">
        <v>10</v>
      </c>
      <c r="AM1385" s="16">
        <v>8</v>
      </c>
      <c r="AN1385" s="16">
        <v>10</v>
      </c>
      <c r="AO1385" s="16">
        <v>8</v>
      </c>
      <c r="AP1385" s="16">
        <v>10</v>
      </c>
      <c r="AQ1385" s="16">
        <v>2</v>
      </c>
      <c r="AR1385" s="16">
        <v>4</v>
      </c>
      <c r="AS1385" s="16">
        <v>1</v>
      </c>
      <c r="AT1385" s="16">
        <v>3</v>
      </c>
      <c r="AU1385">
        <v>1</v>
      </c>
      <c r="AV1385">
        <v>0</v>
      </c>
      <c r="AW1385">
        <v>0</v>
      </c>
      <c r="AX1385">
        <v>0</v>
      </c>
      <c r="AY1385">
        <v>0</v>
      </c>
      <c r="AZ1385">
        <v>0</v>
      </c>
    </row>
    <row r="1386" spans="1:52" x14ac:dyDescent="0.35">
      <c r="A1386">
        <v>13507</v>
      </c>
      <c r="B1386" t="s">
        <v>69</v>
      </c>
      <c r="C1386" t="s">
        <v>74</v>
      </c>
      <c r="D1386" t="s">
        <v>68</v>
      </c>
      <c r="E1386" t="s">
        <v>77</v>
      </c>
      <c r="F1386" t="s">
        <v>198</v>
      </c>
      <c r="G1386" t="s">
        <v>96</v>
      </c>
      <c r="H1386" t="s">
        <v>97</v>
      </c>
      <c r="I1386" t="s">
        <v>201</v>
      </c>
      <c r="J1386" t="s">
        <v>111</v>
      </c>
      <c r="K1386" t="s">
        <v>204</v>
      </c>
      <c r="L1386">
        <v>10</v>
      </c>
      <c r="X1386" s="16"/>
      <c r="Y1386" t="s">
        <v>69</v>
      </c>
      <c r="AB1386">
        <v>5</v>
      </c>
      <c r="AE1386" s="16"/>
      <c r="AF1386" s="16"/>
      <c r="AG1386" s="16"/>
      <c r="AH1386" s="16"/>
      <c r="AI1386" s="16"/>
      <c r="AJ1386" s="16"/>
      <c r="AK1386">
        <v>9</v>
      </c>
      <c r="AL1386" s="16">
        <v>9</v>
      </c>
      <c r="AM1386" s="16">
        <v>10</v>
      </c>
      <c r="AN1386" s="16">
        <v>10</v>
      </c>
      <c r="AO1386" s="16">
        <v>7</v>
      </c>
      <c r="AP1386" s="16">
        <v>10</v>
      </c>
      <c r="AQ1386" s="16">
        <v>2</v>
      </c>
      <c r="AR1386" s="16">
        <v>4</v>
      </c>
      <c r="AS1386" s="16">
        <v>1</v>
      </c>
      <c r="AT1386" s="16">
        <v>3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0</v>
      </c>
    </row>
    <row r="1387" spans="1:52" x14ac:dyDescent="0.35">
      <c r="A1387">
        <v>13508</v>
      </c>
      <c r="B1387" t="s">
        <v>69</v>
      </c>
      <c r="C1387" t="s">
        <v>74</v>
      </c>
      <c r="D1387" t="s">
        <v>68</v>
      </c>
      <c r="E1387" t="s">
        <v>81</v>
      </c>
      <c r="F1387" t="s">
        <v>208</v>
      </c>
      <c r="G1387" t="s">
        <v>96</v>
      </c>
      <c r="H1387" t="s">
        <v>98</v>
      </c>
      <c r="I1387" t="s">
        <v>205</v>
      </c>
      <c r="J1387" t="s">
        <v>110</v>
      </c>
      <c r="K1387" t="s">
        <v>204</v>
      </c>
      <c r="L1387">
        <v>9</v>
      </c>
      <c r="P1387">
        <v>9</v>
      </c>
      <c r="Q1387">
        <v>9</v>
      </c>
      <c r="R1387">
        <v>10</v>
      </c>
      <c r="S1387">
        <v>9</v>
      </c>
      <c r="T1387">
        <v>9</v>
      </c>
      <c r="U1387">
        <v>9</v>
      </c>
      <c r="V1387" t="s">
        <v>123</v>
      </c>
      <c r="X1387">
        <v>5</v>
      </c>
      <c r="Y1387" t="s">
        <v>69</v>
      </c>
      <c r="AB1387">
        <v>5</v>
      </c>
      <c r="AE1387" s="16"/>
      <c r="AF1387" s="16"/>
      <c r="AG1387" s="16"/>
      <c r="AH1387" s="16"/>
      <c r="AI1387" s="16"/>
      <c r="AJ1387" s="16"/>
      <c r="AL1387" s="16"/>
      <c r="AM1387" s="16"/>
      <c r="AN1387" s="16"/>
      <c r="AO1387" s="16"/>
      <c r="AP1387" s="16"/>
      <c r="AQ1387" s="16"/>
      <c r="AR1387" s="16"/>
      <c r="AS1387" s="16"/>
      <c r="AT1387" s="16"/>
      <c r="AU1387">
        <v>0</v>
      </c>
      <c r="AV1387">
        <v>1</v>
      </c>
      <c r="AW1387">
        <v>0</v>
      </c>
      <c r="AX1387">
        <v>0</v>
      </c>
      <c r="AY1387">
        <v>1</v>
      </c>
      <c r="AZ1387">
        <v>0</v>
      </c>
    </row>
    <row r="1388" spans="1:52" x14ac:dyDescent="0.35">
      <c r="A1388">
        <v>13510</v>
      </c>
      <c r="B1388" t="s">
        <v>69</v>
      </c>
      <c r="C1388" t="s">
        <v>74</v>
      </c>
      <c r="D1388" t="s">
        <v>68</v>
      </c>
      <c r="E1388" t="s">
        <v>75</v>
      </c>
      <c r="F1388" t="s">
        <v>196</v>
      </c>
      <c r="G1388" t="s">
        <v>94</v>
      </c>
      <c r="H1388" t="s">
        <v>97</v>
      </c>
      <c r="I1388" t="s">
        <v>201</v>
      </c>
      <c r="J1388" t="s">
        <v>111</v>
      </c>
      <c r="K1388" t="s">
        <v>204</v>
      </c>
      <c r="L1388">
        <v>8</v>
      </c>
      <c r="X1388" s="16"/>
      <c r="Y1388" t="s">
        <v>69</v>
      </c>
      <c r="AB1388">
        <v>5</v>
      </c>
      <c r="AE1388" s="16"/>
      <c r="AF1388" s="16"/>
      <c r="AG1388" s="16"/>
      <c r="AH1388" s="16"/>
      <c r="AI1388" s="16"/>
      <c r="AJ1388" s="16"/>
      <c r="AK1388">
        <v>10</v>
      </c>
      <c r="AL1388" s="16">
        <v>10</v>
      </c>
      <c r="AM1388" s="16">
        <v>7</v>
      </c>
      <c r="AN1388" s="16">
        <v>10</v>
      </c>
      <c r="AO1388" s="16">
        <v>7</v>
      </c>
      <c r="AP1388" s="16">
        <v>7</v>
      </c>
      <c r="AQ1388" s="16">
        <v>2</v>
      </c>
      <c r="AR1388" s="16">
        <v>4</v>
      </c>
      <c r="AS1388" s="16">
        <v>1</v>
      </c>
      <c r="AT1388" s="16">
        <v>3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</row>
    <row r="1389" spans="1:52" x14ac:dyDescent="0.35">
      <c r="A1389">
        <v>13511</v>
      </c>
      <c r="B1389" t="s">
        <v>69</v>
      </c>
      <c r="C1389" t="s">
        <v>74</v>
      </c>
      <c r="D1389" t="s">
        <v>68</v>
      </c>
      <c r="E1389" t="s">
        <v>79</v>
      </c>
      <c r="F1389" t="s">
        <v>200</v>
      </c>
      <c r="G1389" t="s">
        <v>96</v>
      </c>
      <c r="H1389" t="s">
        <v>97</v>
      </c>
      <c r="I1389" t="s">
        <v>203</v>
      </c>
      <c r="J1389" t="s">
        <v>111</v>
      </c>
      <c r="K1389" t="s">
        <v>202</v>
      </c>
      <c r="L1389">
        <v>9</v>
      </c>
      <c r="X1389" s="16"/>
      <c r="Y1389" t="s">
        <v>68</v>
      </c>
      <c r="Z1389">
        <v>9</v>
      </c>
      <c r="AA1389">
        <v>5</v>
      </c>
      <c r="AB1389">
        <v>5</v>
      </c>
      <c r="AC1389">
        <v>8</v>
      </c>
      <c r="AD1389" t="s">
        <v>128</v>
      </c>
      <c r="AE1389" s="16">
        <v>4</v>
      </c>
      <c r="AF1389" s="16">
        <v>4</v>
      </c>
      <c r="AG1389" s="16">
        <v>2</v>
      </c>
      <c r="AH1389" s="16">
        <v>3</v>
      </c>
      <c r="AI1389" s="16">
        <v>2</v>
      </c>
      <c r="AJ1389" s="16"/>
      <c r="AK1389">
        <v>9</v>
      </c>
      <c r="AL1389" s="16">
        <v>9</v>
      </c>
      <c r="AM1389" s="16">
        <v>7</v>
      </c>
      <c r="AN1389" s="16">
        <v>10</v>
      </c>
      <c r="AO1389" s="16">
        <v>10</v>
      </c>
      <c r="AP1389" s="16">
        <v>10</v>
      </c>
      <c r="AQ1389" s="16">
        <v>1</v>
      </c>
      <c r="AR1389" s="16">
        <v>4</v>
      </c>
      <c r="AS1389" s="16">
        <v>2</v>
      </c>
      <c r="AT1389" s="16">
        <v>3</v>
      </c>
      <c r="AU1389">
        <v>0</v>
      </c>
      <c r="AV1389">
        <v>0</v>
      </c>
      <c r="AW1389">
        <v>1</v>
      </c>
      <c r="AX1389">
        <v>0</v>
      </c>
      <c r="AY1389">
        <v>0</v>
      </c>
      <c r="AZ1389">
        <v>0</v>
      </c>
    </row>
    <row r="1390" spans="1:52" x14ac:dyDescent="0.35">
      <c r="A1390">
        <v>13512</v>
      </c>
      <c r="B1390" t="s">
        <v>69</v>
      </c>
      <c r="C1390" t="s">
        <v>74</v>
      </c>
      <c r="D1390" t="s">
        <v>68</v>
      </c>
      <c r="E1390" t="s">
        <v>84</v>
      </c>
      <c r="F1390" t="s">
        <v>196</v>
      </c>
      <c r="G1390" t="s">
        <v>95</v>
      </c>
      <c r="H1390" t="s">
        <v>97</v>
      </c>
      <c r="I1390" t="s">
        <v>199</v>
      </c>
      <c r="J1390" t="s">
        <v>110</v>
      </c>
      <c r="K1390" t="s">
        <v>116</v>
      </c>
      <c r="L1390">
        <v>10</v>
      </c>
      <c r="P1390">
        <v>10</v>
      </c>
      <c r="Q1390">
        <v>10</v>
      </c>
      <c r="R1390">
        <v>9</v>
      </c>
      <c r="S1390">
        <v>10</v>
      </c>
      <c r="T1390">
        <v>10</v>
      </c>
      <c r="U1390">
        <v>10</v>
      </c>
      <c r="V1390" t="s">
        <v>123</v>
      </c>
      <c r="X1390">
        <v>4</v>
      </c>
      <c r="Y1390" t="s">
        <v>68</v>
      </c>
      <c r="Z1390">
        <v>9</v>
      </c>
      <c r="AA1390">
        <v>4</v>
      </c>
      <c r="AB1390">
        <v>4</v>
      </c>
      <c r="AC1390">
        <v>8</v>
      </c>
      <c r="AD1390" t="s">
        <v>128</v>
      </c>
      <c r="AE1390" s="16">
        <v>5</v>
      </c>
      <c r="AF1390" s="16">
        <v>3</v>
      </c>
      <c r="AG1390" s="16">
        <v>4</v>
      </c>
      <c r="AH1390" s="16">
        <v>4</v>
      </c>
      <c r="AI1390" s="16">
        <v>1</v>
      </c>
      <c r="AJ1390" s="16"/>
      <c r="AL1390" s="16"/>
      <c r="AM1390" s="16"/>
      <c r="AN1390" s="16"/>
      <c r="AO1390" s="16"/>
      <c r="AP1390" s="16"/>
      <c r="AQ1390" s="16"/>
      <c r="AR1390" s="16"/>
      <c r="AS1390" s="16"/>
      <c r="AT1390" s="16"/>
      <c r="AU1390">
        <v>0</v>
      </c>
      <c r="AV1390">
        <v>1</v>
      </c>
      <c r="AW1390">
        <v>1</v>
      </c>
      <c r="AX1390">
        <v>0</v>
      </c>
      <c r="AY1390">
        <v>0</v>
      </c>
      <c r="AZ1390">
        <v>0</v>
      </c>
    </row>
    <row r="1391" spans="1:52" x14ac:dyDescent="0.35">
      <c r="A1391">
        <v>13514</v>
      </c>
      <c r="B1391" t="s">
        <v>69</v>
      </c>
      <c r="C1391" t="s">
        <v>74</v>
      </c>
      <c r="D1391" t="s">
        <v>68</v>
      </c>
      <c r="E1391" t="s">
        <v>83</v>
      </c>
      <c r="F1391" t="s">
        <v>198</v>
      </c>
      <c r="G1391" t="s">
        <v>95</v>
      </c>
      <c r="H1391" t="s">
        <v>97</v>
      </c>
      <c r="I1391" t="s">
        <v>209</v>
      </c>
      <c r="J1391" t="s">
        <v>110</v>
      </c>
      <c r="K1391" t="s">
        <v>116</v>
      </c>
      <c r="L1391">
        <v>10</v>
      </c>
      <c r="P1391">
        <v>9</v>
      </c>
      <c r="Q1391">
        <v>10</v>
      </c>
      <c r="R1391">
        <v>9</v>
      </c>
      <c r="S1391">
        <v>8</v>
      </c>
      <c r="T1391">
        <v>8</v>
      </c>
      <c r="U1391">
        <v>10</v>
      </c>
      <c r="V1391" t="s">
        <v>122</v>
      </c>
      <c r="X1391">
        <v>4</v>
      </c>
      <c r="Y1391" t="s">
        <v>69</v>
      </c>
      <c r="AB1391">
        <v>4</v>
      </c>
      <c r="AE1391" s="16"/>
      <c r="AF1391" s="16"/>
      <c r="AG1391" s="16"/>
      <c r="AH1391" s="16"/>
      <c r="AI1391" s="16"/>
      <c r="AJ1391" s="16"/>
      <c r="AL1391" s="16"/>
      <c r="AM1391" s="16"/>
      <c r="AN1391" s="16"/>
      <c r="AO1391" s="16"/>
      <c r="AP1391" s="16"/>
      <c r="AQ1391" s="16"/>
      <c r="AR1391" s="16"/>
      <c r="AS1391" s="16"/>
      <c r="AT1391" s="16"/>
      <c r="AU1391">
        <v>1</v>
      </c>
      <c r="AV1391">
        <v>0</v>
      </c>
      <c r="AW1391">
        <v>0</v>
      </c>
      <c r="AX1391">
        <v>0</v>
      </c>
      <c r="AY1391">
        <v>1</v>
      </c>
      <c r="AZ1391">
        <v>0</v>
      </c>
    </row>
    <row r="1392" spans="1:52" x14ac:dyDescent="0.35">
      <c r="A1392">
        <v>13516</v>
      </c>
      <c r="B1392" t="s">
        <v>69</v>
      </c>
      <c r="C1392" t="s">
        <v>74</v>
      </c>
      <c r="D1392" t="s">
        <v>68</v>
      </c>
      <c r="E1392" t="s">
        <v>76</v>
      </c>
      <c r="F1392" t="s">
        <v>198</v>
      </c>
      <c r="G1392" t="s">
        <v>96</v>
      </c>
      <c r="H1392" t="s">
        <v>97</v>
      </c>
      <c r="I1392" t="s">
        <v>207</v>
      </c>
      <c r="J1392" t="s">
        <v>111</v>
      </c>
      <c r="K1392" t="s">
        <v>204</v>
      </c>
      <c r="L1392">
        <v>10</v>
      </c>
      <c r="X1392" s="16"/>
      <c r="Y1392" t="s">
        <v>69</v>
      </c>
      <c r="AB1392">
        <v>5</v>
      </c>
      <c r="AE1392" s="16"/>
      <c r="AF1392" s="16"/>
      <c r="AG1392" s="16"/>
      <c r="AH1392" s="16"/>
      <c r="AI1392" s="16"/>
      <c r="AJ1392" s="16"/>
      <c r="AK1392">
        <v>9</v>
      </c>
      <c r="AL1392" s="16">
        <v>10</v>
      </c>
      <c r="AM1392" s="16">
        <v>9</v>
      </c>
      <c r="AN1392" s="16">
        <v>10</v>
      </c>
      <c r="AO1392" s="16">
        <v>10</v>
      </c>
      <c r="AP1392" s="16">
        <v>8</v>
      </c>
      <c r="AQ1392" s="16">
        <v>1</v>
      </c>
      <c r="AR1392" s="16">
        <v>3</v>
      </c>
      <c r="AS1392" s="16">
        <v>2</v>
      </c>
      <c r="AT1392" s="16">
        <v>4</v>
      </c>
      <c r="AU1392">
        <v>1</v>
      </c>
      <c r="AV1392">
        <v>1</v>
      </c>
      <c r="AW1392">
        <v>0</v>
      </c>
      <c r="AX1392">
        <v>0</v>
      </c>
      <c r="AY1392">
        <v>0</v>
      </c>
      <c r="AZ1392">
        <v>0</v>
      </c>
    </row>
    <row r="1393" spans="1:52" x14ac:dyDescent="0.35">
      <c r="A1393">
        <v>13522</v>
      </c>
      <c r="B1393" t="s">
        <v>69</v>
      </c>
      <c r="C1393" t="s">
        <v>74</v>
      </c>
      <c r="D1393" t="s">
        <v>68</v>
      </c>
      <c r="E1393" t="s">
        <v>82</v>
      </c>
      <c r="F1393" t="s">
        <v>198</v>
      </c>
      <c r="G1393" t="s">
        <v>95</v>
      </c>
      <c r="H1393" t="s">
        <v>97</v>
      </c>
      <c r="I1393" t="s">
        <v>207</v>
      </c>
      <c r="J1393" t="s">
        <v>111</v>
      </c>
      <c r="K1393" t="s">
        <v>204</v>
      </c>
      <c r="L1393">
        <v>3</v>
      </c>
      <c r="X1393" s="16"/>
      <c r="Y1393" t="s">
        <v>69</v>
      </c>
      <c r="AB1393">
        <v>5</v>
      </c>
      <c r="AE1393" s="16"/>
      <c r="AF1393" s="16"/>
      <c r="AG1393" s="16"/>
      <c r="AH1393" s="16"/>
      <c r="AI1393" s="16"/>
      <c r="AJ1393" s="16"/>
      <c r="AK1393">
        <v>5</v>
      </c>
      <c r="AL1393" s="16">
        <v>5</v>
      </c>
      <c r="AM1393" s="16">
        <v>2</v>
      </c>
      <c r="AN1393" s="16">
        <v>7</v>
      </c>
      <c r="AO1393" s="16">
        <v>8</v>
      </c>
      <c r="AP1393" s="16">
        <v>7</v>
      </c>
      <c r="AQ1393" s="16">
        <v>1</v>
      </c>
      <c r="AR1393" s="16">
        <v>3</v>
      </c>
      <c r="AS1393" s="16">
        <v>4</v>
      </c>
      <c r="AT1393" s="16">
        <v>2</v>
      </c>
      <c r="AU1393">
        <v>1</v>
      </c>
      <c r="AV1393">
        <v>0</v>
      </c>
      <c r="AW1393">
        <v>0</v>
      </c>
      <c r="AX1393">
        <v>0</v>
      </c>
      <c r="AY1393">
        <v>0</v>
      </c>
      <c r="AZ1393">
        <v>0</v>
      </c>
    </row>
    <row r="1394" spans="1:52" x14ac:dyDescent="0.35">
      <c r="A1394">
        <v>13524</v>
      </c>
      <c r="B1394" t="s">
        <v>69</v>
      </c>
      <c r="C1394" t="s">
        <v>74</v>
      </c>
      <c r="D1394" t="s">
        <v>68</v>
      </c>
      <c r="E1394" t="s">
        <v>82</v>
      </c>
      <c r="F1394" t="s">
        <v>200</v>
      </c>
      <c r="G1394" t="s">
        <v>96</v>
      </c>
      <c r="H1394" t="s">
        <v>97</v>
      </c>
      <c r="I1394" t="s">
        <v>203</v>
      </c>
      <c r="J1394" t="s">
        <v>111</v>
      </c>
      <c r="K1394" t="s">
        <v>116</v>
      </c>
      <c r="L1394">
        <v>9</v>
      </c>
      <c r="X1394" s="16"/>
      <c r="Y1394" t="s">
        <v>69</v>
      </c>
      <c r="AB1394">
        <v>5</v>
      </c>
      <c r="AE1394" s="16"/>
      <c r="AF1394" s="16"/>
      <c r="AG1394" s="16"/>
      <c r="AH1394" s="16"/>
      <c r="AI1394" s="16"/>
      <c r="AJ1394" s="16"/>
      <c r="AK1394">
        <v>9</v>
      </c>
      <c r="AL1394" s="16">
        <v>10</v>
      </c>
      <c r="AM1394" s="16">
        <v>9</v>
      </c>
      <c r="AN1394" s="16">
        <v>9</v>
      </c>
      <c r="AO1394" s="16">
        <v>8</v>
      </c>
      <c r="AP1394" s="16">
        <v>9</v>
      </c>
      <c r="AQ1394" s="16">
        <v>4</v>
      </c>
      <c r="AR1394" s="16">
        <v>3</v>
      </c>
      <c r="AS1394" s="16">
        <v>2</v>
      </c>
      <c r="AT1394" s="16">
        <v>1</v>
      </c>
      <c r="AU1394">
        <v>1</v>
      </c>
      <c r="AV1394">
        <v>1</v>
      </c>
      <c r="AW1394">
        <v>0</v>
      </c>
      <c r="AX1394">
        <v>0</v>
      </c>
      <c r="AY1394">
        <v>0</v>
      </c>
      <c r="AZ1394">
        <v>0</v>
      </c>
    </row>
    <row r="1395" spans="1:52" x14ac:dyDescent="0.35">
      <c r="A1395">
        <v>13525</v>
      </c>
      <c r="B1395" t="s">
        <v>69</v>
      </c>
      <c r="C1395" t="s">
        <v>74</v>
      </c>
      <c r="D1395" t="s">
        <v>68</v>
      </c>
      <c r="E1395" t="s">
        <v>86</v>
      </c>
      <c r="F1395" t="s">
        <v>198</v>
      </c>
      <c r="G1395" t="s">
        <v>95</v>
      </c>
      <c r="H1395" t="s">
        <v>98</v>
      </c>
      <c r="I1395" t="s">
        <v>199</v>
      </c>
      <c r="J1395" t="s">
        <v>111</v>
      </c>
      <c r="K1395" t="s">
        <v>204</v>
      </c>
      <c r="L1395">
        <v>8</v>
      </c>
      <c r="X1395" s="16"/>
      <c r="Y1395" t="s">
        <v>69</v>
      </c>
      <c r="AB1395">
        <v>5</v>
      </c>
      <c r="AE1395" s="16"/>
      <c r="AF1395" s="16"/>
      <c r="AG1395" s="16"/>
      <c r="AH1395" s="16"/>
      <c r="AI1395" s="16"/>
      <c r="AJ1395" s="16"/>
      <c r="AK1395">
        <v>7</v>
      </c>
      <c r="AL1395" s="16">
        <v>8</v>
      </c>
      <c r="AM1395" s="16">
        <v>10</v>
      </c>
      <c r="AN1395" s="16">
        <v>6</v>
      </c>
      <c r="AO1395" s="16">
        <v>10</v>
      </c>
      <c r="AP1395" s="16">
        <v>7</v>
      </c>
      <c r="AQ1395" s="16">
        <v>2</v>
      </c>
      <c r="AR1395" s="16">
        <v>1</v>
      </c>
      <c r="AS1395" s="16">
        <v>4</v>
      </c>
      <c r="AT1395" s="16">
        <v>3</v>
      </c>
      <c r="AU1395">
        <v>0</v>
      </c>
      <c r="AV1395">
        <v>0</v>
      </c>
      <c r="AW1395">
        <v>1</v>
      </c>
      <c r="AX1395">
        <v>0</v>
      </c>
      <c r="AY1395">
        <v>0</v>
      </c>
      <c r="AZ1395">
        <v>0</v>
      </c>
    </row>
    <row r="1396" spans="1:52" x14ac:dyDescent="0.35">
      <c r="A1396">
        <v>13527</v>
      </c>
      <c r="B1396" t="s">
        <v>69</v>
      </c>
      <c r="C1396" t="s">
        <v>74</v>
      </c>
      <c r="D1396" t="s">
        <v>68</v>
      </c>
      <c r="E1396" t="s">
        <v>82</v>
      </c>
      <c r="F1396" t="s">
        <v>200</v>
      </c>
      <c r="G1396" t="s">
        <v>94</v>
      </c>
      <c r="H1396" t="s">
        <v>98</v>
      </c>
      <c r="I1396" t="s">
        <v>199</v>
      </c>
      <c r="J1396" t="s">
        <v>111</v>
      </c>
      <c r="K1396" t="s">
        <v>204</v>
      </c>
      <c r="L1396">
        <v>8</v>
      </c>
      <c r="X1396" s="16"/>
      <c r="Y1396" t="s">
        <v>69</v>
      </c>
      <c r="AB1396">
        <v>5</v>
      </c>
      <c r="AE1396" s="16"/>
      <c r="AF1396" s="16"/>
      <c r="AG1396" s="16"/>
      <c r="AH1396" s="16"/>
      <c r="AI1396" s="16"/>
      <c r="AJ1396" s="16"/>
      <c r="AK1396">
        <v>10</v>
      </c>
      <c r="AL1396" s="16">
        <v>10</v>
      </c>
      <c r="AM1396" s="16">
        <v>9</v>
      </c>
      <c r="AN1396" s="16">
        <v>10</v>
      </c>
      <c r="AO1396" s="16">
        <v>9</v>
      </c>
      <c r="AP1396" s="16">
        <v>7</v>
      </c>
      <c r="AQ1396" s="16">
        <v>4</v>
      </c>
      <c r="AR1396" s="16">
        <v>2</v>
      </c>
      <c r="AS1396" s="16">
        <v>1</v>
      </c>
      <c r="AT1396" s="16">
        <v>3</v>
      </c>
      <c r="AU1396">
        <v>0</v>
      </c>
      <c r="AV1396">
        <v>1</v>
      </c>
      <c r="AW1396">
        <v>1</v>
      </c>
      <c r="AX1396">
        <v>0</v>
      </c>
      <c r="AY1396">
        <v>0</v>
      </c>
      <c r="AZ1396">
        <v>0</v>
      </c>
    </row>
    <row r="1397" spans="1:52" x14ac:dyDescent="0.35">
      <c r="A1397">
        <v>13530</v>
      </c>
      <c r="B1397" t="s">
        <v>69</v>
      </c>
      <c r="C1397" t="s">
        <v>74</v>
      </c>
      <c r="D1397" t="s">
        <v>68</v>
      </c>
      <c r="E1397" t="s">
        <v>77</v>
      </c>
      <c r="F1397" t="s">
        <v>200</v>
      </c>
      <c r="G1397" t="s">
        <v>96</v>
      </c>
      <c r="H1397" t="s">
        <v>98</v>
      </c>
      <c r="I1397" t="s">
        <v>201</v>
      </c>
      <c r="J1397" t="s">
        <v>111</v>
      </c>
      <c r="K1397" t="s">
        <v>202</v>
      </c>
      <c r="L1397">
        <v>9</v>
      </c>
      <c r="X1397" s="16"/>
      <c r="Y1397" t="s">
        <v>69</v>
      </c>
      <c r="AB1397">
        <v>5</v>
      </c>
      <c r="AE1397" s="16"/>
      <c r="AF1397" s="16"/>
      <c r="AG1397" s="16"/>
      <c r="AH1397" s="16"/>
      <c r="AI1397" s="16"/>
      <c r="AJ1397" s="16"/>
      <c r="AK1397">
        <v>10</v>
      </c>
      <c r="AL1397" s="16">
        <v>9</v>
      </c>
      <c r="AM1397" s="16">
        <v>10</v>
      </c>
      <c r="AN1397" s="16">
        <v>10</v>
      </c>
      <c r="AO1397" s="16">
        <v>10</v>
      </c>
      <c r="AP1397" s="16">
        <v>7</v>
      </c>
      <c r="AQ1397" s="16">
        <v>4</v>
      </c>
      <c r="AR1397" s="16">
        <v>3</v>
      </c>
      <c r="AS1397" s="16">
        <v>2</v>
      </c>
      <c r="AT1397" s="16">
        <v>1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</row>
    <row r="1398" spans="1:52" x14ac:dyDescent="0.35">
      <c r="A1398">
        <v>13534</v>
      </c>
      <c r="B1398" t="s">
        <v>69</v>
      </c>
      <c r="C1398" t="s">
        <v>74</v>
      </c>
      <c r="D1398" t="s">
        <v>68</v>
      </c>
      <c r="E1398" t="s">
        <v>78</v>
      </c>
      <c r="F1398" t="s">
        <v>196</v>
      </c>
      <c r="G1398" t="s">
        <v>95</v>
      </c>
      <c r="H1398" t="s">
        <v>97</v>
      </c>
      <c r="I1398" t="s">
        <v>205</v>
      </c>
      <c r="J1398" t="s">
        <v>111</v>
      </c>
      <c r="K1398" t="s">
        <v>116</v>
      </c>
      <c r="L1398">
        <v>9</v>
      </c>
      <c r="X1398" s="16"/>
      <c r="Y1398" t="s">
        <v>69</v>
      </c>
      <c r="AB1398">
        <v>5</v>
      </c>
      <c r="AE1398" s="16"/>
      <c r="AF1398" s="16"/>
      <c r="AG1398" s="16"/>
      <c r="AH1398" s="16"/>
      <c r="AI1398" s="16"/>
      <c r="AJ1398" s="16"/>
      <c r="AK1398">
        <v>9</v>
      </c>
      <c r="AL1398" s="16">
        <v>8</v>
      </c>
      <c r="AM1398" s="16">
        <v>9</v>
      </c>
      <c r="AN1398" s="16">
        <v>10</v>
      </c>
      <c r="AO1398" s="16">
        <v>7</v>
      </c>
      <c r="AP1398" s="16">
        <v>9</v>
      </c>
      <c r="AQ1398" s="16">
        <v>1</v>
      </c>
      <c r="AR1398" s="16">
        <v>4</v>
      </c>
      <c r="AS1398" s="16">
        <v>3</v>
      </c>
      <c r="AT1398" s="16">
        <v>2</v>
      </c>
      <c r="AU1398">
        <v>1</v>
      </c>
      <c r="AV1398">
        <v>1</v>
      </c>
      <c r="AW1398">
        <v>0</v>
      </c>
      <c r="AX1398">
        <v>0</v>
      </c>
      <c r="AY1398">
        <v>1</v>
      </c>
      <c r="AZ1398">
        <v>0</v>
      </c>
    </row>
    <row r="1399" spans="1:52" x14ac:dyDescent="0.35">
      <c r="A1399">
        <v>13538</v>
      </c>
      <c r="B1399" t="s">
        <v>69</v>
      </c>
      <c r="C1399" t="s">
        <v>74</v>
      </c>
      <c r="D1399" t="s">
        <v>68</v>
      </c>
      <c r="E1399" t="s">
        <v>77</v>
      </c>
      <c r="F1399" t="s">
        <v>200</v>
      </c>
      <c r="G1399" t="s">
        <v>94</v>
      </c>
      <c r="H1399" t="s">
        <v>100</v>
      </c>
      <c r="I1399" t="s">
        <v>199</v>
      </c>
      <c r="J1399" t="s">
        <v>111</v>
      </c>
      <c r="K1399" t="s">
        <v>204</v>
      </c>
      <c r="L1399">
        <v>10</v>
      </c>
      <c r="X1399" s="16"/>
      <c r="Y1399" t="s">
        <v>68</v>
      </c>
      <c r="Z1399">
        <v>9</v>
      </c>
      <c r="AA1399">
        <v>4</v>
      </c>
      <c r="AB1399">
        <v>4</v>
      </c>
      <c r="AC1399">
        <v>10</v>
      </c>
      <c r="AD1399" t="s">
        <v>128</v>
      </c>
      <c r="AE1399" s="16">
        <v>3</v>
      </c>
      <c r="AF1399" s="16">
        <v>4</v>
      </c>
      <c r="AG1399" s="16">
        <v>3</v>
      </c>
      <c r="AH1399" s="16">
        <v>4</v>
      </c>
      <c r="AI1399" s="16">
        <v>1</v>
      </c>
      <c r="AJ1399" s="16"/>
      <c r="AK1399">
        <v>8</v>
      </c>
      <c r="AL1399" s="16">
        <v>10</v>
      </c>
      <c r="AM1399" s="16">
        <v>9</v>
      </c>
      <c r="AN1399" s="16">
        <v>7</v>
      </c>
      <c r="AO1399" s="16">
        <v>9</v>
      </c>
      <c r="AP1399" s="16">
        <v>9</v>
      </c>
      <c r="AQ1399" s="16">
        <v>2</v>
      </c>
      <c r="AR1399" s="16">
        <v>1</v>
      </c>
      <c r="AS1399" s="16">
        <v>4</v>
      </c>
      <c r="AT1399" s="16">
        <v>3</v>
      </c>
      <c r="AU1399">
        <v>0</v>
      </c>
      <c r="AV1399">
        <v>1</v>
      </c>
      <c r="AW1399">
        <v>1</v>
      </c>
      <c r="AX1399">
        <v>0</v>
      </c>
      <c r="AY1399">
        <v>0</v>
      </c>
      <c r="AZ1399">
        <v>0</v>
      </c>
    </row>
    <row r="1400" spans="1:52" x14ac:dyDescent="0.35">
      <c r="A1400">
        <v>13539</v>
      </c>
      <c r="B1400" t="s">
        <v>69</v>
      </c>
      <c r="C1400" t="s">
        <v>74</v>
      </c>
      <c r="D1400" t="s">
        <v>68</v>
      </c>
      <c r="E1400" t="s">
        <v>77</v>
      </c>
      <c r="F1400" t="s">
        <v>196</v>
      </c>
      <c r="G1400" t="s">
        <v>96</v>
      </c>
      <c r="H1400" t="s">
        <v>97</v>
      </c>
      <c r="I1400" t="s">
        <v>197</v>
      </c>
      <c r="J1400" t="s">
        <v>110</v>
      </c>
      <c r="K1400" t="s">
        <v>204</v>
      </c>
      <c r="L1400">
        <v>9</v>
      </c>
      <c r="P1400">
        <v>9</v>
      </c>
      <c r="Q1400">
        <v>9</v>
      </c>
      <c r="R1400">
        <v>8</v>
      </c>
      <c r="S1400">
        <v>10</v>
      </c>
      <c r="T1400">
        <v>10</v>
      </c>
      <c r="U1400">
        <v>9</v>
      </c>
      <c r="V1400" t="s">
        <v>123</v>
      </c>
      <c r="X1400">
        <v>4</v>
      </c>
      <c r="Y1400" t="s">
        <v>69</v>
      </c>
      <c r="AB1400">
        <v>4</v>
      </c>
      <c r="AE1400" s="16"/>
      <c r="AF1400" s="16"/>
      <c r="AG1400" s="16"/>
      <c r="AH1400" s="16"/>
      <c r="AI1400" s="16"/>
      <c r="AJ1400" s="16"/>
      <c r="AL1400" s="16"/>
      <c r="AM1400" s="16"/>
      <c r="AN1400" s="16"/>
      <c r="AO1400" s="16"/>
      <c r="AP1400" s="16"/>
      <c r="AQ1400" s="16"/>
      <c r="AR1400" s="16"/>
      <c r="AS1400" s="16"/>
      <c r="AT1400" s="16"/>
      <c r="AU1400">
        <v>0</v>
      </c>
      <c r="AV1400">
        <v>0</v>
      </c>
      <c r="AW1400">
        <v>1</v>
      </c>
      <c r="AX1400">
        <v>0</v>
      </c>
      <c r="AY1400">
        <v>1</v>
      </c>
      <c r="AZ1400">
        <v>0</v>
      </c>
    </row>
    <row r="1401" spans="1:52" x14ac:dyDescent="0.35">
      <c r="A1401">
        <v>13541</v>
      </c>
      <c r="B1401" t="s">
        <v>69</v>
      </c>
      <c r="C1401" t="s">
        <v>74</v>
      </c>
      <c r="D1401" t="s">
        <v>68</v>
      </c>
      <c r="E1401" t="s">
        <v>84</v>
      </c>
      <c r="F1401" t="s">
        <v>198</v>
      </c>
      <c r="G1401" t="s">
        <v>95</v>
      </c>
      <c r="H1401" t="s">
        <v>98</v>
      </c>
      <c r="I1401" t="s">
        <v>207</v>
      </c>
      <c r="J1401" t="s">
        <v>111</v>
      </c>
      <c r="K1401" t="s">
        <v>204</v>
      </c>
      <c r="L1401">
        <v>3</v>
      </c>
      <c r="X1401" s="16"/>
      <c r="Y1401" t="s">
        <v>68</v>
      </c>
      <c r="Z1401">
        <v>4</v>
      </c>
      <c r="AA1401">
        <v>2</v>
      </c>
      <c r="AB1401">
        <v>3</v>
      </c>
      <c r="AC1401">
        <v>4</v>
      </c>
      <c r="AD1401" t="s">
        <v>128</v>
      </c>
      <c r="AE1401" s="16">
        <v>5</v>
      </c>
      <c r="AF1401" s="16">
        <v>3</v>
      </c>
      <c r="AG1401" s="16">
        <v>4</v>
      </c>
      <c r="AH1401" s="16">
        <v>3</v>
      </c>
      <c r="AI1401" s="16">
        <v>1</v>
      </c>
      <c r="AJ1401" s="16"/>
      <c r="AK1401">
        <v>4</v>
      </c>
      <c r="AL1401" s="16">
        <v>5</v>
      </c>
      <c r="AM1401" s="16">
        <v>5</v>
      </c>
      <c r="AN1401" s="16">
        <v>7</v>
      </c>
      <c r="AO1401" s="16">
        <v>2</v>
      </c>
      <c r="AP1401" s="16">
        <v>5</v>
      </c>
      <c r="AQ1401" s="16">
        <v>2</v>
      </c>
      <c r="AR1401" s="16">
        <v>4</v>
      </c>
      <c r="AS1401" s="16">
        <v>1</v>
      </c>
      <c r="AT1401" s="16">
        <v>3</v>
      </c>
      <c r="AU1401">
        <v>0</v>
      </c>
      <c r="AV1401">
        <v>0</v>
      </c>
      <c r="AW1401">
        <v>1</v>
      </c>
      <c r="AX1401">
        <v>0</v>
      </c>
      <c r="AY1401">
        <v>0</v>
      </c>
      <c r="AZ1401">
        <v>0</v>
      </c>
    </row>
    <row r="1402" spans="1:52" x14ac:dyDescent="0.35">
      <c r="A1402">
        <v>13543</v>
      </c>
      <c r="B1402" t="s">
        <v>69</v>
      </c>
      <c r="C1402" t="s">
        <v>74</v>
      </c>
      <c r="D1402" t="s">
        <v>68</v>
      </c>
      <c r="E1402" t="s">
        <v>77</v>
      </c>
      <c r="F1402" t="s">
        <v>200</v>
      </c>
      <c r="G1402" t="s">
        <v>96</v>
      </c>
      <c r="H1402" t="s">
        <v>98</v>
      </c>
      <c r="I1402" t="s">
        <v>206</v>
      </c>
      <c r="J1402" t="s">
        <v>111</v>
      </c>
      <c r="K1402" t="s">
        <v>204</v>
      </c>
      <c r="L1402">
        <v>9</v>
      </c>
      <c r="X1402" s="16"/>
      <c r="Y1402" t="s">
        <v>69</v>
      </c>
      <c r="AB1402">
        <v>4</v>
      </c>
      <c r="AE1402" s="16"/>
      <c r="AF1402" s="16"/>
      <c r="AG1402" s="16"/>
      <c r="AH1402" s="16"/>
      <c r="AI1402" s="16"/>
      <c r="AJ1402" s="16"/>
      <c r="AK1402">
        <v>10</v>
      </c>
      <c r="AL1402" s="16">
        <v>10</v>
      </c>
      <c r="AM1402" s="16">
        <v>9</v>
      </c>
      <c r="AN1402" s="16">
        <v>9</v>
      </c>
      <c r="AO1402" s="16">
        <v>7</v>
      </c>
      <c r="AP1402" s="16">
        <v>8</v>
      </c>
      <c r="AQ1402" s="16">
        <v>1</v>
      </c>
      <c r="AR1402" s="16">
        <v>2</v>
      </c>
      <c r="AS1402" s="16">
        <v>3</v>
      </c>
      <c r="AT1402" s="16">
        <v>4</v>
      </c>
      <c r="AU1402">
        <v>1</v>
      </c>
      <c r="AV1402">
        <v>1</v>
      </c>
      <c r="AW1402">
        <v>0</v>
      </c>
      <c r="AX1402">
        <v>0</v>
      </c>
      <c r="AY1402">
        <v>1</v>
      </c>
      <c r="AZ1402">
        <v>0</v>
      </c>
    </row>
    <row r="1403" spans="1:52" x14ac:dyDescent="0.35">
      <c r="A1403">
        <v>13544</v>
      </c>
      <c r="B1403" t="s">
        <v>69</v>
      </c>
      <c r="C1403" t="s">
        <v>74</v>
      </c>
      <c r="D1403" t="s">
        <v>68</v>
      </c>
      <c r="E1403" t="s">
        <v>79</v>
      </c>
      <c r="F1403" t="s">
        <v>198</v>
      </c>
      <c r="G1403" t="s">
        <v>95</v>
      </c>
      <c r="H1403" t="s">
        <v>98</v>
      </c>
      <c r="I1403" t="s">
        <v>207</v>
      </c>
      <c r="J1403" t="s">
        <v>111</v>
      </c>
      <c r="K1403" t="s">
        <v>116</v>
      </c>
      <c r="L1403">
        <v>10</v>
      </c>
      <c r="X1403" s="16"/>
      <c r="Y1403" t="s">
        <v>69</v>
      </c>
      <c r="AB1403">
        <v>5</v>
      </c>
      <c r="AE1403" s="16"/>
      <c r="AF1403" s="16"/>
      <c r="AG1403" s="16"/>
      <c r="AH1403" s="16"/>
      <c r="AI1403" s="16"/>
      <c r="AJ1403" s="16"/>
      <c r="AK1403">
        <v>9</v>
      </c>
      <c r="AL1403" s="16">
        <v>9</v>
      </c>
      <c r="AM1403" s="16">
        <v>8</v>
      </c>
      <c r="AN1403" s="16">
        <v>10</v>
      </c>
      <c r="AO1403" s="16">
        <v>8</v>
      </c>
      <c r="AP1403" s="16">
        <v>9</v>
      </c>
      <c r="AQ1403" s="16">
        <v>3</v>
      </c>
      <c r="AR1403" s="16">
        <v>4</v>
      </c>
      <c r="AS1403" s="16">
        <v>1</v>
      </c>
      <c r="AT1403" s="16">
        <v>2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0</v>
      </c>
    </row>
    <row r="1404" spans="1:52" x14ac:dyDescent="0.35">
      <c r="A1404">
        <v>13549</v>
      </c>
      <c r="B1404" t="s">
        <v>69</v>
      </c>
      <c r="C1404" t="s">
        <v>74</v>
      </c>
      <c r="D1404" t="s">
        <v>68</v>
      </c>
      <c r="E1404" t="s">
        <v>81</v>
      </c>
      <c r="F1404" t="s">
        <v>198</v>
      </c>
      <c r="G1404" t="s">
        <v>95</v>
      </c>
      <c r="H1404" t="s">
        <v>97</v>
      </c>
      <c r="I1404" t="s">
        <v>209</v>
      </c>
      <c r="J1404" t="s">
        <v>111</v>
      </c>
      <c r="K1404" t="s">
        <v>204</v>
      </c>
      <c r="L1404">
        <v>9</v>
      </c>
      <c r="X1404" s="16"/>
      <c r="Y1404" t="s">
        <v>69</v>
      </c>
      <c r="AB1404">
        <v>4</v>
      </c>
      <c r="AE1404" s="16"/>
      <c r="AF1404" s="16"/>
      <c r="AG1404" s="16"/>
      <c r="AH1404" s="16"/>
      <c r="AI1404" s="16"/>
      <c r="AJ1404" s="16"/>
      <c r="AK1404">
        <v>10</v>
      </c>
      <c r="AL1404" s="16">
        <v>9</v>
      </c>
      <c r="AM1404" s="16">
        <v>8</v>
      </c>
      <c r="AN1404" s="16">
        <v>10</v>
      </c>
      <c r="AO1404" s="16">
        <v>10</v>
      </c>
      <c r="AP1404" s="16">
        <v>9</v>
      </c>
      <c r="AQ1404" s="16">
        <v>1</v>
      </c>
      <c r="AR1404" s="16">
        <v>4</v>
      </c>
      <c r="AS1404" s="16">
        <v>2</v>
      </c>
      <c r="AT1404" s="16">
        <v>3</v>
      </c>
      <c r="AU1404">
        <v>1</v>
      </c>
      <c r="AV1404">
        <v>0</v>
      </c>
      <c r="AW1404">
        <v>0</v>
      </c>
      <c r="AX1404">
        <v>0</v>
      </c>
      <c r="AY1404">
        <v>1</v>
      </c>
      <c r="AZ1404">
        <v>0</v>
      </c>
    </row>
    <row r="1405" spans="1:52" x14ac:dyDescent="0.35">
      <c r="A1405">
        <v>13550</v>
      </c>
      <c r="B1405" t="s">
        <v>69</v>
      </c>
      <c r="C1405" t="s">
        <v>74</v>
      </c>
      <c r="D1405" t="s">
        <v>68</v>
      </c>
      <c r="E1405" t="s">
        <v>84</v>
      </c>
      <c r="F1405" t="s">
        <v>196</v>
      </c>
      <c r="G1405" t="s">
        <v>96</v>
      </c>
      <c r="H1405" t="s">
        <v>97</v>
      </c>
      <c r="I1405" t="s">
        <v>199</v>
      </c>
      <c r="J1405" t="s">
        <v>111</v>
      </c>
      <c r="K1405" t="s">
        <v>204</v>
      </c>
      <c r="L1405">
        <v>10</v>
      </c>
      <c r="X1405" s="16"/>
      <c r="Y1405" t="s">
        <v>69</v>
      </c>
      <c r="AB1405">
        <v>5</v>
      </c>
      <c r="AE1405" s="16"/>
      <c r="AF1405" s="16"/>
      <c r="AG1405" s="16"/>
      <c r="AH1405" s="16"/>
      <c r="AI1405" s="16"/>
      <c r="AJ1405" s="16"/>
      <c r="AK1405">
        <v>8</v>
      </c>
      <c r="AL1405" s="16">
        <v>7</v>
      </c>
      <c r="AM1405" s="16">
        <v>8</v>
      </c>
      <c r="AN1405" s="16">
        <v>6</v>
      </c>
      <c r="AO1405" s="16">
        <v>8</v>
      </c>
      <c r="AP1405" s="16">
        <v>6</v>
      </c>
      <c r="AQ1405" s="16">
        <v>4</v>
      </c>
      <c r="AR1405" s="16">
        <v>1</v>
      </c>
      <c r="AS1405" s="16">
        <v>3</v>
      </c>
      <c r="AT1405" s="16">
        <v>2</v>
      </c>
      <c r="AU1405">
        <v>0</v>
      </c>
      <c r="AV1405">
        <v>1</v>
      </c>
      <c r="AW1405">
        <v>1</v>
      </c>
      <c r="AX1405">
        <v>0</v>
      </c>
      <c r="AY1405">
        <v>0</v>
      </c>
      <c r="AZ1405">
        <v>0</v>
      </c>
    </row>
    <row r="1406" spans="1:52" x14ac:dyDescent="0.35">
      <c r="A1406">
        <v>13551</v>
      </c>
      <c r="B1406" t="s">
        <v>69</v>
      </c>
      <c r="C1406" t="s">
        <v>74</v>
      </c>
      <c r="D1406" t="s">
        <v>68</v>
      </c>
      <c r="E1406" t="s">
        <v>86</v>
      </c>
      <c r="F1406" t="s">
        <v>198</v>
      </c>
      <c r="G1406" t="s">
        <v>96</v>
      </c>
      <c r="H1406" t="s">
        <v>97</v>
      </c>
      <c r="I1406" t="s">
        <v>199</v>
      </c>
      <c r="J1406" t="s">
        <v>111</v>
      </c>
      <c r="K1406" t="s">
        <v>202</v>
      </c>
      <c r="L1406">
        <v>7</v>
      </c>
      <c r="X1406" s="16"/>
      <c r="Y1406" t="s">
        <v>69</v>
      </c>
      <c r="AB1406">
        <v>5</v>
      </c>
      <c r="AE1406" s="16"/>
      <c r="AF1406" s="16"/>
      <c r="AG1406" s="16"/>
      <c r="AH1406" s="16"/>
      <c r="AI1406" s="16"/>
      <c r="AJ1406" s="16"/>
      <c r="AK1406">
        <v>9</v>
      </c>
      <c r="AL1406" s="16">
        <v>9</v>
      </c>
      <c r="AM1406" s="16">
        <v>9</v>
      </c>
      <c r="AN1406" s="16">
        <v>10</v>
      </c>
      <c r="AO1406" s="16">
        <v>10</v>
      </c>
      <c r="AP1406" s="16">
        <v>9</v>
      </c>
      <c r="AQ1406" s="16">
        <v>1</v>
      </c>
      <c r="AR1406" s="16">
        <v>4</v>
      </c>
      <c r="AS1406" s="16">
        <v>2</v>
      </c>
      <c r="AT1406" s="16">
        <v>3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</row>
    <row r="1407" spans="1:52" x14ac:dyDescent="0.35">
      <c r="A1407">
        <v>13554</v>
      </c>
      <c r="B1407" t="s">
        <v>69</v>
      </c>
      <c r="C1407" t="s">
        <v>74</v>
      </c>
      <c r="D1407" t="s">
        <v>68</v>
      </c>
      <c r="E1407" t="s">
        <v>78</v>
      </c>
      <c r="F1407" t="s">
        <v>198</v>
      </c>
      <c r="G1407" t="s">
        <v>96</v>
      </c>
      <c r="H1407" t="s">
        <v>98</v>
      </c>
      <c r="I1407" t="s">
        <v>197</v>
      </c>
      <c r="J1407" t="s">
        <v>111</v>
      </c>
      <c r="K1407" t="s">
        <v>202</v>
      </c>
      <c r="L1407">
        <v>7</v>
      </c>
      <c r="X1407" s="16"/>
      <c r="Y1407" t="s">
        <v>69</v>
      </c>
      <c r="AB1407">
        <v>4</v>
      </c>
      <c r="AE1407" s="16"/>
      <c r="AF1407" s="16"/>
      <c r="AG1407" s="16"/>
      <c r="AH1407" s="16"/>
      <c r="AI1407" s="16"/>
      <c r="AJ1407" s="16"/>
      <c r="AK1407">
        <v>9</v>
      </c>
      <c r="AL1407" s="16">
        <v>9</v>
      </c>
      <c r="AM1407" s="16">
        <v>10</v>
      </c>
      <c r="AN1407" s="16">
        <v>10</v>
      </c>
      <c r="AO1407" s="16">
        <v>9</v>
      </c>
      <c r="AP1407" s="16">
        <v>9</v>
      </c>
      <c r="AQ1407" s="16">
        <v>1</v>
      </c>
      <c r="AR1407" s="16">
        <v>4</v>
      </c>
      <c r="AS1407" s="16">
        <v>2</v>
      </c>
      <c r="AT1407" s="16">
        <v>3</v>
      </c>
      <c r="AU1407">
        <v>1</v>
      </c>
      <c r="AV1407">
        <v>0</v>
      </c>
      <c r="AW1407">
        <v>1</v>
      </c>
      <c r="AX1407">
        <v>0</v>
      </c>
      <c r="AY1407">
        <v>1</v>
      </c>
      <c r="AZ1407">
        <v>0</v>
      </c>
    </row>
    <row r="1408" spans="1:52" x14ac:dyDescent="0.35">
      <c r="A1408">
        <v>13555</v>
      </c>
      <c r="B1408" t="s">
        <v>69</v>
      </c>
      <c r="C1408" t="s">
        <v>74</v>
      </c>
      <c r="D1408" t="s">
        <v>68</v>
      </c>
      <c r="E1408" t="s">
        <v>85</v>
      </c>
      <c r="F1408" t="s">
        <v>208</v>
      </c>
      <c r="G1408" t="s">
        <v>96</v>
      </c>
      <c r="H1408" t="s">
        <v>99</v>
      </c>
      <c r="I1408" t="s">
        <v>197</v>
      </c>
      <c r="J1408" t="s">
        <v>111</v>
      </c>
      <c r="K1408" t="s">
        <v>202</v>
      </c>
      <c r="L1408">
        <v>9</v>
      </c>
      <c r="X1408" s="16"/>
      <c r="Y1408" t="s">
        <v>68</v>
      </c>
      <c r="Z1408">
        <v>9</v>
      </c>
      <c r="AA1408">
        <v>4</v>
      </c>
      <c r="AB1408">
        <v>4</v>
      </c>
      <c r="AC1408">
        <v>10</v>
      </c>
      <c r="AD1408" t="s">
        <v>128</v>
      </c>
      <c r="AE1408" s="16">
        <v>5</v>
      </c>
      <c r="AF1408" s="16">
        <v>4</v>
      </c>
      <c r="AG1408" s="16">
        <v>5</v>
      </c>
      <c r="AH1408" s="16">
        <v>4</v>
      </c>
      <c r="AI1408" s="16">
        <v>1</v>
      </c>
      <c r="AJ1408" s="16"/>
      <c r="AK1408">
        <v>10</v>
      </c>
      <c r="AL1408" s="16">
        <v>9</v>
      </c>
      <c r="AM1408" s="16">
        <v>9</v>
      </c>
      <c r="AN1408" s="16">
        <v>9</v>
      </c>
      <c r="AO1408" s="16">
        <v>7</v>
      </c>
      <c r="AP1408" s="16">
        <v>10</v>
      </c>
      <c r="AQ1408" s="16">
        <v>1</v>
      </c>
      <c r="AR1408" s="16">
        <v>4</v>
      </c>
      <c r="AS1408" s="16">
        <v>3</v>
      </c>
      <c r="AT1408" s="16">
        <v>2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0</v>
      </c>
    </row>
    <row r="1409" spans="1:52" x14ac:dyDescent="0.35">
      <c r="A1409">
        <v>13559</v>
      </c>
      <c r="B1409" t="s">
        <v>69</v>
      </c>
      <c r="C1409" t="s">
        <v>74</v>
      </c>
      <c r="D1409" t="s">
        <v>68</v>
      </c>
      <c r="E1409" t="s">
        <v>77</v>
      </c>
      <c r="F1409" t="s">
        <v>198</v>
      </c>
      <c r="G1409" t="s">
        <v>96</v>
      </c>
      <c r="H1409" t="s">
        <v>97</v>
      </c>
      <c r="I1409" t="s">
        <v>209</v>
      </c>
      <c r="J1409" t="s">
        <v>111</v>
      </c>
      <c r="K1409" t="s">
        <v>116</v>
      </c>
      <c r="L1409">
        <v>3</v>
      </c>
      <c r="X1409" s="16"/>
      <c r="Y1409" t="s">
        <v>69</v>
      </c>
      <c r="AB1409">
        <v>4</v>
      </c>
      <c r="AE1409" s="16"/>
      <c r="AF1409" s="16"/>
      <c r="AG1409" s="16"/>
      <c r="AH1409" s="16"/>
      <c r="AI1409" s="16"/>
      <c r="AJ1409" s="16"/>
      <c r="AK1409">
        <v>4</v>
      </c>
      <c r="AL1409" s="16">
        <v>3</v>
      </c>
      <c r="AM1409" s="16">
        <v>3</v>
      </c>
      <c r="AN1409" s="16">
        <v>2</v>
      </c>
      <c r="AO1409" s="16">
        <v>4</v>
      </c>
      <c r="AP1409" s="16">
        <v>3</v>
      </c>
      <c r="AQ1409" s="16">
        <v>1</v>
      </c>
      <c r="AR1409" s="16">
        <v>3</v>
      </c>
      <c r="AS1409" s="16">
        <v>2</v>
      </c>
      <c r="AT1409" s="16">
        <v>4</v>
      </c>
      <c r="AU1409">
        <v>1</v>
      </c>
      <c r="AV1409">
        <v>0</v>
      </c>
      <c r="AW1409">
        <v>0</v>
      </c>
      <c r="AX1409">
        <v>0</v>
      </c>
      <c r="AY1409">
        <v>1</v>
      </c>
      <c r="AZ1409">
        <v>0</v>
      </c>
    </row>
    <row r="1410" spans="1:52" x14ac:dyDescent="0.35">
      <c r="A1410">
        <v>13562</v>
      </c>
      <c r="B1410" t="s">
        <v>69</v>
      </c>
      <c r="C1410" t="s">
        <v>74</v>
      </c>
      <c r="D1410" t="s">
        <v>68</v>
      </c>
      <c r="E1410" t="s">
        <v>85</v>
      </c>
      <c r="F1410" t="s">
        <v>92</v>
      </c>
      <c r="G1410" t="s">
        <v>93</v>
      </c>
      <c r="H1410" t="s">
        <v>98</v>
      </c>
      <c r="I1410" t="s">
        <v>201</v>
      </c>
      <c r="J1410" t="s">
        <v>111</v>
      </c>
      <c r="K1410" t="s">
        <v>202</v>
      </c>
      <c r="L1410">
        <v>8</v>
      </c>
      <c r="X1410" s="16"/>
      <c r="Y1410" t="s">
        <v>69</v>
      </c>
      <c r="AB1410">
        <v>4</v>
      </c>
      <c r="AE1410" s="16"/>
      <c r="AF1410" s="16"/>
      <c r="AG1410" s="16"/>
      <c r="AH1410" s="16"/>
      <c r="AI1410" s="16"/>
      <c r="AJ1410" s="16"/>
      <c r="AK1410">
        <v>10</v>
      </c>
      <c r="AL1410" s="16">
        <v>9</v>
      </c>
      <c r="AM1410" s="16">
        <v>10</v>
      </c>
      <c r="AN1410" s="16">
        <v>10</v>
      </c>
      <c r="AO1410" s="16">
        <v>9</v>
      </c>
      <c r="AP1410" s="16">
        <v>7</v>
      </c>
      <c r="AQ1410" s="16">
        <v>1</v>
      </c>
      <c r="AR1410" s="16">
        <v>3</v>
      </c>
      <c r="AS1410" s="16">
        <v>2</v>
      </c>
      <c r="AT1410" s="16">
        <v>4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</row>
    <row r="1411" spans="1:52" x14ac:dyDescent="0.35">
      <c r="A1411">
        <v>13567</v>
      </c>
      <c r="B1411" t="s">
        <v>69</v>
      </c>
      <c r="C1411" t="s">
        <v>74</v>
      </c>
      <c r="D1411" t="s">
        <v>68</v>
      </c>
      <c r="E1411" t="s">
        <v>86</v>
      </c>
      <c r="F1411" t="s">
        <v>198</v>
      </c>
      <c r="G1411" t="s">
        <v>96</v>
      </c>
      <c r="H1411" t="s">
        <v>98</v>
      </c>
      <c r="I1411" t="s">
        <v>197</v>
      </c>
      <c r="J1411" t="s">
        <v>111</v>
      </c>
      <c r="K1411" t="s">
        <v>116</v>
      </c>
      <c r="L1411">
        <v>9</v>
      </c>
      <c r="X1411" s="16"/>
      <c r="Y1411" t="s">
        <v>68</v>
      </c>
      <c r="Z1411">
        <v>9</v>
      </c>
      <c r="AA1411">
        <v>4</v>
      </c>
      <c r="AB1411">
        <v>5</v>
      </c>
      <c r="AC1411">
        <v>8</v>
      </c>
      <c r="AD1411" t="s">
        <v>128</v>
      </c>
      <c r="AE1411" s="16">
        <v>4</v>
      </c>
      <c r="AF1411" s="16">
        <v>4</v>
      </c>
      <c r="AG1411" s="16">
        <v>5</v>
      </c>
      <c r="AH1411" s="16">
        <v>5</v>
      </c>
      <c r="AI1411" s="16">
        <v>3</v>
      </c>
      <c r="AJ1411" s="16"/>
      <c r="AK1411">
        <v>9</v>
      </c>
      <c r="AL1411" s="16">
        <v>8</v>
      </c>
      <c r="AM1411" s="16">
        <v>7</v>
      </c>
      <c r="AN1411" s="16">
        <v>10</v>
      </c>
      <c r="AO1411" s="16">
        <v>8</v>
      </c>
      <c r="AP1411" s="16">
        <v>8</v>
      </c>
      <c r="AQ1411" s="16">
        <v>1</v>
      </c>
      <c r="AR1411" s="16">
        <v>4</v>
      </c>
      <c r="AS1411" s="16">
        <v>3</v>
      </c>
      <c r="AT1411" s="16">
        <v>2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0</v>
      </c>
    </row>
    <row r="1412" spans="1:52" x14ac:dyDescent="0.35">
      <c r="A1412">
        <v>13569</v>
      </c>
      <c r="B1412" t="s">
        <v>69</v>
      </c>
      <c r="C1412" t="s">
        <v>74</v>
      </c>
      <c r="D1412" t="s">
        <v>68</v>
      </c>
      <c r="E1412" t="s">
        <v>84</v>
      </c>
      <c r="F1412" t="s">
        <v>196</v>
      </c>
      <c r="G1412" t="s">
        <v>95</v>
      </c>
      <c r="H1412" t="s">
        <v>97</v>
      </c>
      <c r="I1412" t="s">
        <v>207</v>
      </c>
      <c r="J1412" t="s">
        <v>110</v>
      </c>
      <c r="K1412" t="s">
        <v>116</v>
      </c>
      <c r="L1412">
        <v>10</v>
      </c>
      <c r="P1412">
        <v>10</v>
      </c>
      <c r="Q1412">
        <v>9</v>
      </c>
      <c r="R1412">
        <v>9</v>
      </c>
      <c r="S1412">
        <v>9</v>
      </c>
      <c r="T1412">
        <v>9</v>
      </c>
      <c r="U1412">
        <v>9</v>
      </c>
      <c r="V1412" t="s">
        <v>123</v>
      </c>
      <c r="X1412">
        <v>5</v>
      </c>
      <c r="Y1412" t="s">
        <v>68</v>
      </c>
      <c r="Z1412">
        <v>9</v>
      </c>
      <c r="AA1412">
        <v>5</v>
      </c>
      <c r="AB1412">
        <v>5</v>
      </c>
      <c r="AC1412">
        <v>8</v>
      </c>
      <c r="AD1412" t="s">
        <v>128</v>
      </c>
      <c r="AE1412" s="16">
        <v>5</v>
      </c>
      <c r="AF1412" s="16">
        <v>5</v>
      </c>
      <c r="AG1412" s="16">
        <v>5</v>
      </c>
      <c r="AH1412" s="16">
        <v>4</v>
      </c>
      <c r="AI1412" s="16">
        <v>1</v>
      </c>
      <c r="AJ1412" s="16"/>
      <c r="AL1412" s="16"/>
      <c r="AM1412" s="16"/>
      <c r="AN1412" s="16"/>
      <c r="AO1412" s="16"/>
      <c r="AP1412" s="16"/>
      <c r="AQ1412" s="16"/>
      <c r="AR1412" s="16"/>
      <c r="AS1412" s="16"/>
      <c r="AT1412" s="16"/>
      <c r="AU1412">
        <v>0</v>
      </c>
      <c r="AV1412">
        <v>1</v>
      </c>
      <c r="AW1412">
        <v>1</v>
      </c>
      <c r="AX1412">
        <v>0</v>
      </c>
      <c r="AY1412">
        <v>0</v>
      </c>
      <c r="AZ1412">
        <v>0</v>
      </c>
    </row>
    <row r="1413" spans="1:52" x14ac:dyDescent="0.35">
      <c r="A1413">
        <v>13570</v>
      </c>
      <c r="B1413" t="s">
        <v>69</v>
      </c>
      <c r="C1413" t="s">
        <v>74</v>
      </c>
      <c r="D1413" t="s">
        <v>68</v>
      </c>
      <c r="E1413" t="s">
        <v>79</v>
      </c>
      <c r="F1413" t="s">
        <v>200</v>
      </c>
      <c r="G1413" t="s">
        <v>96</v>
      </c>
      <c r="H1413" t="s">
        <v>97</v>
      </c>
      <c r="I1413" t="s">
        <v>199</v>
      </c>
      <c r="J1413" t="s">
        <v>111</v>
      </c>
      <c r="K1413" t="s">
        <v>202</v>
      </c>
      <c r="L1413">
        <v>8</v>
      </c>
      <c r="X1413" s="16"/>
      <c r="Y1413" t="s">
        <v>68</v>
      </c>
      <c r="Z1413">
        <v>7</v>
      </c>
      <c r="AA1413">
        <v>5</v>
      </c>
      <c r="AB1413">
        <v>5</v>
      </c>
      <c r="AC1413">
        <v>9</v>
      </c>
      <c r="AD1413" t="s">
        <v>128</v>
      </c>
      <c r="AE1413" s="16">
        <v>5</v>
      </c>
      <c r="AF1413" s="16">
        <v>2</v>
      </c>
      <c r="AG1413" s="16">
        <v>5</v>
      </c>
      <c r="AH1413" s="16">
        <v>3</v>
      </c>
      <c r="AI1413" s="16">
        <v>1</v>
      </c>
      <c r="AJ1413" s="16"/>
      <c r="AK1413">
        <v>9</v>
      </c>
      <c r="AL1413" s="16">
        <v>9</v>
      </c>
      <c r="AM1413" s="16">
        <v>9</v>
      </c>
      <c r="AN1413" s="16">
        <v>10</v>
      </c>
      <c r="AO1413" s="16">
        <v>9</v>
      </c>
      <c r="AP1413" s="16">
        <v>10</v>
      </c>
      <c r="AQ1413" s="16">
        <v>1</v>
      </c>
      <c r="AR1413" s="16">
        <v>4</v>
      </c>
      <c r="AS1413" s="16">
        <v>2</v>
      </c>
      <c r="AT1413" s="16">
        <v>3</v>
      </c>
      <c r="AU1413">
        <v>0</v>
      </c>
      <c r="AV1413">
        <v>1</v>
      </c>
      <c r="AW1413">
        <v>0</v>
      </c>
      <c r="AX1413">
        <v>0</v>
      </c>
      <c r="AY1413">
        <v>0</v>
      </c>
      <c r="AZ1413">
        <v>0</v>
      </c>
    </row>
    <row r="1414" spans="1:52" x14ac:dyDescent="0.35">
      <c r="A1414">
        <v>13575</v>
      </c>
      <c r="B1414" t="s">
        <v>69</v>
      </c>
      <c r="C1414" t="s">
        <v>74</v>
      </c>
      <c r="D1414" t="s">
        <v>68</v>
      </c>
      <c r="E1414" t="s">
        <v>86</v>
      </c>
      <c r="F1414" t="s">
        <v>198</v>
      </c>
      <c r="G1414" t="s">
        <v>95</v>
      </c>
      <c r="H1414" t="s">
        <v>98</v>
      </c>
      <c r="I1414" t="s">
        <v>197</v>
      </c>
      <c r="J1414" t="s">
        <v>111</v>
      </c>
      <c r="K1414" t="s">
        <v>117</v>
      </c>
      <c r="L1414">
        <v>8</v>
      </c>
      <c r="X1414" s="16"/>
      <c r="Y1414" t="s">
        <v>68</v>
      </c>
      <c r="Z1414">
        <v>9</v>
      </c>
      <c r="AA1414">
        <v>4</v>
      </c>
      <c r="AB1414">
        <v>4</v>
      </c>
      <c r="AC1414">
        <v>9</v>
      </c>
      <c r="AD1414" t="s">
        <v>128</v>
      </c>
      <c r="AE1414" s="16">
        <v>5</v>
      </c>
      <c r="AF1414" s="16">
        <v>4</v>
      </c>
      <c r="AG1414" s="16">
        <v>4</v>
      </c>
      <c r="AH1414" s="16">
        <v>5</v>
      </c>
      <c r="AI1414" s="16">
        <v>1</v>
      </c>
      <c r="AJ1414" s="16"/>
      <c r="AK1414">
        <v>10</v>
      </c>
      <c r="AL1414" s="16">
        <v>8</v>
      </c>
      <c r="AM1414" s="16">
        <v>8</v>
      </c>
      <c r="AN1414" s="16">
        <v>10</v>
      </c>
      <c r="AO1414" s="16">
        <v>7</v>
      </c>
      <c r="AP1414" s="16">
        <v>8</v>
      </c>
      <c r="AQ1414" s="16">
        <v>1</v>
      </c>
      <c r="AR1414" s="16">
        <v>4</v>
      </c>
      <c r="AS1414" s="16">
        <v>2</v>
      </c>
      <c r="AT1414" s="16">
        <v>3</v>
      </c>
      <c r="AU1414">
        <v>0</v>
      </c>
      <c r="AV1414">
        <v>0</v>
      </c>
      <c r="AW1414">
        <v>1</v>
      </c>
      <c r="AX1414">
        <v>0</v>
      </c>
      <c r="AY1414">
        <v>0</v>
      </c>
      <c r="AZ1414">
        <v>0</v>
      </c>
    </row>
    <row r="1415" spans="1:52" x14ac:dyDescent="0.35">
      <c r="A1415">
        <v>13578</v>
      </c>
      <c r="B1415" t="s">
        <v>69</v>
      </c>
      <c r="C1415" t="s">
        <v>74</v>
      </c>
      <c r="D1415" t="s">
        <v>68</v>
      </c>
      <c r="E1415" t="s">
        <v>79</v>
      </c>
      <c r="F1415" t="s">
        <v>198</v>
      </c>
      <c r="G1415" t="s">
        <v>96</v>
      </c>
      <c r="H1415" t="s">
        <v>97</v>
      </c>
      <c r="I1415" t="s">
        <v>197</v>
      </c>
      <c r="J1415" t="s">
        <v>111</v>
      </c>
      <c r="K1415" t="s">
        <v>204</v>
      </c>
      <c r="L1415">
        <v>9</v>
      </c>
      <c r="X1415" s="16"/>
      <c r="Y1415" t="s">
        <v>69</v>
      </c>
      <c r="AB1415">
        <v>5</v>
      </c>
      <c r="AE1415" s="16"/>
      <c r="AF1415" s="16"/>
      <c r="AG1415" s="16"/>
      <c r="AH1415" s="16"/>
      <c r="AI1415" s="16"/>
      <c r="AJ1415" s="16"/>
      <c r="AK1415">
        <v>10</v>
      </c>
      <c r="AL1415" s="16">
        <v>9</v>
      </c>
      <c r="AM1415" s="16">
        <v>9</v>
      </c>
      <c r="AN1415" s="16">
        <v>10</v>
      </c>
      <c r="AO1415" s="16">
        <v>10</v>
      </c>
      <c r="AP1415" s="16">
        <v>7</v>
      </c>
      <c r="AQ1415" s="16">
        <v>2</v>
      </c>
      <c r="AR1415" s="16">
        <v>4</v>
      </c>
      <c r="AS1415" s="16">
        <v>1</v>
      </c>
      <c r="AT1415" s="16">
        <v>3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</row>
    <row r="1416" spans="1:52" x14ac:dyDescent="0.35">
      <c r="A1416">
        <v>13580</v>
      </c>
      <c r="B1416" t="s">
        <v>69</v>
      </c>
      <c r="C1416" t="s">
        <v>74</v>
      </c>
      <c r="D1416" t="s">
        <v>68</v>
      </c>
      <c r="E1416" t="s">
        <v>77</v>
      </c>
      <c r="F1416" t="s">
        <v>198</v>
      </c>
      <c r="G1416" t="s">
        <v>96</v>
      </c>
      <c r="H1416" t="s">
        <v>97</v>
      </c>
      <c r="I1416" t="s">
        <v>209</v>
      </c>
      <c r="J1416" t="s">
        <v>111</v>
      </c>
      <c r="K1416" t="s">
        <v>204</v>
      </c>
      <c r="L1416">
        <v>9</v>
      </c>
      <c r="X1416" s="16"/>
      <c r="Y1416" t="s">
        <v>69</v>
      </c>
      <c r="AB1416">
        <v>5</v>
      </c>
      <c r="AE1416" s="16"/>
      <c r="AF1416" s="16"/>
      <c r="AG1416" s="16"/>
      <c r="AH1416" s="16"/>
      <c r="AI1416" s="16"/>
      <c r="AJ1416" s="16"/>
      <c r="AK1416">
        <v>10</v>
      </c>
      <c r="AL1416" s="16">
        <v>10</v>
      </c>
      <c r="AM1416" s="16">
        <v>8</v>
      </c>
      <c r="AN1416" s="16">
        <v>9</v>
      </c>
      <c r="AO1416" s="16">
        <v>9</v>
      </c>
      <c r="AP1416" s="16">
        <v>8</v>
      </c>
      <c r="AQ1416" s="16">
        <v>1</v>
      </c>
      <c r="AR1416" s="16">
        <v>4</v>
      </c>
      <c r="AS1416" s="16">
        <v>2</v>
      </c>
      <c r="AT1416" s="16">
        <v>3</v>
      </c>
      <c r="AU1416">
        <v>1</v>
      </c>
      <c r="AV1416">
        <v>0</v>
      </c>
      <c r="AW1416">
        <v>0</v>
      </c>
      <c r="AX1416">
        <v>0</v>
      </c>
      <c r="AY1416">
        <v>1</v>
      </c>
      <c r="AZ1416">
        <v>0</v>
      </c>
    </row>
    <row r="1417" spans="1:52" x14ac:dyDescent="0.35">
      <c r="A1417">
        <v>13581</v>
      </c>
      <c r="B1417" t="s">
        <v>69</v>
      </c>
      <c r="C1417" t="s">
        <v>74</v>
      </c>
      <c r="D1417" t="s">
        <v>68</v>
      </c>
      <c r="E1417" t="s">
        <v>81</v>
      </c>
      <c r="F1417" t="s">
        <v>208</v>
      </c>
      <c r="G1417" t="s">
        <v>96</v>
      </c>
      <c r="H1417" t="s">
        <v>99</v>
      </c>
      <c r="I1417" t="s">
        <v>207</v>
      </c>
      <c r="J1417" t="s">
        <v>111</v>
      </c>
      <c r="K1417" t="s">
        <v>116</v>
      </c>
      <c r="L1417">
        <v>10</v>
      </c>
      <c r="X1417" s="16"/>
      <c r="Y1417" t="s">
        <v>69</v>
      </c>
      <c r="AB1417">
        <v>4</v>
      </c>
      <c r="AE1417" s="16"/>
      <c r="AF1417" s="16"/>
      <c r="AG1417" s="16"/>
      <c r="AH1417" s="16"/>
      <c r="AI1417" s="16"/>
      <c r="AJ1417" s="16"/>
      <c r="AK1417">
        <v>9</v>
      </c>
      <c r="AL1417" s="16">
        <v>10</v>
      </c>
      <c r="AM1417" s="16">
        <v>7</v>
      </c>
      <c r="AN1417" s="16">
        <v>9</v>
      </c>
      <c r="AO1417" s="16">
        <v>7</v>
      </c>
      <c r="AP1417" s="16">
        <v>6</v>
      </c>
      <c r="AQ1417" s="16">
        <v>1</v>
      </c>
      <c r="AR1417" s="16">
        <v>3</v>
      </c>
      <c r="AS1417" s="16">
        <v>2</v>
      </c>
      <c r="AT1417" s="16">
        <v>4</v>
      </c>
      <c r="AU1417">
        <v>1</v>
      </c>
      <c r="AV1417">
        <v>1</v>
      </c>
      <c r="AW1417">
        <v>1</v>
      </c>
      <c r="AX1417">
        <v>0</v>
      </c>
      <c r="AY1417">
        <v>0</v>
      </c>
      <c r="AZ1417">
        <v>0</v>
      </c>
    </row>
    <row r="1418" spans="1:52" x14ac:dyDescent="0.35">
      <c r="A1418">
        <v>13582</v>
      </c>
      <c r="B1418" t="s">
        <v>69</v>
      </c>
      <c r="C1418" t="s">
        <v>74</v>
      </c>
      <c r="D1418" t="s">
        <v>68</v>
      </c>
      <c r="E1418" t="s">
        <v>80</v>
      </c>
      <c r="F1418" t="s">
        <v>196</v>
      </c>
      <c r="G1418" t="s">
        <v>95</v>
      </c>
      <c r="H1418" t="s">
        <v>98</v>
      </c>
      <c r="I1418" t="s">
        <v>199</v>
      </c>
      <c r="J1418" t="s">
        <v>111</v>
      </c>
      <c r="K1418" t="s">
        <v>116</v>
      </c>
      <c r="L1418">
        <v>9</v>
      </c>
      <c r="X1418" s="16"/>
      <c r="Y1418" t="s">
        <v>68</v>
      </c>
      <c r="Z1418">
        <v>10</v>
      </c>
      <c r="AA1418">
        <v>5</v>
      </c>
      <c r="AB1418">
        <v>4</v>
      </c>
      <c r="AC1418">
        <v>9</v>
      </c>
      <c r="AD1418" t="s">
        <v>128</v>
      </c>
      <c r="AE1418" s="16">
        <v>4</v>
      </c>
      <c r="AF1418" s="16">
        <v>3</v>
      </c>
      <c r="AG1418" s="16">
        <v>2</v>
      </c>
      <c r="AH1418" s="16">
        <v>4</v>
      </c>
      <c r="AI1418" s="16">
        <v>2</v>
      </c>
      <c r="AJ1418" s="16"/>
      <c r="AK1418">
        <v>10</v>
      </c>
      <c r="AL1418" s="16">
        <v>9</v>
      </c>
      <c r="AM1418" s="16">
        <v>8</v>
      </c>
      <c r="AN1418" s="16">
        <v>9</v>
      </c>
      <c r="AO1418" s="16">
        <v>7</v>
      </c>
      <c r="AP1418" s="16">
        <v>9</v>
      </c>
      <c r="AQ1418" s="16">
        <v>1</v>
      </c>
      <c r="AR1418" s="16">
        <v>2</v>
      </c>
      <c r="AS1418" s="16">
        <v>4</v>
      </c>
      <c r="AT1418" s="16">
        <v>3</v>
      </c>
      <c r="AU1418">
        <v>0</v>
      </c>
      <c r="AV1418">
        <v>1</v>
      </c>
      <c r="AW1418">
        <v>1</v>
      </c>
      <c r="AX1418">
        <v>0</v>
      </c>
      <c r="AY1418">
        <v>0</v>
      </c>
      <c r="AZ1418">
        <v>0</v>
      </c>
    </row>
    <row r="1419" spans="1:52" x14ac:dyDescent="0.35">
      <c r="A1419">
        <v>13583</v>
      </c>
      <c r="B1419" t="s">
        <v>69</v>
      </c>
      <c r="C1419" t="s">
        <v>74</v>
      </c>
      <c r="D1419" t="s">
        <v>68</v>
      </c>
      <c r="E1419" t="s">
        <v>82</v>
      </c>
      <c r="F1419" t="s">
        <v>200</v>
      </c>
      <c r="G1419" t="s">
        <v>96</v>
      </c>
      <c r="H1419" t="s">
        <v>99</v>
      </c>
      <c r="I1419" t="s">
        <v>199</v>
      </c>
      <c r="J1419" t="s">
        <v>111</v>
      </c>
      <c r="K1419" t="s">
        <v>116</v>
      </c>
      <c r="L1419">
        <v>8</v>
      </c>
      <c r="X1419" s="16"/>
      <c r="Y1419" t="s">
        <v>69</v>
      </c>
      <c r="AB1419">
        <v>5</v>
      </c>
      <c r="AE1419" s="16"/>
      <c r="AF1419" s="16"/>
      <c r="AG1419" s="16"/>
      <c r="AH1419" s="16"/>
      <c r="AI1419" s="16"/>
      <c r="AJ1419" s="16"/>
      <c r="AK1419">
        <v>9</v>
      </c>
      <c r="AL1419" s="16">
        <v>9</v>
      </c>
      <c r="AM1419" s="16">
        <v>7</v>
      </c>
      <c r="AN1419" s="16">
        <v>10</v>
      </c>
      <c r="AO1419" s="16">
        <v>8</v>
      </c>
      <c r="AP1419" s="16">
        <v>10</v>
      </c>
      <c r="AQ1419" s="16">
        <v>4</v>
      </c>
      <c r="AR1419" s="16">
        <v>2</v>
      </c>
      <c r="AS1419" s="16">
        <v>1</v>
      </c>
      <c r="AT1419" s="16">
        <v>3</v>
      </c>
      <c r="AU1419">
        <v>0</v>
      </c>
      <c r="AV1419">
        <v>1</v>
      </c>
      <c r="AW1419">
        <v>1</v>
      </c>
      <c r="AX1419">
        <v>0</v>
      </c>
      <c r="AY1419">
        <v>0</v>
      </c>
      <c r="AZ1419">
        <v>0</v>
      </c>
    </row>
    <row r="1420" spans="1:52" x14ac:dyDescent="0.35">
      <c r="A1420">
        <v>13585</v>
      </c>
      <c r="B1420" t="s">
        <v>69</v>
      </c>
      <c r="C1420" t="s">
        <v>74</v>
      </c>
      <c r="D1420" t="s">
        <v>68</v>
      </c>
      <c r="E1420" t="s">
        <v>77</v>
      </c>
      <c r="F1420" t="s">
        <v>198</v>
      </c>
      <c r="G1420" t="s">
        <v>95</v>
      </c>
      <c r="H1420" t="s">
        <v>98</v>
      </c>
      <c r="I1420" t="s">
        <v>206</v>
      </c>
      <c r="J1420" t="s">
        <v>111</v>
      </c>
      <c r="K1420" t="s">
        <v>202</v>
      </c>
      <c r="L1420">
        <v>8</v>
      </c>
      <c r="X1420" s="16"/>
      <c r="Y1420" t="s">
        <v>69</v>
      </c>
      <c r="AB1420">
        <v>4</v>
      </c>
      <c r="AE1420" s="16"/>
      <c r="AF1420" s="16"/>
      <c r="AG1420" s="16"/>
      <c r="AH1420" s="16"/>
      <c r="AI1420" s="16"/>
      <c r="AJ1420" s="16"/>
      <c r="AK1420">
        <v>10</v>
      </c>
      <c r="AL1420" s="16">
        <v>10</v>
      </c>
      <c r="AM1420" s="16">
        <v>10</v>
      </c>
      <c r="AN1420" s="16">
        <v>10</v>
      </c>
      <c r="AO1420" s="16">
        <v>7</v>
      </c>
      <c r="AP1420" s="16">
        <v>7</v>
      </c>
      <c r="AQ1420" s="16">
        <v>1</v>
      </c>
      <c r="AR1420" s="16">
        <v>2</v>
      </c>
      <c r="AS1420" s="16">
        <v>4</v>
      </c>
      <c r="AT1420" s="16">
        <v>3</v>
      </c>
      <c r="AU1420">
        <v>1</v>
      </c>
      <c r="AV1420">
        <v>1</v>
      </c>
      <c r="AW1420">
        <v>0</v>
      </c>
      <c r="AX1420">
        <v>0</v>
      </c>
      <c r="AY1420">
        <v>0</v>
      </c>
      <c r="AZ1420">
        <v>0</v>
      </c>
    </row>
    <row r="1421" spans="1:52" x14ac:dyDescent="0.35">
      <c r="A1421">
        <v>13586</v>
      </c>
      <c r="B1421" t="s">
        <v>69</v>
      </c>
      <c r="C1421" t="s">
        <v>74</v>
      </c>
      <c r="D1421" t="s">
        <v>68</v>
      </c>
      <c r="E1421" t="s">
        <v>79</v>
      </c>
      <c r="F1421" t="s">
        <v>198</v>
      </c>
      <c r="G1421" t="s">
        <v>96</v>
      </c>
      <c r="H1421" t="s">
        <v>98</v>
      </c>
      <c r="I1421" t="s">
        <v>197</v>
      </c>
      <c r="J1421" t="s">
        <v>111</v>
      </c>
      <c r="K1421" t="s">
        <v>204</v>
      </c>
      <c r="L1421">
        <v>9</v>
      </c>
      <c r="X1421" s="16"/>
      <c r="Y1421" t="s">
        <v>68</v>
      </c>
      <c r="Z1421">
        <v>10</v>
      </c>
      <c r="AA1421">
        <v>5</v>
      </c>
      <c r="AB1421">
        <v>5</v>
      </c>
      <c r="AC1421">
        <v>8</v>
      </c>
      <c r="AD1421" t="s">
        <v>128</v>
      </c>
      <c r="AE1421" s="16">
        <v>5</v>
      </c>
      <c r="AF1421" s="16">
        <v>4</v>
      </c>
      <c r="AG1421" s="16">
        <v>4</v>
      </c>
      <c r="AH1421" s="16">
        <v>5</v>
      </c>
      <c r="AI1421" s="16">
        <v>3</v>
      </c>
      <c r="AJ1421" s="16"/>
      <c r="AK1421">
        <v>10</v>
      </c>
      <c r="AL1421" s="16">
        <v>8</v>
      </c>
      <c r="AM1421" s="16">
        <v>9</v>
      </c>
      <c r="AN1421" s="16">
        <v>10</v>
      </c>
      <c r="AO1421" s="16">
        <v>10</v>
      </c>
      <c r="AP1421" s="16">
        <v>9</v>
      </c>
      <c r="AQ1421" s="16">
        <v>1</v>
      </c>
      <c r="AR1421" s="16">
        <v>3</v>
      </c>
      <c r="AS1421" s="16">
        <v>2</v>
      </c>
      <c r="AT1421" s="16">
        <v>4</v>
      </c>
      <c r="AU1421">
        <v>1</v>
      </c>
      <c r="AV1421">
        <v>0</v>
      </c>
      <c r="AW1421">
        <v>1</v>
      </c>
      <c r="AX1421">
        <v>0</v>
      </c>
      <c r="AY1421">
        <v>0</v>
      </c>
      <c r="AZ1421">
        <v>0</v>
      </c>
    </row>
    <row r="1422" spans="1:52" x14ac:dyDescent="0.35">
      <c r="A1422">
        <v>13588</v>
      </c>
      <c r="B1422" t="s">
        <v>69</v>
      </c>
      <c r="C1422" t="s">
        <v>74</v>
      </c>
      <c r="D1422" t="s">
        <v>68</v>
      </c>
      <c r="E1422" t="s">
        <v>86</v>
      </c>
      <c r="F1422" t="s">
        <v>196</v>
      </c>
      <c r="G1422" t="s">
        <v>96</v>
      </c>
      <c r="H1422" t="s">
        <v>97</v>
      </c>
      <c r="I1422" t="s">
        <v>199</v>
      </c>
      <c r="J1422" t="s">
        <v>111</v>
      </c>
      <c r="K1422" t="s">
        <v>204</v>
      </c>
      <c r="L1422">
        <v>8</v>
      </c>
      <c r="X1422" s="16"/>
      <c r="Y1422" t="s">
        <v>69</v>
      </c>
      <c r="AB1422">
        <v>5</v>
      </c>
      <c r="AE1422" s="16"/>
      <c r="AF1422" s="16"/>
      <c r="AG1422" s="16"/>
      <c r="AH1422" s="16"/>
      <c r="AI1422" s="16"/>
      <c r="AJ1422" s="16"/>
      <c r="AK1422">
        <v>9</v>
      </c>
      <c r="AL1422" s="16">
        <v>8</v>
      </c>
      <c r="AM1422" s="16">
        <v>7</v>
      </c>
      <c r="AN1422" s="16">
        <v>10</v>
      </c>
      <c r="AO1422" s="16">
        <v>9</v>
      </c>
      <c r="AP1422" s="16">
        <v>9</v>
      </c>
      <c r="AQ1422" s="16">
        <v>2</v>
      </c>
      <c r="AR1422" s="16">
        <v>1</v>
      </c>
      <c r="AS1422" s="16">
        <v>3</v>
      </c>
      <c r="AT1422" s="16">
        <v>4</v>
      </c>
      <c r="AU1422">
        <v>0</v>
      </c>
      <c r="AV1422">
        <v>1</v>
      </c>
      <c r="AW1422">
        <v>0</v>
      </c>
      <c r="AX1422">
        <v>0</v>
      </c>
      <c r="AY1422">
        <v>0</v>
      </c>
      <c r="AZ1422">
        <v>0</v>
      </c>
    </row>
    <row r="1423" spans="1:52" x14ac:dyDescent="0.35">
      <c r="A1423">
        <v>13592</v>
      </c>
      <c r="B1423" t="s">
        <v>69</v>
      </c>
      <c r="C1423" t="s">
        <v>74</v>
      </c>
      <c r="D1423" t="s">
        <v>68</v>
      </c>
      <c r="E1423" t="s">
        <v>77</v>
      </c>
      <c r="F1423" t="s">
        <v>196</v>
      </c>
      <c r="G1423" t="s">
        <v>95</v>
      </c>
      <c r="H1423" t="s">
        <v>98</v>
      </c>
      <c r="I1423" t="s">
        <v>209</v>
      </c>
      <c r="J1423" t="s">
        <v>111</v>
      </c>
      <c r="K1423" t="s">
        <v>204</v>
      </c>
      <c r="L1423">
        <v>9</v>
      </c>
      <c r="X1423" s="16"/>
      <c r="Y1423" t="s">
        <v>69</v>
      </c>
      <c r="AB1423">
        <v>4</v>
      </c>
      <c r="AE1423" s="16"/>
      <c r="AF1423" s="16"/>
      <c r="AG1423" s="16"/>
      <c r="AH1423" s="16"/>
      <c r="AI1423" s="16"/>
      <c r="AJ1423" s="16"/>
      <c r="AK1423">
        <v>10</v>
      </c>
      <c r="AL1423" s="16">
        <v>9</v>
      </c>
      <c r="AM1423" s="16">
        <v>9</v>
      </c>
      <c r="AN1423" s="16">
        <v>9</v>
      </c>
      <c r="AO1423" s="16">
        <v>9</v>
      </c>
      <c r="AP1423" s="16">
        <v>9</v>
      </c>
      <c r="AQ1423" s="16">
        <v>1</v>
      </c>
      <c r="AR1423" s="16">
        <v>3</v>
      </c>
      <c r="AS1423" s="16">
        <v>4</v>
      </c>
      <c r="AT1423" s="16">
        <v>2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</row>
    <row r="1424" spans="1:52" x14ac:dyDescent="0.35">
      <c r="A1424">
        <v>13593</v>
      </c>
      <c r="B1424" t="s">
        <v>69</v>
      </c>
      <c r="C1424" t="s">
        <v>74</v>
      </c>
      <c r="D1424" t="s">
        <v>68</v>
      </c>
      <c r="E1424" t="s">
        <v>82</v>
      </c>
      <c r="F1424" t="s">
        <v>196</v>
      </c>
      <c r="G1424" t="s">
        <v>95</v>
      </c>
      <c r="H1424" t="s">
        <v>97</v>
      </c>
      <c r="I1424" t="s">
        <v>206</v>
      </c>
      <c r="J1424" t="s">
        <v>111</v>
      </c>
      <c r="K1424" t="s">
        <v>202</v>
      </c>
      <c r="L1424">
        <v>6</v>
      </c>
      <c r="X1424" s="16"/>
      <c r="Y1424" t="s">
        <v>68</v>
      </c>
      <c r="Z1424">
        <v>7</v>
      </c>
      <c r="AA1424">
        <v>4</v>
      </c>
      <c r="AB1424">
        <v>3</v>
      </c>
      <c r="AC1424">
        <v>7</v>
      </c>
      <c r="AD1424" t="s">
        <v>128</v>
      </c>
      <c r="AE1424" s="16">
        <v>5</v>
      </c>
      <c r="AF1424" s="16">
        <v>2</v>
      </c>
      <c r="AG1424" s="16">
        <v>3</v>
      </c>
      <c r="AH1424" s="16">
        <v>4</v>
      </c>
      <c r="AI1424" s="16">
        <v>1</v>
      </c>
      <c r="AJ1424" s="16"/>
      <c r="AK1424">
        <v>8</v>
      </c>
      <c r="AL1424" s="16">
        <v>10</v>
      </c>
      <c r="AM1424" s="16">
        <v>7</v>
      </c>
      <c r="AN1424" s="16">
        <v>9</v>
      </c>
      <c r="AO1424" s="16">
        <v>7</v>
      </c>
      <c r="AP1424" s="16">
        <v>8</v>
      </c>
      <c r="AQ1424" s="16">
        <v>2</v>
      </c>
      <c r="AR1424" s="16">
        <v>1</v>
      </c>
      <c r="AS1424" s="16">
        <v>3</v>
      </c>
      <c r="AT1424" s="16">
        <v>4</v>
      </c>
      <c r="AU1424">
        <v>1</v>
      </c>
      <c r="AV1424">
        <v>1</v>
      </c>
      <c r="AW1424">
        <v>0</v>
      </c>
      <c r="AX1424">
        <v>0</v>
      </c>
      <c r="AY1424">
        <v>0</v>
      </c>
      <c r="AZ1424">
        <v>0</v>
      </c>
    </row>
    <row r="1425" spans="1:52" x14ac:dyDescent="0.35">
      <c r="A1425">
        <v>13594</v>
      </c>
      <c r="B1425" t="s">
        <v>69</v>
      </c>
      <c r="C1425" t="s">
        <v>74</v>
      </c>
      <c r="D1425" t="s">
        <v>68</v>
      </c>
      <c r="E1425" t="s">
        <v>76</v>
      </c>
      <c r="F1425" t="s">
        <v>196</v>
      </c>
      <c r="G1425" t="s">
        <v>96</v>
      </c>
      <c r="H1425" t="s">
        <v>97</v>
      </c>
      <c r="I1425" t="s">
        <v>209</v>
      </c>
      <c r="J1425" t="s">
        <v>111</v>
      </c>
      <c r="K1425" t="s">
        <v>116</v>
      </c>
      <c r="L1425">
        <v>9</v>
      </c>
      <c r="X1425" s="16"/>
      <c r="Y1425" t="s">
        <v>69</v>
      </c>
      <c r="AB1425">
        <v>4</v>
      </c>
      <c r="AE1425" s="16"/>
      <c r="AF1425" s="16"/>
      <c r="AG1425" s="16"/>
      <c r="AH1425" s="16"/>
      <c r="AI1425" s="16"/>
      <c r="AJ1425" s="16"/>
      <c r="AK1425">
        <v>8</v>
      </c>
      <c r="AL1425" s="16">
        <v>8</v>
      </c>
      <c r="AM1425" s="16">
        <v>9</v>
      </c>
      <c r="AN1425" s="16">
        <v>7</v>
      </c>
      <c r="AO1425" s="16">
        <v>7</v>
      </c>
      <c r="AP1425" s="16">
        <v>7</v>
      </c>
      <c r="AQ1425" s="16">
        <v>2</v>
      </c>
      <c r="AR1425" s="16">
        <v>1</v>
      </c>
      <c r="AS1425" s="16">
        <v>3</v>
      </c>
      <c r="AT1425" s="16">
        <v>4</v>
      </c>
      <c r="AU1425">
        <v>0</v>
      </c>
      <c r="AV1425">
        <v>1</v>
      </c>
      <c r="AW1425">
        <v>0</v>
      </c>
      <c r="AX1425">
        <v>0</v>
      </c>
      <c r="AY1425">
        <v>0</v>
      </c>
      <c r="AZ1425">
        <v>0</v>
      </c>
    </row>
    <row r="1426" spans="1:52" x14ac:dyDescent="0.35">
      <c r="A1426">
        <v>13596</v>
      </c>
      <c r="B1426" t="s">
        <v>69</v>
      </c>
      <c r="C1426" t="s">
        <v>74</v>
      </c>
      <c r="D1426" t="s">
        <v>68</v>
      </c>
      <c r="E1426" t="s">
        <v>78</v>
      </c>
      <c r="F1426" t="s">
        <v>198</v>
      </c>
      <c r="G1426" t="s">
        <v>96</v>
      </c>
      <c r="H1426" t="s">
        <v>97</v>
      </c>
      <c r="I1426" t="s">
        <v>201</v>
      </c>
      <c r="J1426" t="s">
        <v>111</v>
      </c>
      <c r="K1426" t="s">
        <v>204</v>
      </c>
      <c r="L1426">
        <v>10</v>
      </c>
      <c r="X1426" s="16"/>
      <c r="Y1426" t="s">
        <v>69</v>
      </c>
      <c r="AB1426">
        <v>5</v>
      </c>
      <c r="AE1426" s="16"/>
      <c r="AF1426" s="16"/>
      <c r="AG1426" s="16"/>
      <c r="AH1426" s="16"/>
      <c r="AI1426" s="16"/>
      <c r="AJ1426" s="16"/>
      <c r="AK1426">
        <v>9</v>
      </c>
      <c r="AL1426" s="16">
        <v>8</v>
      </c>
      <c r="AM1426" s="16">
        <v>7</v>
      </c>
      <c r="AN1426" s="16">
        <v>9</v>
      </c>
      <c r="AO1426" s="16">
        <v>8</v>
      </c>
      <c r="AP1426" s="16">
        <v>10</v>
      </c>
      <c r="AQ1426" s="16">
        <v>1</v>
      </c>
      <c r="AR1426" s="16">
        <v>3</v>
      </c>
      <c r="AS1426" s="16">
        <v>4</v>
      </c>
      <c r="AT1426" s="16">
        <v>2</v>
      </c>
      <c r="AU1426">
        <v>0</v>
      </c>
      <c r="AV1426">
        <v>0</v>
      </c>
      <c r="AW1426">
        <v>0</v>
      </c>
      <c r="AX1426">
        <v>0</v>
      </c>
      <c r="AY1426">
        <v>1</v>
      </c>
      <c r="AZ1426">
        <v>0</v>
      </c>
    </row>
    <row r="1427" spans="1:52" x14ac:dyDescent="0.35">
      <c r="A1427">
        <v>13605</v>
      </c>
      <c r="B1427" t="s">
        <v>69</v>
      </c>
      <c r="C1427" t="s">
        <v>74</v>
      </c>
      <c r="D1427" t="s">
        <v>68</v>
      </c>
      <c r="E1427" t="s">
        <v>79</v>
      </c>
      <c r="F1427" t="s">
        <v>200</v>
      </c>
      <c r="G1427" t="s">
        <v>96</v>
      </c>
      <c r="H1427" t="s">
        <v>97</v>
      </c>
      <c r="I1427" t="s">
        <v>203</v>
      </c>
      <c r="J1427" t="s">
        <v>111</v>
      </c>
      <c r="K1427" t="s">
        <v>202</v>
      </c>
      <c r="L1427">
        <v>9</v>
      </c>
      <c r="X1427" s="16"/>
      <c r="Y1427" t="s">
        <v>69</v>
      </c>
      <c r="AB1427">
        <v>5</v>
      </c>
      <c r="AE1427" s="16"/>
      <c r="AF1427" s="16"/>
      <c r="AG1427" s="16"/>
      <c r="AH1427" s="16"/>
      <c r="AI1427" s="16"/>
      <c r="AJ1427" s="16"/>
      <c r="AK1427">
        <v>10</v>
      </c>
      <c r="AL1427" s="16">
        <v>10</v>
      </c>
      <c r="AM1427" s="16">
        <v>9</v>
      </c>
      <c r="AN1427" s="16">
        <v>10</v>
      </c>
      <c r="AO1427" s="16">
        <v>9</v>
      </c>
      <c r="AP1427" s="16">
        <v>7</v>
      </c>
      <c r="AQ1427" s="16">
        <v>4</v>
      </c>
      <c r="AR1427" s="16">
        <v>3</v>
      </c>
      <c r="AS1427" s="16">
        <v>2</v>
      </c>
      <c r="AT1427" s="16">
        <v>1</v>
      </c>
      <c r="AU1427">
        <v>1</v>
      </c>
      <c r="AV1427">
        <v>1</v>
      </c>
      <c r="AW1427">
        <v>0</v>
      </c>
      <c r="AX1427">
        <v>0</v>
      </c>
      <c r="AY1427">
        <v>0</v>
      </c>
      <c r="AZ1427">
        <v>0</v>
      </c>
    </row>
    <row r="1428" spans="1:52" x14ac:dyDescent="0.35">
      <c r="A1428">
        <v>13607</v>
      </c>
      <c r="B1428" t="s">
        <v>69</v>
      </c>
      <c r="C1428" t="s">
        <v>74</v>
      </c>
      <c r="D1428" t="s">
        <v>68</v>
      </c>
      <c r="E1428" t="s">
        <v>75</v>
      </c>
      <c r="F1428" t="s">
        <v>196</v>
      </c>
      <c r="G1428" t="s">
        <v>96</v>
      </c>
      <c r="H1428" t="s">
        <v>97</v>
      </c>
      <c r="I1428" t="s">
        <v>197</v>
      </c>
      <c r="J1428" t="s">
        <v>111</v>
      </c>
      <c r="K1428" t="s">
        <v>202</v>
      </c>
      <c r="L1428">
        <v>9</v>
      </c>
      <c r="X1428" s="16"/>
      <c r="Y1428" t="s">
        <v>68</v>
      </c>
      <c r="Z1428">
        <v>9</v>
      </c>
      <c r="AA1428">
        <v>4</v>
      </c>
      <c r="AB1428">
        <v>4</v>
      </c>
      <c r="AC1428">
        <v>10</v>
      </c>
      <c r="AD1428" t="s">
        <v>128</v>
      </c>
      <c r="AE1428" s="16">
        <v>3</v>
      </c>
      <c r="AF1428" s="16">
        <v>3</v>
      </c>
      <c r="AG1428" s="16">
        <v>5</v>
      </c>
      <c r="AH1428" s="16">
        <v>4</v>
      </c>
      <c r="AI1428" s="16">
        <v>1</v>
      </c>
      <c r="AJ1428" s="16"/>
      <c r="AK1428">
        <v>9</v>
      </c>
      <c r="AL1428" s="16">
        <v>8</v>
      </c>
      <c r="AM1428" s="16">
        <v>7</v>
      </c>
      <c r="AN1428" s="16">
        <v>9</v>
      </c>
      <c r="AO1428" s="16">
        <v>9</v>
      </c>
      <c r="AP1428" s="16">
        <v>7</v>
      </c>
      <c r="AQ1428" s="16">
        <v>4</v>
      </c>
      <c r="AR1428" s="16">
        <v>3</v>
      </c>
      <c r="AS1428" s="16">
        <v>2</v>
      </c>
      <c r="AT1428" s="16">
        <v>1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</row>
    <row r="1429" spans="1:52" x14ac:dyDescent="0.35">
      <c r="A1429">
        <v>13612</v>
      </c>
      <c r="B1429" t="s">
        <v>69</v>
      </c>
      <c r="C1429" t="s">
        <v>74</v>
      </c>
      <c r="D1429" t="s">
        <v>68</v>
      </c>
      <c r="E1429" t="s">
        <v>80</v>
      </c>
      <c r="F1429" t="s">
        <v>196</v>
      </c>
      <c r="G1429" t="s">
        <v>96</v>
      </c>
      <c r="H1429" t="s">
        <v>98</v>
      </c>
      <c r="I1429" t="s">
        <v>207</v>
      </c>
      <c r="J1429" t="s">
        <v>111</v>
      </c>
      <c r="K1429" t="s">
        <v>116</v>
      </c>
      <c r="L1429">
        <v>6</v>
      </c>
      <c r="X1429" s="16"/>
      <c r="Y1429" t="s">
        <v>69</v>
      </c>
      <c r="AB1429">
        <v>5</v>
      </c>
      <c r="AE1429" s="16"/>
      <c r="AF1429" s="16"/>
      <c r="AG1429" s="16"/>
      <c r="AH1429" s="16"/>
      <c r="AI1429" s="16"/>
      <c r="AJ1429" s="16"/>
      <c r="AK1429">
        <v>7</v>
      </c>
      <c r="AL1429" s="16">
        <v>10</v>
      </c>
      <c r="AM1429" s="16">
        <v>8</v>
      </c>
      <c r="AN1429" s="16">
        <v>8</v>
      </c>
      <c r="AO1429" s="16">
        <v>9</v>
      </c>
      <c r="AP1429" s="16">
        <v>7</v>
      </c>
      <c r="AQ1429" s="16">
        <v>2</v>
      </c>
      <c r="AR1429" s="16">
        <v>1</v>
      </c>
      <c r="AS1429" s="16">
        <v>4</v>
      </c>
      <c r="AT1429" s="16">
        <v>3</v>
      </c>
      <c r="AU1429">
        <v>0</v>
      </c>
      <c r="AV1429">
        <v>1</v>
      </c>
      <c r="AW1429">
        <v>0</v>
      </c>
      <c r="AX1429">
        <v>0</v>
      </c>
      <c r="AY1429">
        <v>0</v>
      </c>
      <c r="AZ1429">
        <v>0</v>
      </c>
    </row>
    <row r="1430" spans="1:52" x14ac:dyDescent="0.35">
      <c r="A1430">
        <v>13628</v>
      </c>
      <c r="B1430" t="s">
        <v>69</v>
      </c>
      <c r="C1430" t="s">
        <v>74</v>
      </c>
      <c r="D1430" t="s">
        <v>68</v>
      </c>
      <c r="E1430" t="s">
        <v>80</v>
      </c>
      <c r="F1430" t="s">
        <v>198</v>
      </c>
      <c r="G1430" t="s">
        <v>96</v>
      </c>
      <c r="H1430" t="s">
        <v>98</v>
      </c>
      <c r="I1430" t="s">
        <v>207</v>
      </c>
      <c r="J1430" t="s">
        <v>111</v>
      </c>
      <c r="K1430" t="s">
        <v>204</v>
      </c>
      <c r="L1430">
        <v>6</v>
      </c>
      <c r="X1430" s="16"/>
      <c r="Y1430" t="s">
        <v>69</v>
      </c>
      <c r="AB1430">
        <v>2</v>
      </c>
      <c r="AE1430" s="16"/>
      <c r="AF1430" s="16"/>
      <c r="AG1430" s="16"/>
      <c r="AH1430" s="16"/>
      <c r="AI1430" s="16"/>
      <c r="AJ1430" s="16"/>
      <c r="AK1430">
        <v>8</v>
      </c>
      <c r="AL1430" s="16">
        <v>8</v>
      </c>
      <c r="AM1430" s="16">
        <v>9</v>
      </c>
      <c r="AN1430" s="16">
        <v>8</v>
      </c>
      <c r="AO1430" s="16">
        <v>7</v>
      </c>
      <c r="AP1430" s="16">
        <v>8</v>
      </c>
      <c r="AQ1430" s="16">
        <v>1</v>
      </c>
      <c r="AR1430" s="16">
        <v>2</v>
      </c>
      <c r="AS1430" s="16">
        <v>4</v>
      </c>
      <c r="AT1430" s="16">
        <v>3</v>
      </c>
      <c r="AU1430">
        <v>1</v>
      </c>
      <c r="AV1430">
        <v>1</v>
      </c>
      <c r="AW1430">
        <v>0</v>
      </c>
      <c r="AX1430">
        <v>0</v>
      </c>
      <c r="AY1430">
        <v>0</v>
      </c>
      <c r="AZ1430">
        <v>0</v>
      </c>
    </row>
    <row r="1431" spans="1:52" x14ac:dyDescent="0.35">
      <c r="A1431">
        <v>13635</v>
      </c>
      <c r="B1431" t="s">
        <v>69</v>
      </c>
      <c r="C1431" t="s">
        <v>74</v>
      </c>
      <c r="D1431" t="s">
        <v>68</v>
      </c>
      <c r="E1431" t="s">
        <v>82</v>
      </c>
      <c r="F1431" t="s">
        <v>196</v>
      </c>
      <c r="G1431" t="s">
        <v>94</v>
      </c>
      <c r="H1431" t="s">
        <v>97</v>
      </c>
      <c r="I1431" t="s">
        <v>206</v>
      </c>
      <c r="J1431" t="s">
        <v>111</v>
      </c>
      <c r="K1431" t="s">
        <v>116</v>
      </c>
      <c r="L1431">
        <v>7</v>
      </c>
      <c r="X1431" s="16"/>
      <c r="Y1431" t="s">
        <v>69</v>
      </c>
      <c r="AB1431">
        <v>4</v>
      </c>
      <c r="AE1431" s="16"/>
      <c r="AF1431" s="16"/>
      <c r="AG1431" s="16"/>
      <c r="AH1431" s="16"/>
      <c r="AI1431" s="16"/>
      <c r="AJ1431" s="16"/>
      <c r="AK1431">
        <v>9</v>
      </c>
      <c r="AL1431" s="16">
        <v>10</v>
      </c>
      <c r="AM1431" s="16">
        <v>10</v>
      </c>
      <c r="AN1431" s="16">
        <v>9</v>
      </c>
      <c r="AO1431" s="16">
        <v>8</v>
      </c>
      <c r="AP1431" s="16">
        <v>9</v>
      </c>
      <c r="AQ1431" s="16">
        <v>2</v>
      </c>
      <c r="AR1431" s="16">
        <v>1</v>
      </c>
      <c r="AS1431" s="16">
        <v>3</v>
      </c>
      <c r="AT1431" s="16">
        <v>4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0</v>
      </c>
    </row>
    <row r="1432" spans="1:52" x14ac:dyDescent="0.35">
      <c r="A1432">
        <v>13639</v>
      </c>
      <c r="B1432" t="s">
        <v>69</v>
      </c>
      <c r="C1432" t="s">
        <v>74</v>
      </c>
      <c r="D1432" t="s">
        <v>68</v>
      </c>
      <c r="E1432" t="s">
        <v>81</v>
      </c>
      <c r="F1432" t="s">
        <v>92</v>
      </c>
      <c r="G1432" t="s">
        <v>94</v>
      </c>
      <c r="H1432" t="s">
        <v>98</v>
      </c>
      <c r="I1432" t="s">
        <v>199</v>
      </c>
      <c r="J1432" t="s">
        <v>111</v>
      </c>
      <c r="K1432" t="s">
        <v>204</v>
      </c>
      <c r="L1432">
        <v>9</v>
      </c>
      <c r="X1432" s="16"/>
      <c r="Y1432" t="s">
        <v>68</v>
      </c>
      <c r="Z1432">
        <v>8</v>
      </c>
      <c r="AA1432">
        <v>5</v>
      </c>
      <c r="AB1432">
        <v>4</v>
      </c>
      <c r="AC1432">
        <v>9</v>
      </c>
      <c r="AD1432" t="s">
        <v>128</v>
      </c>
      <c r="AE1432" s="16">
        <v>5</v>
      </c>
      <c r="AF1432" s="16">
        <v>5</v>
      </c>
      <c r="AG1432" s="16">
        <v>4</v>
      </c>
      <c r="AH1432" s="16">
        <v>5</v>
      </c>
      <c r="AI1432" s="16">
        <v>1</v>
      </c>
      <c r="AJ1432" s="16"/>
      <c r="AK1432">
        <v>10</v>
      </c>
      <c r="AL1432" s="16">
        <v>8</v>
      </c>
      <c r="AM1432" s="16">
        <v>10</v>
      </c>
      <c r="AN1432" s="16">
        <v>9</v>
      </c>
      <c r="AO1432" s="16">
        <v>10</v>
      </c>
      <c r="AP1432" s="16">
        <v>8</v>
      </c>
      <c r="AQ1432" s="16">
        <v>3</v>
      </c>
      <c r="AR1432" s="16">
        <v>4</v>
      </c>
      <c r="AS1432" s="16">
        <v>1</v>
      </c>
      <c r="AT1432" s="16">
        <v>2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</row>
    <row r="1433" spans="1:52" x14ac:dyDescent="0.35">
      <c r="A1433">
        <v>13643</v>
      </c>
      <c r="B1433" t="s">
        <v>69</v>
      </c>
      <c r="C1433" t="s">
        <v>74</v>
      </c>
      <c r="D1433" t="s">
        <v>68</v>
      </c>
      <c r="E1433" t="s">
        <v>75</v>
      </c>
      <c r="F1433" t="s">
        <v>200</v>
      </c>
      <c r="G1433" t="s">
        <v>96</v>
      </c>
      <c r="H1433" t="s">
        <v>98</v>
      </c>
      <c r="I1433" t="s">
        <v>203</v>
      </c>
      <c r="J1433" t="s">
        <v>111</v>
      </c>
      <c r="K1433" t="s">
        <v>204</v>
      </c>
      <c r="L1433">
        <v>9</v>
      </c>
      <c r="X1433" s="16"/>
      <c r="Y1433" t="s">
        <v>69</v>
      </c>
      <c r="AB1433">
        <v>5</v>
      </c>
      <c r="AE1433" s="16"/>
      <c r="AF1433" s="16"/>
      <c r="AG1433" s="16"/>
      <c r="AH1433" s="16"/>
      <c r="AI1433" s="16"/>
      <c r="AJ1433" s="16"/>
      <c r="AK1433">
        <v>10</v>
      </c>
      <c r="AL1433" s="16">
        <v>10</v>
      </c>
      <c r="AM1433" s="16">
        <v>8</v>
      </c>
      <c r="AN1433" s="16">
        <v>10</v>
      </c>
      <c r="AO1433" s="16">
        <v>9</v>
      </c>
      <c r="AP1433" s="16">
        <v>10</v>
      </c>
      <c r="AQ1433" s="16">
        <v>2</v>
      </c>
      <c r="AR1433" s="16">
        <v>1</v>
      </c>
      <c r="AS1433" s="16">
        <v>3</v>
      </c>
      <c r="AT1433" s="16">
        <v>4</v>
      </c>
      <c r="AU1433">
        <v>1</v>
      </c>
      <c r="AV1433">
        <v>1</v>
      </c>
      <c r="AW1433">
        <v>0</v>
      </c>
      <c r="AX1433">
        <v>0</v>
      </c>
      <c r="AY1433">
        <v>0</v>
      </c>
      <c r="AZ1433">
        <v>0</v>
      </c>
    </row>
    <row r="1434" spans="1:52" x14ac:dyDescent="0.35">
      <c r="A1434">
        <v>13650</v>
      </c>
      <c r="B1434" t="s">
        <v>69</v>
      </c>
      <c r="C1434" t="s">
        <v>74</v>
      </c>
      <c r="D1434" t="s">
        <v>68</v>
      </c>
      <c r="E1434" t="s">
        <v>79</v>
      </c>
      <c r="F1434" t="s">
        <v>198</v>
      </c>
      <c r="G1434" t="s">
        <v>96</v>
      </c>
      <c r="H1434" t="s">
        <v>97</v>
      </c>
      <c r="I1434" t="s">
        <v>207</v>
      </c>
      <c r="J1434" t="s">
        <v>111</v>
      </c>
      <c r="K1434" t="s">
        <v>202</v>
      </c>
      <c r="L1434">
        <v>6</v>
      </c>
      <c r="X1434" s="16"/>
      <c r="Y1434" t="s">
        <v>68</v>
      </c>
      <c r="Z1434">
        <v>8</v>
      </c>
      <c r="AA1434">
        <v>5</v>
      </c>
      <c r="AB1434">
        <v>4</v>
      </c>
      <c r="AC1434">
        <v>6</v>
      </c>
      <c r="AD1434" t="s">
        <v>128</v>
      </c>
      <c r="AE1434" s="16">
        <v>5</v>
      </c>
      <c r="AF1434" s="16">
        <v>3</v>
      </c>
      <c r="AG1434" s="16">
        <v>5</v>
      </c>
      <c r="AH1434" s="16">
        <v>4</v>
      </c>
      <c r="AI1434" s="16">
        <v>1</v>
      </c>
      <c r="AJ1434" s="16"/>
      <c r="AK1434">
        <v>8</v>
      </c>
      <c r="AL1434" s="16">
        <v>7</v>
      </c>
      <c r="AM1434" s="16">
        <v>10</v>
      </c>
      <c r="AN1434" s="16">
        <v>8</v>
      </c>
      <c r="AO1434" s="16">
        <v>9</v>
      </c>
      <c r="AP1434" s="16">
        <v>8</v>
      </c>
      <c r="AQ1434" s="16">
        <v>1</v>
      </c>
      <c r="AR1434" s="16">
        <v>3</v>
      </c>
      <c r="AS1434" s="16">
        <v>2</v>
      </c>
      <c r="AT1434" s="16">
        <v>4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</row>
    <row r="1435" spans="1:52" x14ac:dyDescent="0.35">
      <c r="A1435">
        <v>13657</v>
      </c>
      <c r="B1435" t="s">
        <v>69</v>
      </c>
      <c r="C1435" t="s">
        <v>74</v>
      </c>
      <c r="D1435" t="s">
        <v>68</v>
      </c>
      <c r="E1435" t="s">
        <v>80</v>
      </c>
      <c r="F1435" t="s">
        <v>196</v>
      </c>
      <c r="G1435" t="s">
        <v>95</v>
      </c>
      <c r="H1435" t="s">
        <v>97</v>
      </c>
      <c r="I1435" t="s">
        <v>203</v>
      </c>
      <c r="J1435" t="s">
        <v>110</v>
      </c>
      <c r="K1435" t="s">
        <v>117</v>
      </c>
      <c r="L1435">
        <v>9</v>
      </c>
      <c r="P1435">
        <v>9</v>
      </c>
      <c r="Q1435">
        <v>9</v>
      </c>
      <c r="R1435">
        <v>10</v>
      </c>
      <c r="S1435">
        <v>8</v>
      </c>
      <c r="T1435">
        <v>9</v>
      </c>
      <c r="U1435">
        <v>9</v>
      </c>
      <c r="V1435" t="s">
        <v>123</v>
      </c>
      <c r="X1435">
        <v>5</v>
      </c>
      <c r="Y1435" t="s">
        <v>69</v>
      </c>
      <c r="AB1435">
        <v>4</v>
      </c>
      <c r="AE1435" s="16"/>
      <c r="AF1435" s="16"/>
      <c r="AG1435" s="16"/>
      <c r="AH1435" s="16"/>
      <c r="AI1435" s="16"/>
      <c r="AJ1435" s="16"/>
      <c r="AL1435" s="16"/>
      <c r="AM1435" s="16"/>
      <c r="AN1435" s="16"/>
      <c r="AO1435" s="16"/>
      <c r="AP1435" s="16"/>
      <c r="AQ1435" s="16"/>
      <c r="AR1435" s="16"/>
      <c r="AS1435" s="16"/>
      <c r="AT1435" s="16"/>
      <c r="AU1435">
        <v>1</v>
      </c>
      <c r="AV1435">
        <v>0</v>
      </c>
      <c r="AW1435">
        <v>0</v>
      </c>
      <c r="AX1435">
        <v>0</v>
      </c>
      <c r="AY1435">
        <v>0</v>
      </c>
      <c r="AZ1435">
        <v>0</v>
      </c>
    </row>
    <row r="1436" spans="1:52" x14ac:dyDescent="0.35">
      <c r="A1436">
        <v>13659</v>
      </c>
      <c r="B1436" t="s">
        <v>69</v>
      </c>
      <c r="C1436" t="s">
        <v>74</v>
      </c>
      <c r="D1436" t="s">
        <v>68</v>
      </c>
      <c r="E1436" t="s">
        <v>80</v>
      </c>
      <c r="F1436" t="s">
        <v>198</v>
      </c>
      <c r="G1436" t="s">
        <v>96</v>
      </c>
      <c r="H1436" t="s">
        <v>97</v>
      </c>
      <c r="I1436" t="s">
        <v>205</v>
      </c>
      <c r="J1436" t="s">
        <v>111</v>
      </c>
      <c r="K1436" t="s">
        <v>204</v>
      </c>
      <c r="L1436">
        <v>4</v>
      </c>
      <c r="X1436" s="16"/>
      <c r="Y1436" t="s">
        <v>69</v>
      </c>
      <c r="AB1436">
        <v>4</v>
      </c>
      <c r="AE1436" s="16"/>
      <c r="AF1436" s="16"/>
      <c r="AG1436" s="16"/>
      <c r="AH1436" s="16"/>
      <c r="AI1436" s="16"/>
      <c r="AJ1436" s="16"/>
      <c r="AK1436">
        <v>5</v>
      </c>
      <c r="AL1436" s="16">
        <v>7</v>
      </c>
      <c r="AM1436" s="16">
        <v>8</v>
      </c>
      <c r="AN1436" s="16">
        <v>7</v>
      </c>
      <c r="AO1436" s="16">
        <v>6</v>
      </c>
      <c r="AP1436" s="16">
        <v>3</v>
      </c>
      <c r="AQ1436" s="16">
        <v>1</v>
      </c>
      <c r="AR1436" s="16">
        <v>4</v>
      </c>
      <c r="AS1436" s="16">
        <v>2</v>
      </c>
      <c r="AT1436" s="16">
        <v>3</v>
      </c>
      <c r="AU1436">
        <v>1</v>
      </c>
      <c r="AV1436">
        <v>1</v>
      </c>
      <c r="AW1436">
        <v>0</v>
      </c>
      <c r="AX1436">
        <v>0</v>
      </c>
      <c r="AY1436">
        <v>1</v>
      </c>
      <c r="AZ1436">
        <v>0</v>
      </c>
    </row>
    <row r="1437" spans="1:52" x14ac:dyDescent="0.35">
      <c r="A1437">
        <v>13661</v>
      </c>
      <c r="B1437" t="s">
        <v>69</v>
      </c>
      <c r="C1437" t="s">
        <v>74</v>
      </c>
      <c r="D1437" t="s">
        <v>68</v>
      </c>
      <c r="E1437" t="s">
        <v>75</v>
      </c>
      <c r="F1437" t="s">
        <v>208</v>
      </c>
      <c r="G1437" t="s">
        <v>96</v>
      </c>
      <c r="H1437" t="s">
        <v>99</v>
      </c>
      <c r="I1437" t="s">
        <v>199</v>
      </c>
      <c r="J1437" t="s">
        <v>110</v>
      </c>
      <c r="K1437" t="s">
        <v>116</v>
      </c>
      <c r="L1437">
        <v>9</v>
      </c>
      <c r="P1437">
        <v>8</v>
      </c>
      <c r="Q1437">
        <v>7</v>
      </c>
      <c r="R1437">
        <v>10</v>
      </c>
      <c r="S1437">
        <v>9</v>
      </c>
      <c r="T1437">
        <v>9</v>
      </c>
      <c r="U1437">
        <v>9</v>
      </c>
      <c r="V1437" t="s">
        <v>123</v>
      </c>
      <c r="X1437">
        <v>5</v>
      </c>
      <c r="Y1437" t="s">
        <v>68</v>
      </c>
      <c r="Z1437">
        <v>10</v>
      </c>
      <c r="AA1437">
        <v>5</v>
      </c>
      <c r="AB1437">
        <v>4</v>
      </c>
      <c r="AC1437">
        <v>8</v>
      </c>
      <c r="AD1437" t="s">
        <v>128</v>
      </c>
      <c r="AE1437" s="16">
        <v>5</v>
      </c>
      <c r="AF1437" s="16">
        <v>5</v>
      </c>
      <c r="AG1437" s="16">
        <v>5</v>
      </c>
      <c r="AH1437" s="16">
        <v>3</v>
      </c>
      <c r="AI1437" s="16">
        <v>1</v>
      </c>
      <c r="AJ1437" s="16"/>
      <c r="AL1437" s="16"/>
      <c r="AM1437" s="16"/>
      <c r="AN1437" s="16"/>
      <c r="AO1437" s="16"/>
      <c r="AP1437" s="16"/>
      <c r="AQ1437" s="16"/>
      <c r="AR1437" s="16"/>
      <c r="AS1437" s="16"/>
      <c r="AT1437" s="16"/>
      <c r="AU1437">
        <v>0</v>
      </c>
      <c r="AV1437">
        <v>1</v>
      </c>
      <c r="AW1437">
        <v>0</v>
      </c>
      <c r="AX1437">
        <v>0</v>
      </c>
      <c r="AY1437">
        <v>0</v>
      </c>
      <c r="AZ1437">
        <v>0</v>
      </c>
    </row>
    <row r="1438" spans="1:52" x14ac:dyDescent="0.35">
      <c r="A1438">
        <v>13662</v>
      </c>
      <c r="B1438" t="s">
        <v>69</v>
      </c>
      <c r="C1438" t="s">
        <v>74</v>
      </c>
      <c r="D1438" t="s">
        <v>68</v>
      </c>
      <c r="E1438" t="s">
        <v>84</v>
      </c>
      <c r="F1438" t="s">
        <v>198</v>
      </c>
      <c r="G1438" t="s">
        <v>96</v>
      </c>
      <c r="H1438" t="s">
        <v>97</v>
      </c>
      <c r="I1438" t="s">
        <v>201</v>
      </c>
      <c r="J1438" t="s">
        <v>111</v>
      </c>
      <c r="K1438" t="s">
        <v>202</v>
      </c>
      <c r="L1438">
        <v>9</v>
      </c>
      <c r="X1438" s="16"/>
      <c r="Y1438" t="s">
        <v>69</v>
      </c>
      <c r="AB1438">
        <v>5</v>
      </c>
      <c r="AE1438" s="16"/>
      <c r="AF1438" s="16"/>
      <c r="AG1438" s="16"/>
      <c r="AH1438" s="16"/>
      <c r="AI1438" s="16"/>
      <c r="AJ1438" s="16"/>
      <c r="AK1438">
        <v>9</v>
      </c>
      <c r="AL1438" s="16">
        <v>7</v>
      </c>
      <c r="AM1438" s="16">
        <v>7</v>
      </c>
      <c r="AN1438" s="16">
        <v>10</v>
      </c>
      <c r="AO1438" s="16">
        <v>10</v>
      </c>
      <c r="AP1438" s="16">
        <v>10</v>
      </c>
      <c r="AQ1438" s="16">
        <v>3</v>
      </c>
      <c r="AR1438" s="16">
        <v>1</v>
      </c>
      <c r="AS1438" s="16">
        <v>2</v>
      </c>
      <c r="AT1438" s="16">
        <v>4</v>
      </c>
      <c r="AU1438">
        <v>0</v>
      </c>
      <c r="AV1438">
        <v>0</v>
      </c>
      <c r="AW1438">
        <v>0</v>
      </c>
      <c r="AX1438">
        <v>0</v>
      </c>
      <c r="AY1438">
        <v>1</v>
      </c>
      <c r="AZ1438">
        <v>0</v>
      </c>
    </row>
    <row r="1439" spans="1:52" x14ac:dyDescent="0.35">
      <c r="A1439">
        <v>13665</v>
      </c>
      <c r="B1439" t="s">
        <v>69</v>
      </c>
      <c r="C1439" t="s">
        <v>74</v>
      </c>
      <c r="D1439" t="s">
        <v>68</v>
      </c>
      <c r="E1439" t="s">
        <v>82</v>
      </c>
      <c r="F1439" t="s">
        <v>198</v>
      </c>
      <c r="G1439" t="s">
        <v>95</v>
      </c>
      <c r="H1439" t="s">
        <v>97</v>
      </c>
      <c r="I1439" t="s">
        <v>209</v>
      </c>
      <c r="J1439" t="s">
        <v>110</v>
      </c>
      <c r="K1439" t="s">
        <v>204</v>
      </c>
      <c r="L1439">
        <v>6</v>
      </c>
      <c r="P1439">
        <v>6</v>
      </c>
      <c r="Q1439">
        <v>5</v>
      </c>
      <c r="R1439">
        <v>5</v>
      </c>
      <c r="S1439">
        <v>8</v>
      </c>
      <c r="T1439">
        <v>6</v>
      </c>
      <c r="U1439">
        <v>5</v>
      </c>
      <c r="V1439" t="s">
        <v>123</v>
      </c>
      <c r="X1439">
        <v>2</v>
      </c>
      <c r="Y1439" t="s">
        <v>68</v>
      </c>
      <c r="Z1439">
        <v>5</v>
      </c>
      <c r="AA1439">
        <v>5</v>
      </c>
      <c r="AB1439">
        <v>4</v>
      </c>
      <c r="AC1439">
        <v>4</v>
      </c>
      <c r="AD1439" t="s">
        <v>128</v>
      </c>
      <c r="AE1439" s="16">
        <v>4</v>
      </c>
      <c r="AF1439" s="16">
        <v>5</v>
      </c>
      <c r="AG1439" s="16">
        <v>4</v>
      </c>
      <c r="AH1439" s="16">
        <v>3</v>
      </c>
      <c r="AI1439" s="16">
        <v>4</v>
      </c>
      <c r="AJ1439" s="16"/>
      <c r="AL1439" s="16"/>
      <c r="AM1439" s="16"/>
      <c r="AN1439" s="16"/>
      <c r="AO1439" s="16"/>
      <c r="AP1439" s="16"/>
      <c r="AQ1439" s="16"/>
      <c r="AR1439" s="16"/>
      <c r="AS1439" s="16"/>
      <c r="AT1439" s="16"/>
      <c r="AU1439">
        <v>0</v>
      </c>
      <c r="AV1439">
        <v>0</v>
      </c>
      <c r="AW1439">
        <v>0</v>
      </c>
      <c r="AX1439">
        <v>0</v>
      </c>
      <c r="AY1439">
        <v>1</v>
      </c>
      <c r="AZ1439">
        <v>0</v>
      </c>
    </row>
    <row r="1440" spans="1:52" x14ac:dyDescent="0.35">
      <c r="A1440">
        <v>13669</v>
      </c>
      <c r="B1440" t="s">
        <v>69</v>
      </c>
      <c r="C1440" t="s">
        <v>74</v>
      </c>
      <c r="D1440" t="s">
        <v>68</v>
      </c>
      <c r="E1440" t="s">
        <v>76</v>
      </c>
      <c r="F1440" t="s">
        <v>198</v>
      </c>
      <c r="G1440" t="s">
        <v>96</v>
      </c>
      <c r="H1440" t="s">
        <v>97</v>
      </c>
      <c r="I1440" t="s">
        <v>207</v>
      </c>
      <c r="J1440" t="s">
        <v>110</v>
      </c>
      <c r="K1440" t="s">
        <v>204</v>
      </c>
      <c r="L1440">
        <v>10</v>
      </c>
      <c r="P1440">
        <v>10</v>
      </c>
      <c r="Q1440">
        <v>10</v>
      </c>
      <c r="R1440">
        <v>9</v>
      </c>
      <c r="S1440">
        <v>9</v>
      </c>
      <c r="T1440">
        <v>8</v>
      </c>
      <c r="U1440">
        <v>10</v>
      </c>
      <c r="V1440" t="s">
        <v>123</v>
      </c>
      <c r="X1440">
        <v>3</v>
      </c>
      <c r="Y1440" t="s">
        <v>69</v>
      </c>
      <c r="AB1440">
        <v>4</v>
      </c>
      <c r="AE1440" s="16"/>
      <c r="AF1440" s="16"/>
      <c r="AG1440" s="16"/>
      <c r="AH1440" s="16"/>
      <c r="AI1440" s="16"/>
      <c r="AJ1440" s="16"/>
      <c r="AL1440" s="16"/>
      <c r="AM1440" s="16"/>
      <c r="AN1440" s="16"/>
      <c r="AO1440" s="16"/>
      <c r="AP1440" s="16"/>
      <c r="AQ1440" s="16"/>
      <c r="AR1440" s="16"/>
      <c r="AS1440" s="16"/>
      <c r="AT1440" s="16"/>
      <c r="AU1440">
        <v>0</v>
      </c>
      <c r="AV1440">
        <v>1</v>
      </c>
      <c r="AW1440">
        <v>0</v>
      </c>
      <c r="AX1440">
        <v>0</v>
      </c>
      <c r="AY1440">
        <v>0</v>
      </c>
      <c r="AZ1440">
        <v>0</v>
      </c>
    </row>
    <row r="1441" spans="1:52" x14ac:dyDescent="0.35">
      <c r="A1441">
        <v>13670</v>
      </c>
      <c r="B1441" t="s">
        <v>69</v>
      </c>
      <c r="C1441" t="s">
        <v>74</v>
      </c>
      <c r="D1441" t="s">
        <v>68</v>
      </c>
      <c r="E1441" t="s">
        <v>79</v>
      </c>
      <c r="F1441" t="s">
        <v>198</v>
      </c>
      <c r="G1441" t="s">
        <v>95</v>
      </c>
      <c r="H1441" t="s">
        <v>97</v>
      </c>
      <c r="I1441" t="s">
        <v>201</v>
      </c>
      <c r="J1441" t="s">
        <v>111</v>
      </c>
      <c r="K1441" t="s">
        <v>204</v>
      </c>
      <c r="L1441">
        <v>7</v>
      </c>
      <c r="X1441" s="16"/>
      <c r="Y1441" t="s">
        <v>68</v>
      </c>
      <c r="Z1441">
        <v>7</v>
      </c>
      <c r="AA1441">
        <v>2</v>
      </c>
      <c r="AB1441">
        <v>4</v>
      </c>
      <c r="AC1441">
        <v>9</v>
      </c>
      <c r="AD1441" t="s">
        <v>128</v>
      </c>
      <c r="AE1441" s="16">
        <v>5</v>
      </c>
      <c r="AF1441" s="16">
        <v>3</v>
      </c>
      <c r="AG1441" s="16">
        <v>5</v>
      </c>
      <c r="AH1441" s="16">
        <v>4</v>
      </c>
      <c r="AI1441" s="16">
        <v>1</v>
      </c>
      <c r="AJ1441" s="16"/>
      <c r="AK1441">
        <v>8</v>
      </c>
      <c r="AL1441" s="16">
        <v>8</v>
      </c>
      <c r="AM1441" s="16">
        <v>10</v>
      </c>
      <c r="AN1441" s="16">
        <v>9</v>
      </c>
      <c r="AO1441" s="16">
        <v>10</v>
      </c>
      <c r="AP1441" s="16">
        <v>8</v>
      </c>
      <c r="AQ1441" s="16">
        <v>4</v>
      </c>
      <c r="AR1441" s="16">
        <v>2</v>
      </c>
      <c r="AS1441" s="16">
        <v>1</v>
      </c>
      <c r="AT1441" s="16">
        <v>3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</row>
    <row r="1442" spans="1:52" x14ac:dyDescent="0.35">
      <c r="A1442">
        <v>13671</v>
      </c>
      <c r="B1442" t="s">
        <v>69</v>
      </c>
      <c r="C1442" t="s">
        <v>74</v>
      </c>
      <c r="D1442" t="s">
        <v>68</v>
      </c>
      <c r="E1442" t="s">
        <v>83</v>
      </c>
      <c r="F1442" t="s">
        <v>198</v>
      </c>
      <c r="G1442" t="s">
        <v>95</v>
      </c>
      <c r="H1442" t="s">
        <v>98</v>
      </c>
      <c r="I1442" t="s">
        <v>201</v>
      </c>
      <c r="J1442" t="s">
        <v>111</v>
      </c>
      <c r="K1442" t="s">
        <v>202</v>
      </c>
      <c r="L1442">
        <v>10</v>
      </c>
      <c r="X1442" s="16"/>
      <c r="Y1442" t="s">
        <v>68</v>
      </c>
      <c r="Z1442">
        <v>9</v>
      </c>
      <c r="AA1442">
        <v>5</v>
      </c>
      <c r="AB1442">
        <v>4</v>
      </c>
      <c r="AC1442">
        <v>10</v>
      </c>
      <c r="AD1442" t="s">
        <v>128</v>
      </c>
      <c r="AE1442" s="16">
        <v>5</v>
      </c>
      <c r="AF1442" s="16">
        <v>4</v>
      </c>
      <c r="AG1442" s="16">
        <v>4</v>
      </c>
      <c r="AH1442" s="16">
        <v>4</v>
      </c>
      <c r="AI1442" s="16">
        <v>1</v>
      </c>
      <c r="AJ1442" s="16"/>
      <c r="AK1442">
        <v>9</v>
      </c>
      <c r="AL1442" s="16">
        <v>7</v>
      </c>
      <c r="AM1442" s="16">
        <v>7</v>
      </c>
      <c r="AN1442" s="16">
        <v>10</v>
      </c>
      <c r="AO1442" s="16">
        <v>10</v>
      </c>
      <c r="AP1442" s="16">
        <v>9</v>
      </c>
      <c r="AQ1442" s="16">
        <v>1</v>
      </c>
      <c r="AR1442" s="16">
        <v>4</v>
      </c>
      <c r="AS1442" s="16">
        <v>3</v>
      </c>
      <c r="AT1442" s="16">
        <v>2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0</v>
      </c>
    </row>
    <row r="1443" spans="1:52" x14ac:dyDescent="0.35">
      <c r="A1443">
        <v>13672</v>
      </c>
      <c r="B1443" t="s">
        <v>69</v>
      </c>
      <c r="C1443" t="s">
        <v>74</v>
      </c>
      <c r="D1443" t="s">
        <v>68</v>
      </c>
      <c r="E1443" t="s">
        <v>75</v>
      </c>
      <c r="F1443" t="s">
        <v>198</v>
      </c>
      <c r="G1443" t="s">
        <v>96</v>
      </c>
      <c r="H1443" t="s">
        <v>98</v>
      </c>
      <c r="I1443" t="s">
        <v>206</v>
      </c>
      <c r="J1443" t="s">
        <v>111</v>
      </c>
      <c r="K1443" t="s">
        <v>204</v>
      </c>
      <c r="L1443">
        <v>8</v>
      </c>
      <c r="X1443" s="16"/>
      <c r="Y1443" t="s">
        <v>69</v>
      </c>
      <c r="AB1443">
        <v>4</v>
      </c>
      <c r="AE1443" s="16"/>
      <c r="AF1443" s="16"/>
      <c r="AG1443" s="16"/>
      <c r="AH1443" s="16"/>
      <c r="AI1443" s="16"/>
      <c r="AJ1443" s="16"/>
      <c r="AK1443">
        <v>8</v>
      </c>
      <c r="AL1443" s="16">
        <v>9</v>
      </c>
      <c r="AM1443" s="16">
        <v>7</v>
      </c>
      <c r="AN1443" s="16">
        <v>8</v>
      </c>
      <c r="AO1443" s="16">
        <v>6</v>
      </c>
      <c r="AP1443" s="16">
        <v>8</v>
      </c>
      <c r="AQ1443" s="16">
        <v>1</v>
      </c>
      <c r="AR1443" s="16">
        <v>3</v>
      </c>
      <c r="AS1443" s="16">
        <v>2</v>
      </c>
      <c r="AT1443" s="16">
        <v>4</v>
      </c>
      <c r="AU1443">
        <v>1</v>
      </c>
      <c r="AV1443">
        <v>1</v>
      </c>
      <c r="AW1443">
        <v>0</v>
      </c>
      <c r="AX1443">
        <v>0</v>
      </c>
      <c r="AY1443">
        <v>0</v>
      </c>
      <c r="AZ1443">
        <v>0</v>
      </c>
    </row>
    <row r="1444" spans="1:52" x14ac:dyDescent="0.35">
      <c r="A1444">
        <v>13677</v>
      </c>
      <c r="B1444" t="s">
        <v>69</v>
      </c>
      <c r="C1444" t="s">
        <v>74</v>
      </c>
      <c r="D1444" t="s">
        <v>68</v>
      </c>
      <c r="E1444" t="s">
        <v>75</v>
      </c>
      <c r="F1444" t="s">
        <v>198</v>
      </c>
      <c r="G1444" t="s">
        <v>95</v>
      </c>
      <c r="H1444" t="s">
        <v>97</v>
      </c>
      <c r="I1444" t="s">
        <v>209</v>
      </c>
      <c r="J1444" t="s">
        <v>111</v>
      </c>
      <c r="K1444" t="s">
        <v>117</v>
      </c>
      <c r="L1444">
        <v>9</v>
      </c>
      <c r="X1444" s="16"/>
      <c r="Y1444" t="s">
        <v>69</v>
      </c>
      <c r="AB1444">
        <v>5</v>
      </c>
      <c r="AE1444" s="16"/>
      <c r="AF1444" s="16"/>
      <c r="AG1444" s="16"/>
      <c r="AH1444" s="16"/>
      <c r="AI1444" s="16"/>
      <c r="AJ1444" s="16"/>
      <c r="AK1444">
        <v>10</v>
      </c>
      <c r="AL1444" s="16">
        <v>10</v>
      </c>
      <c r="AM1444" s="16">
        <v>8</v>
      </c>
      <c r="AN1444" s="16">
        <v>10</v>
      </c>
      <c r="AO1444" s="16">
        <v>8</v>
      </c>
      <c r="AP1444" s="16">
        <v>10</v>
      </c>
      <c r="AQ1444" s="16">
        <v>1</v>
      </c>
      <c r="AR1444" s="16">
        <v>3</v>
      </c>
      <c r="AS1444" s="16">
        <v>4</v>
      </c>
      <c r="AT1444" s="16">
        <v>2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0</v>
      </c>
    </row>
    <row r="1445" spans="1:52" x14ac:dyDescent="0.35">
      <c r="A1445">
        <v>13679</v>
      </c>
      <c r="B1445" t="s">
        <v>69</v>
      </c>
      <c r="C1445" t="s">
        <v>74</v>
      </c>
      <c r="D1445" t="s">
        <v>68</v>
      </c>
      <c r="E1445" t="s">
        <v>75</v>
      </c>
      <c r="F1445" t="s">
        <v>196</v>
      </c>
      <c r="G1445" t="s">
        <v>96</v>
      </c>
      <c r="H1445" t="s">
        <v>97</v>
      </c>
      <c r="I1445" t="s">
        <v>201</v>
      </c>
      <c r="J1445" t="s">
        <v>111</v>
      </c>
      <c r="K1445" t="s">
        <v>204</v>
      </c>
      <c r="L1445">
        <v>10</v>
      </c>
      <c r="X1445" s="16"/>
      <c r="Y1445" t="s">
        <v>69</v>
      </c>
      <c r="AB1445">
        <v>4</v>
      </c>
      <c r="AE1445" s="16"/>
      <c r="AF1445" s="16"/>
      <c r="AG1445" s="16"/>
      <c r="AH1445" s="16"/>
      <c r="AI1445" s="16"/>
      <c r="AJ1445" s="16"/>
      <c r="AK1445">
        <v>9</v>
      </c>
      <c r="AL1445" s="16">
        <v>9</v>
      </c>
      <c r="AM1445" s="16">
        <v>9</v>
      </c>
      <c r="AN1445" s="16">
        <v>10</v>
      </c>
      <c r="AO1445" s="16">
        <v>10</v>
      </c>
      <c r="AP1445" s="16">
        <v>7</v>
      </c>
      <c r="AQ1445" s="16">
        <v>1</v>
      </c>
      <c r="AR1445" s="16">
        <v>4</v>
      </c>
      <c r="AS1445" s="16">
        <v>2</v>
      </c>
      <c r="AT1445" s="16">
        <v>3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</row>
    <row r="1446" spans="1:52" x14ac:dyDescent="0.35">
      <c r="A1446">
        <v>13680</v>
      </c>
      <c r="B1446" t="s">
        <v>69</v>
      </c>
      <c r="C1446" t="s">
        <v>74</v>
      </c>
      <c r="D1446" t="s">
        <v>68</v>
      </c>
      <c r="E1446" t="s">
        <v>79</v>
      </c>
      <c r="F1446" t="s">
        <v>200</v>
      </c>
      <c r="G1446" t="s">
        <v>94</v>
      </c>
      <c r="H1446" t="s">
        <v>98</v>
      </c>
      <c r="I1446" t="s">
        <v>206</v>
      </c>
      <c r="J1446" t="s">
        <v>110</v>
      </c>
      <c r="K1446" t="s">
        <v>202</v>
      </c>
      <c r="L1446">
        <v>9</v>
      </c>
      <c r="P1446">
        <v>9</v>
      </c>
      <c r="Q1446">
        <v>10</v>
      </c>
      <c r="R1446">
        <v>10</v>
      </c>
      <c r="S1446">
        <v>10</v>
      </c>
      <c r="T1446">
        <v>9</v>
      </c>
      <c r="U1446">
        <v>10</v>
      </c>
      <c r="V1446" t="s">
        <v>123</v>
      </c>
      <c r="X1446">
        <v>4</v>
      </c>
      <c r="Y1446" t="s">
        <v>69</v>
      </c>
      <c r="AB1446">
        <v>4</v>
      </c>
      <c r="AE1446" s="16"/>
      <c r="AF1446" s="16"/>
      <c r="AG1446" s="16"/>
      <c r="AH1446" s="16"/>
      <c r="AI1446" s="16"/>
      <c r="AJ1446" s="16"/>
      <c r="AL1446" s="16"/>
      <c r="AM1446" s="16"/>
      <c r="AN1446" s="16"/>
      <c r="AO1446" s="16"/>
      <c r="AP1446" s="16"/>
      <c r="AQ1446" s="16"/>
      <c r="AR1446" s="16"/>
      <c r="AS1446" s="16"/>
      <c r="AT1446" s="16"/>
      <c r="AU1446">
        <v>1</v>
      </c>
      <c r="AV1446">
        <v>0</v>
      </c>
      <c r="AW1446">
        <v>0</v>
      </c>
      <c r="AX1446">
        <v>0</v>
      </c>
      <c r="AY1446">
        <v>1</v>
      </c>
      <c r="AZ1446">
        <v>0</v>
      </c>
    </row>
    <row r="1447" spans="1:52" x14ac:dyDescent="0.35">
      <c r="A1447">
        <v>13681</v>
      </c>
      <c r="B1447" t="s">
        <v>69</v>
      </c>
      <c r="C1447" t="s">
        <v>74</v>
      </c>
      <c r="D1447" t="s">
        <v>68</v>
      </c>
      <c r="E1447" t="s">
        <v>82</v>
      </c>
      <c r="F1447" t="s">
        <v>208</v>
      </c>
      <c r="G1447" t="s">
        <v>94</v>
      </c>
      <c r="H1447" t="s">
        <v>99</v>
      </c>
      <c r="I1447" t="s">
        <v>205</v>
      </c>
      <c r="J1447" t="s">
        <v>111</v>
      </c>
      <c r="K1447" t="s">
        <v>204</v>
      </c>
      <c r="L1447">
        <v>9</v>
      </c>
      <c r="X1447" s="16"/>
      <c r="Y1447" t="s">
        <v>69</v>
      </c>
      <c r="AB1447">
        <v>5</v>
      </c>
      <c r="AE1447" s="16"/>
      <c r="AF1447" s="16"/>
      <c r="AG1447" s="16"/>
      <c r="AH1447" s="16"/>
      <c r="AI1447" s="16"/>
      <c r="AJ1447" s="16"/>
      <c r="AK1447">
        <v>9</v>
      </c>
      <c r="AL1447" s="16">
        <v>10</v>
      </c>
      <c r="AM1447" s="16">
        <v>9</v>
      </c>
      <c r="AN1447" s="16">
        <v>10</v>
      </c>
      <c r="AO1447" s="16">
        <v>7</v>
      </c>
      <c r="AP1447" s="16">
        <v>8</v>
      </c>
      <c r="AQ1447" s="16">
        <v>2</v>
      </c>
      <c r="AR1447" s="16">
        <v>4</v>
      </c>
      <c r="AS1447" s="16">
        <v>1</v>
      </c>
      <c r="AT1447" s="16">
        <v>3</v>
      </c>
      <c r="AU1447">
        <v>1</v>
      </c>
      <c r="AV1447">
        <v>1</v>
      </c>
      <c r="AW1447">
        <v>0</v>
      </c>
      <c r="AX1447">
        <v>0</v>
      </c>
      <c r="AY1447">
        <v>0</v>
      </c>
      <c r="AZ1447">
        <v>0</v>
      </c>
    </row>
    <row r="1448" spans="1:52" x14ac:dyDescent="0.35">
      <c r="A1448">
        <v>13684</v>
      </c>
      <c r="B1448" t="s">
        <v>69</v>
      </c>
      <c r="C1448" t="s">
        <v>74</v>
      </c>
      <c r="D1448" t="s">
        <v>68</v>
      </c>
      <c r="E1448" t="s">
        <v>83</v>
      </c>
      <c r="F1448" t="s">
        <v>200</v>
      </c>
      <c r="G1448" t="s">
        <v>94</v>
      </c>
      <c r="H1448" t="s">
        <v>99</v>
      </c>
      <c r="I1448" t="s">
        <v>199</v>
      </c>
      <c r="J1448" t="s">
        <v>111</v>
      </c>
      <c r="K1448" t="s">
        <v>116</v>
      </c>
      <c r="L1448">
        <v>8</v>
      </c>
      <c r="X1448" s="16"/>
      <c r="Y1448" t="s">
        <v>69</v>
      </c>
      <c r="AB1448">
        <v>3</v>
      </c>
      <c r="AE1448" s="16"/>
      <c r="AF1448" s="16"/>
      <c r="AG1448" s="16"/>
      <c r="AH1448" s="16"/>
      <c r="AI1448" s="16"/>
      <c r="AJ1448" s="16"/>
      <c r="AK1448">
        <v>9</v>
      </c>
      <c r="AL1448" s="16">
        <v>8</v>
      </c>
      <c r="AM1448" s="16">
        <v>7</v>
      </c>
      <c r="AN1448" s="16">
        <v>9</v>
      </c>
      <c r="AO1448" s="16">
        <v>8</v>
      </c>
      <c r="AP1448" s="16">
        <v>10</v>
      </c>
      <c r="AQ1448" s="16">
        <v>3</v>
      </c>
      <c r="AR1448" s="16">
        <v>1</v>
      </c>
      <c r="AS1448" s="16">
        <v>4</v>
      </c>
      <c r="AT1448" s="16">
        <v>2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0</v>
      </c>
    </row>
    <row r="1449" spans="1:52" x14ac:dyDescent="0.35">
      <c r="A1449">
        <v>13685</v>
      </c>
      <c r="B1449" t="s">
        <v>69</v>
      </c>
      <c r="C1449" t="s">
        <v>74</v>
      </c>
      <c r="D1449" t="s">
        <v>68</v>
      </c>
      <c r="E1449" t="s">
        <v>75</v>
      </c>
      <c r="F1449" t="s">
        <v>198</v>
      </c>
      <c r="G1449" t="s">
        <v>96</v>
      </c>
      <c r="H1449" t="s">
        <v>97</v>
      </c>
      <c r="I1449" t="s">
        <v>197</v>
      </c>
      <c r="J1449" t="s">
        <v>111</v>
      </c>
      <c r="K1449" t="s">
        <v>202</v>
      </c>
      <c r="L1449">
        <v>10</v>
      </c>
      <c r="X1449" s="16"/>
      <c r="Y1449" t="s">
        <v>69</v>
      </c>
      <c r="AB1449">
        <v>5</v>
      </c>
      <c r="AE1449" s="16"/>
      <c r="AF1449" s="16"/>
      <c r="AG1449" s="16"/>
      <c r="AH1449" s="16"/>
      <c r="AI1449" s="16"/>
      <c r="AJ1449" s="16"/>
      <c r="AK1449">
        <v>9</v>
      </c>
      <c r="AL1449" s="16">
        <v>8</v>
      </c>
      <c r="AM1449" s="16">
        <v>10</v>
      </c>
      <c r="AN1449" s="16">
        <v>10</v>
      </c>
      <c r="AO1449" s="16">
        <v>10</v>
      </c>
      <c r="AP1449" s="16">
        <v>8</v>
      </c>
      <c r="AQ1449" s="16">
        <v>2</v>
      </c>
      <c r="AR1449" s="16">
        <v>1</v>
      </c>
      <c r="AS1449" s="16">
        <v>3</v>
      </c>
      <c r="AT1449" s="16">
        <v>4</v>
      </c>
      <c r="AU1449">
        <v>0</v>
      </c>
      <c r="AV1449">
        <v>0</v>
      </c>
      <c r="AW1449">
        <v>1</v>
      </c>
      <c r="AX1449">
        <v>0</v>
      </c>
      <c r="AY1449">
        <v>0</v>
      </c>
      <c r="AZ1449">
        <v>0</v>
      </c>
    </row>
    <row r="1450" spans="1:52" x14ac:dyDescent="0.35">
      <c r="A1450">
        <v>13686</v>
      </c>
      <c r="B1450" t="s">
        <v>69</v>
      </c>
      <c r="C1450" t="s">
        <v>74</v>
      </c>
      <c r="D1450" t="s">
        <v>68</v>
      </c>
      <c r="E1450" t="s">
        <v>85</v>
      </c>
      <c r="F1450" t="s">
        <v>198</v>
      </c>
      <c r="G1450" t="s">
        <v>95</v>
      </c>
      <c r="H1450" t="s">
        <v>100</v>
      </c>
      <c r="I1450" t="s">
        <v>203</v>
      </c>
      <c r="J1450" t="s">
        <v>111</v>
      </c>
      <c r="K1450" t="s">
        <v>116</v>
      </c>
      <c r="L1450">
        <v>9</v>
      </c>
      <c r="X1450" s="16"/>
      <c r="Y1450" t="s">
        <v>69</v>
      </c>
      <c r="AB1450">
        <v>5</v>
      </c>
      <c r="AE1450" s="16"/>
      <c r="AF1450" s="16"/>
      <c r="AG1450" s="16"/>
      <c r="AH1450" s="16"/>
      <c r="AI1450" s="16"/>
      <c r="AJ1450" s="16"/>
      <c r="AK1450">
        <v>10</v>
      </c>
      <c r="AL1450" s="16">
        <v>8</v>
      </c>
      <c r="AM1450" s="16">
        <v>7</v>
      </c>
      <c r="AN1450" s="16">
        <v>10</v>
      </c>
      <c r="AO1450" s="16">
        <v>9</v>
      </c>
      <c r="AP1450" s="16">
        <v>7</v>
      </c>
      <c r="AQ1450" s="16">
        <v>4</v>
      </c>
      <c r="AR1450" s="16">
        <v>2</v>
      </c>
      <c r="AS1450" s="16">
        <v>3</v>
      </c>
      <c r="AT1450" s="16">
        <v>1</v>
      </c>
      <c r="AU1450">
        <v>1</v>
      </c>
      <c r="AV1450">
        <v>1</v>
      </c>
      <c r="AW1450">
        <v>0</v>
      </c>
      <c r="AX1450">
        <v>0</v>
      </c>
      <c r="AY1450">
        <v>0</v>
      </c>
      <c r="AZ1450">
        <v>0</v>
      </c>
    </row>
    <row r="1451" spans="1:52" x14ac:dyDescent="0.35">
      <c r="A1451">
        <v>13688</v>
      </c>
      <c r="B1451" t="s">
        <v>69</v>
      </c>
      <c r="C1451" t="s">
        <v>74</v>
      </c>
      <c r="D1451" t="s">
        <v>68</v>
      </c>
      <c r="E1451" t="s">
        <v>75</v>
      </c>
      <c r="F1451" t="s">
        <v>196</v>
      </c>
      <c r="G1451" t="s">
        <v>94</v>
      </c>
      <c r="H1451" t="s">
        <v>98</v>
      </c>
      <c r="I1451" t="s">
        <v>205</v>
      </c>
      <c r="J1451" t="s">
        <v>112</v>
      </c>
      <c r="K1451" t="s">
        <v>116</v>
      </c>
      <c r="L1451">
        <v>6</v>
      </c>
      <c r="X1451" s="16"/>
      <c r="Y1451" t="s">
        <v>69</v>
      </c>
      <c r="AB1451">
        <v>5</v>
      </c>
      <c r="AE1451" s="16"/>
      <c r="AF1451" s="16"/>
      <c r="AG1451" s="16"/>
      <c r="AH1451" s="16"/>
      <c r="AI1451" s="16"/>
      <c r="AJ1451" s="16"/>
      <c r="AK1451">
        <v>7</v>
      </c>
      <c r="AL1451" s="16">
        <v>8</v>
      </c>
      <c r="AM1451" s="16">
        <v>7</v>
      </c>
      <c r="AN1451" s="16">
        <v>8</v>
      </c>
      <c r="AO1451" s="16">
        <v>10</v>
      </c>
      <c r="AP1451" s="16">
        <v>8</v>
      </c>
      <c r="AQ1451" s="16">
        <v>2</v>
      </c>
      <c r="AR1451" s="16">
        <v>4</v>
      </c>
      <c r="AS1451" s="16">
        <v>1</v>
      </c>
      <c r="AT1451" s="16">
        <v>3</v>
      </c>
      <c r="AU1451">
        <v>1</v>
      </c>
      <c r="AV1451">
        <v>1</v>
      </c>
      <c r="AW1451">
        <v>0</v>
      </c>
      <c r="AX1451">
        <v>0</v>
      </c>
      <c r="AY1451">
        <v>1</v>
      </c>
      <c r="AZ1451">
        <v>0</v>
      </c>
    </row>
    <row r="1452" spans="1:52" x14ac:dyDescent="0.35">
      <c r="A1452">
        <v>13691</v>
      </c>
      <c r="B1452" t="s">
        <v>69</v>
      </c>
      <c r="C1452" t="s">
        <v>74</v>
      </c>
      <c r="D1452" t="s">
        <v>68</v>
      </c>
      <c r="E1452" t="s">
        <v>82</v>
      </c>
      <c r="F1452" t="s">
        <v>198</v>
      </c>
      <c r="G1452" t="s">
        <v>95</v>
      </c>
      <c r="H1452" t="s">
        <v>97</v>
      </c>
      <c r="I1452" t="s">
        <v>197</v>
      </c>
      <c r="J1452" t="s">
        <v>110</v>
      </c>
      <c r="K1452" t="s">
        <v>202</v>
      </c>
      <c r="L1452">
        <v>9</v>
      </c>
      <c r="P1452">
        <v>9</v>
      </c>
      <c r="Q1452">
        <v>9</v>
      </c>
      <c r="R1452">
        <v>9</v>
      </c>
      <c r="S1452">
        <v>10</v>
      </c>
      <c r="T1452">
        <v>10</v>
      </c>
      <c r="U1452">
        <v>9</v>
      </c>
      <c r="V1452" t="s">
        <v>123</v>
      </c>
      <c r="X1452">
        <v>4</v>
      </c>
      <c r="Y1452" t="s">
        <v>69</v>
      </c>
      <c r="AB1452">
        <v>5</v>
      </c>
      <c r="AE1452" s="16"/>
      <c r="AF1452" s="16"/>
      <c r="AG1452" s="16"/>
      <c r="AH1452" s="16"/>
      <c r="AI1452" s="16"/>
      <c r="AJ1452" s="16"/>
      <c r="AL1452" s="16"/>
      <c r="AM1452" s="16"/>
      <c r="AN1452" s="16"/>
      <c r="AO1452" s="16"/>
      <c r="AP1452" s="16"/>
      <c r="AQ1452" s="16"/>
      <c r="AR1452" s="16"/>
      <c r="AS1452" s="16"/>
      <c r="AT1452" s="16"/>
      <c r="AU1452">
        <v>1</v>
      </c>
      <c r="AV1452">
        <v>0</v>
      </c>
      <c r="AW1452">
        <v>0</v>
      </c>
      <c r="AX1452">
        <v>0</v>
      </c>
      <c r="AY1452">
        <v>0</v>
      </c>
      <c r="AZ1452">
        <v>0</v>
      </c>
    </row>
    <row r="1453" spans="1:52" x14ac:dyDescent="0.35">
      <c r="A1453">
        <v>13694</v>
      </c>
      <c r="B1453" t="s">
        <v>69</v>
      </c>
      <c r="C1453" t="s">
        <v>74</v>
      </c>
      <c r="D1453" t="s">
        <v>68</v>
      </c>
      <c r="E1453" t="s">
        <v>80</v>
      </c>
      <c r="F1453" t="s">
        <v>198</v>
      </c>
      <c r="G1453" t="s">
        <v>96</v>
      </c>
      <c r="H1453" t="s">
        <v>97</v>
      </c>
      <c r="I1453" t="s">
        <v>209</v>
      </c>
      <c r="J1453" t="s">
        <v>112</v>
      </c>
      <c r="K1453" t="s">
        <v>202</v>
      </c>
      <c r="L1453">
        <v>3</v>
      </c>
      <c r="X1453" s="16"/>
      <c r="Y1453" t="s">
        <v>69</v>
      </c>
      <c r="AB1453">
        <v>3</v>
      </c>
      <c r="AE1453" s="16"/>
      <c r="AF1453" s="16"/>
      <c r="AG1453" s="16"/>
      <c r="AH1453" s="16"/>
      <c r="AI1453" s="16"/>
      <c r="AJ1453" s="16"/>
      <c r="AK1453">
        <v>5</v>
      </c>
      <c r="AL1453" s="16">
        <v>7</v>
      </c>
      <c r="AM1453" s="16">
        <v>5</v>
      </c>
      <c r="AN1453" s="16">
        <v>8</v>
      </c>
      <c r="AO1453" s="16">
        <v>3</v>
      </c>
      <c r="AP1453" s="16">
        <v>7</v>
      </c>
      <c r="AQ1453" s="16">
        <v>1</v>
      </c>
      <c r="AR1453" s="16">
        <v>3</v>
      </c>
      <c r="AS1453" s="16">
        <v>2</v>
      </c>
      <c r="AT1453" s="16">
        <v>4</v>
      </c>
      <c r="AU1453">
        <v>1</v>
      </c>
      <c r="AV1453">
        <v>0</v>
      </c>
      <c r="AW1453">
        <v>0</v>
      </c>
      <c r="AX1453">
        <v>0</v>
      </c>
      <c r="AY1453">
        <v>1</v>
      </c>
      <c r="AZ1453">
        <v>0</v>
      </c>
    </row>
    <row r="1454" spans="1:52" x14ac:dyDescent="0.35">
      <c r="A1454">
        <v>13695</v>
      </c>
      <c r="B1454" t="s">
        <v>69</v>
      </c>
      <c r="C1454" t="s">
        <v>74</v>
      </c>
      <c r="D1454" t="s">
        <v>68</v>
      </c>
      <c r="E1454" t="s">
        <v>83</v>
      </c>
      <c r="F1454" t="s">
        <v>198</v>
      </c>
      <c r="G1454" t="s">
        <v>95</v>
      </c>
      <c r="H1454" t="s">
        <v>97</v>
      </c>
      <c r="I1454" t="s">
        <v>203</v>
      </c>
      <c r="J1454" t="s">
        <v>111</v>
      </c>
      <c r="K1454" t="s">
        <v>202</v>
      </c>
      <c r="L1454">
        <v>9</v>
      </c>
      <c r="X1454" s="16"/>
      <c r="Y1454" t="s">
        <v>68</v>
      </c>
      <c r="Z1454">
        <v>10</v>
      </c>
      <c r="AA1454">
        <v>4</v>
      </c>
      <c r="AB1454">
        <v>5</v>
      </c>
      <c r="AC1454">
        <v>9</v>
      </c>
      <c r="AD1454" t="s">
        <v>128</v>
      </c>
      <c r="AE1454" s="16">
        <v>4</v>
      </c>
      <c r="AF1454" s="16">
        <v>4</v>
      </c>
      <c r="AG1454" s="16">
        <v>3</v>
      </c>
      <c r="AH1454" s="16">
        <v>3</v>
      </c>
      <c r="AI1454" s="16">
        <v>1</v>
      </c>
      <c r="AJ1454" s="16"/>
      <c r="AK1454">
        <v>9</v>
      </c>
      <c r="AL1454" s="16">
        <v>10</v>
      </c>
      <c r="AM1454" s="16">
        <v>7</v>
      </c>
      <c r="AN1454" s="16">
        <v>10</v>
      </c>
      <c r="AO1454" s="16">
        <v>7</v>
      </c>
      <c r="AP1454" s="16">
        <v>10</v>
      </c>
      <c r="AQ1454" s="16">
        <v>1</v>
      </c>
      <c r="AR1454" s="16">
        <v>2</v>
      </c>
      <c r="AS1454" s="16">
        <v>4</v>
      </c>
      <c r="AT1454" s="16">
        <v>3</v>
      </c>
      <c r="AU1454">
        <v>0</v>
      </c>
      <c r="AV1454">
        <v>0</v>
      </c>
      <c r="AW1454">
        <v>0</v>
      </c>
      <c r="AX1454">
        <v>0</v>
      </c>
      <c r="AY1454">
        <v>1</v>
      </c>
      <c r="AZ1454">
        <v>0</v>
      </c>
    </row>
    <row r="1455" spans="1:52" x14ac:dyDescent="0.35">
      <c r="A1455">
        <v>13699</v>
      </c>
      <c r="B1455" t="s">
        <v>69</v>
      </c>
      <c r="C1455" t="s">
        <v>74</v>
      </c>
      <c r="D1455" t="s">
        <v>68</v>
      </c>
      <c r="E1455" t="s">
        <v>84</v>
      </c>
      <c r="F1455" t="s">
        <v>198</v>
      </c>
      <c r="G1455" t="s">
        <v>95</v>
      </c>
      <c r="H1455" t="s">
        <v>98</v>
      </c>
      <c r="I1455" t="s">
        <v>197</v>
      </c>
      <c r="J1455" t="s">
        <v>111</v>
      </c>
      <c r="K1455" t="s">
        <v>202</v>
      </c>
      <c r="L1455">
        <v>8</v>
      </c>
      <c r="X1455" s="16"/>
      <c r="Y1455" t="s">
        <v>68</v>
      </c>
      <c r="Z1455">
        <v>9</v>
      </c>
      <c r="AA1455">
        <v>4</v>
      </c>
      <c r="AB1455">
        <v>4</v>
      </c>
      <c r="AC1455">
        <v>10</v>
      </c>
      <c r="AD1455" t="s">
        <v>128</v>
      </c>
      <c r="AE1455" s="16">
        <v>4</v>
      </c>
      <c r="AF1455" s="16">
        <v>2</v>
      </c>
      <c r="AG1455" s="16">
        <v>5</v>
      </c>
      <c r="AH1455" s="16">
        <v>4</v>
      </c>
      <c r="AI1455" s="16">
        <v>1</v>
      </c>
      <c r="AJ1455" s="16"/>
      <c r="AK1455">
        <v>9</v>
      </c>
      <c r="AL1455" s="16">
        <v>8</v>
      </c>
      <c r="AM1455" s="16">
        <v>8</v>
      </c>
      <c r="AN1455" s="16">
        <v>10</v>
      </c>
      <c r="AO1455" s="16">
        <v>8</v>
      </c>
      <c r="AP1455" s="16">
        <v>9</v>
      </c>
      <c r="AQ1455" s="16">
        <v>4</v>
      </c>
      <c r="AR1455" s="16">
        <v>2</v>
      </c>
      <c r="AS1455" s="16">
        <v>3</v>
      </c>
      <c r="AT1455" s="16">
        <v>1</v>
      </c>
      <c r="AU1455">
        <v>1</v>
      </c>
      <c r="AV1455">
        <v>0</v>
      </c>
      <c r="AW1455">
        <v>1</v>
      </c>
      <c r="AX1455">
        <v>0</v>
      </c>
      <c r="AY1455">
        <v>0</v>
      </c>
      <c r="AZ1455">
        <v>0</v>
      </c>
    </row>
    <row r="1456" spans="1:52" x14ac:dyDescent="0.35">
      <c r="A1456">
        <v>13702</v>
      </c>
      <c r="B1456" t="s">
        <v>69</v>
      </c>
      <c r="C1456" t="s">
        <v>74</v>
      </c>
      <c r="D1456" t="s">
        <v>68</v>
      </c>
      <c r="E1456" t="s">
        <v>80</v>
      </c>
      <c r="F1456" t="s">
        <v>198</v>
      </c>
      <c r="G1456" t="s">
        <v>95</v>
      </c>
      <c r="H1456" t="s">
        <v>98</v>
      </c>
      <c r="I1456" t="s">
        <v>206</v>
      </c>
      <c r="J1456" t="s">
        <v>111</v>
      </c>
      <c r="K1456" t="s">
        <v>116</v>
      </c>
      <c r="L1456">
        <v>10</v>
      </c>
      <c r="X1456" s="16"/>
      <c r="Y1456" t="s">
        <v>68</v>
      </c>
      <c r="Z1456">
        <v>10</v>
      </c>
      <c r="AA1456">
        <v>4</v>
      </c>
      <c r="AB1456">
        <v>5</v>
      </c>
      <c r="AC1456">
        <v>9</v>
      </c>
      <c r="AD1456" t="s">
        <v>128</v>
      </c>
      <c r="AE1456" s="16">
        <v>4</v>
      </c>
      <c r="AF1456" s="16">
        <v>5</v>
      </c>
      <c r="AG1456" s="16">
        <v>3</v>
      </c>
      <c r="AH1456" s="16">
        <v>4</v>
      </c>
      <c r="AI1456" s="16">
        <v>1</v>
      </c>
      <c r="AJ1456" s="16"/>
      <c r="AK1456">
        <v>9</v>
      </c>
      <c r="AL1456" s="16">
        <v>10</v>
      </c>
      <c r="AM1456" s="16">
        <v>8</v>
      </c>
      <c r="AN1456" s="16">
        <v>7</v>
      </c>
      <c r="AO1456" s="16">
        <v>7</v>
      </c>
      <c r="AP1456" s="16">
        <v>9</v>
      </c>
      <c r="AQ1456" s="16">
        <v>4</v>
      </c>
      <c r="AR1456" s="16">
        <v>3</v>
      </c>
      <c r="AS1456" s="16">
        <v>1</v>
      </c>
      <c r="AT1456" s="16">
        <v>2</v>
      </c>
      <c r="AU1456">
        <v>0</v>
      </c>
      <c r="AV1456">
        <v>0</v>
      </c>
      <c r="AW1456">
        <v>0</v>
      </c>
      <c r="AX1456">
        <v>0</v>
      </c>
      <c r="AY1456">
        <v>1</v>
      </c>
      <c r="AZ1456">
        <v>0</v>
      </c>
    </row>
    <row r="1457" spans="1:52" x14ac:dyDescent="0.35">
      <c r="A1457">
        <v>13704</v>
      </c>
      <c r="B1457" t="s">
        <v>69</v>
      </c>
      <c r="C1457" t="s">
        <v>74</v>
      </c>
      <c r="D1457" t="s">
        <v>68</v>
      </c>
      <c r="E1457" t="s">
        <v>84</v>
      </c>
      <c r="F1457" t="s">
        <v>200</v>
      </c>
      <c r="G1457" t="s">
        <v>96</v>
      </c>
      <c r="H1457" t="s">
        <v>99</v>
      </c>
      <c r="I1457" t="s">
        <v>199</v>
      </c>
      <c r="J1457" t="s">
        <v>111</v>
      </c>
      <c r="K1457" t="s">
        <v>116</v>
      </c>
      <c r="L1457">
        <v>9</v>
      </c>
      <c r="X1457" s="16"/>
      <c r="Y1457" t="s">
        <v>68</v>
      </c>
      <c r="Z1457">
        <v>9</v>
      </c>
      <c r="AA1457">
        <v>5</v>
      </c>
      <c r="AB1457">
        <v>5</v>
      </c>
      <c r="AC1457">
        <v>10</v>
      </c>
      <c r="AD1457" t="s">
        <v>128</v>
      </c>
      <c r="AE1457" s="16">
        <v>5</v>
      </c>
      <c r="AF1457" s="16">
        <v>5</v>
      </c>
      <c r="AG1457" s="16">
        <v>4</v>
      </c>
      <c r="AH1457" s="16">
        <v>4</v>
      </c>
      <c r="AI1457" s="16">
        <v>1</v>
      </c>
      <c r="AJ1457" s="16"/>
      <c r="AK1457">
        <v>10</v>
      </c>
      <c r="AL1457" s="16">
        <v>10</v>
      </c>
      <c r="AM1457" s="16">
        <v>9</v>
      </c>
      <c r="AN1457" s="16">
        <v>9</v>
      </c>
      <c r="AO1457" s="16">
        <v>10</v>
      </c>
      <c r="AP1457" s="16">
        <v>9</v>
      </c>
      <c r="AQ1457" s="16">
        <v>1</v>
      </c>
      <c r="AR1457" s="16">
        <v>3</v>
      </c>
      <c r="AS1457" s="16">
        <v>2</v>
      </c>
      <c r="AT1457" s="16">
        <v>4</v>
      </c>
      <c r="AU1457">
        <v>0</v>
      </c>
      <c r="AV1457">
        <v>0</v>
      </c>
      <c r="AW1457">
        <v>0</v>
      </c>
      <c r="AX1457">
        <v>0</v>
      </c>
      <c r="AY1457">
        <v>1</v>
      </c>
      <c r="AZ1457">
        <v>0</v>
      </c>
    </row>
    <row r="1458" spans="1:52" x14ac:dyDescent="0.35">
      <c r="A1458">
        <v>13706</v>
      </c>
      <c r="B1458" t="s">
        <v>69</v>
      </c>
      <c r="C1458" t="s">
        <v>74</v>
      </c>
      <c r="D1458" t="s">
        <v>68</v>
      </c>
      <c r="E1458" t="s">
        <v>83</v>
      </c>
      <c r="F1458" t="s">
        <v>196</v>
      </c>
      <c r="G1458" t="s">
        <v>95</v>
      </c>
      <c r="H1458" t="s">
        <v>97</v>
      </c>
      <c r="I1458" t="s">
        <v>209</v>
      </c>
      <c r="J1458" t="s">
        <v>112</v>
      </c>
      <c r="K1458" t="s">
        <v>116</v>
      </c>
      <c r="L1458">
        <v>5</v>
      </c>
      <c r="X1458" s="16"/>
      <c r="Y1458" t="s">
        <v>68</v>
      </c>
      <c r="Z1458">
        <v>5</v>
      </c>
      <c r="AA1458">
        <v>3</v>
      </c>
      <c r="AB1458">
        <v>5</v>
      </c>
      <c r="AC1458">
        <v>3</v>
      </c>
      <c r="AD1458" t="s">
        <v>128</v>
      </c>
      <c r="AE1458" s="16">
        <v>3</v>
      </c>
      <c r="AF1458" s="16">
        <v>3</v>
      </c>
      <c r="AG1458" s="16">
        <v>2</v>
      </c>
      <c r="AH1458" s="16">
        <v>2</v>
      </c>
      <c r="AI1458" s="16">
        <v>1</v>
      </c>
      <c r="AJ1458" s="16"/>
      <c r="AK1458">
        <v>4</v>
      </c>
      <c r="AL1458" s="16">
        <v>5</v>
      </c>
      <c r="AM1458" s="16">
        <v>3</v>
      </c>
      <c r="AN1458" s="16">
        <v>6</v>
      </c>
      <c r="AO1458" s="16">
        <v>6</v>
      </c>
      <c r="AP1458" s="16">
        <v>5</v>
      </c>
      <c r="AQ1458" s="16">
        <v>2</v>
      </c>
      <c r="AR1458" s="16">
        <v>3</v>
      </c>
      <c r="AS1458" s="16">
        <v>4</v>
      </c>
      <c r="AT1458" s="16">
        <v>1</v>
      </c>
      <c r="AU1458">
        <v>0</v>
      </c>
      <c r="AV1458">
        <v>0</v>
      </c>
      <c r="AW1458">
        <v>0</v>
      </c>
      <c r="AX1458">
        <v>0</v>
      </c>
      <c r="AY1458">
        <v>1</v>
      </c>
      <c r="AZ1458">
        <v>0</v>
      </c>
    </row>
    <row r="1459" spans="1:52" x14ac:dyDescent="0.35">
      <c r="A1459">
        <v>13709</v>
      </c>
      <c r="B1459" t="s">
        <v>69</v>
      </c>
      <c r="C1459" t="s">
        <v>74</v>
      </c>
      <c r="D1459" t="s">
        <v>68</v>
      </c>
      <c r="E1459" t="s">
        <v>81</v>
      </c>
      <c r="F1459" t="s">
        <v>208</v>
      </c>
      <c r="G1459" t="s">
        <v>96</v>
      </c>
      <c r="H1459" t="s">
        <v>98</v>
      </c>
      <c r="I1459" t="s">
        <v>197</v>
      </c>
      <c r="J1459" t="s">
        <v>111</v>
      </c>
      <c r="K1459" t="s">
        <v>202</v>
      </c>
      <c r="L1459">
        <v>10</v>
      </c>
      <c r="X1459" s="16"/>
      <c r="Y1459" t="s">
        <v>69</v>
      </c>
      <c r="AB1459">
        <v>4</v>
      </c>
      <c r="AE1459" s="16"/>
      <c r="AF1459" s="16"/>
      <c r="AG1459" s="16"/>
      <c r="AH1459" s="16"/>
      <c r="AI1459" s="16"/>
      <c r="AJ1459" s="16"/>
      <c r="AK1459">
        <v>9</v>
      </c>
      <c r="AL1459" s="16">
        <v>10</v>
      </c>
      <c r="AM1459" s="16">
        <v>10</v>
      </c>
      <c r="AN1459" s="16">
        <v>9</v>
      </c>
      <c r="AO1459" s="16">
        <v>8</v>
      </c>
      <c r="AP1459" s="16">
        <v>9</v>
      </c>
      <c r="AQ1459" s="16">
        <v>1</v>
      </c>
      <c r="AR1459" s="16">
        <v>4</v>
      </c>
      <c r="AS1459" s="16">
        <v>2</v>
      </c>
      <c r="AT1459" s="16">
        <v>3</v>
      </c>
      <c r="AU1459">
        <v>1</v>
      </c>
      <c r="AV1459">
        <v>0</v>
      </c>
      <c r="AW1459">
        <v>0</v>
      </c>
      <c r="AX1459">
        <v>0</v>
      </c>
      <c r="AY1459">
        <v>0</v>
      </c>
      <c r="AZ1459">
        <v>0</v>
      </c>
    </row>
    <row r="1460" spans="1:52" x14ac:dyDescent="0.35">
      <c r="A1460">
        <v>13712</v>
      </c>
      <c r="B1460" t="s">
        <v>69</v>
      </c>
      <c r="C1460" t="s">
        <v>74</v>
      </c>
      <c r="D1460" t="s">
        <v>68</v>
      </c>
      <c r="E1460" t="s">
        <v>78</v>
      </c>
      <c r="F1460" t="s">
        <v>196</v>
      </c>
      <c r="G1460" t="s">
        <v>95</v>
      </c>
      <c r="H1460" t="s">
        <v>98</v>
      </c>
      <c r="I1460" t="s">
        <v>199</v>
      </c>
      <c r="J1460" t="s">
        <v>111</v>
      </c>
      <c r="K1460" t="s">
        <v>204</v>
      </c>
      <c r="L1460">
        <v>8</v>
      </c>
      <c r="X1460" s="16"/>
      <c r="Y1460" t="s">
        <v>69</v>
      </c>
      <c r="AB1460">
        <v>5</v>
      </c>
      <c r="AE1460" s="16"/>
      <c r="AF1460" s="16"/>
      <c r="AG1460" s="16"/>
      <c r="AH1460" s="16"/>
      <c r="AI1460" s="16"/>
      <c r="AJ1460" s="16"/>
      <c r="AK1460">
        <v>9</v>
      </c>
      <c r="AL1460" s="16">
        <v>9</v>
      </c>
      <c r="AM1460" s="16">
        <v>8</v>
      </c>
      <c r="AN1460" s="16">
        <v>8</v>
      </c>
      <c r="AO1460" s="16">
        <v>8</v>
      </c>
      <c r="AP1460" s="16">
        <v>8</v>
      </c>
      <c r="AQ1460" s="16">
        <v>4</v>
      </c>
      <c r="AR1460" s="16">
        <v>3</v>
      </c>
      <c r="AS1460" s="16">
        <v>2</v>
      </c>
      <c r="AT1460" s="16">
        <v>1</v>
      </c>
      <c r="AU1460">
        <v>0</v>
      </c>
      <c r="AV1460">
        <v>1</v>
      </c>
      <c r="AW1460">
        <v>1</v>
      </c>
      <c r="AX1460">
        <v>0</v>
      </c>
      <c r="AY1460">
        <v>0</v>
      </c>
      <c r="AZ1460">
        <v>0</v>
      </c>
    </row>
    <row r="1461" spans="1:52" x14ac:dyDescent="0.35">
      <c r="A1461">
        <v>13713</v>
      </c>
      <c r="B1461" t="s">
        <v>69</v>
      </c>
      <c r="C1461" t="s">
        <v>74</v>
      </c>
      <c r="D1461" t="s">
        <v>68</v>
      </c>
      <c r="E1461" t="s">
        <v>75</v>
      </c>
      <c r="F1461" t="s">
        <v>196</v>
      </c>
      <c r="G1461" t="s">
        <v>95</v>
      </c>
      <c r="H1461" t="s">
        <v>98</v>
      </c>
      <c r="I1461" t="s">
        <v>203</v>
      </c>
      <c r="J1461" t="s">
        <v>111</v>
      </c>
      <c r="K1461" t="s">
        <v>117</v>
      </c>
      <c r="L1461">
        <v>9</v>
      </c>
      <c r="X1461" s="16"/>
      <c r="Y1461" t="s">
        <v>69</v>
      </c>
      <c r="AB1461">
        <v>4</v>
      </c>
      <c r="AE1461" s="16"/>
      <c r="AF1461" s="16"/>
      <c r="AG1461" s="16"/>
      <c r="AH1461" s="16"/>
      <c r="AI1461" s="16"/>
      <c r="AJ1461" s="16"/>
      <c r="AK1461">
        <v>9</v>
      </c>
      <c r="AL1461" s="16">
        <v>9</v>
      </c>
      <c r="AM1461" s="16">
        <v>7</v>
      </c>
      <c r="AN1461" s="16">
        <v>8</v>
      </c>
      <c r="AO1461" s="16">
        <v>9</v>
      </c>
      <c r="AP1461" s="16">
        <v>7</v>
      </c>
      <c r="AQ1461" s="16">
        <v>2</v>
      </c>
      <c r="AR1461" s="16">
        <v>1</v>
      </c>
      <c r="AS1461" s="16">
        <v>4</v>
      </c>
      <c r="AT1461" s="16">
        <v>3</v>
      </c>
      <c r="AU1461">
        <v>1</v>
      </c>
      <c r="AV1461">
        <v>0</v>
      </c>
      <c r="AW1461">
        <v>0</v>
      </c>
      <c r="AX1461">
        <v>0</v>
      </c>
      <c r="AY1461">
        <v>1</v>
      </c>
      <c r="AZ1461">
        <v>0</v>
      </c>
    </row>
    <row r="1462" spans="1:52" x14ac:dyDescent="0.35">
      <c r="A1462">
        <v>13714</v>
      </c>
      <c r="B1462" t="s">
        <v>69</v>
      </c>
      <c r="C1462" t="s">
        <v>74</v>
      </c>
      <c r="D1462" t="s">
        <v>68</v>
      </c>
      <c r="E1462" t="s">
        <v>84</v>
      </c>
      <c r="F1462" t="s">
        <v>92</v>
      </c>
      <c r="G1462" t="s">
        <v>94</v>
      </c>
      <c r="H1462" t="s">
        <v>99</v>
      </c>
      <c r="I1462" t="s">
        <v>209</v>
      </c>
      <c r="J1462" t="s">
        <v>111</v>
      </c>
      <c r="K1462" t="s">
        <v>116</v>
      </c>
      <c r="L1462">
        <v>9</v>
      </c>
      <c r="X1462" s="16"/>
      <c r="Y1462" t="s">
        <v>69</v>
      </c>
      <c r="AB1462">
        <v>5</v>
      </c>
      <c r="AE1462" s="16"/>
      <c r="AF1462" s="16"/>
      <c r="AG1462" s="16"/>
      <c r="AH1462" s="16"/>
      <c r="AI1462" s="16"/>
      <c r="AJ1462" s="16"/>
      <c r="AK1462">
        <v>10</v>
      </c>
      <c r="AL1462" s="16">
        <v>10</v>
      </c>
      <c r="AM1462" s="16">
        <v>8</v>
      </c>
      <c r="AN1462" s="16">
        <v>9</v>
      </c>
      <c r="AO1462" s="16">
        <v>7</v>
      </c>
      <c r="AP1462" s="16">
        <v>10</v>
      </c>
      <c r="AQ1462" s="16">
        <v>4</v>
      </c>
      <c r="AR1462" s="16">
        <v>2</v>
      </c>
      <c r="AS1462" s="16">
        <v>3</v>
      </c>
      <c r="AT1462" s="16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0</v>
      </c>
    </row>
    <row r="1463" spans="1:52" x14ac:dyDescent="0.35">
      <c r="A1463">
        <v>13716</v>
      </c>
      <c r="B1463" t="s">
        <v>69</v>
      </c>
      <c r="C1463" t="s">
        <v>74</v>
      </c>
      <c r="D1463" t="s">
        <v>68</v>
      </c>
      <c r="E1463" t="s">
        <v>84</v>
      </c>
      <c r="F1463" t="s">
        <v>196</v>
      </c>
      <c r="G1463" t="s">
        <v>95</v>
      </c>
      <c r="H1463" t="s">
        <v>97</v>
      </c>
      <c r="I1463" t="s">
        <v>201</v>
      </c>
      <c r="J1463" t="s">
        <v>111</v>
      </c>
      <c r="K1463" t="s">
        <v>204</v>
      </c>
      <c r="L1463">
        <v>9</v>
      </c>
      <c r="X1463" s="16"/>
      <c r="Y1463" t="s">
        <v>69</v>
      </c>
      <c r="AB1463">
        <v>5</v>
      </c>
      <c r="AE1463" s="16"/>
      <c r="AF1463" s="16"/>
      <c r="AG1463" s="16"/>
      <c r="AH1463" s="16"/>
      <c r="AI1463" s="16"/>
      <c r="AJ1463" s="16"/>
      <c r="AK1463">
        <v>10</v>
      </c>
      <c r="AL1463" s="16">
        <v>10</v>
      </c>
      <c r="AM1463" s="16">
        <v>7</v>
      </c>
      <c r="AN1463" s="16">
        <v>10</v>
      </c>
      <c r="AO1463" s="16">
        <v>9</v>
      </c>
      <c r="AP1463" s="16">
        <v>10</v>
      </c>
      <c r="AQ1463" s="16">
        <v>4</v>
      </c>
      <c r="AR1463" s="16">
        <v>3</v>
      </c>
      <c r="AS1463" s="16">
        <v>1</v>
      </c>
      <c r="AT1463" s="16">
        <v>2</v>
      </c>
      <c r="AU1463">
        <v>1</v>
      </c>
      <c r="AV1463">
        <v>0</v>
      </c>
      <c r="AW1463">
        <v>0</v>
      </c>
      <c r="AX1463">
        <v>0</v>
      </c>
      <c r="AY1463">
        <v>1</v>
      </c>
      <c r="AZ1463">
        <v>0</v>
      </c>
    </row>
    <row r="1464" spans="1:52" x14ac:dyDescent="0.35">
      <c r="A1464">
        <v>13720</v>
      </c>
      <c r="B1464" t="s">
        <v>69</v>
      </c>
      <c r="C1464" t="s">
        <v>74</v>
      </c>
      <c r="D1464" t="s">
        <v>68</v>
      </c>
      <c r="E1464" t="s">
        <v>83</v>
      </c>
      <c r="F1464" t="s">
        <v>198</v>
      </c>
      <c r="G1464" t="s">
        <v>96</v>
      </c>
      <c r="H1464" t="s">
        <v>98</v>
      </c>
      <c r="I1464" t="s">
        <v>197</v>
      </c>
      <c r="J1464" t="s">
        <v>111</v>
      </c>
      <c r="K1464" t="s">
        <v>202</v>
      </c>
      <c r="L1464">
        <v>8</v>
      </c>
      <c r="X1464" s="16"/>
      <c r="Y1464" t="s">
        <v>68</v>
      </c>
      <c r="Z1464">
        <v>9</v>
      </c>
      <c r="AA1464">
        <v>4</v>
      </c>
      <c r="AB1464">
        <v>4</v>
      </c>
      <c r="AC1464">
        <v>9</v>
      </c>
      <c r="AD1464" t="s">
        <v>128</v>
      </c>
      <c r="AE1464" s="16">
        <v>4</v>
      </c>
      <c r="AF1464" s="16">
        <v>3</v>
      </c>
      <c r="AG1464" s="16">
        <v>5</v>
      </c>
      <c r="AH1464" s="16">
        <v>4</v>
      </c>
      <c r="AI1464" s="16">
        <v>1</v>
      </c>
      <c r="AJ1464" s="16"/>
      <c r="AK1464">
        <v>9</v>
      </c>
      <c r="AL1464" s="16">
        <v>9</v>
      </c>
      <c r="AM1464" s="16">
        <v>10</v>
      </c>
      <c r="AN1464" s="16">
        <v>10</v>
      </c>
      <c r="AO1464" s="16">
        <v>8</v>
      </c>
      <c r="AP1464" s="16">
        <v>9</v>
      </c>
      <c r="AQ1464" s="16">
        <v>1</v>
      </c>
      <c r="AR1464" s="16">
        <v>3</v>
      </c>
      <c r="AS1464" s="16">
        <v>4</v>
      </c>
      <c r="AT1464" s="16">
        <v>2</v>
      </c>
      <c r="AU1464">
        <v>1</v>
      </c>
      <c r="AV1464">
        <v>0</v>
      </c>
      <c r="AW1464">
        <v>1</v>
      </c>
      <c r="AX1464">
        <v>0</v>
      </c>
      <c r="AY1464">
        <v>0</v>
      </c>
      <c r="AZ1464">
        <v>0</v>
      </c>
    </row>
    <row r="1465" spans="1:52" x14ac:dyDescent="0.35">
      <c r="A1465">
        <v>13721</v>
      </c>
      <c r="B1465" t="s">
        <v>69</v>
      </c>
      <c r="C1465" t="s">
        <v>74</v>
      </c>
      <c r="D1465" t="s">
        <v>68</v>
      </c>
      <c r="E1465" t="s">
        <v>78</v>
      </c>
      <c r="F1465" t="s">
        <v>198</v>
      </c>
      <c r="G1465" t="s">
        <v>95</v>
      </c>
      <c r="H1465" t="s">
        <v>98</v>
      </c>
      <c r="I1465" t="s">
        <v>209</v>
      </c>
      <c r="J1465" t="s">
        <v>111</v>
      </c>
      <c r="K1465" t="s">
        <v>204</v>
      </c>
      <c r="L1465">
        <v>8</v>
      </c>
      <c r="X1465" s="16"/>
      <c r="Y1465" t="s">
        <v>69</v>
      </c>
      <c r="AB1465">
        <v>4</v>
      </c>
      <c r="AE1465" s="16"/>
      <c r="AF1465" s="16"/>
      <c r="AG1465" s="16"/>
      <c r="AH1465" s="16"/>
      <c r="AI1465" s="16"/>
      <c r="AJ1465" s="16"/>
      <c r="AK1465">
        <v>7</v>
      </c>
      <c r="AL1465" s="16">
        <v>9</v>
      </c>
      <c r="AM1465" s="16">
        <v>7</v>
      </c>
      <c r="AN1465" s="16">
        <v>8</v>
      </c>
      <c r="AO1465" s="16">
        <v>10</v>
      </c>
      <c r="AP1465" s="16">
        <v>9</v>
      </c>
      <c r="AQ1465" s="16">
        <v>1</v>
      </c>
      <c r="AR1465" s="16">
        <v>4</v>
      </c>
      <c r="AS1465" s="16">
        <v>2</v>
      </c>
      <c r="AT1465" s="16">
        <v>3</v>
      </c>
      <c r="AU1465">
        <v>0</v>
      </c>
      <c r="AV1465">
        <v>0</v>
      </c>
      <c r="AW1465">
        <v>0</v>
      </c>
      <c r="AX1465">
        <v>0</v>
      </c>
      <c r="AY1465">
        <v>1</v>
      </c>
      <c r="AZ1465">
        <v>0</v>
      </c>
    </row>
    <row r="1466" spans="1:52" x14ac:dyDescent="0.35">
      <c r="A1466">
        <v>13724</v>
      </c>
      <c r="B1466" t="s">
        <v>69</v>
      </c>
      <c r="C1466" t="s">
        <v>74</v>
      </c>
      <c r="D1466" t="s">
        <v>68</v>
      </c>
      <c r="E1466" t="s">
        <v>85</v>
      </c>
      <c r="F1466" t="s">
        <v>196</v>
      </c>
      <c r="G1466" t="s">
        <v>96</v>
      </c>
      <c r="H1466" t="s">
        <v>97</v>
      </c>
      <c r="I1466" t="s">
        <v>201</v>
      </c>
      <c r="J1466" t="s">
        <v>110</v>
      </c>
      <c r="K1466" t="s">
        <v>204</v>
      </c>
      <c r="L1466">
        <v>10</v>
      </c>
      <c r="P1466">
        <v>9</v>
      </c>
      <c r="Q1466">
        <v>10</v>
      </c>
      <c r="R1466">
        <v>9</v>
      </c>
      <c r="S1466">
        <v>10</v>
      </c>
      <c r="T1466">
        <v>8</v>
      </c>
      <c r="U1466">
        <v>10</v>
      </c>
      <c r="V1466" t="s">
        <v>124</v>
      </c>
      <c r="X1466">
        <v>4</v>
      </c>
      <c r="Y1466" t="s">
        <v>69</v>
      </c>
      <c r="AB1466">
        <v>5</v>
      </c>
      <c r="AE1466" s="16"/>
      <c r="AF1466" s="16"/>
      <c r="AG1466" s="16"/>
      <c r="AH1466" s="16"/>
      <c r="AI1466" s="16"/>
      <c r="AJ1466" s="16"/>
      <c r="AL1466" s="16"/>
      <c r="AM1466" s="16"/>
      <c r="AN1466" s="16"/>
      <c r="AO1466" s="16"/>
      <c r="AP1466" s="16"/>
      <c r="AQ1466" s="16"/>
      <c r="AR1466" s="16"/>
      <c r="AS1466" s="16"/>
      <c r="AT1466" s="16"/>
      <c r="AU1466">
        <v>0</v>
      </c>
      <c r="AV1466">
        <v>0</v>
      </c>
      <c r="AW1466">
        <v>0</v>
      </c>
      <c r="AX1466">
        <v>0</v>
      </c>
      <c r="AY1466">
        <v>1</v>
      </c>
      <c r="AZ1466">
        <v>0</v>
      </c>
    </row>
    <row r="1467" spans="1:52" x14ac:dyDescent="0.35">
      <c r="A1467">
        <v>13728</v>
      </c>
      <c r="B1467" t="s">
        <v>69</v>
      </c>
      <c r="C1467" t="s">
        <v>74</v>
      </c>
      <c r="D1467" t="s">
        <v>68</v>
      </c>
      <c r="E1467" t="s">
        <v>82</v>
      </c>
      <c r="F1467" t="s">
        <v>198</v>
      </c>
      <c r="G1467" t="s">
        <v>96</v>
      </c>
      <c r="H1467" t="s">
        <v>97</v>
      </c>
      <c r="I1467" t="s">
        <v>199</v>
      </c>
      <c r="J1467" t="s">
        <v>110</v>
      </c>
      <c r="K1467" t="s">
        <v>204</v>
      </c>
      <c r="L1467">
        <v>6</v>
      </c>
      <c r="P1467">
        <v>9</v>
      </c>
      <c r="Q1467">
        <v>9</v>
      </c>
      <c r="R1467">
        <v>10</v>
      </c>
      <c r="S1467">
        <v>10</v>
      </c>
      <c r="T1467">
        <v>9</v>
      </c>
      <c r="U1467">
        <v>9</v>
      </c>
      <c r="V1467" t="s">
        <v>123</v>
      </c>
      <c r="X1467">
        <v>3</v>
      </c>
      <c r="Y1467" t="s">
        <v>69</v>
      </c>
      <c r="AB1467">
        <v>2</v>
      </c>
      <c r="AE1467" s="16"/>
      <c r="AF1467" s="16"/>
      <c r="AG1467" s="16"/>
      <c r="AH1467" s="16"/>
      <c r="AI1467" s="16"/>
      <c r="AJ1467" s="16"/>
      <c r="AL1467" s="16"/>
      <c r="AM1467" s="16"/>
      <c r="AN1467" s="16"/>
      <c r="AO1467" s="16"/>
      <c r="AP1467" s="16"/>
      <c r="AQ1467" s="16"/>
      <c r="AR1467" s="16"/>
      <c r="AS1467" s="16"/>
      <c r="AT1467" s="16"/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</row>
    <row r="1468" spans="1:52" x14ac:dyDescent="0.35">
      <c r="A1468">
        <v>13729</v>
      </c>
      <c r="B1468" t="s">
        <v>69</v>
      </c>
      <c r="C1468" t="s">
        <v>74</v>
      </c>
      <c r="D1468" t="s">
        <v>68</v>
      </c>
      <c r="E1468" t="s">
        <v>84</v>
      </c>
      <c r="F1468" t="s">
        <v>200</v>
      </c>
      <c r="G1468" t="s">
        <v>94</v>
      </c>
      <c r="H1468" t="s">
        <v>97</v>
      </c>
      <c r="I1468" t="s">
        <v>205</v>
      </c>
      <c r="J1468" t="s">
        <v>110</v>
      </c>
      <c r="K1468" t="s">
        <v>204</v>
      </c>
      <c r="L1468">
        <v>10</v>
      </c>
      <c r="P1468">
        <v>10</v>
      </c>
      <c r="Q1468">
        <v>10</v>
      </c>
      <c r="R1468">
        <v>9</v>
      </c>
      <c r="S1468">
        <v>8</v>
      </c>
      <c r="T1468">
        <v>9</v>
      </c>
      <c r="U1468">
        <v>10</v>
      </c>
      <c r="V1468" t="s">
        <v>126</v>
      </c>
      <c r="X1468">
        <v>4</v>
      </c>
      <c r="Y1468" t="s">
        <v>69</v>
      </c>
      <c r="AB1468">
        <v>5</v>
      </c>
      <c r="AE1468" s="16"/>
      <c r="AF1468" s="16"/>
      <c r="AG1468" s="16"/>
      <c r="AH1468" s="16"/>
      <c r="AI1468" s="16"/>
      <c r="AJ1468" s="16"/>
      <c r="AL1468" s="16"/>
      <c r="AM1468" s="16"/>
      <c r="AN1468" s="16"/>
      <c r="AO1468" s="16"/>
      <c r="AP1468" s="16"/>
      <c r="AQ1468" s="16"/>
      <c r="AR1468" s="16"/>
      <c r="AS1468" s="16"/>
      <c r="AT1468" s="16"/>
      <c r="AU1468">
        <v>0</v>
      </c>
      <c r="AV1468">
        <v>0</v>
      </c>
      <c r="AW1468">
        <v>0</v>
      </c>
      <c r="AX1468">
        <v>0</v>
      </c>
      <c r="AY1468">
        <v>1</v>
      </c>
      <c r="AZ1468">
        <v>0</v>
      </c>
    </row>
    <row r="1469" spans="1:52" x14ac:dyDescent="0.35">
      <c r="A1469">
        <v>13730</v>
      </c>
      <c r="B1469" t="s">
        <v>69</v>
      </c>
      <c r="C1469" t="s">
        <v>74</v>
      </c>
      <c r="D1469" t="s">
        <v>68</v>
      </c>
      <c r="E1469" t="s">
        <v>86</v>
      </c>
      <c r="F1469" t="s">
        <v>200</v>
      </c>
      <c r="G1469" t="s">
        <v>96</v>
      </c>
      <c r="H1469" t="s">
        <v>98</v>
      </c>
      <c r="I1469" t="s">
        <v>199</v>
      </c>
      <c r="J1469" t="s">
        <v>112</v>
      </c>
      <c r="K1469" t="s">
        <v>204</v>
      </c>
      <c r="L1469">
        <v>9</v>
      </c>
      <c r="X1469" s="16"/>
      <c r="Y1469" t="s">
        <v>69</v>
      </c>
      <c r="AB1469">
        <v>4</v>
      </c>
      <c r="AE1469" s="16"/>
      <c r="AF1469" s="16"/>
      <c r="AG1469" s="16"/>
      <c r="AH1469" s="16"/>
      <c r="AI1469" s="16"/>
      <c r="AJ1469" s="16"/>
      <c r="AK1469">
        <v>10</v>
      </c>
      <c r="AL1469" s="16">
        <v>9</v>
      </c>
      <c r="AM1469" s="16">
        <v>7</v>
      </c>
      <c r="AN1469" s="16">
        <v>10</v>
      </c>
      <c r="AO1469" s="16">
        <v>8</v>
      </c>
      <c r="AP1469" s="16">
        <v>7</v>
      </c>
      <c r="AQ1469" s="16">
        <v>1</v>
      </c>
      <c r="AR1469" s="16">
        <v>3</v>
      </c>
      <c r="AS1469" s="16">
        <v>2</v>
      </c>
      <c r="AT1469" s="16">
        <v>4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0</v>
      </c>
    </row>
    <row r="1470" spans="1:52" x14ac:dyDescent="0.35">
      <c r="A1470">
        <v>13731</v>
      </c>
      <c r="B1470" t="s">
        <v>69</v>
      </c>
      <c r="C1470" t="s">
        <v>74</v>
      </c>
      <c r="D1470" t="s">
        <v>68</v>
      </c>
      <c r="E1470" t="s">
        <v>76</v>
      </c>
      <c r="F1470" t="s">
        <v>198</v>
      </c>
      <c r="G1470" t="s">
        <v>95</v>
      </c>
      <c r="H1470" t="s">
        <v>97</v>
      </c>
      <c r="I1470" t="s">
        <v>205</v>
      </c>
      <c r="J1470" t="s">
        <v>110</v>
      </c>
      <c r="K1470" t="s">
        <v>116</v>
      </c>
      <c r="L1470">
        <v>10</v>
      </c>
      <c r="P1470">
        <v>10</v>
      </c>
      <c r="Q1470">
        <v>10</v>
      </c>
      <c r="R1470">
        <v>9</v>
      </c>
      <c r="S1470">
        <v>9</v>
      </c>
      <c r="T1470">
        <v>9</v>
      </c>
      <c r="U1470">
        <v>10</v>
      </c>
      <c r="V1470" t="s">
        <v>123</v>
      </c>
      <c r="X1470">
        <v>5</v>
      </c>
      <c r="Y1470" t="s">
        <v>69</v>
      </c>
      <c r="AB1470">
        <v>5</v>
      </c>
      <c r="AE1470" s="16"/>
      <c r="AF1470" s="16"/>
      <c r="AG1470" s="16"/>
      <c r="AH1470" s="16"/>
      <c r="AI1470" s="16"/>
      <c r="AJ1470" s="16"/>
      <c r="AL1470" s="16"/>
      <c r="AM1470" s="16"/>
      <c r="AN1470" s="16"/>
      <c r="AO1470" s="16"/>
      <c r="AP1470" s="16"/>
      <c r="AQ1470" s="16"/>
      <c r="AR1470" s="16"/>
      <c r="AS1470" s="16"/>
      <c r="AT1470" s="16"/>
      <c r="AU1470">
        <v>1</v>
      </c>
      <c r="AV1470">
        <v>0</v>
      </c>
      <c r="AW1470">
        <v>0</v>
      </c>
      <c r="AX1470">
        <v>0</v>
      </c>
      <c r="AY1470">
        <v>0</v>
      </c>
      <c r="AZ1470">
        <v>0</v>
      </c>
    </row>
    <row r="1471" spans="1:52" x14ac:dyDescent="0.35">
      <c r="A1471">
        <v>13734</v>
      </c>
      <c r="B1471" t="s">
        <v>69</v>
      </c>
      <c r="C1471" t="s">
        <v>74</v>
      </c>
      <c r="D1471" t="s">
        <v>68</v>
      </c>
      <c r="E1471" t="s">
        <v>86</v>
      </c>
      <c r="F1471" t="s">
        <v>208</v>
      </c>
      <c r="G1471" t="s">
        <v>93</v>
      </c>
      <c r="H1471" t="s">
        <v>98</v>
      </c>
      <c r="I1471" t="s">
        <v>201</v>
      </c>
      <c r="J1471" t="s">
        <v>111</v>
      </c>
      <c r="K1471" t="s">
        <v>202</v>
      </c>
      <c r="L1471">
        <v>9</v>
      </c>
      <c r="X1471" s="16"/>
      <c r="Y1471" t="s">
        <v>69</v>
      </c>
      <c r="AB1471">
        <v>5</v>
      </c>
      <c r="AE1471" s="16"/>
      <c r="AF1471" s="16"/>
      <c r="AG1471" s="16"/>
      <c r="AH1471" s="16"/>
      <c r="AI1471" s="16"/>
      <c r="AJ1471" s="16"/>
      <c r="AK1471">
        <v>10</v>
      </c>
      <c r="AL1471" s="16">
        <v>9</v>
      </c>
      <c r="AM1471" s="16">
        <v>9</v>
      </c>
      <c r="AN1471" s="16">
        <v>9</v>
      </c>
      <c r="AO1471" s="16">
        <v>7</v>
      </c>
      <c r="AP1471" s="16">
        <v>8</v>
      </c>
      <c r="AQ1471" s="16">
        <v>3</v>
      </c>
      <c r="AR1471" s="16">
        <v>4</v>
      </c>
      <c r="AS1471" s="16">
        <v>2</v>
      </c>
      <c r="AT1471" s="16">
        <v>1</v>
      </c>
      <c r="AU1471">
        <v>1</v>
      </c>
      <c r="AV1471">
        <v>0</v>
      </c>
      <c r="AW1471">
        <v>0</v>
      </c>
      <c r="AX1471">
        <v>0</v>
      </c>
      <c r="AY1471">
        <v>0</v>
      </c>
      <c r="AZ1471">
        <v>0</v>
      </c>
    </row>
    <row r="1472" spans="1:52" x14ac:dyDescent="0.35">
      <c r="A1472">
        <v>13737</v>
      </c>
      <c r="B1472" t="s">
        <v>69</v>
      </c>
      <c r="C1472" t="s">
        <v>74</v>
      </c>
      <c r="D1472" t="s">
        <v>68</v>
      </c>
      <c r="E1472" t="s">
        <v>75</v>
      </c>
      <c r="F1472" t="s">
        <v>196</v>
      </c>
      <c r="G1472" t="s">
        <v>95</v>
      </c>
      <c r="H1472" t="s">
        <v>97</v>
      </c>
      <c r="I1472" t="s">
        <v>201</v>
      </c>
      <c r="J1472" t="s">
        <v>111</v>
      </c>
      <c r="K1472" t="s">
        <v>116</v>
      </c>
      <c r="L1472">
        <v>10</v>
      </c>
      <c r="X1472" s="16"/>
      <c r="Y1472" t="s">
        <v>69</v>
      </c>
      <c r="AB1472">
        <v>4</v>
      </c>
      <c r="AE1472" s="16"/>
      <c r="AF1472" s="16"/>
      <c r="AG1472" s="16"/>
      <c r="AH1472" s="16"/>
      <c r="AI1472" s="16"/>
      <c r="AJ1472" s="16"/>
      <c r="AK1472">
        <v>9</v>
      </c>
      <c r="AL1472" s="16">
        <v>10</v>
      </c>
      <c r="AM1472" s="16">
        <v>10</v>
      </c>
      <c r="AN1472" s="16">
        <v>9</v>
      </c>
      <c r="AO1472" s="16">
        <v>8</v>
      </c>
      <c r="AP1472" s="16">
        <v>10</v>
      </c>
      <c r="AQ1472" s="16">
        <v>1</v>
      </c>
      <c r="AR1472" s="16">
        <v>3</v>
      </c>
      <c r="AS1472" s="16">
        <v>2</v>
      </c>
      <c r="AT1472" s="16">
        <v>4</v>
      </c>
      <c r="AU1472">
        <v>1</v>
      </c>
      <c r="AV1472">
        <v>0</v>
      </c>
      <c r="AW1472">
        <v>1</v>
      </c>
      <c r="AX1472">
        <v>0</v>
      </c>
      <c r="AY1472">
        <v>0</v>
      </c>
      <c r="AZ1472">
        <v>0</v>
      </c>
    </row>
    <row r="1473" spans="1:52" x14ac:dyDescent="0.35">
      <c r="A1473">
        <v>13740</v>
      </c>
      <c r="B1473" t="s">
        <v>69</v>
      </c>
      <c r="C1473" t="s">
        <v>74</v>
      </c>
      <c r="D1473" t="s">
        <v>68</v>
      </c>
      <c r="E1473" t="s">
        <v>76</v>
      </c>
      <c r="F1473" t="s">
        <v>208</v>
      </c>
      <c r="G1473" t="s">
        <v>96</v>
      </c>
      <c r="H1473" t="s">
        <v>99</v>
      </c>
      <c r="I1473" t="s">
        <v>197</v>
      </c>
      <c r="J1473" t="s">
        <v>111</v>
      </c>
      <c r="K1473" t="s">
        <v>204</v>
      </c>
      <c r="L1473">
        <v>9</v>
      </c>
      <c r="X1473" s="16"/>
      <c r="Y1473" t="s">
        <v>69</v>
      </c>
      <c r="AB1473">
        <v>5</v>
      </c>
      <c r="AE1473" s="16"/>
      <c r="AF1473" s="16"/>
      <c r="AG1473" s="16"/>
      <c r="AH1473" s="16"/>
      <c r="AI1473" s="16"/>
      <c r="AJ1473" s="16"/>
      <c r="AK1473">
        <v>10</v>
      </c>
      <c r="AL1473" s="16">
        <v>10</v>
      </c>
      <c r="AM1473" s="16">
        <v>7</v>
      </c>
      <c r="AN1473" s="16">
        <v>10</v>
      </c>
      <c r="AO1473" s="16">
        <v>8</v>
      </c>
      <c r="AP1473" s="16">
        <v>9</v>
      </c>
      <c r="AQ1473" s="16">
        <v>2</v>
      </c>
      <c r="AR1473" s="16">
        <v>1</v>
      </c>
      <c r="AS1473" s="16">
        <v>3</v>
      </c>
      <c r="AT1473" s="16">
        <v>4</v>
      </c>
      <c r="AU1473">
        <v>0</v>
      </c>
      <c r="AV1473">
        <v>0</v>
      </c>
      <c r="AW1473">
        <v>1</v>
      </c>
      <c r="AX1473">
        <v>0</v>
      </c>
      <c r="AY1473">
        <v>0</v>
      </c>
      <c r="AZ1473">
        <v>0</v>
      </c>
    </row>
    <row r="1474" spans="1:52" x14ac:dyDescent="0.35">
      <c r="A1474">
        <v>13741</v>
      </c>
      <c r="B1474" t="s">
        <v>69</v>
      </c>
      <c r="C1474" t="s">
        <v>74</v>
      </c>
      <c r="D1474" t="s">
        <v>68</v>
      </c>
      <c r="E1474" t="s">
        <v>81</v>
      </c>
      <c r="F1474" t="s">
        <v>92</v>
      </c>
      <c r="G1474" t="s">
        <v>94</v>
      </c>
      <c r="H1474" t="s">
        <v>99</v>
      </c>
      <c r="I1474" t="s">
        <v>201</v>
      </c>
      <c r="J1474" t="s">
        <v>111</v>
      </c>
      <c r="K1474" t="s">
        <v>116</v>
      </c>
      <c r="L1474">
        <v>2</v>
      </c>
      <c r="X1474" s="16"/>
      <c r="Y1474" t="s">
        <v>69</v>
      </c>
      <c r="AB1474">
        <v>2</v>
      </c>
      <c r="AE1474" s="16"/>
      <c r="AF1474" s="16"/>
      <c r="AG1474" s="16"/>
      <c r="AH1474" s="16"/>
      <c r="AI1474" s="16"/>
      <c r="AJ1474" s="16"/>
      <c r="AK1474">
        <v>4</v>
      </c>
      <c r="AL1474" s="16">
        <v>4</v>
      </c>
      <c r="AM1474" s="16">
        <v>4</v>
      </c>
      <c r="AN1474" s="16">
        <v>7</v>
      </c>
      <c r="AO1474" s="16">
        <v>7</v>
      </c>
      <c r="AP1474" s="16">
        <v>4</v>
      </c>
      <c r="AQ1474" s="16">
        <v>4</v>
      </c>
      <c r="AR1474" s="16">
        <v>1</v>
      </c>
      <c r="AS1474" s="16">
        <v>3</v>
      </c>
      <c r="AT1474" s="16">
        <v>2</v>
      </c>
      <c r="AU1474">
        <v>0</v>
      </c>
      <c r="AV1474">
        <v>0</v>
      </c>
      <c r="AW1474">
        <v>0</v>
      </c>
      <c r="AX1474">
        <v>0</v>
      </c>
      <c r="AY1474">
        <v>1</v>
      </c>
      <c r="AZ1474">
        <v>0</v>
      </c>
    </row>
    <row r="1475" spans="1:52" x14ac:dyDescent="0.35">
      <c r="A1475">
        <v>13744</v>
      </c>
      <c r="B1475" t="s">
        <v>69</v>
      </c>
      <c r="C1475" t="s">
        <v>74</v>
      </c>
      <c r="D1475" t="s">
        <v>68</v>
      </c>
      <c r="E1475" t="s">
        <v>75</v>
      </c>
      <c r="F1475" t="s">
        <v>198</v>
      </c>
      <c r="G1475" t="s">
        <v>95</v>
      </c>
      <c r="H1475" t="s">
        <v>97</v>
      </c>
      <c r="I1475" t="s">
        <v>209</v>
      </c>
      <c r="J1475" t="s">
        <v>111</v>
      </c>
      <c r="K1475" t="s">
        <v>117</v>
      </c>
      <c r="L1475">
        <v>7</v>
      </c>
      <c r="X1475" s="16"/>
      <c r="Y1475" t="s">
        <v>68</v>
      </c>
      <c r="Z1475">
        <v>7</v>
      </c>
      <c r="AA1475">
        <v>5</v>
      </c>
      <c r="AB1475">
        <v>5</v>
      </c>
      <c r="AC1475">
        <v>7</v>
      </c>
      <c r="AD1475" t="s">
        <v>128</v>
      </c>
      <c r="AE1475" s="16">
        <v>5</v>
      </c>
      <c r="AF1475" s="16">
        <v>4</v>
      </c>
      <c r="AG1475" s="16">
        <v>4</v>
      </c>
      <c r="AH1475" s="16">
        <v>5</v>
      </c>
      <c r="AI1475" s="16">
        <v>1</v>
      </c>
      <c r="AJ1475" s="16"/>
      <c r="AK1475">
        <v>9</v>
      </c>
      <c r="AL1475" s="16">
        <v>10</v>
      </c>
      <c r="AM1475" s="16">
        <v>10</v>
      </c>
      <c r="AN1475" s="16">
        <v>10</v>
      </c>
      <c r="AO1475" s="16">
        <v>8</v>
      </c>
      <c r="AP1475" s="16">
        <v>8</v>
      </c>
      <c r="AQ1475" s="16">
        <v>4</v>
      </c>
      <c r="AR1475" s="16">
        <v>2</v>
      </c>
      <c r="AS1475" s="16">
        <v>3</v>
      </c>
      <c r="AT1475" s="16">
        <v>1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0</v>
      </c>
    </row>
    <row r="1476" spans="1:52" x14ac:dyDescent="0.35">
      <c r="A1476">
        <v>13747</v>
      </c>
      <c r="B1476" t="s">
        <v>69</v>
      </c>
      <c r="C1476" t="s">
        <v>74</v>
      </c>
      <c r="D1476" t="s">
        <v>68</v>
      </c>
      <c r="E1476" t="s">
        <v>78</v>
      </c>
      <c r="F1476" t="s">
        <v>196</v>
      </c>
      <c r="G1476" t="s">
        <v>95</v>
      </c>
      <c r="H1476" t="s">
        <v>97</v>
      </c>
      <c r="I1476" t="s">
        <v>205</v>
      </c>
      <c r="J1476" t="s">
        <v>111</v>
      </c>
      <c r="K1476" t="s">
        <v>202</v>
      </c>
      <c r="L1476">
        <v>10</v>
      </c>
      <c r="X1476" s="16"/>
      <c r="Y1476" t="s">
        <v>68</v>
      </c>
      <c r="Z1476">
        <v>9</v>
      </c>
      <c r="AA1476">
        <v>5</v>
      </c>
      <c r="AB1476">
        <v>5</v>
      </c>
      <c r="AC1476">
        <v>9</v>
      </c>
      <c r="AD1476" t="s">
        <v>128</v>
      </c>
      <c r="AE1476" s="16">
        <v>4</v>
      </c>
      <c r="AF1476" s="16">
        <v>1</v>
      </c>
      <c r="AG1476" s="16">
        <v>3</v>
      </c>
      <c r="AH1476" s="16">
        <v>4</v>
      </c>
      <c r="AI1476" s="16">
        <v>1</v>
      </c>
      <c r="AJ1476" s="16"/>
      <c r="AK1476">
        <v>9</v>
      </c>
      <c r="AL1476" s="16">
        <v>10</v>
      </c>
      <c r="AM1476" s="16">
        <v>8</v>
      </c>
      <c r="AN1476" s="16">
        <v>8</v>
      </c>
      <c r="AO1476" s="16">
        <v>8</v>
      </c>
      <c r="AP1476" s="16">
        <v>8</v>
      </c>
      <c r="AQ1476" s="16">
        <v>3</v>
      </c>
      <c r="AR1476" s="16">
        <v>4</v>
      </c>
      <c r="AS1476" s="16">
        <v>1</v>
      </c>
      <c r="AT1476" s="16">
        <v>2</v>
      </c>
      <c r="AU1476">
        <v>1</v>
      </c>
      <c r="AV1476">
        <v>1</v>
      </c>
      <c r="AW1476">
        <v>0</v>
      </c>
      <c r="AX1476">
        <v>0</v>
      </c>
      <c r="AY1476">
        <v>1</v>
      </c>
      <c r="AZ1476">
        <v>0</v>
      </c>
    </row>
    <row r="1477" spans="1:52" x14ac:dyDescent="0.35">
      <c r="A1477">
        <v>13748</v>
      </c>
      <c r="B1477" t="s">
        <v>69</v>
      </c>
      <c r="C1477" t="s">
        <v>74</v>
      </c>
      <c r="D1477" t="s">
        <v>68</v>
      </c>
      <c r="E1477" t="s">
        <v>81</v>
      </c>
      <c r="F1477" t="s">
        <v>196</v>
      </c>
      <c r="G1477" t="s">
        <v>96</v>
      </c>
      <c r="H1477" t="s">
        <v>98</v>
      </c>
      <c r="I1477" t="s">
        <v>206</v>
      </c>
      <c r="J1477" t="s">
        <v>111</v>
      </c>
      <c r="K1477" t="s">
        <v>204</v>
      </c>
      <c r="L1477">
        <v>9</v>
      </c>
      <c r="X1477" s="16"/>
      <c r="Y1477" t="s">
        <v>69</v>
      </c>
      <c r="AB1477">
        <v>5</v>
      </c>
      <c r="AE1477" s="16"/>
      <c r="AF1477" s="16"/>
      <c r="AG1477" s="16"/>
      <c r="AH1477" s="16"/>
      <c r="AI1477" s="16"/>
      <c r="AJ1477" s="16"/>
      <c r="AK1477">
        <v>9</v>
      </c>
      <c r="AL1477" s="16">
        <v>10</v>
      </c>
      <c r="AM1477" s="16">
        <v>7</v>
      </c>
      <c r="AN1477" s="16">
        <v>8</v>
      </c>
      <c r="AO1477" s="16">
        <v>8</v>
      </c>
      <c r="AP1477" s="16">
        <v>9</v>
      </c>
      <c r="AQ1477" s="16">
        <v>1</v>
      </c>
      <c r="AR1477" s="16">
        <v>4</v>
      </c>
      <c r="AS1477" s="16">
        <v>2</v>
      </c>
      <c r="AT1477" s="16">
        <v>3</v>
      </c>
      <c r="AU1477">
        <v>0</v>
      </c>
      <c r="AV1477">
        <v>1</v>
      </c>
      <c r="AW1477">
        <v>0</v>
      </c>
      <c r="AX1477">
        <v>0</v>
      </c>
      <c r="AY1477">
        <v>1</v>
      </c>
      <c r="AZ1477">
        <v>0</v>
      </c>
    </row>
    <row r="1478" spans="1:52" x14ac:dyDescent="0.35">
      <c r="A1478">
        <v>13752</v>
      </c>
      <c r="B1478" t="s">
        <v>69</v>
      </c>
      <c r="C1478" t="s">
        <v>74</v>
      </c>
      <c r="D1478" t="s">
        <v>68</v>
      </c>
      <c r="E1478" t="s">
        <v>79</v>
      </c>
      <c r="F1478" t="s">
        <v>198</v>
      </c>
      <c r="G1478" t="s">
        <v>96</v>
      </c>
      <c r="H1478" t="s">
        <v>98</v>
      </c>
      <c r="I1478" t="s">
        <v>199</v>
      </c>
      <c r="J1478" t="s">
        <v>111</v>
      </c>
      <c r="K1478" t="s">
        <v>204</v>
      </c>
      <c r="L1478">
        <v>3</v>
      </c>
      <c r="X1478" s="16"/>
      <c r="Y1478" t="s">
        <v>69</v>
      </c>
      <c r="AB1478">
        <v>5</v>
      </c>
      <c r="AE1478" s="16"/>
      <c r="AF1478" s="16"/>
      <c r="AG1478" s="16"/>
      <c r="AH1478" s="16"/>
      <c r="AI1478" s="16"/>
      <c r="AJ1478" s="16"/>
      <c r="AK1478">
        <v>4</v>
      </c>
      <c r="AL1478" s="16">
        <v>6</v>
      </c>
      <c r="AM1478" s="16">
        <v>4</v>
      </c>
      <c r="AN1478" s="16">
        <v>7</v>
      </c>
      <c r="AO1478" s="16">
        <v>7</v>
      </c>
      <c r="AP1478" s="16">
        <v>7</v>
      </c>
      <c r="AQ1478" s="16">
        <v>1</v>
      </c>
      <c r="AR1478" s="16">
        <v>2</v>
      </c>
      <c r="AS1478" s="16">
        <v>3</v>
      </c>
      <c r="AT1478" s="16">
        <v>4</v>
      </c>
      <c r="AU1478">
        <v>0</v>
      </c>
      <c r="AV1478">
        <v>1</v>
      </c>
      <c r="AW1478">
        <v>1</v>
      </c>
      <c r="AX1478">
        <v>0</v>
      </c>
      <c r="AY1478">
        <v>0</v>
      </c>
      <c r="AZ1478">
        <v>0</v>
      </c>
    </row>
    <row r="1479" spans="1:52" x14ac:dyDescent="0.35">
      <c r="A1479">
        <v>13756</v>
      </c>
      <c r="B1479" t="s">
        <v>69</v>
      </c>
      <c r="C1479" t="s">
        <v>74</v>
      </c>
      <c r="D1479" t="s">
        <v>68</v>
      </c>
      <c r="E1479" t="s">
        <v>77</v>
      </c>
      <c r="F1479" t="s">
        <v>200</v>
      </c>
      <c r="G1479" t="s">
        <v>93</v>
      </c>
      <c r="H1479" t="s">
        <v>97</v>
      </c>
      <c r="I1479" t="s">
        <v>207</v>
      </c>
      <c r="J1479" t="s">
        <v>111</v>
      </c>
      <c r="K1479" t="s">
        <v>117</v>
      </c>
      <c r="L1479">
        <v>8</v>
      </c>
      <c r="X1479" s="16"/>
      <c r="Y1479" t="s">
        <v>68</v>
      </c>
      <c r="Z1479">
        <v>9</v>
      </c>
      <c r="AA1479">
        <v>5</v>
      </c>
      <c r="AB1479">
        <v>5</v>
      </c>
      <c r="AC1479">
        <v>8</v>
      </c>
      <c r="AD1479" t="s">
        <v>128</v>
      </c>
      <c r="AE1479" s="16">
        <v>5</v>
      </c>
      <c r="AF1479" s="16">
        <v>4</v>
      </c>
      <c r="AG1479" s="16">
        <v>4</v>
      </c>
      <c r="AH1479" s="16">
        <v>5</v>
      </c>
      <c r="AI1479" s="16">
        <v>1</v>
      </c>
      <c r="AJ1479" s="16"/>
      <c r="AK1479">
        <v>8</v>
      </c>
      <c r="AL1479" s="16">
        <v>7</v>
      </c>
      <c r="AM1479" s="16">
        <v>9</v>
      </c>
      <c r="AN1479" s="16">
        <v>9</v>
      </c>
      <c r="AO1479" s="16">
        <v>7</v>
      </c>
      <c r="AP1479" s="16">
        <v>9</v>
      </c>
      <c r="AQ1479" s="16">
        <v>3</v>
      </c>
      <c r="AR1479" s="16">
        <v>4</v>
      </c>
      <c r="AS1479" s="16">
        <v>1</v>
      </c>
      <c r="AT1479" s="16">
        <v>2</v>
      </c>
      <c r="AU1479">
        <v>1</v>
      </c>
      <c r="AV1479">
        <v>1</v>
      </c>
      <c r="AW1479">
        <v>0</v>
      </c>
      <c r="AX1479">
        <v>0</v>
      </c>
      <c r="AY1479">
        <v>0</v>
      </c>
      <c r="AZ1479">
        <v>0</v>
      </c>
    </row>
    <row r="1480" spans="1:52" x14ac:dyDescent="0.35">
      <c r="A1480">
        <v>13758</v>
      </c>
      <c r="B1480" t="s">
        <v>69</v>
      </c>
      <c r="C1480" t="s">
        <v>74</v>
      </c>
      <c r="D1480" t="s">
        <v>68</v>
      </c>
      <c r="E1480" t="s">
        <v>85</v>
      </c>
      <c r="F1480" t="s">
        <v>208</v>
      </c>
      <c r="G1480" t="s">
        <v>96</v>
      </c>
      <c r="H1480" t="s">
        <v>99</v>
      </c>
      <c r="I1480" t="s">
        <v>207</v>
      </c>
      <c r="J1480" t="s">
        <v>111</v>
      </c>
      <c r="K1480" t="s">
        <v>202</v>
      </c>
      <c r="L1480">
        <v>8</v>
      </c>
      <c r="X1480" s="16"/>
      <c r="Y1480" t="s">
        <v>68</v>
      </c>
      <c r="Z1480">
        <v>9</v>
      </c>
      <c r="AA1480">
        <v>4</v>
      </c>
      <c r="AB1480">
        <v>5</v>
      </c>
      <c r="AC1480">
        <v>7</v>
      </c>
      <c r="AD1480" t="s">
        <v>128</v>
      </c>
      <c r="AE1480" s="16">
        <v>5</v>
      </c>
      <c r="AF1480" s="16">
        <v>3</v>
      </c>
      <c r="AG1480" s="16">
        <v>5</v>
      </c>
      <c r="AH1480" s="16">
        <v>5</v>
      </c>
      <c r="AI1480" s="16">
        <v>2</v>
      </c>
      <c r="AJ1480" s="16"/>
      <c r="AK1480">
        <v>9</v>
      </c>
      <c r="AL1480" s="16">
        <v>10</v>
      </c>
      <c r="AM1480" s="16">
        <v>10</v>
      </c>
      <c r="AN1480" s="16">
        <v>7</v>
      </c>
      <c r="AO1480" s="16">
        <v>9</v>
      </c>
      <c r="AP1480" s="16">
        <v>6</v>
      </c>
      <c r="AQ1480" s="16">
        <v>1</v>
      </c>
      <c r="AR1480" s="16">
        <v>3</v>
      </c>
      <c r="AS1480" s="16">
        <v>2</v>
      </c>
      <c r="AT1480" s="16">
        <v>4</v>
      </c>
      <c r="AU1480">
        <v>1</v>
      </c>
      <c r="AV1480">
        <v>0</v>
      </c>
      <c r="AW1480">
        <v>0</v>
      </c>
      <c r="AX1480">
        <v>0</v>
      </c>
      <c r="AY1480">
        <v>0</v>
      </c>
      <c r="AZ1480">
        <v>0</v>
      </c>
    </row>
    <row r="1481" spans="1:52" x14ac:dyDescent="0.35">
      <c r="A1481">
        <v>13760</v>
      </c>
      <c r="B1481" t="s">
        <v>69</v>
      </c>
      <c r="C1481" t="s">
        <v>74</v>
      </c>
      <c r="D1481" t="s">
        <v>68</v>
      </c>
      <c r="E1481" t="s">
        <v>85</v>
      </c>
      <c r="F1481" t="s">
        <v>198</v>
      </c>
      <c r="G1481" t="s">
        <v>96</v>
      </c>
      <c r="H1481" t="s">
        <v>97</v>
      </c>
      <c r="I1481" t="s">
        <v>197</v>
      </c>
      <c r="J1481" t="s">
        <v>111</v>
      </c>
      <c r="K1481" t="s">
        <v>202</v>
      </c>
      <c r="L1481">
        <v>9</v>
      </c>
      <c r="X1481" s="16"/>
      <c r="Y1481" t="s">
        <v>69</v>
      </c>
      <c r="AB1481">
        <v>4</v>
      </c>
      <c r="AE1481" s="16"/>
      <c r="AF1481" s="16"/>
      <c r="AG1481" s="16"/>
      <c r="AH1481" s="16"/>
      <c r="AI1481" s="16"/>
      <c r="AJ1481" s="16"/>
      <c r="AK1481">
        <v>9</v>
      </c>
      <c r="AL1481" s="16">
        <v>9</v>
      </c>
      <c r="AM1481" s="16">
        <v>9</v>
      </c>
      <c r="AN1481" s="16">
        <v>6</v>
      </c>
      <c r="AO1481" s="16">
        <v>6</v>
      </c>
      <c r="AP1481" s="16">
        <v>8</v>
      </c>
      <c r="AQ1481" s="16">
        <v>1</v>
      </c>
      <c r="AR1481" s="16">
        <v>3</v>
      </c>
      <c r="AS1481" s="16">
        <v>2</v>
      </c>
      <c r="AT1481" s="16">
        <v>4</v>
      </c>
      <c r="AU1481">
        <v>1</v>
      </c>
      <c r="AV1481">
        <v>0</v>
      </c>
      <c r="AW1481">
        <v>1</v>
      </c>
      <c r="AX1481">
        <v>0</v>
      </c>
      <c r="AY1481">
        <v>0</v>
      </c>
      <c r="AZ1481">
        <v>0</v>
      </c>
    </row>
    <row r="1482" spans="1:52" x14ac:dyDescent="0.35">
      <c r="A1482">
        <v>13761</v>
      </c>
      <c r="B1482" t="s">
        <v>69</v>
      </c>
      <c r="C1482" t="s">
        <v>74</v>
      </c>
      <c r="D1482" t="s">
        <v>68</v>
      </c>
      <c r="E1482" t="s">
        <v>79</v>
      </c>
      <c r="F1482" t="s">
        <v>196</v>
      </c>
      <c r="G1482" t="s">
        <v>96</v>
      </c>
      <c r="H1482" t="s">
        <v>98</v>
      </c>
      <c r="I1482" t="s">
        <v>207</v>
      </c>
      <c r="J1482" t="s">
        <v>111</v>
      </c>
      <c r="K1482" t="s">
        <v>204</v>
      </c>
      <c r="L1482">
        <v>8</v>
      </c>
      <c r="X1482" s="16"/>
      <c r="Y1482" t="s">
        <v>69</v>
      </c>
      <c r="AB1482">
        <v>4</v>
      </c>
      <c r="AE1482" s="16"/>
      <c r="AF1482" s="16"/>
      <c r="AG1482" s="16"/>
      <c r="AH1482" s="16"/>
      <c r="AI1482" s="16"/>
      <c r="AJ1482" s="16"/>
      <c r="AK1482">
        <v>9</v>
      </c>
      <c r="AL1482" s="16">
        <v>10</v>
      </c>
      <c r="AM1482" s="16">
        <v>7</v>
      </c>
      <c r="AN1482" s="16">
        <v>9</v>
      </c>
      <c r="AO1482" s="16">
        <v>10</v>
      </c>
      <c r="AP1482" s="16">
        <v>7</v>
      </c>
      <c r="AQ1482" s="16">
        <v>1</v>
      </c>
      <c r="AR1482" s="16">
        <v>4</v>
      </c>
      <c r="AS1482" s="16">
        <v>3</v>
      </c>
      <c r="AT1482" s="16">
        <v>2</v>
      </c>
      <c r="AU1482">
        <v>0</v>
      </c>
      <c r="AV1482">
        <v>0</v>
      </c>
      <c r="AW1482">
        <v>0</v>
      </c>
      <c r="AX1482">
        <v>0</v>
      </c>
      <c r="AY1482">
        <v>1</v>
      </c>
      <c r="AZ1482">
        <v>0</v>
      </c>
    </row>
    <row r="1483" spans="1:52" x14ac:dyDescent="0.35">
      <c r="A1483">
        <v>13762</v>
      </c>
      <c r="B1483" t="s">
        <v>69</v>
      </c>
      <c r="C1483" t="s">
        <v>74</v>
      </c>
      <c r="D1483" t="s">
        <v>68</v>
      </c>
      <c r="E1483" t="s">
        <v>78</v>
      </c>
      <c r="F1483" t="s">
        <v>198</v>
      </c>
      <c r="G1483" t="s">
        <v>95</v>
      </c>
      <c r="H1483" t="s">
        <v>98</v>
      </c>
      <c r="I1483" t="s">
        <v>205</v>
      </c>
      <c r="J1483" t="s">
        <v>111</v>
      </c>
      <c r="K1483" t="s">
        <v>202</v>
      </c>
      <c r="L1483">
        <v>9</v>
      </c>
      <c r="X1483" s="16"/>
      <c r="Y1483" t="s">
        <v>69</v>
      </c>
      <c r="AB1483">
        <v>5</v>
      </c>
      <c r="AE1483" s="16"/>
      <c r="AF1483" s="16"/>
      <c r="AG1483" s="16"/>
      <c r="AH1483" s="16"/>
      <c r="AI1483" s="16"/>
      <c r="AJ1483" s="16"/>
      <c r="AK1483">
        <v>10</v>
      </c>
      <c r="AL1483" s="16">
        <v>10</v>
      </c>
      <c r="AM1483" s="16">
        <v>10</v>
      </c>
      <c r="AN1483" s="16">
        <v>9</v>
      </c>
      <c r="AO1483" s="16">
        <v>8</v>
      </c>
      <c r="AP1483" s="16">
        <v>9</v>
      </c>
      <c r="AQ1483" s="16">
        <v>1</v>
      </c>
      <c r="AR1483" s="16">
        <v>4</v>
      </c>
      <c r="AS1483" s="16">
        <v>3</v>
      </c>
      <c r="AT1483" s="16">
        <v>2</v>
      </c>
      <c r="AU1483">
        <v>1</v>
      </c>
      <c r="AV1483">
        <v>1</v>
      </c>
      <c r="AW1483">
        <v>0</v>
      </c>
      <c r="AX1483">
        <v>0</v>
      </c>
      <c r="AY1483">
        <v>0</v>
      </c>
      <c r="AZ1483">
        <v>0</v>
      </c>
    </row>
    <row r="1484" spans="1:52" x14ac:dyDescent="0.35">
      <c r="A1484">
        <v>13763</v>
      </c>
      <c r="B1484" t="s">
        <v>69</v>
      </c>
      <c r="C1484" t="s">
        <v>74</v>
      </c>
      <c r="D1484" t="s">
        <v>68</v>
      </c>
      <c r="E1484" t="s">
        <v>77</v>
      </c>
      <c r="F1484" t="s">
        <v>196</v>
      </c>
      <c r="G1484" t="s">
        <v>95</v>
      </c>
      <c r="H1484" t="s">
        <v>97</v>
      </c>
      <c r="I1484" t="s">
        <v>197</v>
      </c>
      <c r="J1484" t="s">
        <v>111</v>
      </c>
      <c r="K1484" t="s">
        <v>204</v>
      </c>
      <c r="L1484">
        <v>9</v>
      </c>
      <c r="X1484" s="16"/>
      <c r="Y1484" t="s">
        <v>69</v>
      </c>
      <c r="AB1484">
        <v>5</v>
      </c>
      <c r="AE1484" s="16"/>
      <c r="AF1484" s="16"/>
      <c r="AG1484" s="16"/>
      <c r="AH1484" s="16"/>
      <c r="AI1484" s="16"/>
      <c r="AJ1484" s="16"/>
      <c r="AK1484">
        <v>9</v>
      </c>
      <c r="AL1484" s="16">
        <v>10</v>
      </c>
      <c r="AM1484" s="16">
        <v>9</v>
      </c>
      <c r="AN1484" s="16">
        <v>10</v>
      </c>
      <c r="AO1484" s="16">
        <v>9</v>
      </c>
      <c r="AP1484" s="16">
        <v>10</v>
      </c>
      <c r="AQ1484" s="16">
        <v>3</v>
      </c>
      <c r="AR1484" s="16">
        <v>2</v>
      </c>
      <c r="AS1484" s="16">
        <v>1</v>
      </c>
      <c r="AT1484" s="16">
        <v>4</v>
      </c>
      <c r="AU1484">
        <v>0</v>
      </c>
      <c r="AV1484">
        <v>0</v>
      </c>
      <c r="AW1484">
        <v>1</v>
      </c>
      <c r="AX1484">
        <v>0</v>
      </c>
      <c r="AY1484">
        <v>0</v>
      </c>
      <c r="AZ1484">
        <v>0</v>
      </c>
    </row>
    <row r="1485" spans="1:52" x14ac:dyDescent="0.35">
      <c r="A1485">
        <v>13765</v>
      </c>
      <c r="B1485" t="s">
        <v>69</v>
      </c>
      <c r="C1485" t="s">
        <v>74</v>
      </c>
      <c r="D1485" t="s">
        <v>68</v>
      </c>
      <c r="E1485" t="s">
        <v>80</v>
      </c>
      <c r="F1485" t="s">
        <v>198</v>
      </c>
      <c r="G1485" t="s">
        <v>95</v>
      </c>
      <c r="H1485" t="s">
        <v>97</v>
      </c>
      <c r="I1485" t="s">
        <v>205</v>
      </c>
      <c r="J1485" t="s">
        <v>111</v>
      </c>
      <c r="K1485" t="s">
        <v>117</v>
      </c>
      <c r="L1485">
        <v>9</v>
      </c>
      <c r="X1485" s="16"/>
      <c r="Y1485" t="s">
        <v>69</v>
      </c>
      <c r="AB1485">
        <v>4</v>
      </c>
      <c r="AE1485" s="16"/>
      <c r="AF1485" s="16"/>
      <c r="AG1485" s="16"/>
      <c r="AH1485" s="16"/>
      <c r="AI1485" s="16"/>
      <c r="AJ1485" s="16"/>
      <c r="AK1485">
        <v>9</v>
      </c>
      <c r="AL1485" s="16">
        <v>10</v>
      </c>
      <c r="AM1485" s="16">
        <v>8</v>
      </c>
      <c r="AN1485" s="16">
        <v>10</v>
      </c>
      <c r="AO1485" s="16">
        <v>8</v>
      </c>
      <c r="AP1485" s="16">
        <v>10</v>
      </c>
      <c r="AQ1485" s="16">
        <v>4</v>
      </c>
      <c r="AR1485" s="16">
        <v>3</v>
      </c>
      <c r="AS1485" s="16">
        <v>2</v>
      </c>
      <c r="AT1485" s="16">
        <v>1</v>
      </c>
      <c r="AU1485">
        <v>1</v>
      </c>
      <c r="AV1485">
        <v>1</v>
      </c>
      <c r="AW1485">
        <v>0</v>
      </c>
      <c r="AX1485">
        <v>0</v>
      </c>
      <c r="AY1485">
        <v>0</v>
      </c>
      <c r="AZ1485">
        <v>0</v>
      </c>
    </row>
    <row r="1486" spans="1:52" x14ac:dyDescent="0.35">
      <c r="A1486">
        <v>13776</v>
      </c>
      <c r="B1486" t="s">
        <v>69</v>
      </c>
      <c r="C1486" t="s">
        <v>74</v>
      </c>
      <c r="D1486" t="s">
        <v>68</v>
      </c>
      <c r="E1486" t="s">
        <v>80</v>
      </c>
      <c r="F1486" t="s">
        <v>200</v>
      </c>
      <c r="G1486" t="s">
        <v>96</v>
      </c>
      <c r="H1486" t="s">
        <v>97</v>
      </c>
      <c r="I1486" t="s">
        <v>209</v>
      </c>
      <c r="J1486" t="s">
        <v>110</v>
      </c>
      <c r="K1486" t="s">
        <v>202</v>
      </c>
      <c r="L1486">
        <v>10</v>
      </c>
      <c r="P1486">
        <v>10</v>
      </c>
      <c r="Q1486">
        <v>10</v>
      </c>
      <c r="R1486">
        <v>9</v>
      </c>
      <c r="S1486">
        <v>9</v>
      </c>
      <c r="T1486">
        <v>9</v>
      </c>
      <c r="U1486">
        <v>10</v>
      </c>
      <c r="V1486" t="s">
        <v>123</v>
      </c>
      <c r="X1486">
        <v>3</v>
      </c>
      <c r="Y1486" t="s">
        <v>69</v>
      </c>
      <c r="AB1486">
        <v>4</v>
      </c>
      <c r="AE1486" s="16"/>
      <c r="AF1486" s="16"/>
      <c r="AG1486" s="16"/>
      <c r="AH1486" s="16"/>
      <c r="AI1486" s="16"/>
      <c r="AJ1486" s="16"/>
      <c r="AL1486" s="16"/>
      <c r="AM1486" s="16"/>
      <c r="AN1486" s="16"/>
      <c r="AO1486" s="16"/>
      <c r="AP1486" s="16"/>
      <c r="AQ1486" s="16"/>
      <c r="AR1486" s="16"/>
      <c r="AS1486" s="16"/>
      <c r="AT1486" s="16"/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</row>
    <row r="1487" spans="1:52" x14ac:dyDescent="0.35">
      <c r="A1487">
        <v>13777</v>
      </c>
      <c r="B1487" t="s">
        <v>69</v>
      </c>
      <c r="C1487" t="s">
        <v>74</v>
      </c>
      <c r="D1487" t="s">
        <v>68</v>
      </c>
      <c r="E1487" t="s">
        <v>83</v>
      </c>
      <c r="F1487" t="s">
        <v>196</v>
      </c>
      <c r="G1487" t="s">
        <v>96</v>
      </c>
      <c r="H1487" t="s">
        <v>97</v>
      </c>
      <c r="I1487" t="s">
        <v>205</v>
      </c>
      <c r="J1487" t="s">
        <v>111</v>
      </c>
      <c r="K1487" t="s">
        <v>204</v>
      </c>
      <c r="L1487">
        <v>9</v>
      </c>
      <c r="X1487" s="16"/>
      <c r="Y1487" t="s">
        <v>69</v>
      </c>
      <c r="AB1487">
        <v>5</v>
      </c>
      <c r="AE1487" s="16"/>
      <c r="AF1487" s="16"/>
      <c r="AG1487" s="16"/>
      <c r="AH1487" s="16"/>
      <c r="AI1487" s="16"/>
      <c r="AJ1487" s="16"/>
      <c r="AK1487">
        <v>10</v>
      </c>
      <c r="AL1487" s="16">
        <v>10</v>
      </c>
      <c r="AM1487" s="16">
        <v>8</v>
      </c>
      <c r="AN1487" s="16">
        <v>9</v>
      </c>
      <c r="AO1487" s="16">
        <v>9</v>
      </c>
      <c r="AP1487" s="16">
        <v>9</v>
      </c>
      <c r="AQ1487" s="16">
        <v>2</v>
      </c>
      <c r="AR1487" s="16">
        <v>1</v>
      </c>
      <c r="AS1487" s="16">
        <v>4</v>
      </c>
      <c r="AT1487" s="16">
        <v>3</v>
      </c>
      <c r="AU1487">
        <v>1</v>
      </c>
      <c r="AV1487">
        <v>0</v>
      </c>
      <c r="AW1487">
        <v>0</v>
      </c>
      <c r="AX1487">
        <v>0</v>
      </c>
      <c r="AY1487">
        <v>0</v>
      </c>
      <c r="AZ1487">
        <v>0</v>
      </c>
    </row>
    <row r="1488" spans="1:52" x14ac:dyDescent="0.35">
      <c r="A1488">
        <v>13780</v>
      </c>
      <c r="B1488" t="s">
        <v>69</v>
      </c>
      <c r="C1488" t="s">
        <v>74</v>
      </c>
      <c r="D1488" t="s">
        <v>68</v>
      </c>
      <c r="E1488" t="s">
        <v>82</v>
      </c>
      <c r="F1488" t="s">
        <v>200</v>
      </c>
      <c r="G1488" t="s">
        <v>96</v>
      </c>
      <c r="H1488" t="s">
        <v>98</v>
      </c>
      <c r="I1488" t="s">
        <v>203</v>
      </c>
      <c r="J1488" t="s">
        <v>110</v>
      </c>
      <c r="K1488" t="s">
        <v>202</v>
      </c>
      <c r="L1488">
        <v>9</v>
      </c>
      <c r="P1488">
        <v>9</v>
      </c>
      <c r="Q1488">
        <v>8</v>
      </c>
      <c r="R1488">
        <v>9</v>
      </c>
      <c r="S1488">
        <v>10</v>
      </c>
      <c r="T1488">
        <v>9</v>
      </c>
      <c r="U1488">
        <v>8</v>
      </c>
      <c r="V1488" t="s">
        <v>123</v>
      </c>
      <c r="X1488">
        <v>4</v>
      </c>
      <c r="Y1488" t="s">
        <v>69</v>
      </c>
      <c r="AB1488">
        <v>5</v>
      </c>
      <c r="AE1488" s="16"/>
      <c r="AF1488" s="16"/>
      <c r="AG1488" s="16"/>
      <c r="AH1488" s="16"/>
      <c r="AI1488" s="16"/>
      <c r="AJ1488" s="16"/>
      <c r="AL1488" s="16"/>
      <c r="AM1488" s="16"/>
      <c r="AN1488" s="16"/>
      <c r="AO1488" s="16"/>
      <c r="AP1488" s="16"/>
      <c r="AQ1488" s="16"/>
      <c r="AR1488" s="16"/>
      <c r="AS1488" s="16"/>
      <c r="AT1488" s="16"/>
      <c r="AU1488">
        <v>1</v>
      </c>
      <c r="AV1488">
        <v>1</v>
      </c>
      <c r="AW1488">
        <v>0</v>
      </c>
      <c r="AX1488">
        <v>0</v>
      </c>
      <c r="AY1488">
        <v>0</v>
      </c>
      <c r="AZ1488">
        <v>0</v>
      </c>
    </row>
    <row r="1489" spans="1:52" x14ac:dyDescent="0.35">
      <c r="A1489">
        <v>13792</v>
      </c>
      <c r="B1489" t="s">
        <v>69</v>
      </c>
      <c r="C1489" t="s">
        <v>74</v>
      </c>
      <c r="D1489" t="s">
        <v>68</v>
      </c>
      <c r="E1489" t="s">
        <v>84</v>
      </c>
      <c r="F1489" t="s">
        <v>198</v>
      </c>
      <c r="G1489" t="s">
        <v>96</v>
      </c>
      <c r="H1489" t="s">
        <v>97</v>
      </c>
      <c r="I1489" t="s">
        <v>205</v>
      </c>
      <c r="J1489" t="s">
        <v>112</v>
      </c>
      <c r="K1489" t="s">
        <v>202</v>
      </c>
      <c r="L1489">
        <v>6</v>
      </c>
      <c r="X1489" s="16"/>
      <c r="Y1489" t="s">
        <v>69</v>
      </c>
      <c r="AB1489">
        <v>4</v>
      </c>
      <c r="AE1489" s="16"/>
      <c r="AF1489" s="16"/>
      <c r="AG1489" s="16"/>
      <c r="AH1489" s="16"/>
      <c r="AI1489" s="16"/>
      <c r="AJ1489" s="16"/>
      <c r="AK1489">
        <v>5</v>
      </c>
      <c r="AL1489" s="16">
        <v>4</v>
      </c>
      <c r="AM1489" s="16">
        <v>8</v>
      </c>
      <c r="AN1489" s="16">
        <v>7</v>
      </c>
      <c r="AO1489" s="16">
        <v>7</v>
      </c>
      <c r="AP1489" s="16">
        <v>3</v>
      </c>
      <c r="AQ1489" s="16">
        <v>2</v>
      </c>
      <c r="AR1489" s="16">
        <v>4</v>
      </c>
      <c r="AS1489" s="16">
        <v>1</v>
      </c>
      <c r="AT1489" s="16">
        <v>3</v>
      </c>
      <c r="AU1489">
        <v>1</v>
      </c>
      <c r="AV1489">
        <v>0</v>
      </c>
      <c r="AW1489">
        <v>1</v>
      </c>
      <c r="AX1489">
        <v>0</v>
      </c>
      <c r="AY1489">
        <v>0</v>
      </c>
      <c r="AZ1489">
        <v>0</v>
      </c>
    </row>
    <row r="1490" spans="1:52" x14ac:dyDescent="0.35">
      <c r="A1490">
        <v>13798</v>
      </c>
      <c r="B1490" t="s">
        <v>69</v>
      </c>
      <c r="C1490" t="s">
        <v>74</v>
      </c>
      <c r="D1490" t="s">
        <v>68</v>
      </c>
      <c r="E1490" t="s">
        <v>84</v>
      </c>
      <c r="F1490" t="s">
        <v>196</v>
      </c>
      <c r="G1490" t="s">
        <v>96</v>
      </c>
      <c r="H1490" t="s">
        <v>98</v>
      </c>
      <c r="I1490" t="s">
        <v>205</v>
      </c>
      <c r="J1490" t="s">
        <v>112</v>
      </c>
      <c r="K1490" t="s">
        <v>204</v>
      </c>
      <c r="L1490">
        <v>10</v>
      </c>
      <c r="X1490" s="16"/>
      <c r="Y1490" t="s">
        <v>68</v>
      </c>
      <c r="Z1490">
        <v>10</v>
      </c>
      <c r="AA1490">
        <v>4</v>
      </c>
      <c r="AB1490">
        <v>5</v>
      </c>
      <c r="AC1490">
        <v>9</v>
      </c>
      <c r="AD1490" t="s">
        <v>128</v>
      </c>
      <c r="AE1490" s="16">
        <v>5</v>
      </c>
      <c r="AF1490" s="16">
        <v>5</v>
      </c>
      <c r="AG1490" s="16">
        <v>3</v>
      </c>
      <c r="AH1490" s="16">
        <v>4</v>
      </c>
      <c r="AI1490" s="16">
        <v>1</v>
      </c>
      <c r="AJ1490" s="16"/>
      <c r="AK1490">
        <v>9</v>
      </c>
      <c r="AL1490" s="16">
        <v>9</v>
      </c>
      <c r="AM1490" s="16">
        <v>8</v>
      </c>
      <c r="AN1490" s="16">
        <v>10</v>
      </c>
      <c r="AO1490" s="16">
        <v>8</v>
      </c>
      <c r="AP1490" s="16">
        <v>7</v>
      </c>
      <c r="AQ1490" s="16">
        <v>2</v>
      </c>
      <c r="AR1490" s="16">
        <v>1</v>
      </c>
      <c r="AS1490" s="16">
        <v>3</v>
      </c>
      <c r="AT1490" s="16">
        <v>4</v>
      </c>
      <c r="AU1490">
        <v>0</v>
      </c>
      <c r="AV1490">
        <v>0</v>
      </c>
      <c r="AW1490">
        <v>1</v>
      </c>
      <c r="AX1490">
        <v>0</v>
      </c>
      <c r="AY1490">
        <v>1</v>
      </c>
      <c r="AZ1490">
        <v>0</v>
      </c>
    </row>
    <row r="1491" spans="1:52" x14ac:dyDescent="0.35">
      <c r="A1491">
        <v>13802</v>
      </c>
      <c r="B1491" t="s">
        <v>69</v>
      </c>
      <c r="C1491" t="s">
        <v>74</v>
      </c>
      <c r="D1491" t="s">
        <v>68</v>
      </c>
      <c r="E1491" t="s">
        <v>78</v>
      </c>
      <c r="F1491" t="s">
        <v>198</v>
      </c>
      <c r="G1491" t="s">
        <v>95</v>
      </c>
      <c r="H1491" t="s">
        <v>97</v>
      </c>
      <c r="I1491" t="s">
        <v>199</v>
      </c>
      <c r="J1491" t="s">
        <v>110</v>
      </c>
      <c r="K1491" t="s">
        <v>202</v>
      </c>
      <c r="L1491">
        <v>6</v>
      </c>
      <c r="P1491">
        <v>9</v>
      </c>
      <c r="Q1491">
        <v>10</v>
      </c>
      <c r="R1491">
        <v>10</v>
      </c>
      <c r="S1491">
        <v>10</v>
      </c>
      <c r="T1491">
        <v>10</v>
      </c>
      <c r="U1491">
        <v>10</v>
      </c>
      <c r="V1491" t="s">
        <v>125</v>
      </c>
      <c r="X1491">
        <v>4</v>
      </c>
      <c r="Y1491" t="s">
        <v>69</v>
      </c>
      <c r="AB1491">
        <v>2</v>
      </c>
      <c r="AE1491" s="16"/>
      <c r="AF1491" s="16"/>
      <c r="AG1491" s="16"/>
      <c r="AH1491" s="16"/>
      <c r="AI1491" s="16"/>
      <c r="AJ1491" s="16"/>
      <c r="AL1491" s="16"/>
      <c r="AM1491" s="16"/>
      <c r="AN1491" s="16"/>
      <c r="AO1491" s="16"/>
      <c r="AP1491" s="16"/>
      <c r="AQ1491" s="16"/>
      <c r="AR1491" s="16"/>
      <c r="AS1491" s="16"/>
      <c r="AT1491" s="16"/>
      <c r="AU1491">
        <v>0</v>
      </c>
      <c r="AV1491">
        <v>1</v>
      </c>
      <c r="AW1491">
        <v>1</v>
      </c>
      <c r="AX1491">
        <v>0</v>
      </c>
      <c r="AY1491">
        <v>0</v>
      </c>
      <c r="AZ1491">
        <v>0</v>
      </c>
    </row>
    <row r="1492" spans="1:52" x14ac:dyDescent="0.35">
      <c r="A1492">
        <v>13803</v>
      </c>
      <c r="B1492" t="s">
        <v>69</v>
      </c>
      <c r="C1492" t="s">
        <v>74</v>
      </c>
      <c r="D1492" t="s">
        <v>68</v>
      </c>
      <c r="E1492" t="s">
        <v>78</v>
      </c>
      <c r="F1492" t="s">
        <v>198</v>
      </c>
      <c r="G1492" t="s">
        <v>96</v>
      </c>
      <c r="H1492" t="s">
        <v>97</v>
      </c>
      <c r="I1492" t="s">
        <v>206</v>
      </c>
      <c r="J1492" t="s">
        <v>110</v>
      </c>
      <c r="K1492" t="s">
        <v>204</v>
      </c>
      <c r="L1492">
        <v>9</v>
      </c>
      <c r="P1492">
        <v>9</v>
      </c>
      <c r="Q1492">
        <v>9</v>
      </c>
      <c r="R1492">
        <v>9</v>
      </c>
      <c r="S1492">
        <v>8</v>
      </c>
      <c r="T1492">
        <v>8</v>
      </c>
      <c r="U1492">
        <v>9</v>
      </c>
      <c r="V1492" t="s">
        <v>124</v>
      </c>
      <c r="X1492">
        <v>5</v>
      </c>
      <c r="Y1492" t="s">
        <v>69</v>
      </c>
      <c r="AB1492">
        <v>4</v>
      </c>
      <c r="AE1492" s="16"/>
      <c r="AF1492" s="16"/>
      <c r="AG1492" s="16"/>
      <c r="AH1492" s="16"/>
      <c r="AI1492" s="16"/>
      <c r="AJ1492" s="16"/>
      <c r="AL1492" s="16"/>
      <c r="AM1492" s="16"/>
      <c r="AN1492" s="16"/>
      <c r="AO1492" s="16"/>
      <c r="AP1492" s="16"/>
      <c r="AQ1492" s="16"/>
      <c r="AR1492" s="16"/>
      <c r="AS1492" s="16"/>
      <c r="AT1492" s="16"/>
      <c r="AU1492">
        <v>1</v>
      </c>
      <c r="AV1492">
        <v>0</v>
      </c>
      <c r="AW1492">
        <v>0</v>
      </c>
      <c r="AX1492">
        <v>0</v>
      </c>
      <c r="AY1492">
        <v>1</v>
      </c>
      <c r="AZ1492">
        <v>0</v>
      </c>
    </row>
    <row r="1493" spans="1:52" x14ac:dyDescent="0.35">
      <c r="A1493">
        <v>13804</v>
      </c>
      <c r="B1493" t="s">
        <v>69</v>
      </c>
      <c r="C1493" t="s">
        <v>74</v>
      </c>
      <c r="D1493" t="s">
        <v>68</v>
      </c>
      <c r="E1493" t="s">
        <v>79</v>
      </c>
      <c r="F1493" t="s">
        <v>196</v>
      </c>
      <c r="G1493" t="s">
        <v>94</v>
      </c>
      <c r="H1493" t="s">
        <v>97</v>
      </c>
      <c r="I1493" t="s">
        <v>201</v>
      </c>
      <c r="J1493" t="s">
        <v>110</v>
      </c>
      <c r="K1493" t="s">
        <v>204</v>
      </c>
      <c r="L1493">
        <v>9</v>
      </c>
      <c r="P1493">
        <v>9</v>
      </c>
      <c r="Q1493">
        <v>9</v>
      </c>
      <c r="R1493">
        <v>9</v>
      </c>
      <c r="S1493">
        <v>10</v>
      </c>
      <c r="T1493">
        <v>10</v>
      </c>
      <c r="U1493">
        <v>9</v>
      </c>
      <c r="V1493" t="s">
        <v>123</v>
      </c>
      <c r="X1493">
        <v>3</v>
      </c>
      <c r="Y1493" t="s">
        <v>68</v>
      </c>
      <c r="Z1493">
        <v>10</v>
      </c>
      <c r="AA1493">
        <v>5</v>
      </c>
      <c r="AB1493">
        <v>5</v>
      </c>
      <c r="AC1493">
        <v>10</v>
      </c>
      <c r="AD1493" t="s">
        <v>128</v>
      </c>
      <c r="AE1493" s="16">
        <v>5</v>
      </c>
      <c r="AF1493" s="16">
        <v>3</v>
      </c>
      <c r="AG1493" s="16">
        <v>4</v>
      </c>
      <c r="AH1493" s="16">
        <v>4</v>
      </c>
      <c r="AI1493" s="16">
        <v>1</v>
      </c>
      <c r="AJ1493" s="16"/>
      <c r="AL1493" s="16"/>
      <c r="AM1493" s="16"/>
      <c r="AN1493" s="16"/>
      <c r="AO1493" s="16"/>
      <c r="AP1493" s="16"/>
      <c r="AQ1493" s="16"/>
      <c r="AR1493" s="16"/>
      <c r="AS1493" s="16"/>
      <c r="AT1493" s="16"/>
      <c r="AU1493">
        <v>0</v>
      </c>
      <c r="AV1493">
        <v>0</v>
      </c>
      <c r="AW1493">
        <v>0</v>
      </c>
      <c r="AX1493">
        <v>0</v>
      </c>
      <c r="AY1493">
        <v>1</v>
      </c>
      <c r="AZ1493">
        <v>0</v>
      </c>
    </row>
    <row r="1494" spans="1:52" x14ac:dyDescent="0.35">
      <c r="A1494">
        <v>13806</v>
      </c>
      <c r="B1494" t="s">
        <v>69</v>
      </c>
      <c r="C1494" t="s">
        <v>74</v>
      </c>
      <c r="D1494" t="s">
        <v>68</v>
      </c>
      <c r="E1494" t="s">
        <v>85</v>
      </c>
      <c r="F1494" t="s">
        <v>196</v>
      </c>
      <c r="G1494" t="s">
        <v>94</v>
      </c>
      <c r="H1494" t="s">
        <v>97</v>
      </c>
      <c r="I1494" t="s">
        <v>197</v>
      </c>
      <c r="J1494" t="s">
        <v>111</v>
      </c>
      <c r="K1494" t="s">
        <v>202</v>
      </c>
      <c r="L1494">
        <v>10</v>
      </c>
      <c r="X1494" s="16"/>
      <c r="Y1494" t="s">
        <v>69</v>
      </c>
      <c r="AB1494">
        <v>5</v>
      </c>
      <c r="AE1494" s="16"/>
      <c r="AF1494" s="16"/>
      <c r="AG1494" s="16"/>
      <c r="AH1494" s="16"/>
      <c r="AI1494" s="16"/>
      <c r="AJ1494" s="16"/>
      <c r="AK1494">
        <v>9</v>
      </c>
      <c r="AL1494" s="16">
        <v>10</v>
      </c>
      <c r="AM1494" s="16">
        <v>7</v>
      </c>
      <c r="AN1494" s="16">
        <v>8</v>
      </c>
      <c r="AO1494" s="16">
        <v>7</v>
      </c>
      <c r="AP1494" s="16">
        <v>6</v>
      </c>
      <c r="AQ1494" s="16">
        <v>4</v>
      </c>
      <c r="AR1494" s="16">
        <v>3</v>
      </c>
      <c r="AS1494" s="16">
        <v>2</v>
      </c>
      <c r="AT1494" s="16">
        <v>1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0</v>
      </c>
    </row>
    <row r="1495" spans="1:52" x14ac:dyDescent="0.35">
      <c r="A1495">
        <v>13811</v>
      </c>
      <c r="B1495" t="s">
        <v>69</v>
      </c>
      <c r="C1495" t="s">
        <v>74</v>
      </c>
      <c r="D1495" t="s">
        <v>68</v>
      </c>
      <c r="E1495" t="s">
        <v>85</v>
      </c>
      <c r="F1495" t="s">
        <v>198</v>
      </c>
      <c r="G1495" t="s">
        <v>96</v>
      </c>
      <c r="H1495" t="s">
        <v>98</v>
      </c>
      <c r="I1495" t="s">
        <v>199</v>
      </c>
      <c r="J1495" t="s">
        <v>111</v>
      </c>
      <c r="K1495" t="s">
        <v>116</v>
      </c>
      <c r="L1495">
        <v>8</v>
      </c>
      <c r="X1495" s="16"/>
      <c r="Y1495" t="s">
        <v>69</v>
      </c>
      <c r="AB1495">
        <v>5</v>
      </c>
      <c r="AE1495" s="16"/>
      <c r="AF1495" s="16"/>
      <c r="AG1495" s="16"/>
      <c r="AH1495" s="16"/>
      <c r="AI1495" s="16"/>
      <c r="AJ1495" s="16"/>
      <c r="AK1495">
        <v>9</v>
      </c>
      <c r="AL1495" s="16">
        <v>9</v>
      </c>
      <c r="AM1495" s="16">
        <v>9</v>
      </c>
      <c r="AN1495" s="16">
        <v>10</v>
      </c>
      <c r="AO1495" s="16">
        <v>9</v>
      </c>
      <c r="AP1495" s="16">
        <v>8</v>
      </c>
      <c r="AQ1495" s="16">
        <v>2</v>
      </c>
      <c r="AR1495" s="16">
        <v>4</v>
      </c>
      <c r="AS1495" s="16">
        <v>1</v>
      </c>
      <c r="AT1495" s="16">
        <v>3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</row>
    <row r="1496" spans="1:52" x14ac:dyDescent="0.35">
      <c r="A1496">
        <v>13812</v>
      </c>
      <c r="B1496" t="s">
        <v>69</v>
      </c>
      <c r="C1496" t="s">
        <v>74</v>
      </c>
      <c r="D1496" t="s">
        <v>68</v>
      </c>
      <c r="E1496" t="s">
        <v>84</v>
      </c>
      <c r="F1496" t="s">
        <v>200</v>
      </c>
      <c r="G1496" t="s">
        <v>93</v>
      </c>
      <c r="H1496" t="s">
        <v>98</v>
      </c>
      <c r="I1496" t="s">
        <v>199</v>
      </c>
      <c r="J1496" t="s">
        <v>110</v>
      </c>
      <c r="K1496" t="s">
        <v>204</v>
      </c>
      <c r="L1496">
        <v>7</v>
      </c>
      <c r="P1496">
        <v>10</v>
      </c>
      <c r="Q1496">
        <v>10</v>
      </c>
      <c r="R1496">
        <v>9</v>
      </c>
      <c r="S1496">
        <v>8</v>
      </c>
      <c r="T1496">
        <v>8</v>
      </c>
      <c r="U1496">
        <v>10</v>
      </c>
      <c r="V1496" t="s">
        <v>124</v>
      </c>
      <c r="X1496">
        <v>3</v>
      </c>
      <c r="Y1496" t="s">
        <v>68</v>
      </c>
      <c r="Z1496">
        <v>8</v>
      </c>
      <c r="AA1496">
        <v>4</v>
      </c>
      <c r="AB1496">
        <v>5</v>
      </c>
      <c r="AC1496">
        <v>9</v>
      </c>
      <c r="AD1496" t="s">
        <v>129</v>
      </c>
      <c r="AE1496" s="16">
        <v>5</v>
      </c>
      <c r="AF1496" s="16">
        <v>4</v>
      </c>
      <c r="AG1496" s="16">
        <v>5</v>
      </c>
      <c r="AH1496" s="16">
        <v>4</v>
      </c>
      <c r="AI1496" s="16"/>
      <c r="AJ1496" s="16">
        <v>2</v>
      </c>
      <c r="AL1496" s="16"/>
      <c r="AM1496" s="16"/>
      <c r="AN1496" s="16"/>
      <c r="AO1496" s="16"/>
      <c r="AP1496" s="16"/>
      <c r="AQ1496" s="16"/>
      <c r="AR1496" s="16"/>
      <c r="AS1496" s="16"/>
      <c r="AT1496" s="16"/>
      <c r="AU1496">
        <v>0</v>
      </c>
      <c r="AV1496">
        <v>0</v>
      </c>
      <c r="AW1496">
        <v>1</v>
      </c>
      <c r="AX1496">
        <v>0</v>
      </c>
      <c r="AY1496">
        <v>0</v>
      </c>
      <c r="AZ1496">
        <v>0</v>
      </c>
    </row>
    <row r="1497" spans="1:52" x14ac:dyDescent="0.35">
      <c r="A1497">
        <v>13813</v>
      </c>
      <c r="B1497" t="s">
        <v>69</v>
      </c>
      <c r="C1497" t="s">
        <v>74</v>
      </c>
      <c r="D1497" t="s">
        <v>68</v>
      </c>
      <c r="E1497" t="s">
        <v>76</v>
      </c>
      <c r="F1497" t="s">
        <v>208</v>
      </c>
      <c r="G1497" t="s">
        <v>96</v>
      </c>
      <c r="H1497" t="s">
        <v>98</v>
      </c>
      <c r="I1497" t="s">
        <v>205</v>
      </c>
      <c r="J1497" t="s">
        <v>111</v>
      </c>
      <c r="K1497" t="s">
        <v>202</v>
      </c>
      <c r="L1497">
        <v>9</v>
      </c>
      <c r="X1497" s="16"/>
      <c r="Y1497" t="s">
        <v>69</v>
      </c>
      <c r="AB1497">
        <v>5</v>
      </c>
      <c r="AE1497" s="16"/>
      <c r="AF1497" s="16"/>
      <c r="AG1497" s="16"/>
      <c r="AH1497" s="16"/>
      <c r="AI1497" s="16"/>
      <c r="AJ1497" s="16"/>
      <c r="AK1497">
        <v>10</v>
      </c>
      <c r="AL1497" s="16">
        <v>9</v>
      </c>
      <c r="AM1497" s="16">
        <v>9</v>
      </c>
      <c r="AN1497" s="16">
        <v>10</v>
      </c>
      <c r="AO1497" s="16">
        <v>8</v>
      </c>
      <c r="AP1497" s="16">
        <v>10</v>
      </c>
      <c r="AQ1497" s="16">
        <v>2</v>
      </c>
      <c r="AR1497" s="16">
        <v>4</v>
      </c>
      <c r="AS1497" s="16">
        <v>3</v>
      </c>
      <c r="AT1497" s="16">
        <v>1</v>
      </c>
      <c r="AU1497">
        <v>1</v>
      </c>
      <c r="AV1497">
        <v>1</v>
      </c>
      <c r="AW1497">
        <v>0</v>
      </c>
      <c r="AX1497">
        <v>0</v>
      </c>
      <c r="AY1497">
        <v>0</v>
      </c>
      <c r="AZ1497">
        <v>0</v>
      </c>
    </row>
    <row r="1498" spans="1:52" x14ac:dyDescent="0.35">
      <c r="A1498">
        <v>13816</v>
      </c>
      <c r="B1498" t="s">
        <v>69</v>
      </c>
      <c r="C1498" t="s">
        <v>74</v>
      </c>
      <c r="D1498" t="s">
        <v>68</v>
      </c>
      <c r="E1498" t="s">
        <v>82</v>
      </c>
      <c r="F1498" t="s">
        <v>196</v>
      </c>
      <c r="G1498" t="s">
        <v>95</v>
      </c>
      <c r="H1498" t="s">
        <v>97</v>
      </c>
      <c r="I1498" t="s">
        <v>199</v>
      </c>
      <c r="J1498" t="s">
        <v>111</v>
      </c>
      <c r="K1498" t="s">
        <v>204</v>
      </c>
      <c r="L1498">
        <v>7</v>
      </c>
      <c r="X1498" s="16"/>
      <c r="Y1498" t="s">
        <v>69</v>
      </c>
      <c r="AB1498">
        <v>3</v>
      </c>
      <c r="AE1498" s="16"/>
      <c r="AF1498" s="16"/>
      <c r="AG1498" s="16"/>
      <c r="AH1498" s="16"/>
      <c r="AI1498" s="16"/>
      <c r="AJ1498" s="16"/>
      <c r="AK1498">
        <v>5</v>
      </c>
      <c r="AL1498" s="16">
        <v>7</v>
      </c>
      <c r="AM1498" s="16">
        <v>7</v>
      </c>
      <c r="AN1498" s="16">
        <v>7</v>
      </c>
      <c r="AO1498" s="16">
        <v>8</v>
      </c>
      <c r="AP1498" s="16">
        <v>4</v>
      </c>
      <c r="AQ1498" s="16">
        <v>3</v>
      </c>
      <c r="AR1498" s="16">
        <v>4</v>
      </c>
      <c r="AS1498" s="16">
        <v>2</v>
      </c>
      <c r="AT1498" s="16">
        <v>1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0</v>
      </c>
    </row>
    <row r="1499" spans="1:52" x14ac:dyDescent="0.35">
      <c r="A1499">
        <v>13819</v>
      </c>
      <c r="B1499" t="s">
        <v>69</v>
      </c>
      <c r="C1499" t="s">
        <v>74</v>
      </c>
      <c r="D1499" t="s">
        <v>68</v>
      </c>
      <c r="E1499" t="s">
        <v>77</v>
      </c>
      <c r="F1499" t="s">
        <v>198</v>
      </c>
      <c r="G1499" t="s">
        <v>96</v>
      </c>
      <c r="H1499" t="s">
        <v>98</v>
      </c>
      <c r="I1499" t="s">
        <v>203</v>
      </c>
      <c r="J1499" t="s">
        <v>111</v>
      </c>
      <c r="K1499" t="s">
        <v>204</v>
      </c>
      <c r="L1499">
        <v>9</v>
      </c>
      <c r="X1499" s="16"/>
      <c r="Y1499" t="s">
        <v>69</v>
      </c>
      <c r="AB1499">
        <v>4</v>
      </c>
      <c r="AE1499" s="16"/>
      <c r="AF1499" s="16"/>
      <c r="AG1499" s="16"/>
      <c r="AH1499" s="16"/>
      <c r="AI1499" s="16"/>
      <c r="AJ1499" s="16"/>
      <c r="AK1499">
        <v>9</v>
      </c>
      <c r="AL1499" s="16">
        <v>10</v>
      </c>
      <c r="AM1499" s="16">
        <v>10</v>
      </c>
      <c r="AN1499" s="16">
        <v>8</v>
      </c>
      <c r="AO1499" s="16">
        <v>8</v>
      </c>
      <c r="AP1499" s="16">
        <v>6</v>
      </c>
      <c r="AQ1499" s="16">
        <v>2</v>
      </c>
      <c r="AR1499" s="16">
        <v>1</v>
      </c>
      <c r="AS1499" s="16">
        <v>3</v>
      </c>
      <c r="AT1499" s="16">
        <v>4</v>
      </c>
      <c r="AU1499">
        <v>1</v>
      </c>
      <c r="AV1499">
        <v>0</v>
      </c>
      <c r="AW1499">
        <v>0</v>
      </c>
      <c r="AX1499">
        <v>0</v>
      </c>
      <c r="AY1499">
        <v>0</v>
      </c>
      <c r="AZ1499">
        <v>0</v>
      </c>
    </row>
    <row r="1500" spans="1:52" x14ac:dyDescent="0.35">
      <c r="A1500">
        <v>13822</v>
      </c>
      <c r="B1500" t="s">
        <v>69</v>
      </c>
      <c r="C1500" t="s">
        <v>74</v>
      </c>
      <c r="D1500" t="s">
        <v>68</v>
      </c>
      <c r="E1500" t="s">
        <v>86</v>
      </c>
      <c r="F1500" t="s">
        <v>208</v>
      </c>
      <c r="G1500" t="s">
        <v>96</v>
      </c>
      <c r="H1500" t="s">
        <v>99</v>
      </c>
      <c r="I1500" t="s">
        <v>205</v>
      </c>
      <c r="J1500" t="s">
        <v>111</v>
      </c>
      <c r="K1500" t="s">
        <v>204</v>
      </c>
      <c r="L1500">
        <v>6</v>
      </c>
      <c r="X1500" s="16"/>
      <c r="Y1500" t="s">
        <v>69</v>
      </c>
      <c r="AB1500">
        <v>4</v>
      </c>
      <c r="AE1500" s="16"/>
      <c r="AF1500" s="16"/>
      <c r="AG1500" s="16"/>
      <c r="AH1500" s="16"/>
      <c r="AI1500" s="16"/>
      <c r="AJ1500" s="16"/>
      <c r="AK1500">
        <v>8</v>
      </c>
      <c r="AL1500" s="16">
        <v>10</v>
      </c>
      <c r="AM1500" s="16">
        <v>9</v>
      </c>
      <c r="AN1500" s="16">
        <v>7</v>
      </c>
      <c r="AO1500" s="16">
        <v>10</v>
      </c>
      <c r="AP1500" s="16">
        <v>9</v>
      </c>
      <c r="AQ1500" s="16">
        <v>2</v>
      </c>
      <c r="AR1500" s="16">
        <v>1</v>
      </c>
      <c r="AS1500" s="16">
        <v>3</v>
      </c>
      <c r="AT1500" s="16">
        <v>4</v>
      </c>
      <c r="AU1500">
        <v>1</v>
      </c>
      <c r="AV1500">
        <v>0</v>
      </c>
      <c r="AW1500">
        <v>0</v>
      </c>
      <c r="AX1500">
        <v>0</v>
      </c>
      <c r="AY1500">
        <v>1</v>
      </c>
      <c r="AZ1500">
        <v>0</v>
      </c>
    </row>
    <row r="1501" spans="1:52" x14ac:dyDescent="0.35">
      <c r="A1501">
        <v>13824</v>
      </c>
      <c r="B1501" t="s">
        <v>69</v>
      </c>
      <c r="C1501" t="s">
        <v>74</v>
      </c>
      <c r="D1501" t="s">
        <v>68</v>
      </c>
      <c r="E1501" t="s">
        <v>77</v>
      </c>
      <c r="F1501" t="s">
        <v>198</v>
      </c>
      <c r="G1501" t="s">
        <v>96</v>
      </c>
      <c r="H1501" t="s">
        <v>97</v>
      </c>
      <c r="I1501" t="s">
        <v>209</v>
      </c>
      <c r="J1501" t="s">
        <v>111</v>
      </c>
      <c r="K1501" t="s">
        <v>116</v>
      </c>
      <c r="L1501">
        <v>8</v>
      </c>
      <c r="X1501" s="16"/>
      <c r="Y1501" t="s">
        <v>69</v>
      </c>
      <c r="AB1501">
        <v>3</v>
      </c>
      <c r="AE1501" s="16"/>
      <c r="AF1501" s="16"/>
      <c r="AG1501" s="16"/>
      <c r="AH1501" s="16"/>
      <c r="AI1501" s="16"/>
      <c r="AJ1501" s="16"/>
      <c r="AK1501">
        <v>7</v>
      </c>
      <c r="AL1501" s="16">
        <v>9</v>
      </c>
      <c r="AM1501" s="16">
        <v>7</v>
      </c>
      <c r="AN1501" s="16">
        <v>8</v>
      </c>
      <c r="AO1501" s="16">
        <v>9</v>
      </c>
      <c r="AP1501" s="16">
        <v>8</v>
      </c>
      <c r="AQ1501" s="16">
        <v>1</v>
      </c>
      <c r="AR1501" s="16">
        <v>4</v>
      </c>
      <c r="AS1501" s="16">
        <v>3</v>
      </c>
      <c r="AT1501" s="16">
        <v>2</v>
      </c>
      <c r="AU1501">
        <v>1</v>
      </c>
      <c r="AV1501">
        <v>1</v>
      </c>
      <c r="AW1501">
        <v>0</v>
      </c>
      <c r="AX1501">
        <v>0</v>
      </c>
      <c r="AY1501">
        <v>0</v>
      </c>
      <c r="AZ1501">
        <v>0</v>
      </c>
    </row>
    <row r="1502" spans="1:52" x14ac:dyDescent="0.35">
      <c r="A1502">
        <v>13825</v>
      </c>
      <c r="B1502" t="s">
        <v>69</v>
      </c>
      <c r="C1502" t="s">
        <v>74</v>
      </c>
      <c r="D1502" t="s">
        <v>68</v>
      </c>
      <c r="E1502" t="s">
        <v>81</v>
      </c>
      <c r="F1502" t="s">
        <v>198</v>
      </c>
      <c r="G1502" t="s">
        <v>95</v>
      </c>
      <c r="H1502" t="s">
        <v>98</v>
      </c>
      <c r="I1502" t="s">
        <v>201</v>
      </c>
      <c r="J1502" t="s">
        <v>110</v>
      </c>
      <c r="K1502" t="s">
        <v>204</v>
      </c>
      <c r="L1502">
        <v>5</v>
      </c>
      <c r="P1502">
        <v>5</v>
      </c>
      <c r="Q1502">
        <v>8</v>
      </c>
      <c r="R1502">
        <v>7</v>
      </c>
      <c r="S1502">
        <v>9</v>
      </c>
      <c r="T1502">
        <v>6</v>
      </c>
      <c r="U1502">
        <v>6</v>
      </c>
      <c r="V1502" t="s">
        <v>123</v>
      </c>
      <c r="X1502">
        <v>4</v>
      </c>
      <c r="Y1502" t="s">
        <v>68</v>
      </c>
      <c r="Z1502">
        <v>4</v>
      </c>
      <c r="AA1502">
        <v>1</v>
      </c>
      <c r="AB1502">
        <v>3</v>
      </c>
      <c r="AC1502">
        <v>7</v>
      </c>
      <c r="AD1502" t="s">
        <v>129</v>
      </c>
      <c r="AE1502" s="16">
        <v>5</v>
      </c>
      <c r="AF1502" s="16">
        <v>2</v>
      </c>
      <c r="AG1502" s="16">
        <v>5</v>
      </c>
      <c r="AH1502" s="16">
        <v>3</v>
      </c>
      <c r="AI1502" s="16"/>
      <c r="AJ1502" s="16">
        <v>2</v>
      </c>
      <c r="AL1502" s="16"/>
      <c r="AM1502" s="16"/>
      <c r="AN1502" s="16"/>
      <c r="AO1502" s="16"/>
      <c r="AP1502" s="16"/>
      <c r="AQ1502" s="16"/>
      <c r="AR1502" s="16"/>
      <c r="AS1502" s="16"/>
      <c r="AT1502" s="16"/>
      <c r="AU1502">
        <v>1</v>
      </c>
      <c r="AV1502">
        <v>0</v>
      </c>
      <c r="AW1502">
        <v>0</v>
      </c>
      <c r="AX1502">
        <v>0</v>
      </c>
      <c r="AY1502">
        <v>0</v>
      </c>
      <c r="AZ1502">
        <v>0</v>
      </c>
    </row>
    <row r="1503" spans="1:52" x14ac:dyDescent="0.35">
      <c r="A1503">
        <v>13828</v>
      </c>
      <c r="B1503" t="s">
        <v>69</v>
      </c>
      <c r="C1503" t="s">
        <v>74</v>
      </c>
      <c r="D1503" t="s">
        <v>68</v>
      </c>
      <c r="E1503" t="s">
        <v>85</v>
      </c>
      <c r="F1503" t="s">
        <v>198</v>
      </c>
      <c r="G1503" t="s">
        <v>96</v>
      </c>
      <c r="H1503" t="s">
        <v>97</v>
      </c>
      <c r="I1503" t="s">
        <v>206</v>
      </c>
      <c r="J1503" t="s">
        <v>111</v>
      </c>
      <c r="K1503" t="s">
        <v>116</v>
      </c>
      <c r="L1503">
        <v>8</v>
      </c>
      <c r="X1503" s="16"/>
      <c r="Y1503" t="s">
        <v>69</v>
      </c>
      <c r="AB1503">
        <v>3</v>
      </c>
      <c r="AE1503" s="16"/>
      <c r="AF1503" s="16"/>
      <c r="AG1503" s="16"/>
      <c r="AH1503" s="16"/>
      <c r="AI1503" s="16"/>
      <c r="AJ1503" s="16"/>
      <c r="AK1503">
        <v>9</v>
      </c>
      <c r="AL1503" s="16">
        <v>8</v>
      </c>
      <c r="AM1503" s="16">
        <v>7</v>
      </c>
      <c r="AN1503" s="16">
        <v>7</v>
      </c>
      <c r="AO1503" s="16">
        <v>10</v>
      </c>
      <c r="AP1503" s="16">
        <v>7</v>
      </c>
      <c r="AQ1503" s="16">
        <v>2</v>
      </c>
      <c r="AR1503" s="16">
        <v>4</v>
      </c>
      <c r="AS1503" s="16">
        <v>1</v>
      </c>
      <c r="AT1503" s="16">
        <v>3</v>
      </c>
      <c r="AU1503">
        <v>1</v>
      </c>
      <c r="AV1503">
        <v>1</v>
      </c>
      <c r="AW1503">
        <v>0</v>
      </c>
      <c r="AX1503">
        <v>0</v>
      </c>
      <c r="AY1503">
        <v>0</v>
      </c>
      <c r="AZ1503">
        <v>0</v>
      </c>
    </row>
    <row r="1504" spans="1:52" x14ac:dyDescent="0.35">
      <c r="A1504">
        <v>13829</v>
      </c>
      <c r="B1504" t="s">
        <v>69</v>
      </c>
      <c r="C1504" t="s">
        <v>74</v>
      </c>
      <c r="D1504" t="s">
        <v>68</v>
      </c>
      <c r="E1504" t="s">
        <v>84</v>
      </c>
      <c r="F1504" t="s">
        <v>208</v>
      </c>
      <c r="G1504" t="s">
        <v>96</v>
      </c>
      <c r="H1504" t="s">
        <v>98</v>
      </c>
      <c r="I1504" t="s">
        <v>199</v>
      </c>
      <c r="J1504" t="s">
        <v>111</v>
      </c>
      <c r="K1504" t="s">
        <v>204</v>
      </c>
      <c r="L1504">
        <v>8</v>
      </c>
      <c r="X1504" s="16"/>
      <c r="Y1504" t="s">
        <v>69</v>
      </c>
      <c r="AB1504">
        <v>3</v>
      </c>
      <c r="AE1504" s="16"/>
      <c r="AF1504" s="16"/>
      <c r="AG1504" s="16"/>
      <c r="AH1504" s="16"/>
      <c r="AI1504" s="16"/>
      <c r="AJ1504" s="16"/>
      <c r="AK1504">
        <v>6</v>
      </c>
      <c r="AL1504" s="16">
        <v>7</v>
      </c>
      <c r="AM1504" s="16">
        <v>4</v>
      </c>
      <c r="AN1504" s="16">
        <v>7</v>
      </c>
      <c r="AO1504" s="16">
        <v>7</v>
      </c>
      <c r="AP1504" s="16">
        <v>8</v>
      </c>
      <c r="AQ1504" s="16">
        <v>3</v>
      </c>
      <c r="AR1504" s="16">
        <v>2</v>
      </c>
      <c r="AS1504" s="16">
        <v>4</v>
      </c>
      <c r="AT1504" s="16">
        <v>1</v>
      </c>
      <c r="AU1504">
        <v>0</v>
      </c>
      <c r="AV1504">
        <v>0</v>
      </c>
      <c r="AW1504">
        <v>1</v>
      </c>
      <c r="AX1504">
        <v>0</v>
      </c>
      <c r="AY1504">
        <v>0</v>
      </c>
      <c r="AZ1504">
        <v>0</v>
      </c>
    </row>
    <row r="1505" spans="1:52" x14ac:dyDescent="0.35">
      <c r="A1505">
        <v>13835</v>
      </c>
      <c r="B1505" t="s">
        <v>69</v>
      </c>
      <c r="C1505" t="s">
        <v>74</v>
      </c>
      <c r="D1505" t="s">
        <v>68</v>
      </c>
      <c r="E1505" t="s">
        <v>80</v>
      </c>
      <c r="F1505" t="s">
        <v>198</v>
      </c>
      <c r="G1505" t="s">
        <v>96</v>
      </c>
      <c r="H1505" t="s">
        <v>97</v>
      </c>
      <c r="I1505" t="s">
        <v>199</v>
      </c>
      <c r="J1505" t="s">
        <v>110</v>
      </c>
      <c r="K1505" t="s">
        <v>202</v>
      </c>
      <c r="L1505">
        <v>9</v>
      </c>
      <c r="P1505">
        <v>9</v>
      </c>
      <c r="Q1505">
        <v>9</v>
      </c>
      <c r="R1505">
        <v>8</v>
      </c>
      <c r="S1505">
        <v>8</v>
      </c>
      <c r="T1505">
        <v>9</v>
      </c>
      <c r="U1505">
        <v>9</v>
      </c>
      <c r="V1505" t="s">
        <v>123</v>
      </c>
      <c r="X1505">
        <v>5</v>
      </c>
      <c r="Y1505" t="s">
        <v>69</v>
      </c>
      <c r="AB1505">
        <v>5</v>
      </c>
      <c r="AE1505" s="16"/>
      <c r="AF1505" s="16"/>
      <c r="AG1505" s="16"/>
      <c r="AH1505" s="16"/>
      <c r="AI1505" s="16"/>
      <c r="AJ1505" s="16"/>
      <c r="AL1505" s="16"/>
      <c r="AM1505" s="16"/>
      <c r="AN1505" s="16"/>
      <c r="AO1505" s="16"/>
      <c r="AP1505" s="16"/>
      <c r="AQ1505" s="16"/>
      <c r="AR1505" s="16"/>
      <c r="AS1505" s="16"/>
      <c r="AT1505" s="16"/>
      <c r="AU1505">
        <v>0</v>
      </c>
      <c r="AV1505">
        <v>0</v>
      </c>
      <c r="AW1505">
        <v>0</v>
      </c>
      <c r="AX1505">
        <v>0</v>
      </c>
      <c r="AY1505">
        <v>1</v>
      </c>
      <c r="AZ1505">
        <v>0</v>
      </c>
    </row>
    <row r="1506" spans="1:52" x14ac:dyDescent="0.35">
      <c r="A1506">
        <v>13836</v>
      </c>
      <c r="B1506" t="s">
        <v>69</v>
      </c>
      <c r="C1506" t="s">
        <v>74</v>
      </c>
      <c r="D1506" t="s">
        <v>68</v>
      </c>
      <c r="E1506" t="s">
        <v>82</v>
      </c>
      <c r="F1506" t="s">
        <v>198</v>
      </c>
      <c r="G1506" t="s">
        <v>96</v>
      </c>
      <c r="H1506" t="s">
        <v>98</v>
      </c>
      <c r="I1506" t="s">
        <v>205</v>
      </c>
      <c r="J1506" t="s">
        <v>111</v>
      </c>
      <c r="K1506" t="s">
        <v>204</v>
      </c>
      <c r="L1506">
        <v>7</v>
      </c>
      <c r="X1506" s="16"/>
      <c r="Y1506" t="s">
        <v>69</v>
      </c>
      <c r="AB1506">
        <v>4</v>
      </c>
      <c r="AE1506" s="16"/>
      <c r="AF1506" s="16"/>
      <c r="AG1506" s="16"/>
      <c r="AH1506" s="16"/>
      <c r="AI1506" s="16"/>
      <c r="AJ1506" s="16"/>
      <c r="AK1506">
        <v>6</v>
      </c>
      <c r="AL1506" s="16">
        <v>8</v>
      </c>
      <c r="AM1506" s="16">
        <v>8</v>
      </c>
      <c r="AN1506" s="16">
        <v>5</v>
      </c>
      <c r="AO1506" s="16">
        <v>8</v>
      </c>
      <c r="AP1506" s="16">
        <v>7</v>
      </c>
      <c r="AQ1506" s="16">
        <v>4</v>
      </c>
      <c r="AR1506" s="16">
        <v>1</v>
      </c>
      <c r="AS1506" s="16">
        <v>3</v>
      </c>
      <c r="AT1506" s="16">
        <v>2</v>
      </c>
      <c r="AU1506">
        <v>1</v>
      </c>
      <c r="AV1506">
        <v>0</v>
      </c>
      <c r="AW1506">
        <v>1</v>
      </c>
      <c r="AX1506">
        <v>0</v>
      </c>
      <c r="AY1506">
        <v>0</v>
      </c>
      <c r="AZ1506">
        <v>0</v>
      </c>
    </row>
    <row r="1507" spans="1:52" x14ac:dyDescent="0.35">
      <c r="A1507">
        <v>13838</v>
      </c>
      <c r="B1507" t="s">
        <v>69</v>
      </c>
      <c r="C1507" t="s">
        <v>74</v>
      </c>
      <c r="D1507" t="s">
        <v>68</v>
      </c>
      <c r="E1507" t="s">
        <v>77</v>
      </c>
      <c r="F1507" t="s">
        <v>196</v>
      </c>
      <c r="G1507" t="s">
        <v>96</v>
      </c>
      <c r="H1507" t="s">
        <v>97</v>
      </c>
      <c r="I1507" t="s">
        <v>209</v>
      </c>
      <c r="J1507" t="s">
        <v>111</v>
      </c>
      <c r="K1507" t="s">
        <v>202</v>
      </c>
      <c r="L1507">
        <v>9</v>
      </c>
      <c r="X1507" s="16"/>
      <c r="Y1507" t="s">
        <v>68</v>
      </c>
      <c r="Z1507">
        <v>10</v>
      </c>
      <c r="AA1507">
        <v>5</v>
      </c>
      <c r="AB1507">
        <v>5</v>
      </c>
      <c r="AC1507">
        <v>9</v>
      </c>
      <c r="AD1507" t="s">
        <v>129</v>
      </c>
      <c r="AE1507" s="16">
        <v>5</v>
      </c>
      <c r="AF1507" s="16">
        <v>5</v>
      </c>
      <c r="AG1507" s="16">
        <v>4</v>
      </c>
      <c r="AH1507" s="16">
        <v>4</v>
      </c>
      <c r="AI1507" s="16"/>
      <c r="AJ1507" s="16">
        <v>2</v>
      </c>
      <c r="AK1507">
        <v>10</v>
      </c>
      <c r="AL1507" s="16">
        <v>9</v>
      </c>
      <c r="AM1507" s="16">
        <v>10</v>
      </c>
      <c r="AN1507" s="16">
        <v>8</v>
      </c>
      <c r="AO1507" s="16">
        <v>7</v>
      </c>
      <c r="AP1507" s="16">
        <v>9</v>
      </c>
      <c r="AQ1507" s="16">
        <v>4</v>
      </c>
      <c r="AR1507" s="16">
        <v>2</v>
      </c>
      <c r="AS1507" s="16">
        <v>3</v>
      </c>
      <c r="AT1507" s="16">
        <v>1</v>
      </c>
      <c r="AU1507">
        <v>1</v>
      </c>
      <c r="AV1507">
        <v>1</v>
      </c>
      <c r="AW1507">
        <v>0</v>
      </c>
      <c r="AX1507">
        <v>0</v>
      </c>
      <c r="AY1507">
        <v>0</v>
      </c>
      <c r="AZ1507">
        <v>0</v>
      </c>
    </row>
    <row r="1508" spans="1:52" x14ac:dyDescent="0.35">
      <c r="A1508">
        <v>13839</v>
      </c>
      <c r="B1508" t="s">
        <v>69</v>
      </c>
      <c r="C1508" t="s">
        <v>74</v>
      </c>
      <c r="D1508" t="s">
        <v>68</v>
      </c>
      <c r="E1508" t="s">
        <v>78</v>
      </c>
      <c r="F1508" t="s">
        <v>208</v>
      </c>
      <c r="G1508" t="s">
        <v>94</v>
      </c>
      <c r="H1508" t="s">
        <v>98</v>
      </c>
      <c r="I1508" t="s">
        <v>203</v>
      </c>
      <c r="J1508" t="s">
        <v>111</v>
      </c>
      <c r="K1508" t="s">
        <v>116</v>
      </c>
      <c r="L1508">
        <v>10</v>
      </c>
      <c r="X1508" s="16"/>
      <c r="Y1508" t="s">
        <v>69</v>
      </c>
      <c r="AB1508">
        <v>5</v>
      </c>
      <c r="AE1508" s="16"/>
      <c r="AF1508" s="16"/>
      <c r="AG1508" s="16"/>
      <c r="AH1508" s="16"/>
      <c r="AI1508" s="16"/>
      <c r="AJ1508" s="16"/>
      <c r="AK1508">
        <v>9</v>
      </c>
      <c r="AL1508" s="16">
        <v>10</v>
      </c>
      <c r="AM1508" s="16">
        <v>9</v>
      </c>
      <c r="AN1508" s="16">
        <v>9</v>
      </c>
      <c r="AO1508" s="16">
        <v>10</v>
      </c>
      <c r="AP1508" s="16">
        <v>6</v>
      </c>
      <c r="AQ1508" s="16">
        <v>1</v>
      </c>
      <c r="AR1508" s="16">
        <v>2</v>
      </c>
      <c r="AS1508" s="16">
        <v>4</v>
      </c>
      <c r="AT1508" s="16">
        <v>3</v>
      </c>
      <c r="AU1508">
        <v>1</v>
      </c>
      <c r="AV1508">
        <v>0</v>
      </c>
      <c r="AW1508">
        <v>1</v>
      </c>
      <c r="AX1508">
        <v>0</v>
      </c>
      <c r="AY1508">
        <v>0</v>
      </c>
      <c r="AZ1508">
        <v>0</v>
      </c>
    </row>
    <row r="1509" spans="1:52" x14ac:dyDescent="0.35">
      <c r="A1509">
        <v>13840</v>
      </c>
      <c r="B1509" t="s">
        <v>69</v>
      </c>
      <c r="C1509" t="s">
        <v>74</v>
      </c>
      <c r="D1509" t="s">
        <v>68</v>
      </c>
      <c r="E1509" t="s">
        <v>84</v>
      </c>
      <c r="F1509" t="s">
        <v>196</v>
      </c>
      <c r="G1509" t="s">
        <v>94</v>
      </c>
      <c r="H1509" t="s">
        <v>97</v>
      </c>
      <c r="I1509" t="s">
        <v>203</v>
      </c>
      <c r="J1509" t="s">
        <v>111</v>
      </c>
      <c r="K1509" t="s">
        <v>204</v>
      </c>
      <c r="L1509">
        <v>9</v>
      </c>
      <c r="X1509" s="16"/>
      <c r="Y1509" t="s">
        <v>69</v>
      </c>
      <c r="AB1509">
        <v>4</v>
      </c>
      <c r="AE1509" s="16"/>
      <c r="AF1509" s="16"/>
      <c r="AG1509" s="16"/>
      <c r="AH1509" s="16"/>
      <c r="AI1509" s="16"/>
      <c r="AJ1509" s="16"/>
      <c r="AK1509">
        <v>10</v>
      </c>
      <c r="AL1509" s="16">
        <v>9</v>
      </c>
      <c r="AM1509" s="16">
        <v>8</v>
      </c>
      <c r="AN1509" s="16">
        <v>10</v>
      </c>
      <c r="AO1509" s="16">
        <v>10</v>
      </c>
      <c r="AP1509" s="16">
        <v>8</v>
      </c>
      <c r="AQ1509" s="16">
        <v>1</v>
      </c>
      <c r="AR1509" s="16">
        <v>4</v>
      </c>
      <c r="AS1509" s="16">
        <v>2</v>
      </c>
      <c r="AT1509" s="16">
        <v>3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</row>
    <row r="1510" spans="1:52" x14ac:dyDescent="0.35">
      <c r="A1510">
        <v>13841</v>
      </c>
      <c r="B1510" t="s">
        <v>69</v>
      </c>
      <c r="C1510" t="s">
        <v>74</v>
      </c>
      <c r="D1510" t="s">
        <v>68</v>
      </c>
      <c r="E1510" t="s">
        <v>86</v>
      </c>
      <c r="F1510" t="s">
        <v>196</v>
      </c>
      <c r="G1510" t="s">
        <v>96</v>
      </c>
      <c r="H1510" t="s">
        <v>97</v>
      </c>
      <c r="I1510" t="s">
        <v>209</v>
      </c>
      <c r="J1510" t="s">
        <v>111</v>
      </c>
      <c r="K1510" t="s">
        <v>204</v>
      </c>
      <c r="L1510">
        <v>9</v>
      </c>
      <c r="X1510" s="16"/>
      <c r="Y1510" t="s">
        <v>69</v>
      </c>
      <c r="AB1510">
        <v>4</v>
      </c>
      <c r="AE1510" s="16"/>
      <c r="AF1510" s="16"/>
      <c r="AG1510" s="16"/>
      <c r="AH1510" s="16"/>
      <c r="AI1510" s="16"/>
      <c r="AJ1510" s="16"/>
      <c r="AK1510">
        <v>10</v>
      </c>
      <c r="AL1510" s="16">
        <v>10</v>
      </c>
      <c r="AM1510" s="16">
        <v>9</v>
      </c>
      <c r="AN1510" s="16">
        <v>10</v>
      </c>
      <c r="AO1510" s="16">
        <v>9</v>
      </c>
      <c r="AP1510" s="16">
        <v>9</v>
      </c>
      <c r="AQ1510" s="16">
        <v>2</v>
      </c>
      <c r="AR1510" s="16">
        <v>1</v>
      </c>
      <c r="AS1510" s="16">
        <v>4</v>
      </c>
      <c r="AT1510" s="16">
        <v>3</v>
      </c>
      <c r="AU1510">
        <v>1</v>
      </c>
      <c r="AV1510">
        <v>0</v>
      </c>
      <c r="AW1510">
        <v>0</v>
      </c>
      <c r="AX1510">
        <v>0</v>
      </c>
      <c r="AY1510">
        <v>1</v>
      </c>
      <c r="AZ1510">
        <v>0</v>
      </c>
    </row>
    <row r="1511" spans="1:52" x14ac:dyDescent="0.35">
      <c r="A1511">
        <v>13843</v>
      </c>
      <c r="B1511" t="s">
        <v>69</v>
      </c>
      <c r="C1511" t="s">
        <v>74</v>
      </c>
      <c r="D1511" t="s">
        <v>68</v>
      </c>
      <c r="E1511" t="s">
        <v>84</v>
      </c>
      <c r="F1511" t="s">
        <v>196</v>
      </c>
      <c r="G1511" t="s">
        <v>96</v>
      </c>
      <c r="H1511" t="s">
        <v>97</v>
      </c>
      <c r="I1511" t="s">
        <v>207</v>
      </c>
      <c r="J1511" t="s">
        <v>110</v>
      </c>
      <c r="K1511" t="s">
        <v>204</v>
      </c>
      <c r="L1511">
        <v>10</v>
      </c>
      <c r="P1511">
        <v>10</v>
      </c>
      <c r="Q1511">
        <v>10</v>
      </c>
      <c r="R1511">
        <v>10</v>
      </c>
      <c r="S1511">
        <v>10</v>
      </c>
      <c r="T1511">
        <v>9</v>
      </c>
      <c r="U1511">
        <v>10</v>
      </c>
      <c r="V1511" t="s">
        <v>123</v>
      </c>
      <c r="X1511">
        <v>4</v>
      </c>
      <c r="Y1511" t="s">
        <v>69</v>
      </c>
      <c r="AB1511">
        <v>4</v>
      </c>
      <c r="AE1511" s="16"/>
      <c r="AF1511" s="16"/>
      <c r="AG1511" s="16"/>
      <c r="AH1511" s="16"/>
      <c r="AI1511" s="16"/>
      <c r="AJ1511" s="16"/>
      <c r="AL1511" s="16"/>
      <c r="AM1511" s="16"/>
      <c r="AN1511" s="16"/>
      <c r="AO1511" s="16"/>
      <c r="AP1511" s="16"/>
      <c r="AQ1511" s="16"/>
      <c r="AR1511" s="16"/>
      <c r="AS1511" s="16"/>
      <c r="AT1511" s="16"/>
      <c r="AU1511">
        <v>1</v>
      </c>
      <c r="AV1511">
        <v>0</v>
      </c>
      <c r="AW1511">
        <v>1</v>
      </c>
      <c r="AX1511">
        <v>0</v>
      </c>
      <c r="AY1511">
        <v>0</v>
      </c>
      <c r="AZ1511">
        <v>0</v>
      </c>
    </row>
    <row r="1512" spans="1:52" x14ac:dyDescent="0.35">
      <c r="A1512">
        <v>13844</v>
      </c>
      <c r="B1512" t="s">
        <v>69</v>
      </c>
      <c r="C1512" t="s">
        <v>74</v>
      </c>
      <c r="D1512" t="s">
        <v>68</v>
      </c>
      <c r="E1512" t="s">
        <v>86</v>
      </c>
      <c r="F1512" t="s">
        <v>198</v>
      </c>
      <c r="G1512" t="s">
        <v>96</v>
      </c>
      <c r="H1512" t="s">
        <v>97</v>
      </c>
      <c r="I1512" t="s">
        <v>201</v>
      </c>
      <c r="J1512" t="s">
        <v>111</v>
      </c>
      <c r="K1512" t="s">
        <v>116</v>
      </c>
      <c r="L1512">
        <v>9</v>
      </c>
      <c r="X1512" s="16"/>
      <c r="Y1512" t="s">
        <v>69</v>
      </c>
      <c r="AB1512">
        <v>5</v>
      </c>
      <c r="AE1512" s="16"/>
      <c r="AF1512" s="16"/>
      <c r="AG1512" s="16"/>
      <c r="AH1512" s="16"/>
      <c r="AI1512" s="16"/>
      <c r="AJ1512" s="16"/>
      <c r="AK1512">
        <v>9</v>
      </c>
      <c r="AL1512" s="16">
        <v>10</v>
      </c>
      <c r="AM1512" s="16">
        <v>9</v>
      </c>
      <c r="AN1512" s="16">
        <v>8</v>
      </c>
      <c r="AO1512" s="16">
        <v>10</v>
      </c>
      <c r="AP1512" s="16">
        <v>8</v>
      </c>
      <c r="AQ1512" s="16">
        <v>1</v>
      </c>
      <c r="AR1512" s="16">
        <v>3</v>
      </c>
      <c r="AS1512" s="16">
        <v>2</v>
      </c>
      <c r="AT1512" s="16">
        <v>4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</row>
    <row r="1513" spans="1:52" x14ac:dyDescent="0.35">
      <c r="A1513">
        <v>13846</v>
      </c>
      <c r="B1513" t="s">
        <v>69</v>
      </c>
      <c r="C1513" t="s">
        <v>74</v>
      </c>
      <c r="D1513" t="s">
        <v>68</v>
      </c>
      <c r="E1513" t="s">
        <v>78</v>
      </c>
      <c r="F1513" t="s">
        <v>208</v>
      </c>
      <c r="G1513" t="s">
        <v>96</v>
      </c>
      <c r="H1513" t="s">
        <v>99</v>
      </c>
      <c r="I1513" t="s">
        <v>201</v>
      </c>
      <c r="J1513" t="s">
        <v>111</v>
      </c>
      <c r="K1513" t="s">
        <v>116</v>
      </c>
      <c r="L1513">
        <v>9</v>
      </c>
      <c r="X1513" s="16"/>
      <c r="Y1513" t="s">
        <v>69</v>
      </c>
      <c r="AB1513">
        <v>5</v>
      </c>
      <c r="AE1513" s="16"/>
      <c r="AF1513" s="16"/>
      <c r="AG1513" s="16"/>
      <c r="AH1513" s="16"/>
      <c r="AI1513" s="16"/>
      <c r="AJ1513" s="16"/>
      <c r="AK1513">
        <v>9</v>
      </c>
      <c r="AL1513" s="16">
        <v>10</v>
      </c>
      <c r="AM1513" s="16">
        <v>10</v>
      </c>
      <c r="AN1513" s="16">
        <v>10</v>
      </c>
      <c r="AO1513" s="16">
        <v>9</v>
      </c>
      <c r="AP1513" s="16">
        <v>7</v>
      </c>
      <c r="AQ1513" s="16">
        <v>3</v>
      </c>
      <c r="AR1513" s="16">
        <v>2</v>
      </c>
      <c r="AS1513" s="16">
        <v>4</v>
      </c>
      <c r="AT1513" s="16">
        <v>1</v>
      </c>
      <c r="AU1513">
        <v>1</v>
      </c>
      <c r="AV1513">
        <v>0</v>
      </c>
      <c r="AW1513">
        <v>0</v>
      </c>
      <c r="AX1513">
        <v>0</v>
      </c>
      <c r="AY1513">
        <v>1</v>
      </c>
      <c r="AZ1513">
        <v>0</v>
      </c>
    </row>
    <row r="1514" spans="1:52" x14ac:dyDescent="0.35">
      <c r="A1514">
        <v>13847</v>
      </c>
      <c r="B1514" t="s">
        <v>69</v>
      </c>
      <c r="C1514" t="s">
        <v>74</v>
      </c>
      <c r="D1514" t="s">
        <v>68</v>
      </c>
      <c r="E1514" t="s">
        <v>78</v>
      </c>
      <c r="F1514" t="s">
        <v>198</v>
      </c>
      <c r="G1514" t="s">
        <v>96</v>
      </c>
      <c r="H1514" t="s">
        <v>97</v>
      </c>
      <c r="I1514" t="s">
        <v>203</v>
      </c>
      <c r="J1514" t="s">
        <v>111</v>
      </c>
      <c r="K1514" t="s">
        <v>116</v>
      </c>
      <c r="L1514">
        <v>9</v>
      </c>
      <c r="X1514" s="16"/>
      <c r="Y1514" t="s">
        <v>69</v>
      </c>
      <c r="AB1514">
        <v>4</v>
      </c>
      <c r="AE1514" s="16"/>
      <c r="AF1514" s="16"/>
      <c r="AG1514" s="16"/>
      <c r="AH1514" s="16"/>
      <c r="AI1514" s="16"/>
      <c r="AJ1514" s="16"/>
      <c r="AK1514">
        <v>9</v>
      </c>
      <c r="AL1514" s="16">
        <v>8</v>
      </c>
      <c r="AM1514" s="16">
        <v>10</v>
      </c>
      <c r="AN1514" s="16">
        <v>7</v>
      </c>
      <c r="AO1514" s="16">
        <v>8</v>
      </c>
      <c r="AP1514" s="16">
        <v>7</v>
      </c>
      <c r="AQ1514" s="16">
        <v>1</v>
      </c>
      <c r="AR1514" s="16">
        <v>4</v>
      </c>
      <c r="AS1514" s="16">
        <v>2</v>
      </c>
      <c r="AT1514" s="16">
        <v>3</v>
      </c>
      <c r="AU1514">
        <v>0</v>
      </c>
      <c r="AV1514">
        <v>0</v>
      </c>
      <c r="AW1514">
        <v>0</v>
      </c>
      <c r="AX1514">
        <v>0</v>
      </c>
      <c r="AY1514">
        <v>1</v>
      </c>
      <c r="AZ1514">
        <v>0</v>
      </c>
    </row>
    <row r="1515" spans="1:52" x14ac:dyDescent="0.35">
      <c r="A1515">
        <v>13848</v>
      </c>
      <c r="B1515" t="s">
        <v>69</v>
      </c>
      <c r="C1515" t="s">
        <v>74</v>
      </c>
      <c r="D1515" t="s">
        <v>68</v>
      </c>
      <c r="E1515" t="s">
        <v>77</v>
      </c>
      <c r="F1515" t="s">
        <v>200</v>
      </c>
      <c r="G1515" t="s">
        <v>94</v>
      </c>
      <c r="H1515" t="s">
        <v>98</v>
      </c>
      <c r="I1515" t="s">
        <v>201</v>
      </c>
      <c r="J1515" t="s">
        <v>111</v>
      </c>
      <c r="K1515" t="s">
        <v>116</v>
      </c>
      <c r="L1515">
        <v>10</v>
      </c>
      <c r="X1515" s="16"/>
      <c r="Y1515" t="s">
        <v>68</v>
      </c>
      <c r="Z1515">
        <v>9</v>
      </c>
      <c r="AA1515">
        <v>4</v>
      </c>
      <c r="AB1515">
        <v>4</v>
      </c>
      <c r="AC1515">
        <v>9</v>
      </c>
      <c r="AD1515" t="s">
        <v>128</v>
      </c>
      <c r="AE1515" s="16">
        <v>4</v>
      </c>
      <c r="AF1515" s="16">
        <v>3</v>
      </c>
      <c r="AG1515" s="16">
        <v>3</v>
      </c>
      <c r="AH1515" s="16">
        <v>4</v>
      </c>
      <c r="AI1515" s="16">
        <v>1</v>
      </c>
      <c r="AJ1515" s="16"/>
      <c r="AK1515">
        <v>9</v>
      </c>
      <c r="AL1515" s="16">
        <v>9</v>
      </c>
      <c r="AM1515" s="16">
        <v>9</v>
      </c>
      <c r="AN1515" s="16">
        <v>10</v>
      </c>
      <c r="AO1515" s="16">
        <v>7</v>
      </c>
      <c r="AP1515" s="16">
        <v>7</v>
      </c>
      <c r="AQ1515" s="16">
        <v>1</v>
      </c>
      <c r="AR1515" s="16">
        <v>2</v>
      </c>
      <c r="AS1515" s="16">
        <v>4</v>
      </c>
      <c r="AT1515" s="16">
        <v>3</v>
      </c>
      <c r="AU1515">
        <v>0</v>
      </c>
      <c r="AV1515">
        <v>0</v>
      </c>
      <c r="AW1515">
        <v>1</v>
      </c>
      <c r="AX1515">
        <v>0</v>
      </c>
      <c r="AY1515">
        <v>0</v>
      </c>
      <c r="AZ1515">
        <v>0</v>
      </c>
    </row>
    <row r="1516" spans="1:52" x14ac:dyDescent="0.35">
      <c r="A1516">
        <v>13849</v>
      </c>
      <c r="B1516" t="s">
        <v>69</v>
      </c>
      <c r="C1516" t="s">
        <v>74</v>
      </c>
      <c r="D1516" t="s">
        <v>68</v>
      </c>
      <c r="E1516" t="s">
        <v>80</v>
      </c>
      <c r="F1516" t="s">
        <v>198</v>
      </c>
      <c r="G1516" t="s">
        <v>96</v>
      </c>
      <c r="H1516" t="s">
        <v>98</v>
      </c>
      <c r="I1516" t="s">
        <v>206</v>
      </c>
      <c r="J1516" t="s">
        <v>111</v>
      </c>
      <c r="K1516" t="s">
        <v>202</v>
      </c>
      <c r="L1516">
        <v>10</v>
      </c>
      <c r="X1516" s="16"/>
      <c r="Y1516" t="s">
        <v>69</v>
      </c>
      <c r="AB1516">
        <v>5</v>
      </c>
      <c r="AE1516" s="16"/>
      <c r="AF1516" s="16"/>
      <c r="AG1516" s="16"/>
      <c r="AH1516" s="16"/>
      <c r="AI1516" s="16"/>
      <c r="AJ1516" s="16"/>
      <c r="AK1516">
        <v>9</v>
      </c>
      <c r="AL1516" s="16">
        <v>8</v>
      </c>
      <c r="AM1516" s="16">
        <v>8</v>
      </c>
      <c r="AN1516" s="16">
        <v>8</v>
      </c>
      <c r="AO1516" s="16">
        <v>10</v>
      </c>
      <c r="AP1516" s="16">
        <v>9</v>
      </c>
      <c r="AQ1516" s="16">
        <v>1</v>
      </c>
      <c r="AR1516" s="16">
        <v>4</v>
      </c>
      <c r="AS1516" s="16">
        <v>2</v>
      </c>
      <c r="AT1516" s="16">
        <v>3</v>
      </c>
      <c r="AU1516">
        <v>1</v>
      </c>
      <c r="AV1516">
        <v>1</v>
      </c>
      <c r="AW1516">
        <v>0</v>
      </c>
      <c r="AX1516">
        <v>0</v>
      </c>
      <c r="AY1516">
        <v>1</v>
      </c>
      <c r="AZ1516">
        <v>0</v>
      </c>
    </row>
    <row r="1517" spans="1:52" x14ac:dyDescent="0.35">
      <c r="A1517">
        <v>13850</v>
      </c>
      <c r="B1517" t="s">
        <v>69</v>
      </c>
      <c r="C1517" t="s">
        <v>74</v>
      </c>
      <c r="D1517" t="s">
        <v>68</v>
      </c>
      <c r="E1517" t="s">
        <v>84</v>
      </c>
      <c r="F1517" t="s">
        <v>196</v>
      </c>
      <c r="G1517" t="s">
        <v>96</v>
      </c>
      <c r="H1517" t="s">
        <v>98</v>
      </c>
      <c r="I1517" t="s">
        <v>207</v>
      </c>
      <c r="J1517" t="s">
        <v>111</v>
      </c>
      <c r="K1517" t="s">
        <v>116</v>
      </c>
      <c r="L1517">
        <v>8</v>
      </c>
      <c r="X1517" s="16"/>
      <c r="Y1517" t="s">
        <v>69</v>
      </c>
      <c r="AB1517">
        <v>5</v>
      </c>
      <c r="AE1517" s="16"/>
      <c r="AF1517" s="16"/>
      <c r="AG1517" s="16"/>
      <c r="AH1517" s="16"/>
      <c r="AI1517" s="16"/>
      <c r="AJ1517" s="16"/>
      <c r="AK1517">
        <v>9</v>
      </c>
      <c r="AL1517" s="16">
        <v>8</v>
      </c>
      <c r="AM1517" s="16">
        <v>10</v>
      </c>
      <c r="AN1517" s="16">
        <v>10</v>
      </c>
      <c r="AO1517" s="16">
        <v>7</v>
      </c>
      <c r="AP1517" s="16">
        <v>9</v>
      </c>
      <c r="AQ1517" s="16">
        <v>2</v>
      </c>
      <c r="AR1517" s="16">
        <v>1</v>
      </c>
      <c r="AS1517" s="16">
        <v>3</v>
      </c>
      <c r="AT1517" s="16">
        <v>4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0</v>
      </c>
    </row>
    <row r="1518" spans="1:52" x14ac:dyDescent="0.35">
      <c r="A1518">
        <v>13851</v>
      </c>
      <c r="B1518" t="s">
        <v>69</v>
      </c>
      <c r="C1518" t="s">
        <v>74</v>
      </c>
      <c r="D1518" t="s">
        <v>68</v>
      </c>
      <c r="E1518" t="s">
        <v>77</v>
      </c>
      <c r="F1518" t="s">
        <v>208</v>
      </c>
      <c r="G1518" t="s">
        <v>96</v>
      </c>
      <c r="H1518" t="s">
        <v>98</v>
      </c>
      <c r="I1518" t="s">
        <v>209</v>
      </c>
      <c r="J1518" t="s">
        <v>111</v>
      </c>
      <c r="K1518" t="s">
        <v>204</v>
      </c>
      <c r="L1518">
        <v>9</v>
      </c>
      <c r="X1518" s="16"/>
      <c r="Y1518" t="s">
        <v>68</v>
      </c>
      <c r="Z1518">
        <v>9</v>
      </c>
      <c r="AA1518">
        <v>4</v>
      </c>
      <c r="AB1518">
        <v>4</v>
      </c>
      <c r="AC1518">
        <v>10</v>
      </c>
      <c r="AD1518" t="s">
        <v>129</v>
      </c>
      <c r="AE1518" s="16">
        <v>4</v>
      </c>
      <c r="AF1518" s="16">
        <v>5</v>
      </c>
      <c r="AG1518" s="16">
        <v>4</v>
      </c>
      <c r="AH1518" s="16">
        <v>4</v>
      </c>
      <c r="AI1518" s="16"/>
      <c r="AJ1518" s="16">
        <v>2</v>
      </c>
      <c r="AK1518">
        <v>10</v>
      </c>
      <c r="AL1518" s="16">
        <v>10</v>
      </c>
      <c r="AM1518" s="16">
        <v>10</v>
      </c>
      <c r="AN1518" s="16">
        <v>9</v>
      </c>
      <c r="AO1518" s="16">
        <v>7</v>
      </c>
      <c r="AP1518" s="16">
        <v>9</v>
      </c>
      <c r="AQ1518" s="16">
        <v>2</v>
      </c>
      <c r="AR1518" s="16">
        <v>4</v>
      </c>
      <c r="AS1518" s="16">
        <v>3</v>
      </c>
      <c r="AT1518" s="16">
        <v>1</v>
      </c>
      <c r="AU1518">
        <v>1</v>
      </c>
      <c r="AV1518">
        <v>1</v>
      </c>
      <c r="AW1518">
        <v>0</v>
      </c>
      <c r="AX1518">
        <v>0</v>
      </c>
      <c r="AY1518">
        <v>0</v>
      </c>
      <c r="AZ1518">
        <v>0</v>
      </c>
    </row>
    <row r="1519" spans="1:52" x14ac:dyDescent="0.35">
      <c r="A1519">
        <v>13852</v>
      </c>
      <c r="B1519" t="s">
        <v>69</v>
      </c>
      <c r="C1519" t="s">
        <v>74</v>
      </c>
      <c r="D1519" t="s">
        <v>68</v>
      </c>
      <c r="E1519" t="s">
        <v>80</v>
      </c>
      <c r="F1519" t="s">
        <v>198</v>
      </c>
      <c r="G1519" t="s">
        <v>96</v>
      </c>
      <c r="H1519" t="s">
        <v>98</v>
      </c>
      <c r="I1519" t="s">
        <v>201</v>
      </c>
      <c r="J1519" t="s">
        <v>111</v>
      </c>
      <c r="K1519" t="s">
        <v>204</v>
      </c>
      <c r="L1519">
        <v>8</v>
      </c>
      <c r="X1519" s="16"/>
      <c r="Y1519" t="s">
        <v>69</v>
      </c>
      <c r="AB1519">
        <v>4</v>
      </c>
      <c r="AE1519" s="16"/>
      <c r="AF1519" s="16"/>
      <c r="AG1519" s="16"/>
      <c r="AH1519" s="16"/>
      <c r="AI1519" s="16"/>
      <c r="AJ1519" s="16"/>
      <c r="AK1519">
        <v>8</v>
      </c>
      <c r="AL1519" s="16">
        <v>8</v>
      </c>
      <c r="AM1519" s="16">
        <v>10</v>
      </c>
      <c r="AN1519" s="16">
        <v>10</v>
      </c>
      <c r="AO1519" s="16">
        <v>7</v>
      </c>
      <c r="AP1519" s="16">
        <v>7</v>
      </c>
      <c r="AQ1519" s="16">
        <v>3</v>
      </c>
      <c r="AR1519" s="16">
        <v>2</v>
      </c>
      <c r="AS1519" s="16">
        <v>1</v>
      </c>
      <c r="AT1519" s="16">
        <v>4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0</v>
      </c>
    </row>
    <row r="1520" spans="1:52" x14ac:dyDescent="0.35">
      <c r="A1520">
        <v>13853</v>
      </c>
      <c r="B1520" t="s">
        <v>69</v>
      </c>
      <c r="C1520" t="s">
        <v>74</v>
      </c>
      <c r="D1520" t="s">
        <v>68</v>
      </c>
      <c r="E1520" t="s">
        <v>78</v>
      </c>
      <c r="F1520" t="s">
        <v>196</v>
      </c>
      <c r="G1520" t="s">
        <v>95</v>
      </c>
      <c r="H1520" t="s">
        <v>97</v>
      </c>
      <c r="I1520" t="s">
        <v>207</v>
      </c>
      <c r="J1520" t="s">
        <v>111</v>
      </c>
      <c r="K1520" t="s">
        <v>204</v>
      </c>
      <c r="L1520">
        <v>10</v>
      </c>
      <c r="X1520" s="16"/>
      <c r="Y1520" t="s">
        <v>69</v>
      </c>
      <c r="AB1520">
        <v>5</v>
      </c>
      <c r="AE1520" s="16"/>
      <c r="AF1520" s="16"/>
      <c r="AG1520" s="16"/>
      <c r="AH1520" s="16"/>
      <c r="AI1520" s="16"/>
      <c r="AJ1520" s="16"/>
      <c r="AK1520">
        <v>9</v>
      </c>
      <c r="AL1520" s="16">
        <v>10</v>
      </c>
      <c r="AM1520" s="16">
        <v>7</v>
      </c>
      <c r="AN1520" s="16">
        <v>9</v>
      </c>
      <c r="AO1520" s="16">
        <v>7</v>
      </c>
      <c r="AP1520" s="16">
        <v>8</v>
      </c>
      <c r="AQ1520" s="16">
        <v>2</v>
      </c>
      <c r="AR1520" s="16">
        <v>1</v>
      </c>
      <c r="AS1520" s="16">
        <v>3</v>
      </c>
      <c r="AT1520" s="16">
        <v>4</v>
      </c>
      <c r="AU1520">
        <v>1</v>
      </c>
      <c r="AV1520">
        <v>1</v>
      </c>
      <c r="AW1520">
        <v>1</v>
      </c>
      <c r="AX1520">
        <v>0</v>
      </c>
      <c r="AY1520">
        <v>0</v>
      </c>
      <c r="AZ1520">
        <v>0</v>
      </c>
    </row>
    <row r="1521" spans="1:52" x14ac:dyDescent="0.35">
      <c r="A1521">
        <v>13855</v>
      </c>
      <c r="B1521" t="s">
        <v>69</v>
      </c>
      <c r="C1521" t="s">
        <v>74</v>
      </c>
      <c r="D1521" t="s">
        <v>68</v>
      </c>
      <c r="E1521" t="s">
        <v>81</v>
      </c>
      <c r="F1521" t="s">
        <v>208</v>
      </c>
      <c r="G1521" t="s">
        <v>96</v>
      </c>
      <c r="H1521" t="s">
        <v>98</v>
      </c>
      <c r="I1521" t="s">
        <v>209</v>
      </c>
      <c r="J1521" t="s">
        <v>111</v>
      </c>
      <c r="K1521" t="s">
        <v>116</v>
      </c>
      <c r="L1521">
        <v>6</v>
      </c>
      <c r="X1521" s="16"/>
      <c r="Y1521" t="s">
        <v>69</v>
      </c>
      <c r="AB1521">
        <v>2</v>
      </c>
      <c r="AE1521" s="16"/>
      <c r="AF1521" s="16"/>
      <c r="AG1521" s="16"/>
      <c r="AH1521" s="16"/>
      <c r="AI1521" s="16"/>
      <c r="AJ1521" s="16"/>
      <c r="AK1521">
        <v>8</v>
      </c>
      <c r="AL1521" s="16">
        <v>10</v>
      </c>
      <c r="AM1521" s="16">
        <v>10</v>
      </c>
      <c r="AN1521" s="16">
        <v>9</v>
      </c>
      <c r="AO1521" s="16">
        <v>7</v>
      </c>
      <c r="AP1521" s="16">
        <v>10</v>
      </c>
      <c r="AQ1521" s="16">
        <v>2</v>
      </c>
      <c r="AR1521" s="16">
        <v>1</v>
      </c>
      <c r="AS1521" s="16">
        <v>4</v>
      </c>
      <c r="AT1521" s="16">
        <v>3</v>
      </c>
      <c r="AU1521">
        <v>1</v>
      </c>
      <c r="AV1521">
        <v>0</v>
      </c>
      <c r="AW1521">
        <v>0</v>
      </c>
      <c r="AX1521">
        <v>0</v>
      </c>
      <c r="AY1521">
        <v>1</v>
      </c>
      <c r="AZ1521">
        <v>0</v>
      </c>
    </row>
    <row r="1522" spans="1:52" x14ac:dyDescent="0.35">
      <c r="A1522">
        <v>13857</v>
      </c>
      <c r="B1522" t="s">
        <v>69</v>
      </c>
      <c r="C1522" t="s">
        <v>74</v>
      </c>
      <c r="D1522" t="s">
        <v>68</v>
      </c>
      <c r="E1522" t="s">
        <v>83</v>
      </c>
      <c r="F1522" t="s">
        <v>196</v>
      </c>
      <c r="G1522" t="s">
        <v>95</v>
      </c>
      <c r="H1522" t="s">
        <v>98</v>
      </c>
      <c r="I1522" t="s">
        <v>197</v>
      </c>
      <c r="J1522" t="s">
        <v>111</v>
      </c>
      <c r="K1522" t="s">
        <v>116</v>
      </c>
      <c r="L1522">
        <v>7</v>
      </c>
      <c r="X1522" s="16"/>
      <c r="Y1522" t="s">
        <v>69</v>
      </c>
      <c r="AB1522">
        <v>5</v>
      </c>
      <c r="AE1522" s="16"/>
      <c r="AF1522" s="16"/>
      <c r="AG1522" s="16"/>
      <c r="AH1522" s="16"/>
      <c r="AI1522" s="16"/>
      <c r="AJ1522" s="16"/>
      <c r="AK1522">
        <v>5</v>
      </c>
      <c r="AL1522" s="16">
        <v>4</v>
      </c>
      <c r="AM1522" s="16">
        <v>2</v>
      </c>
      <c r="AN1522" s="16">
        <v>7</v>
      </c>
      <c r="AO1522" s="16">
        <v>6</v>
      </c>
      <c r="AP1522" s="16">
        <v>7</v>
      </c>
      <c r="AQ1522" s="16">
        <v>1</v>
      </c>
      <c r="AR1522" s="16">
        <v>4</v>
      </c>
      <c r="AS1522" s="16">
        <v>2</v>
      </c>
      <c r="AT1522" s="16">
        <v>3</v>
      </c>
      <c r="AU1522">
        <v>1</v>
      </c>
      <c r="AV1522">
        <v>0</v>
      </c>
      <c r="AW1522">
        <v>0</v>
      </c>
      <c r="AX1522">
        <v>0</v>
      </c>
      <c r="AY1522">
        <v>0</v>
      </c>
      <c r="AZ1522">
        <v>0</v>
      </c>
    </row>
    <row r="1523" spans="1:52" x14ac:dyDescent="0.35">
      <c r="A1523">
        <v>13860</v>
      </c>
      <c r="B1523" t="s">
        <v>69</v>
      </c>
      <c r="C1523" t="s">
        <v>74</v>
      </c>
      <c r="D1523" t="s">
        <v>68</v>
      </c>
      <c r="E1523" t="s">
        <v>79</v>
      </c>
      <c r="F1523" t="s">
        <v>196</v>
      </c>
      <c r="G1523" t="s">
        <v>96</v>
      </c>
      <c r="H1523" t="s">
        <v>97</v>
      </c>
      <c r="I1523" t="s">
        <v>205</v>
      </c>
      <c r="J1523" t="s">
        <v>111</v>
      </c>
      <c r="K1523" t="s">
        <v>116</v>
      </c>
      <c r="L1523">
        <v>9</v>
      </c>
      <c r="X1523" s="16"/>
      <c r="Y1523" t="s">
        <v>69</v>
      </c>
      <c r="AB1523">
        <v>4</v>
      </c>
      <c r="AE1523" s="16"/>
      <c r="AF1523" s="16"/>
      <c r="AG1523" s="16"/>
      <c r="AH1523" s="16"/>
      <c r="AI1523" s="16"/>
      <c r="AJ1523" s="16"/>
      <c r="AK1523">
        <v>9</v>
      </c>
      <c r="AL1523" s="16">
        <v>8</v>
      </c>
      <c r="AM1523" s="16">
        <v>9</v>
      </c>
      <c r="AN1523" s="16">
        <v>9</v>
      </c>
      <c r="AO1523" s="16">
        <v>7</v>
      </c>
      <c r="AP1523" s="16">
        <v>9</v>
      </c>
      <c r="AQ1523" s="16">
        <v>2</v>
      </c>
      <c r="AR1523" s="16">
        <v>1</v>
      </c>
      <c r="AS1523" s="16">
        <v>3</v>
      </c>
      <c r="AT1523" s="16">
        <v>4</v>
      </c>
      <c r="AU1523">
        <v>0</v>
      </c>
      <c r="AV1523">
        <v>0</v>
      </c>
      <c r="AW1523">
        <v>1</v>
      </c>
      <c r="AX1523">
        <v>0</v>
      </c>
      <c r="AY1523">
        <v>1</v>
      </c>
      <c r="AZ1523">
        <v>0</v>
      </c>
    </row>
    <row r="1524" spans="1:52" x14ac:dyDescent="0.35">
      <c r="A1524">
        <v>13862</v>
      </c>
      <c r="B1524" t="s">
        <v>69</v>
      </c>
      <c r="C1524" t="s">
        <v>74</v>
      </c>
      <c r="D1524" t="s">
        <v>68</v>
      </c>
      <c r="E1524" t="s">
        <v>86</v>
      </c>
      <c r="F1524" t="s">
        <v>208</v>
      </c>
      <c r="G1524" t="s">
        <v>96</v>
      </c>
      <c r="H1524" t="s">
        <v>98</v>
      </c>
      <c r="I1524" t="s">
        <v>201</v>
      </c>
      <c r="J1524" t="s">
        <v>110</v>
      </c>
      <c r="K1524" t="s">
        <v>204</v>
      </c>
      <c r="L1524">
        <v>9</v>
      </c>
      <c r="P1524">
        <v>6</v>
      </c>
      <c r="Q1524">
        <v>7</v>
      </c>
      <c r="R1524">
        <v>8</v>
      </c>
      <c r="S1524">
        <v>9</v>
      </c>
      <c r="T1524">
        <v>7</v>
      </c>
      <c r="U1524">
        <v>7</v>
      </c>
      <c r="V1524" t="s">
        <v>123</v>
      </c>
      <c r="X1524">
        <v>5</v>
      </c>
      <c r="Y1524" t="s">
        <v>69</v>
      </c>
      <c r="AB1524">
        <v>5</v>
      </c>
      <c r="AE1524" s="16"/>
      <c r="AF1524" s="16"/>
      <c r="AG1524" s="16"/>
      <c r="AH1524" s="16"/>
      <c r="AI1524" s="16"/>
      <c r="AJ1524" s="16"/>
      <c r="AL1524" s="16"/>
      <c r="AM1524" s="16"/>
      <c r="AN1524" s="16"/>
      <c r="AO1524" s="16"/>
      <c r="AP1524" s="16"/>
      <c r="AQ1524" s="16"/>
      <c r="AR1524" s="16"/>
      <c r="AS1524" s="16"/>
      <c r="AT1524" s="16"/>
      <c r="AU1524">
        <v>0</v>
      </c>
      <c r="AV1524">
        <v>1</v>
      </c>
      <c r="AW1524">
        <v>0</v>
      </c>
      <c r="AX1524">
        <v>0</v>
      </c>
      <c r="AY1524">
        <v>0</v>
      </c>
      <c r="AZ1524">
        <v>0</v>
      </c>
    </row>
    <row r="1525" spans="1:52" x14ac:dyDescent="0.35">
      <c r="A1525">
        <v>13863</v>
      </c>
      <c r="B1525" t="s">
        <v>69</v>
      </c>
      <c r="C1525" t="s">
        <v>74</v>
      </c>
      <c r="D1525" t="s">
        <v>68</v>
      </c>
      <c r="E1525" t="s">
        <v>80</v>
      </c>
      <c r="F1525" t="s">
        <v>196</v>
      </c>
      <c r="G1525" t="s">
        <v>95</v>
      </c>
      <c r="H1525" t="s">
        <v>97</v>
      </c>
      <c r="I1525" t="s">
        <v>203</v>
      </c>
      <c r="J1525" t="s">
        <v>112</v>
      </c>
      <c r="K1525" t="s">
        <v>116</v>
      </c>
      <c r="L1525">
        <v>4</v>
      </c>
      <c r="X1525" s="16"/>
      <c r="Y1525" t="s">
        <v>69</v>
      </c>
      <c r="AB1525">
        <v>3</v>
      </c>
      <c r="AE1525" s="16"/>
      <c r="AF1525" s="16"/>
      <c r="AG1525" s="16"/>
      <c r="AH1525" s="16"/>
      <c r="AI1525" s="16"/>
      <c r="AJ1525" s="16"/>
      <c r="AK1525">
        <v>5</v>
      </c>
      <c r="AL1525" s="16">
        <v>4</v>
      </c>
      <c r="AM1525" s="16">
        <v>4</v>
      </c>
      <c r="AN1525" s="16">
        <v>7</v>
      </c>
      <c r="AO1525" s="16">
        <v>8</v>
      </c>
      <c r="AP1525" s="16">
        <v>7</v>
      </c>
      <c r="AQ1525" s="16">
        <v>1</v>
      </c>
      <c r="AR1525" s="16">
        <v>4</v>
      </c>
      <c r="AS1525" s="16">
        <v>3</v>
      </c>
      <c r="AT1525" s="16">
        <v>2</v>
      </c>
      <c r="AU1525">
        <v>1</v>
      </c>
      <c r="AV1525">
        <v>0</v>
      </c>
      <c r="AW1525">
        <v>0</v>
      </c>
      <c r="AX1525">
        <v>0</v>
      </c>
      <c r="AY1525">
        <v>0</v>
      </c>
      <c r="AZ1525">
        <v>0</v>
      </c>
    </row>
    <row r="1526" spans="1:52" x14ac:dyDescent="0.35">
      <c r="A1526">
        <v>13865</v>
      </c>
      <c r="B1526" t="s">
        <v>69</v>
      </c>
      <c r="C1526" t="s">
        <v>74</v>
      </c>
      <c r="D1526" t="s">
        <v>68</v>
      </c>
      <c r="E1526" t="s">
        <v>84</v>
      </c>
      <c r="F1526" t="s">
        <v>200</v>
      </c>
      <c r="G1526" t="s">
        <v>96</v>
      </c>
      <c r="H1526" t="s">
        <v>97</v>
      </c>
      <c r="I1526" t="s">
        <v>203</v>
      </c>
      <c r="J1526" t="s">
        <v>111</v>
      </c>
      <c r="K1526" t="s">
        <v>202</v>
      </c>
      <c r="L1526">
        <v>10</v>
      </c>
      <c r="X1526" s="16"/>
      <c r="Y1526" t="s">
        <v>69</v>
      </c>
      <c r="AB1526">
        <v>5</v>
      </c>
      <c r="AE1526" s="16"/>
      <c r="AF1526" s="16"/>
      <c r="AG1526" s="16"/>
      <c r="AH1526" s="16"/>
      <c r="AI1526" s="16"/>
      <c r="AJ1526" s="16"/>
      <c r="AK1526">
        <v>9</v>
      </c>
      <c r="AL1526" s="16">
        <v>10</v>
      </c>
      <c r="AM1526" s="16">
        <v>8</v>
      </c>
      <c r="AN1526" s="16">
        <v>9</v>
      </c>
      <c r="AO1526" s="16">
        <v>9</v>
      </c>
      <c r="AP1526" s="16">
        <v>8</v>
      </c>
      <c r="AQ1526" s="16">
        <v>2</v>
      </c>
      <c r="AR1526" s="16">
        <v>1</v>
      </c>
      <c r="AS1526" s="16">
        <v>4</v>
      </c>
      <c r="AT1526" s="16">
        <v>3</v>
      </c>
      <c r="AU1526">
        <v>1</v>
      </c>
      <c r="AV1526">
        <v>0</v>
      </c>
      <c r="AW1526">
        <v>1</v>
      </c>
      <c r="AX1526">
        <v>0</v>
      </c>
      <c r="AY1526">
        <v>1</v>
      </c>
      <c r="AZ1526">
        <v>0</v>
      </c>
    </row>
    <row r="1527" spans="1:52" x14ac:dyDescent="0.35">
      <c r="A1527">
        <v>13866</v>
      </c>
      <c r="B1527" t="s">
        <v>69</v>
      </c>
      <c r="C1527" t="s">
        <v>74</v>
      </c>
      <c r="D1527" t="s">
        <v>68</v>
      </c>
      <c r="E1527" t="s">
        <v>80</v>
      </c>
      <c r="F1527" t="s">
        <v>208</v>
      </c>
      <c r="G1527" t="s">
        <v>94</v>
      </c>
      <c r="H1527" t="s">
        <v>99</v>
      </c>
      <c r="I1527" t="s">
        <v>203</v>
      </c>
      <c r="J1527" t="s">
        <v>111</v>
      </c>
      <c r="K1527" t="s">
        <v>204</v>
      </c>
      <c r="L1527">
        <v>10</v>
      </c>
      <c r="X1527" s="16"/>
      <c r="Y1527" t="s">
        <v>69</v>
      </c>
      <c r="AB1527">
        <v>5</v>
      </c>
      <c r="AE1527" s="16"/>
      <c r="AF1527" s="16"/>
      <c r="AG1527" s="16"/>
      <c r="AH1527" s="16"/>
      <c r="AI1527" s="16"/>
      <c r="AJ1527" s="16"/>
      <c r="AK1527">
        <v>9</v>
      </c>
      <c r="AL1527" s="16">
        <v>9</v>
      </c>
      <c r="AM1527" s="16">
        <v>7</v>
      </c>
      <c r="AN1527" s="16">
        <v>8</v>
      </c>
      <c r="AO1527" s="16">
        <v>9</v>
      </c>
      <c r="AP1527" s="16">
        <v>9</v>
      </c>
      <c r="AQ1527" s="16">
        <v>2</v>
      </c>
      <c r="AR1527" s="16">
        <v>4</v>
      </c>
      <c r="AS1527" s="16">
        <v>1</v>
      </c>
      <c r="AT1527" s="16">
        <v>3</v>
      </c>
      <c r="AU1527">
        <v>1</v>
      </c>
      <c r="AV1527">
        <v>0</v>
      </c>
      <c r="AW1527">
        <v>1</v>
      </c>
      <c r="AX1527">
        <v>0</v>
      </c>
      <c r="AY1527">
        <v>0</v>
      </c>
      <c r="AZ1527">
        <v>0</v>
      </c>
    </row>
    <row r="1528" spans="1:52" x14ac:dyDescent="0.35">
      <c r="A1528">
        <v>13875</v>
      </c>
      <c r="B1528" t="s">
        <v>69</v>
      </c>
      <c r="C1528" t="s">
        <v>74</v>
      </c>
      <c r="D1528" t="s">
        <v>68</v>
      </c>
      <c r="E1528" t="s">
        <v>79</v>
      </c>
      <c r="F1528" t="s">
        <v>200</v>
      </c>
      <c r="G1528" t="s">
        <v>94</v>
      </c>
      <c r="H1528" t="s">
        <v>98</v>
      </c>
      <c r="I1528" t="s">
        <v>201</v>
      </c>
      <c r="J1528" t="s">
        <v>111</v>
      </c>
      <c r="K1528" t="s">
        <v>202</v>
      </c>
      <c r="L1528">
        <v>9</v>
      </c>
      <c r="X1528" s="16"/>
      <c r="Y1528" t="s">
        <v>69</v>
      </c>
      <c r="AB1528">
        <v>5</v>
      </c>
      <c r="AE1528" s="16"/>
      <c r="AF1528" s="16"/>
      <c r="AG1528" s="16"/>
      <c r="AH1528" s="16"/>
      <c r="AI1528" s="16"/>
      <c r="AJ1528" s="16"/>
      <c r="AK1528">
        <v>10</v>
      </c>
      <c r="AL1528" s="16">
        <v>10</v>
      </c>
      <c r="AM1528" s="16">
        <v>10</v>
      </c>
      <c r="AN1528" s="16">
        <v>10</v>
      </c>
      <c r="AO1528" s="16">
        <v>9</v>
      </c>
      <c r="AP1528" s="16">
        <v>10</v>
      </c>
      <c r="AQ1528" s="16">
        <v>1</v>
      </c>
      <c r="AR1528" s="16">
        <v>2</v>
      </c>
      <c r="AS1528" s="16">
        <v>4</v>
      </c>
      <c r="AT1528" s="16">
        <v>3</v>
      </c>
      <c r="AU1528">
        <v>0</v>
      </c>
      <c r="AV1528">
        <v>0</v>
      </c>
      <c r="AW1528">
        <v>1</v>
      </c>
      <c r="AX1528">
        <v>0</v>
      </c>
      <c r="AY1528">
        <v>0</v>
      </c>
      <c r="AZ1528">
        <v>0</v>
      </c>
    </row>
    <row r="1529" spans="1:52" x14ac:dyDescent="0.35">
      <c r="A1529">
        <v>13877</v>
      </c>
      <c r="B1529" t="s">
        <v>69</v>
      </c>
      <c r="C1529" t="s">
        <v>74</v>
      </c>
      <c r="D1529" t="s">
        <v>68</v>
      </c>
      <c r="E1529" t="s">
        <v>76</v>
      </c>
      <c r="F1529" t="s">
        <v>200</v>
      </c>
      <c r="G1529" t="s">
        <v>96</v>
      </c>
      <c r="H1529" t="s">
        <v>97</v>
      </c>
      <c r="I1529" t="s">
        <v>205</v>
      </c>
      <c r="J1529" t="s">
        <v>111</v>
      </c>
      <c r="K1529" t="s">
        <v>202</v>
      </c>
      <c r="L1529">
        <v>9</v>
      </c>
      <c r="X1529" s="16"/>
      <c r="Y1529" t="s">
        <v>69</v>
      </c>
      <c r="AB1529">
        <v>4</v>
      </c>
      <c r="AE1529" s="16"/>
      <c r="AF1529" s="16"/>
      <c r="AG1529" s="16"/>
      <c r="AH1529" s="16"/>
      <c r="AI1529" s="16"/>
      <c r="AJ1529" s="16"/>
      <c r="AK1529">
        <v>10</v>
      </c>
      <c r="AL1529" s="16">
        <v>9</v>
      </c>
      <c r="AM1529" s="16">
        <v>8</v>
      </c>
      <c r="AN1529" s="16">
        <v>7</v>
      </c>
      <c r="AO1529" s="16">
        <v>9</v>
      </c>
      <c r="AP1529" s="16">
        <v>10</v>
      </c>
      <c r="AQ1529" s="16">
        <v>2</v>
      </c>
      <c r="AR1529" s="16">
        <v>4</v>
      </c>
      <c r="AS1529" s="16">
        <v>1</v>
      </c>
      <c r="AT1529" s="16">
        <v>3</v>
      </c>
      <c r="AU1529">
        <v>1</v>
      </c>
      <c r="AV1529">
        <v>1</v>
      </c>
      <c r="AW1529">
        <v>0</v>
      </c>
      <c r="AX1529">
        <v>0</v>
      </c>
      <c r="AY1529">
        <v>0</v>
      </c>
      <c r="AZ1529">
        <v>0</v>
      </c>
    </row>
    <row r="1530" spans="1:52" x14ac:dyDescent="0.35">
      <c r="A1530">
        <v>13878</v>
      </c>
      <c r="B1530" t="s">
        <v>69</v>
      </c>
      <c r="C1530" t="s">
        <v>74</v>
      </c>
      <c r="D1530" t="s">
        <v>68</v>
      </c>
      <c r="E1530" t="s">
        <v>79</v>
      </c>
      <c r="F1530" t="s">
        <v>198</v>
      </c>
      <c r="G1530" t="s">
        <v>95</v>
      </c>
      <c r="H1530" t="s">
        <v>97</v>
      </c>
      <c r="I1530" t="s">
        <v>201</v>
      </c>
      <c r="J1530" t="s">
        <v>111</v>
      </c>
      <c r="K1530" t="s">
        <v>202</v>
      </c>
      <c r="L1530">
        <v>10</v>
      </c>
      <c r="X1530" s="16"/>
      <c r="Y1530" t="s">
        <v>69</v>
      </c>
      <c r="AB1530">
        <v>4</v>
      </c>
      <c r="AE1530" s="16"/>
      <c r="AF1530" s="16"/>
      <c r="AG1530" s="16"/>
      <c r="AH1530" s="16"/>
      <c r="AI1530" s="16"/>
      <c r="AJ1530" s="16"/>
      <c r="AK1530">
        <v>9</v>
      </c>
      <c r="AL1530" s="16">
        <v>10</v>
      </c>
      <c r="AM1530" s="16">
        <v>9</v>
      </c>
      <c r="AN1530" s="16">
        <v>10</v>
      </c>
      <c r="AO1530" s="16">
        <v>9</v>
      </c>
      <c r="AP1530" s="16">
        <v>8</v>
      </c>
      <c r="AQ1530" s="16">
        <v>3</v>
      </c>
      <c r="AR1530" s="16">
        <v>2</v>
      </c>
      <c r="AS1530" s="16">
        <v>1</v>
      </c>
      <c r="AT1530" s="16">
        <v>4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</row>
    <row r="1531" spans="1:52" x14ac:dyDescent="0.35">
      <c r="A1531">
        <v>13880</v>
      </c>
      <c r="B1531" t="s">
        <v>69</v>
      </c>
      <c r="C1531" t="s">
        <v>74</v>
      </c>
      <c r="D1531" t="s">
        <v>68</v>
      </c>
      <c r="E1531" t="s">
        <v>83</v>
      </c>
      <c r="F1531" t="s">
        <v>200</v>
      </c>
      <c r="G1531" t="s">
        <v>94</v>
      </c>
      <c r="H1531" t="s">
        <v>97</v>
      </c>
      <c r="I1531" t="s">
        <v>205</v>
      </c>
      <c r="J1531" t="s">
        <v>111</v>
      </c>
      <c r="K1531" t="s">
        <v>202</v>
      </c>
      <c r="L1531">
        <v>9</v>
      </c>
      <c r="X1531" s="16"/>
      <c r="Y1531" t="s">
        <v>69</v>
      </c>
      <c r="AB1531">
        <v>5</v>
      </c>
      <c r="AE1531" s="16"/>
      <c r="AF1531" s="16"/>
      <c r="AG1531" s="16"/>
      <c r="AH1531" s="16"/>
      <c r="AI1531" s="16"/>
      <c r="AJ1531" s="16"/>
      <c r="AK1531">
        <v>9</v>
      </c>
      <c r="AL1531" s="16">
        <v>10</v>
      </c>
      <c r="AM1531" s="16">
        <v>7</v>
      </c>
      <c r="AN1531" s="16">
        <v>7</v>
      </c>
      <c r="AO1531" s="16">
        <v>9</v>
      </c>
      <c r="AP1531" s="16">
        <v>9</v>
      </c>
      <c r="AQ1531" s="16">
        <v>1</v>
      </c>
      <c r="AR1531" s="16">
        <v>3</v>
      </c>
      <c r="AS1531" s="16">
        <v>2</v>
      </c>
      <c r="AT1531" s="16">
        <v>4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0</v>
      </c>
    </row>
    <row r="1532" spans="1:52" x14ac:dyDescent="0.35">
      <c r="A1532">
        <v>13881</v>
      </c>
      <c r="B1532" t="s">
        <v>69</v>
      </c>
      <c r="C1532" t="s">
        <v>74</v>
      </c>
      <c r="D1532" t="s">
        <v>68</v>
      </c>
      <c r="E1532" t="s">
        <v>81</v>
      </c>
      <c r="F1532" t="s">
        <v>198</v>
      </c>
      <c r="G1532" t="s">
        <v>95</v>
      </c>
      <c r="H1532" t="s">
        <v>97</v>
      </c>
      <c r="I1532" t="s">
        <v>205</v>
      </c>
      <c r="J1532" t="s">
        <v>110</v>
      </c>
      <c r="K1532" t="s">
        <v>202</v>
      </c>
      <c r="L1532">
        <v>10</v>
      </c>
      <c r="P1532">
        <v>10</v>
      </c>
      <c r="Q1532">
        <v>9</v>
      </c>
      <c r="R1532">
        <v>10</v>
      </c>
      <c r="S1532">
        <v>9</v>
      </c>
      <c r="T1532">
        <v>9</v>
      </c>
      <c r="U1532">
        <v>9</v>
      </c>
      <c r="V1532" t="s">
        <v>123</v>
      </c>
      <c r="X1532">
        <v>4</v>
      </c>
      <c r="Y1532" t="s">
        <v>69</v>
      </c>
      <c r="AB1532">
        <v>4</v>
      </c>
      <c r="AE1532" s="16"/>
      <c r="AF1532" s="16"/>
      <c r="AG1532" s="16"/>
      <c r="AH1532" s="16"/>
      <c r="AI1532" s="16"/>
      <c r="AJ1532" s="16"/>
      <c r="AL1532" s="16"/>
      <c r="AM1532" s="16"/>
      <c r="AN1532" s="16"/>
      <c r="AO1532" s="16"/>
      <c r="AP1532" s="16"/>
      <c r="AQ1532" s="16"/>
      <c r="AR1532" s="16"/>
      <c r="AS1532" s="16"/>
      <c r="AT1532" s="16"/>
      <c r="AU1532">
        <v>1</v>
      </c>
      <c r="AV1532">
        <v>0</v>
      </c>
      <c r="AW1532">
        <v>0</v>
      </c>
      <c r="AX1532">
        <v>0</v>
      </c>
      <c r="AY1532">
        <v>1</v>
      </c>
      <c r="AZ1532">
        <v>0</v>
      </c>
    </row>
    <row r="1533" spans="1:52" x14ac:dyDescent="0.35">
      <c r="A1533">
        <v>13883</v>
      </c>
      <c r="B1533" t="s">
        <v>69</v>
      </c>
      <c r="C1533" t="s">
        <v>74</v>
      </c>
      <c r="D1533" t="s">
        <v>68</v>
      </c>
      <c r="E1533" t="s">
        <v>75</v>
      </c>
      <c r="F1533" t="s">
        <v>198</v>
      </c>
      <c r="G1533" t="s">
        <v>96</v>
      </c>
      <c r="H1533" t="s">
        <v>97</v>
      </c>
      <c r="I1533" t="s">
        <v>206</v>
      </c>
      <c r="J1533" t="s">
        <v>111</v>
      </c>
      <c r="K1533" t="s">
        <v>202</v>
      </c>
      <c r="L1533">
        <v>10</v>
      </c>
      <c r="X1533" s="16"/>
      <c r="Y1533" t="s">
        <v>68</v>
      </c>
      <c r="Z1533">
        <v>10</v>
      </c>
      <c r="AA1533">
        <v>5</v>
      </c>
      <c r="AB1533">
        <v>4</v>
      </c>
      <c r="AC1533">
        <v>9</v>
      </c>
      <c r="AD1533" t="s">
        <v>128</v>
      </c>
      <c r="AE1533" s="16">
        <v>5</v>
      </c>
      <c r="AF1533" s="16">
        <v>5</v>
      </c>
      <c r="AG1533" s="16">
        <v>2</v>
      </c>
      <c r="AH1533" s="16">
        <v>4</v>
      </c>
      <c r="AI1533" s="16">
        <v>3</v>
      </c>
      <c r="AJ1533" s="16"/>
      <c r="AK1533">
        <v>9</v>
      </c>
      <c r="AL1533" s="16">
        <v>7</v>
      </c>
      <c r="AM1533" s="16">
        <v>9</v>
      </c>
      <c r="AN1533" s="16">
        <v>8</v>
      </c>
      <c r="AO1533" s="16">
        <v>9</v>
      </c>
      <c r="AP1533" s="16">
        <v>7</v>
      </c>
      <c r="AQ1533" s="16">
        <v>2</v>
      </c>
      <c r="AR1533" s="16">
        <v>1</v>
      </c>
      <c r="AS1533" s="16">
        <v>3</v>
      </c>
      <c r="AT1533" s="16">
        <v>4</v>
      </c>
      <c r="AU1533">
        <v>0</v>
      </c>
      <c r="AV1533">
        <v>1</v>
      </c>
      <c r="AW1533">
        <v>0</v>
      </c>
      <c r="AX1533">
        <v>0</v>
      </c>
      <c r="AY1533">
        <v>1</v>
      </c>
      <c r="AZ1533">
        <v>0</v>
      </c>
    </row>
    <row r="1534" spans="1:52" x14ac:dyDescent="0.35">
      <c r="A1534">
        <v>13884</v>
      </c>
      <c r="B1534" t="s">
        <v>69</v>
      </c>
      <c r="C1534" t="s">
        <v>74</v>
      </c>
      <c r="D1534" t="s">
        <v>68</v>
      </c>
      <c r="E1534" t="s">
        <v>75</v>
      </c>
      <c r="F1534" t="s">
        <v>198</v>
      </c>
      <c r="G1534" t="s">
        <v>96</v>
      </c>
      <c r="H1534" t="s">
        <v>97</v>
      </c>
      <c r="I1534" t="s">
        <v>199</v>
      </c>
      <c r="J1534" t="s">
        <v>111</v>
      </c>
      <c r="K1534" t="s">
        <v>204</v>
      </c>
      <c r="L1534">
        <v>5</v>
      </c>
      <c r="X1534" s="16"/>
      <c r="Y1534" t="s">
        <v>69</v>
      </c>
      <c r="AB1534">
        <v>5</v>
      </c>
      <c r="AE1534" s="16"/>
      <c r="AF1534" s="16"/>
      <c r="AG1534" s="16"/>
      <c r="AH1534" s="16"/>
      <c r="AI1534" s="16"/>
      <c r="AJ1534" s="16"/>
      <c r="AK1534">
        <v>7</v>
      </c>
      <c r="AL1534" s="16">
        <v>9</v>
      </c>
      <c r="AM1534" s="16">
        <v>10</v>
      </c>
      <c r="AN1534" s="16">
        <v>4</v>
      </c>
      <c r="AO1534" s="16">
        <v>9</v>
      </c>
      <c r="AP1534" s="16">
        <v>7</v>
      </c>
      <c r="AQ1534" s="16">
        <v>1</v>
      </c>
      <c r="AR1534" s="16">
        <v>3</v>
      </c>
      <c r="AS1534" s="16">
        <v>2</v>
      </c>
      <c r="AT1534" s="16">
        <v>4</v>
      </c>
      <c r="AU1534">
        <v>0</v>
      </c>
      <c r="AV1534">
        <v>0</v>
      </c>
      <c r="AW1534">
        <v>0</v>
      </c>
      <c r="AX1534">
        <v>0</v>
      </c>
      <c r="AY1534">
        <v>1</v>
      </c>
      <c r="AZ1534">
        <v>0</v>
      </c>
    </row>
    <row r="1535" spans="1:52" x14ac:dyDescent="0.35">
      <c r="A1535">
        <v>13886</v>
      </c>
      <c r="B1535" t="s">
        <v>69</v>
      </c>
      <c r="C1535" t="s">
        <v>74</v>
      </c>
      <c r="D1535" t="s">
        <v>68</v>
      </c>
      <c r="E1535" t="s">
        <v>80</v>
      </c>
      <c r="F1535" t="s">
        <v>198</v>
      </c>
      <c r="G1535" t="s">
        <v>95</v>
      </c>
      <c r="H1535" t="s">
        <v>98</v>
      </c>
      <c r="I1535" t="s">
        <v>203</v>
      </c>
      <c r="J1535" t="s">
        <v>111</v>
      </c>
      <c r="K1535" t="s">
        <v>116</v>
      </c>
      <c r="L1535">
        <v>9</v>
      </c>
      <c r="X1535" s="16"/>
      <c r="Y1535" t="s">
        <v>69</v>
      </c>
      <c r="AB1535">
        <v>4</v>
      </c>
      <c r="AE1535" s="16"/>
      <c r="AF1535" s="16"/>
      <c r="AG1535" s="16"/>
      <c r="AH1535" s="16"/>
      <c r="AI1535" s="16"/>
      <c r="AJ1535" s="16"/>
      <c r="AK1535">
        <v>10</v>
      </c>
      <c r="AL1535" s="16">
        <v>10</v>
      </c>
      <c r="AM1535" s="16">
        <v>9</v>
      </c>
      <c r="AN1535" s="16">
        <v>7</v>
      </c>
      <c r="AO1535" s="16">
        <v>9</v>
      </c>
      <c r="AP1535" s="16">
        <v>10</v>
      </c>
      <c r="AQ1535" s="16">
        <v>1</v>
      </c>
      <c r="AR1535" s="16">
        <v>4</v>
      </c>
      <c r="AS1535" s="16">
        <v>2</v>
      </c>
      <c r="AT1535" s="16">
        <v>3</v>
      </c>
      <c r="AU1535">
        <v>1</v>
      </c>
      <c r="AV1535">
        <v>0</v>
      </c>
      <c r="AW1535">
        <v>1</v>
      </c>
      <c r="AX1535">
        <v>0</v>
      </c>
      <c r="AY1535">
        <v>0</v>
      </c>
      <c r="AZ1535">
        <v>0</v>
      </c>
    </row>
    <row r="1536" spans="1:52" x14ac:dyDescent="0.35">
      <c r="A1536">
        <v>13889</v>
      </c>
      <c r="B1536" t="s">
        <v>69</v>
      </c>
      <c r="C1536" t="s">
        <v>74</v>
      </c>
      <c r="D1536" t="s">
        <v>68</v>
      </c>
      <c r="E1536" t="s">
        <v>84</v>
      </c>
      <c r="F1536" t="s">
        <v>198</v>
      </c>
      <c r="G1536" t="s">
        <v>95</v>
      </c>
      <c r="H1536" t="s">
        <v>97</v>
      </c>
      <c r="I1536" t="s">
        <v>203</v>
      </c>
      <c r="J1536" t="s">
        <v>111</v>
      </c>
      <c r="K1536" t="s">
        <v>116</v>
      </c>
      <c r="L1536">
        <v>10</v>
      </c>
      <c r="X1536" s="16"/>
      <c r="Y1536" t="s">
        <v>68</v>
      </c>
      <c r="Z1536">
        <v>10</v>
      </c>
      <c r="AA1536">
        <v>4</v>
      </c>
      <c r="AB1536">
        <v>5</v>
      </c>
      <c r="AC1536">
        <v>9</v>
      </c>
      <c r="AD1536" t="s">
        <v>129</v>
      </c>
      <c r="AE1536" s="16">
        <v>4</v>
      </c>
      <c r="AF1536" s="16">
        <v>5</v>
      </c>
      <c r="AG1536" s="16">
        <v>3</v>
      </c>
      <c r="AH1536" s="16">
        <v>4</v>
      </c>
      <c r="AI1536" s="16"/>
      <c r="AJ1536" s="16">
        <v>3</v>
      </c>
      <c r="AK1536">
        <v>9</v>
      </c>
      <c r="AL1536" s="16">
        <v>7</v>
      </c>
      <c r="AM1536" s="16">
        <v>8</v>
      </c>
      <c r="AN1536" s="16">
        <v>9</v>
      </c>
      <c r="AO1536" s="16">
        <v>8</v>
      </c>
      <c r="AP1536" s="16">
        <v>9</v>
      </c>
      <c r="AQ1536" s="16">
        <v>1</v>
      </c>
      <c r="AR1536" s="16">
        <v>3</v>
      </c>
      <c r="AS1536" s="16">
        <v>2</v>
      </c>
      <c r="AT1536" s="16">
        <v>4</v>
      </c>
      <c r="AU1536">
        <v>1</v>
      </c>
      <c r="AV1536">
        <v>0</v>
      </c>
      <c r="AW1536">
        <v>0</v>
      </c>
      <c r="AX1536">
        <v>0</v>
      </c>
      <c r="AY1536">
        <v>1</v>
      </c>
      <c r="AZ1536">
        <v>0</v>
      </c>
    </row>
    <row r="1537" spans="1:52" x14ac:dyDescent="0.35">
      <c r="A1537">
        <v>13895</v>
      </c>
      <c r="B1537" t="s">
        <v>69</v>
      </c>
      <c r="C1537" t="s">
        <v>74</v>
      </c>
      <c r="D1537" t="s">
        <v>68</v>
      </c>
      <c r="E1537" t="s">
        <v>78</v>
      </c>
      <c r="F1537" t="s">
        <v>198</v>
      </c>
      <c r="G1537" t="s">
        <v>96</v>
      </c>
      <c r="H1537" t="s">
        <v>98</v>
      </c>
      <c r="I1537" t="s">
        <v>197</v>
      </c>
      <c r="J1537" t="s">
        <v>111</v>
      </c>
      <c r="K1537" t="s">
        <v>204</v>
      </c>
      <c r="L1537">
        <v>10</v>
      </c>
      <c r="X1537" s="16"/>
      <c r="Y1537" t="s">
        <v>69</v>
      </c>
      <c r="AB1537">
        <v>4</v>
      </c>
      <c r="AE1537" s="16"/>
      <c r="AF1537" s="16"/>
      <c r="AG1537" s="16"/>
      <c r="AH1537" s="16"/>
      <c r="AI1537" s="16"/>
      <c r="AJ1537" s="16"/>
      <c r="AK1537">
        <v>9</v>
      </c>
      <c r="AL1537" s="16">
        <v>10</v>
      </c>
      <c r="AM1537" s="16">
        <v>9</v>
      </c>
      <c r="AN1537" s="16">
        <v>10</v>
      </c>
      <c r="AO1537" s="16">
        <v>7</v>
      </c>
      <c r="AP1537" s="16">
        <v>8</v>
      </c>
      <c r="AQ1537" s="16">
        <v>1</v>
      </c>
      <c r="AR1537" s="16">
        <v>3</v>
      </c>
      <c r="AS1537" s="16">
        <v>2</v>
      </c>
      <c r="AT1537" s="16">
        <v>4</v>
      </c>
      <c r="AU1537">
        <v>0</v>
      </c>
      <c r="AV1537">
        <v>0</v>
      </c>
      <c r="AW1537">
        <v>1</v>
      </c>
      <c r="AX1537">
        <v>0</v>
      </c>
      <c r="AY1537">
        <v>0</v>
      </c>
      <c r="AZ1537">
        <v>0</v>
      </c>
    </row>
    <row r="1538" spans="1:52" x14ac:dyDescent="0.35">
      <c r="A1538">
        <v>13896</v>
      </c>
      <c r="B1538" t="s">
        <v>69</v>
      </c>
      <c r="C1538" t="s">
        <v>74</v>
      </c>
      <c r="D1538" t="s">
        <v>68</v>
      </c>
      <c r="E1538" t="s">
        <v>76</v>
      </c>
      <c r="F1538" t="s">
        <v>200</v>
      </c>
      <c r="G1538" t="s">
        <v>96</v>
      </c>
      <c r="H1538" t="s">
        <v>98</v>
      </c>
      <c r="I1538" t="s">
        <v>199</v>
      </c>
      <c r="J1538" t="s">
        <v>111</v>
      </c>
      <c r="K1538" t="s">
        <v>202</v>
      </c>
      <c r="L1538">
        <v>10</v>
      </c>
      <c r="X1538" s="16"/>
      <c r="Y1538" t="s">
        <v>69</v>
      </c>
      <c r="AB1538">
        <v>5</v>
      </c>
      <c r="AE1538" s="16"/>
      <c r="AF1538" s="16"/>
      <c r="AG1538" s="16"/>
      <c r="AH1538" s="16"/>
      <c r="AI1538" s="16"/>
      <c r="AJ1538" s="16"/>
      <c r="AK1538">
        <v>9</v>
      </c>
      <c r="AL1538" s="16">
        <v>10</v>
      </c>
      <c r="AM1538" s="16">
        <v>8</v>
      </c>
      <c r="AN1538" s="16">
        <v>9</v>
      </c>
      <c r="AO1538" s="16">
        <v>10</v>
      </c>
      <c r="AP1538" s="16">
        <v>9</v>
      </c>
      <c r="AQ1538" s="16">
        <v>1</v>
      </c>
      <c r="AR1538" s="16">
        <v>3</v>
      </c>
      <c r="AS1538" s="16">
        <v>2</v>
      </c>
      <c r="AT1538" s="16">
        <v>4</v>
      </c>
      <c r="AU1538">
        <v>0</v>
      </c>
      <c r="AV1538">
        <v>0</v>
      </c>
      <c r="AW1538">
        <v>1</v>
      </c>
      <c r="AX1538">
        <v>0</v>
      </c>
      <c r="AY1538">
        <v>0</v>
      </c>
      <c r="AZ1538">
        <v>0</v>
      </c>
    </row>
    <row r="1539" spans="1:52" x14ac:dyDescent="0.35">
      <c r="A1539">
        <v>13902</v>
      </c>
      <c r="B1539" t="s">
        <v>69</v>
      </c>
      <c r="C1539" t="s">
        <v>74</v>
      </c>
      <c r="D1539" t="s">
        <v>68</v>
      </c>
      <c r="E1539" t="s">
        <v>82</v>
      </c>
      <c r="F1539" t="s">
        <v>198</v>
      </c>
      <c r="G1539" t="s">
        <v>96</v>
      </c>
      <c r="H1539" t="s">
        <v>97</v>
      </c>
      <c r="I1539" t="s">
        <v>203</v>
      </c>
      <c r="J1539" t="s">
        <v>110</v>
      </c>
      <c r="K1539" t="s">
        <v>202</v>
      </c>
      <c r="L1539">
        <v>10</v>
      </c>
      <c r="P1539">
        <v>10</v>
      </c>
      <c r="Q1539">
        <v>10</v>
      </c>
      <c r="R1539">
        <v>9</v>
      </c>
      <c r="S1539">
        <v>10</v>
      </c>
      <c r="T1539">
        <v>10</v>
      </c>
      <c r="U1539">
        <v>10</v>
      </c>
      <c r="V1539" t="s">
        <v>123</v>
      </c>
      <c r="X1539">
        <v>5</v>
      </c>
      <c r="Y1539" t="s">
        <v>69</v>
      </c>
      <c r="AB1539">
        <v>4</v>
      </c>
      <c r="AE1539" s="16"/>
      <c r="AF1539" s="16"/>
      <c r="AG1539" s="16"/>
      <c r="AH1539" s="16"/>
      <c r="AI1539" s="16"/>
      <c r="AJ1539" s="16"/>
      <c r="AL1539" s="16"/>
      <c r="AM1539" s="16"/>
      <c r="AN1539" s="16"/>
      <c r="AO1539" s="16"/>
      <c r="AP1539" s="16"/>
      <c r="AQ1539" s="16"/>
      <c r="AR1539" s="16"/>
      <c r="AS1539" s="16"/>
      <c r="AT1539" s="16"/>
      <c r="AU1539">
        <v>1</v>
      </c>
      <c r="AV1539">
        <v>1</v>
      </c>
      <c r="AW1539">
        <v>1</v>
      </c>
      <c r="AX1539">
        <v>0</v>
      </c>
      <c r="AY1539">
        <v>1</v>
      </c>
      <c r="AZ1539">
        <v>0</v>
      </c>
    </row>
    <row r="1540" spans="1:52" x14ac:dyDescent="0.35">
      <c r="A1540">
        <v>13903</v>
      </c>
      <c r="B1540" t="s">
        <v>69</v>
      </c>
      <c r="C1540" t="s">
        <v>74</v>
      </c>
      <c r="D1540" t="s">
        <v>68</v>
      </c>
      <c r="E1540" t="s">
        <v>83</v>
      </c>
      <c r="F1540" t="s">
        <v>208</v>
      </c>
      <c r="G1540" t="s">
        <v>94</v>
      </c>
      <c r="H1540" t="s">
        <v>98</v>
      </c>
      <c r="I1540" t="s">
        <v>206</v>
      </c>
      <c r="J1540" t="s">
        <v>111</v>
      </c>
      <c r="K1540" t="s">
        <v>116</v>
      </c>
      <c r="L1540">
        <v>8</v>
      </c>
      <c r="X1540" s="16"/>
      <c r="Y1540" t="s">
        <v>68</v>
      </c>
      <c r="Z1540">
        <v>9</v>
      </c>
      <c r="AA1540">
        <v>5</v>
      </c>
      <c r="AB1540">
        <v>4</v>
      </c>
      <c r="AC1540">
        <v>8</v>
      </c>
      <c r="AD1540" t="s">
        <v>129</v>
      </c>
      <c r="AE1540" s="16">
        <v>4</v>
      </c>
      <c r="AF1540" s="16">
        <v>3</v>
      </c>
      <c r="AG1540" s="16">
        <v>3</v>
      </c>
      <c r="AH1540" s="16">
        <v>4</v>
      </c>
      <c r="AI1540" s="16"/>
      <c r="AJ1540" s="16">
        <v>2</v>
      </c>
      <c r="AK1540">
        <v>9</v>
      </c>
      <c r="AL1540" s="16">
        <v>7</v>
      </c>
      <c r="AM1540" s="16">
        <v>8</v>
      </c>
      <c r="AN1540" s="16">
        <v>9</v>
      </c>
      <c r="AO1540" s="16">
        <v>8</v>
      </c>
      <c r="AP1540" s="16">
        <v>10</v>
      </c>
      <c r="AQ1540" s="16">
        <v>2</v>
      </c>
      <c r="AR1540" s="16">
        <v>4</v>
      </c>
      <c r="AS1540" s="16">
        <v>1</v>
      </c>
      <c r="AT1540" s="16">
        <v>3</v>
      </c>
      <c r="AU1540">
        <v>1</v>
      </c>
      <c r="AV1540">
        <v>0</v>
      </c>
      <c r="AW1540">
        <v>0</v>
      </c>
      <c r="AX1540">
        <v>0</v>
      </c>
      <c r="AY1540">
        <v>1</v>
      </c>
      <c r="AZ1540">
        <v>0</v>
      </c>
    </row>
    <row r="1541" spans="1:52" x14ac:dyDescent="0.35">
      <c r="A1541">
        <v>13904</v>
      </c>
      <c r="B1541" t="s">
        <v>69</v>
      </c>
      <c r="C1541" t="s">
        <v>74</v>
      </c>
      <c r="D1541" t="s">
        <v>68</v>
      </c>
      <c r="E1541" t="s">
        <v>81</v>
      </c>
      <c r="F1541" t="s">
        <v>196</v>
      </c>
      <c r="G1541" t="s">
        <v>95</v>
      </c>
      <c r="H1541" t="s">
        <v>97</v>
      </c>
      <c r="I1541" t="s">
        <v>209</v>
      </c>
      <c r="J1541" t="s">
        <v>111</v>
      </c>
      <c r="K1541" t="s">
        <v>202</v>
      </c>
      <c r="L1541">
        <v>10</v>
      </c>
      <c r="X1541" s="16"/>
      <c r="Y1541" t="s">
        <v>69</v>
      </c>
      <c r="AB1541">
        <v>4</v>
      </c>
      <c r="AE1541" s="16"/>
      <c r="AF1541" s="16"/>
      <c r="AG1541" s="16"/>
      <c r="AH1541" s="16"/>
      <c r="AI1541" s="16"/>
      <c r="AJ1541" s="16"/>
      <c r="AK1541">
        <v>9</v>
      </c>
      <c r="AL1541" s="16">
        <v>10</v>
      </c>
      <c r="AM1541" s="16">
        <v>8</v>
      </c>
      <c r="AN1541" s="16">
        <v>10</v>
      </c>
      <c r="AO1541" s="16">
        <v>9</v>
      </c>
      <c r="AP1541" s="16">
        <v>7</v>
      </c>
      <c r="AQ1541" s="16">
        <v>2</v>
      </c>
      <c r="AR1541" s="16">
        <v>1</v>
      </c>
      <c r="AS1541" s="16">
        <v>3</v>
      </c>
      <c r="AT1541" s="16">
        <v>4</v>
      </c>
      <c r="AU1541">
        <v>1</v>
      </c>
      <c r="AV1541">
        <v>0</v>
      </c>
      <c r="AW1541">
        <v>0</v>
      </c>
      <c r="AX1541">
        <v>0</v>
      </c>
      <c r="AY1541">
        <v>1</v>
      </c>
      <c r="AZ1541">
        <v>0</v>
      </c>
    </row>
    <row r="1542" spans="1:52" x14ac:dyDescent="0.35">
      <c r="A1542">
        <v>13906</v>
      </c>
      <c r="B1542" t="s">
        <v>69</v>
      </c>
      <c r="C1542" t="s">
        <v>74</v>
      </c>
      <c r="D1542" t="s">
        <v>68</v>
      </c>
      <c r="E1542" t="s">
        <v>77</v>
      </c>
      <c r="F1542" t="s">
        <v>196</v>
      </c>
      <c r="G1542" t="s">
        <v>94</v>
      </c>
      <c r="H1542" t="s">
        <v>97</v>
      </c>
      <c r="I1542" t="s">
        <v>197</v>
      </c>
      <c r="J1542" t="s">
        <v>111</v>
      </c>
      <c r="K1542" t="s">
        <v>204</v>
      </c>
      <c r="L1542">
        <v>9</v>
      </c>
      <c r="X1542" s="16"/>
      <c r="Y1542" t="s">
        <v>69</v>
      </c>
      <c r="AB1542">
        <v>5</v>
      </c>
      <c r="AE1542" s="16"/>
      <c r="AF1542" s="16"/>
      <c r="AG1542" s="16"/>
      <c r="AH1542" s="16"/>
      <c r="AI1542" s="16"/>
      <c r="AJ1542" s="16"/>
      <c r="AK1542">
        <v>10</v>
      </c>
      <c r="AL1542" s="16">
        <v>9</v>
      </c>
      <c r="AM1542" s="16">
        <v>10</v>
      </c>
      <c r="AN1542" s="16">
        <v>8</v>
      </c>
      <c r="AO1542" s="16">
        <v>9</v>
      </c>
      <c r="AP1542" s="16">
        <v>9</v>
      </c>
      <c r="AQ1542" s="16">
        <v>3</v>
      </c>
      <c r="AR1542" s="16">
        <v>2</v>
      </c>
      <c r="AS1542" s="16">
        <v>4</v>
      </c>
      <c r="AT1542" s="16">
        <v>1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0</v>
      </c>
    </row>
    <row r="1543" spans="1:52" x14ac:dyDescent="0.35">
      <c r="A1543">
        <v>13907</v>
      </c>
      <c r="B1543" t="s">
        <v>69</v>
      </c>
      <c r="C1543" t="s">
        <v>74</v>
      </c>
      <c r="D1543" t="s">
        <v>68</v>
      </c>
      <c r="E1543" t="s">
        <v>81</v>
      </c>
      <c r="F1543" t="s">
        <v>198</v>
      </c>
      <c r="G1543" t="s">
        <v>96</v>
      </c>
      <c r="H1543" t="s">
        <v>98</v>
      </c>
      <c r="I1543" t="s">
        <v>197</v>
      </c>
      <c r="J1543" t="s">
        <v>111</v>
      </c>
      <c r="K1543" t="s">
        <v>204</v>
      </c>
      <c r="L1543">
        <v>9</v>
      </c>
      <c r="X1543" s="16"/>
      <c r="Y1543" t="s">
        <v>68</v>
      </c>
      <c r="Z1543">
        <v>10</v>
      </c>
      <c r="AA1543">
        <v>5</v>
      </c>
      <c r="AB1543">
        <v>5</v>
      </c>
      <c r="AC1543">
        <v>9</v>
      </c>
      <c r="AD1543" t="s">
        <v>129</v>
      </c>
      <c r="AE1543" s="16">
        <v>4</v>
      </c>
      <c r="AF1543" s="16">
        <v>4</v>
      </c>
      <c r="AG1543" s="16">
        <v>5</v>
      </c>
      <c r="AH1543" s="16">
        <v>5</v>
      </c>
      <c r="AI1543" s="16"/>
      <c r="AJ1543" s="16">
        <v>4</v>
      </c>
      <c r="AK1543">
        <v>10</v>
      </c>
      <c r="AL1543" s="16">
        <v>9</v>
      </c>
      <c r="AM1543" s="16">
        <v>7</v>
      </c>
      <c r="AN1543" s="16">
        <v>7</v>
      </c>
      <c r="AO1543" s="16">
        <v>7</v>
      </c>
      <c r="AP1543" s="16">
        <v>10</v>
      </c>
      <c r="AQ1543" s="16">
        <v>1</v>
      </c>
      <c r="AR1543" s="16">
        <v>3</v>
      </c>
      <c r="AS1543" s="16">
        <v>2</v>
      </c>
      <c r="AT1543" s="16">
        <v>4</v>
      </c>
      <c r="AU1543">
        <v>0</v>
      </c>
      <c r="AV1543">
        <v>0</v>
      </c>
      <c r="AW1543">
        <v>1</v>
      </c>
      <c r="AX1543">
        <v>0</v>
      </c>
      <c r="AY1543">
        <v>0</v>
      </c>
      <c r="AZ1543">
        <v>0</v>
      </c>
    </row>
    <row r="1544" spans="1:52" x14ac:dyDescent="0.35">
      <c r="A1544">
        <v>13909</v>
      </c>
      <c r="B1544" t="s">
        <v>69</v>
      </c>
      <c r="C1544" t="s">
        <v>74</v>
      </c>
      <c r="D1544" t="s">
        <v>68</v>
      </c>
      <c r="E1544" t="s">
        <v>82</v>
      </c>
      <c r="F1544" t="s">
        <v>208</v>
      </c>
      <c r="G1544" t="s">
        <v>96</v>
      </c>
      <c r="H1544" t="s">
        <v>99</v>
      </c>
      <c r="I1544" t="s">
        <v>201</v>
      </c>
      <c r="J1544" t="s">
        <v>111</v>
      </c>
      <c r="K1544" t="s">
        <v>116</v>
      </c>
      <c r="L1544">
        <v>4</v>
      </c>
      <c r="X1544" s="16"/>
      <c r="Y1544" t="s">
        <v>68</v>
      </c>
      <c r="Z1544">
        <v>6</v>
      </c>
      <c r="AA1544">
        <v>1</v>
      </c>
      <c r="AB1544">
        <v>3</v>
      </c>
      <c r="AC1544">
        <v>4</v>
      </c>
      <c r="AD1544" t="s">
        <v>128</v>
      </c>
      <c r="AE1544" s="16">
        <v>5</v>
      </c>
      <c r="AF1544" s="16">
        <v>5</v>
      </c>
      <c r="AG1544" s="16">
        <v>4</v>
      </c>
      <c r="AH1544" s="16">
        <v>4</v>
      </c>
      <c r="AI1544" s="16">
        <v>1</v>
      </c>
      <c r="AJ1544" s="16"/>
      <c r="AK1544">
        <v>2</v>
      </c>
      <c r="AL1544" s="16">
        <v>3</v>
      </c>
      <c r="AM1544" s="16">
        <v>5</v>
      </c>
      <c r="AN1544" s="16">
        <v>3</v>
      </c>
      <c r="AO1544" s="16">
        <v>5</v>
      </c>
      <c r="AP1544" s="16">
        <v>5</v>
      </c>
      <c r="AQ1544" s="16">
        <v>3</v>
      </c>
      <c r="AR1544" s="16">
        <v>2</v>
      </c>
      <c r="AS1544" s="16">
        <v>4</v>
      </c>
      <c r="AT1544" s="16">
        <v>1</v>
      </c>
      <c r="AU1544">
        <v>1</v>
      </c>
      <c r="AV1544">
        <v>0</v>
      </c>
      <c r="AW1544">
        <v>0</v>
      </c>
      <c r="AX1544">
        <v>0</v>
      </c>
      <c r="AY1544">
        <v>0</v>
      </c>
      <c r="AZ1544">
        <v>0</v>
      </c>
    </row>
    <row r="1545" spans="1:52" x14ac:dyDescent="0.35">
      <c r="A1545">
        <v>13911</v>
      </c>
      <c r="B1545" t="s">
        <v>69</v>
      </c>
      <c r="C1545" t="s">
        <v>74</v>
      </c>
      <c r="D1545" t="s">
        <v>68</v>
      </c>
      <c r="E1545" t="s">
        <v>78</v>
      </c>
      <c r="F1545" t="s">
        <v>196</v>
      </c>
      <c r="G1545" t="s">
        <v>94</v>
      </c>
      <c r="H1545" t="s">
        <v>97</v>
      </c>
      <c r="I1545" t="s">
        <v>197</v>
      </c>
      <c r="J1545" t="s">
        <v>111</v>
      </c>
      <c r="K1545" t="s">
        <v>204</v>
      </c>
      <c r="L1545">
        <v>9</v>
      </c>
      <c r="X1545" s="16"/>
      <c r="Y1545" t="s">
        <v>69</v>
      </c>
      <c r="AB1545">
        <v>4</v>
      </c>
      <c r="AE1545" s="16"/>
      <c r="AF1545" s="16"/>
      <c r="AG1545" s="16"/>
      <c r="AH1545" s="16"/>
      <c r="AI1545" s="16"/>
      <c r="AJ1545" s="16"/>
      <c r="AK1545">
        <v>10</v>
      </c>
      <c r="AL1545" s="16">
        <v>9</v>
      </c>
      <c r="AM1545" s="16">
        <v>8</v>
      </c>
      <c r="AN1545" s="16">
        <v>7</v>
      </c>
      <c r="AO1545" s="16">
        <v>10</v>
      </c>
      <c r="AP1545" s="16">
        <v>8</v>
      </c>
      <c r="AQ1545" s="16">
        <v>1</v>
      </c>
      <c r="AR1545" s="16">
        <v>4</v>
      </c>
      <c r="AS1545" s="16">
        <v>2</v>
      </c>
      <c r="AT1545" s="16">
        <v>3</v>
      </c>
      <c r="AU1545">
        <v>1</v>
      </c>
      <c r="AV1545">
        <v>0</v>
      </c>
      <c r="AW1545">
        <v>1</v>
      </c>
      <c r="AX1545">
        <v>0</v>
      </c>
      <c r="AY1545">
        <v>0</v>
      </c>
      <c r="AZ1545">
        <v>0</v>
      </c>
    </row>
    <row r="1546" spans="1:52" x14ac:dyDescent="0.35">
      <c r="A1546">
        <v>13914</v>
      </c>
      <c r="B1546" t="s">
        <v>69</v>
      </c>
      <c r="C1546" t="s">
        <v>74</v>
      </c>
      <c r="D1546" t="s">
        <v>68</v>
      </c>
      <c r="E1546" t="s">
        <v>76</v>
      </c>
      <c r="F1546" t="s">
        <v>200</v>
      </c>
      <c r="G1546" t="s">
        <v>96</v>
      </c>
      <c r="H1546" t="s">
        <v>99</v>
      </c>
      <c r="I1546" t="s">
        <v>206</v>
      </c>
      <c r="J1546" t="s">
        <v>111</v>
      </c>
      <c r="K1546" t="s">
        <v>204</v>
      </c>
      <c r="L1546">
        <v>9</v>
      </c>
      <c r="X1546" s="16"/>
      <c r="Y1546" t="s">
        <v>68</v>
      </c>
      <c r="Z1546">
        <v>9</v>
      </c>
      <c r="AA1546">
        <v>4</v>
      </c>
      <c r="AB1546">
        <v>5</v>
      </c>
      <c r="AC1546">
        <v>8</v>
      </c>
      <c r="AD1546" t="s">
        <v>129</v>
      </c>
      <c r="AE1546" s="16">
        <v>4</v>
      </c>
      <c r="AF1546" s="16">
        <v>5</v>
      </c>
      <c r="AG1546" s="16">
        <v>3</v>
      </c>
      <c r="AH1546" s="16">
        <v>4</v>
      </c>
      <c r="AI1546" s="16"/>
      <c r="AJ1546" s="16">
        <v>2</v>
      </c>
      <c r="AK1546">
        <v>8</v>
      </c>
      <c r="AL1546" s="16">
        <v>7</v>
      </c>
      <c r="AM1546" s="16">
        <v>10</v>
      </c>
      <c r="AN1546" s="16">
        <v>7</v>
      </c>
      <c r="AO1546" s="16">
        <v>7</v>
      </c>
      <c r="AP1546" s="16">
        <v>10</v>
      </c>
      <c r="AQ1546" s="16">
        <v>4</v>
      </c>
      <c r="AR1546" s="16">
        <v>1</v>
      </c>
      <c r="AS1546" s="16">
        <v>3</v>
      </c>
      <c r="AT1546" s="16">
        <v>2</v>
      </c>
      <c r="AU1546">
        <v>1</v>
      </c>
      <c r="AV1546">
        <v>1</v>
      </c>
      <c r="AW1546">
        <v>0</v>
      </c>
      <c r="AX1546">
        <v>0</v>
      </c>
      <c r="AY1546">
        <v>0</v>
      </c>
      <c r="AZ1546">
        <v>0</v>
      </c>
    </row>
    <row r="1547" spans="1:52" x14ac:dyDescent="0.35">
      <c r="A1547">
        <v>13916</v>
      </c>
      <c r="B1547" t="s">
        <v>69</v>
      </c>
      <c r="C1547" t="s">
        <v>74</v>
      </c>
      <c r="D1547" t="s">
        <v>68</v>
      </c>
      <c r="E1547" t="s">
        <v>76</v>
      </c>
      <c r="F1547" t="s">
        <v>196</v>
      </c>
      <c r="G1547" t="s">
        <v>96</v>
      </c>
      <c r="H1547" t="s">
        <v>98</v>
      </c>
      <c r="I1547" t="s">
        <v>203</v>
      </c>
      <c r="J1547" t="s">
        <v>111</v>
      </c>
      <c r="K1547" t="s">
        <v>202</v>
      </c>
      <c r="L1547">
        <v>9</v>
      </c>
      <c r="X1547" s="16"/>
      <c r="Y1547" t="s">
        <v>68</v>
      </c>
      <c r="Z1547">
        <v>8</v>
      </c>
      <c r="AA1547">
        <v>4</v>
      </c>
      <c r="AB1547">
        <v>4</v>
      </c>
      <c r="AC1547">
        <v>10</v>
      </c>
      <c r="AD1547" t="s">
        <v>129</v>
      </c>
      <c r="AE1547" s="16">
        <v>1</v>
      </c>
      <c r="AF1547" s="16">
        <v>4</v>
      </c>
      <c r="AG1547" s="16">
        <v>2</v>
      </c>
      <c r="AH1547" s="16">
        <v>3</v>
      </c>
      <c r="AI1547" s="16"/>
      <c r="AJ1547" s="16">
        <v>1</v>
      </c>
      <c r="AK1547">
        <v>9</v>
      </c>
      <c r="AL1547" s="16">
        <v>8</v>
      </c>
      <c r="AM1547" s="16">
        <v>7</v>
      </c>
      <c r="AN1547" s="16">
        <v>7</v>
      </c>
      <c r="AO1547" s="16">
        <v>9</v>
      </c>
      <c r="AP1547" s="16">
        <v>8</v>
      </c>
      <c r="AQ1547" s="16">
        <v>2</v>
      </c>
      <c r="AR1547" s="16">
        <v>1</v>
      </c>
      <c r="AS1547" s="16">
        <v>3</v>
      </c>
      <c r="AT1547" s="16">
        <v>4</v>
      </c>
      <c r="AU1547">
        <v>0</v>
      </c>
      <c r="AV1547">
        <v>1</v>
      </c>
      <c r="AW1547">
        <v>1</v>
      </c>
      <c r="AX1547">
        <v>0</v>
      </c>
      <c r="AY1547">
        <v>0</v>
      </c>
      <c r="AZ1547">
        <v>0</v>
      </c>
    </row>
    <row r="1548" spans="1:52" x14ac:dyDescent="0.35">
      <c r="A1548">
        <v>13919</v>
      </c>
      <c r="B1548" t="s">
        <v>69</v>
      </c>
      <c r="C1548" t="s">
        <v>74</v>
      </c>
      <c r="D1548" t="s">
        <v>68</v>
      </c>
      <c r="E1548" t="s">
        <v>76</v>
      </c>
      <c r="F1548" t="s">
        <v>200</v>
      </c>
      <c r="G1548" t="s">
        <v>93</v>
      </c>
      <c r="H1548" t="s">
        <v>98</v>
      </c>
      <c r="I1548" t="s">
        <v>207</v>
      </c>
      <c r="J1548" t="s">
        <v>112</v>
      </c>
      <c r="K1548" t="s">
        <v>202</v>
      </c>
      <c r="L1548">
        <v>6</v>
      </c>
      <c r="X1548" s="16"/>
      <c r="Y1548" t="s">
        <v>68</v>
      </c>
      <c r="Z1548">
        <v>7</v>
      </c>
      <c r="AA1548">
        <v>2</v>
      </c>
      <c r="AB1548">
        <v>3</v>
      </c>
      <c r="AC1548">
        <v>5</v>
      </c>
      <c r="AD1548" t="s">
        <v>128</v>
      </c>
      <c r="AE1548" s="16">
        <v>3</v>
      </c>
      <c r="AF1548" s="16">
        <v>4</v>
      </c>
      <c r="AG1548" s="16">
        <v>4</v>
      </c>
      <c r="AH1548" s="16">
        <v>4</v>
      </c>
      <c r="AI1548" s="16">
        <v>1</v>
      </c>
      <c r="AJ1548" s="16"/>
      <c r="AK1548">
        <v>8</v>
      </c>
      <c r="AL1548" s="16">
        <v>9</v>
      </c>
      <c r="AM1548" s="16">
        <v>10</v>
      </c>
      <c r="AN1548" s="16">
        <v>9</v>
      </c>
      <c r="AO1548" s="16">
        <v>9</v>
      </c>
      <c r="AP1548" s="16">
        <v>7</v>
      </c>
      <c r="AQ1548" s="16">
        <v>2</v>
      </c>
      <c r="AR1548" s="16">
        <v>1</v>
      </c>
      <c r="AS1548" s="16">
        <v>3</v>
      </c>
      <c r="AT1548" s="16">
        <v>4</v>
      </c>
      <c r="AU1548">
        <v>1</v>
      </c>
      <c r="AV1548">
        <v>1</v>
      </c>
      <c r="AW1548">
        <v>0</v>
      </c>
      <c r="AX1548">
        <v>0</v>
      </c>
      <c r="AY1548">
        <v>0</v>
      </c>
      <c r="AZ1548">
        <v>0</v>
      </c>
    </row>
    <row r="1549" spans="1:52" x14ac:dyDescent="0.35">
      <c r="A1549">
        <v>13920</v>
      </c>
      <c r="B1549" t="s">
        <v>69</v>
      </c>
      <c r="C1549" t="s">
        <v>74</v>
      </c>
      <c r="D1549" t="s">
        <v>68</v>
      </c>
      <c r="E1549" t="s">
        <v>83</v>
      </c>
      <c r="F1549" t="s">
        <v>198</v>
      </c>
      <c r="G1549" t="s">
        <v>96</v>
      </c>
      <c r="H1549" t="s">
        <v>98</v>
      </c>
      <c r="I1549" t="s">
        <v>207</v>
      </c>
      <c r="J1549" t="s">
        <v>111</v>
      </c>
      <c r="K1549" t="s">
        <v>202</v>
      </c>
      <c r="L1549">
        <v>7</v>
      </c>
      <c r="X1549" s="16"/>
      <c r="Y1549" t="s">
        <v>69</v>
      </c>
      <c r="AB1549">
        <v>4</v>
      </c>
      <c r="AE1549" s="16"/>
      <c r="AF1549" s="16"/>
      <c r="AG1549" s="16"/>
      <c r="AH1549" s="16"/>
      <c r="AI1549" s="16"/>
      <c r="AJ1549" s="16"/>
      <c r="AK1549">
        <v>8</v>
      </c>
      <c r="AL1549" s="16">
        <v>9</v>
      </c>
      <c r="AM1549" s="16">
        <v>6</v>
      </c>
      <c r="AN1549" s="16">
        <v>7</v>
      </c>
      <c r="AO1549" s="16">
        <v>6</v>
      </c>
      <c r="AP1549" s="16">
        <v>9</v>
      </c>
      <c r="AQ1549" s="16">
        <v>1</v>
      </c>
      <c r="AR1549" s="16">
        <v>3</v>
      </c>
      <c r="AS1549" s="16">
        <v>2</v>
      </c>
      <c r="AT1549" s="16">
        <v>4</v>
      </c>
      <c r="AU1549">
        <v>1</v>
      </c>
      <c r="AV1549">
        <v>0</v>
      </c>
      <c r="AW1549">
        <v>1</v>
      </c>
      <c r="AX1549">
        <v>0</v>
      </c>
      <c r="AY1549">
        <v>0</v>
      </c>
      <c r="AZ1549">
        <v>0</v>
      </c>
    </row>
    <row r="1550" spans="1:52" x14ac:dyDescent="0.35">
      <c r="A1550">
        <v>13924</v>
      </c>
      <c r="B1550" t="s">
        <v>69</v>
      </c>
      <c r="C1550" t="s">
        <v>74</v>
      </c>
      <c r="D1550" t="s">
        <v>68</v>
      </c>
      <c r="E1550" t="s">
        <v>80</v>
      </c>
      <c r="F1550" t="s">
        <v>198</v>
      </c>
      <c r="G1550" t="s">
        <v>95</v>
      </c>
      <c r="H1550" t="s">
        <v>98</v>
      </c>
      <c r="I1550" t="s">
        <v>203</v>
      </c>
      <c r="J1550" t="s">
        <v>111</v>
      </c>
      <c r="K1550" t="s">
        <v>202</v>
      </c>
      <c r="L1550">
        <v>9</v>
      </c>
      <c r="X1550" s="16"/>
      <c r="Y1550" t="s">
        <v>68</v>
      </c>
      <c r="Z1550">
        <v>10</v>
      </c>
      <c r="AA1550">
        <v>5</v>
      </c>
      <c r="AB1550">
        <v>5</v>
      </c>
      <c r="AC1550">
        <v>10</v>
      </c>
      <c r="AD1550" t="s">
        <v>129</v>
      </c>
      <c r="AE1550" s="16">
        <v>5</v>
      </c>
      <c r="AF1550" s="16">
        <v>4</v>
      </c>
      <c r="AG1550" s="16">
        <v>3</v>
      </c>
      <c r="AH1550" s="16">
        <v>5</v>
      </c>
      <c r="AI1550" s="16"/>
      <c r="AJ1550" s="16">
        <v>2</v>
      </c>
      <c r="AK1550">
        <v>10</v>
      </c>
      <c r="AL1550" s="16">
        <v>9</v>
      </c>
      <c r="AM1550" s="16">
        <v>9</v>
      </c>
      <c r="AN1550" s="16">
        <v>9</v>
      </c>
      <c r="AO1550" s="16">
        <v>8</v>
      </c>
      <c r="AP1550" s="16">
        <v>7</v>
      </c>
      <c r="AQ1550" s="16">
        <v>1</v>
      </c>
      <c r="AR1550" s="16">
        <v>3</v>
      </c>
      <c r="AS1550" s="16">
        <v>2</v>
      </c>
      <c r="AT1550" s="16">
        <v>4</v>
      </c>
      <c r="AU1550">
        <v>0</v>
      </c>
      <c r="AV1550">
        <v>0</v>
      </c>
      <c r="AW1550">
        <v>0</v>
      </c>
      <c r="AX1550">
        <v>0</v>
      </c>
      <c r="AY1550">
        <v>1</v>
      </c>
      <c r="AZ1550">
        <v>0</v>
      </c>
    </row>
    <row r="1551" spans="1:52" x14ac:dyDescent="0.35">
      <c r="A1551">
        <v>13927</v>
      </c>
      <c r="B1551" t="s">
        <v>69</v>
      </c>
      <c r="C1551" t="s">
        <v>74</v>
      </c>
      <c r="D1551" t="s">
        <v>68</v>
      </c>
      <c r="E1551" t="s">
        <v>75</v>
      </c>
      <c r="F1551" t="s">
        <v>198</v>
      </c>
      <c r="G1551" t="s">
        <v>95</v>
      </c>
      <c r="H1551" t="s">
        <v>97</v>
      </c>
      <c r="I1551" t="s">
        <v>207</v>
      </c>
      <c r="J1551" t="s">
        <v>110</v>
      </c>
      <c r="K1551" t="s">
        <v>116</v>
      </c>
      <c r="L1551">
        <v>7</v>
      </c>
      <c r="P1551">
        <v>5</v>
      </c>
      <c r="Q1551">
        <v>7</v>
      </c>
      <c r="R1551">
        <v>4</v>
      </c>
      <c r="S1551">
        <v>4</v>
      </c>
      <c r="T1551">
        <v>6</v>
      </c>
      <c r="U1551">
        <v>7</v>
      </c>
      <c r="V1551" t="s">
        <v>126</v>
      </c>
      <c r="X1551">
        <v>4</v>
      </c>
      <c r="Y1551" t="s">
        <v>69</v>
      </c>
      <c r="AB1551">
        <v>3</v>
      </c>
      <c r="AE1551" s="16"/>
      <c r="AF1551" s="16"/>
      <c r="AG1551" s="16"/>
      <c r="AH1551" s="16"/>
      <c r="AI1551" s="16"/>
      <c r="AJ1551" s="16"/>
      <c r="AL1551" s="16"/>
      <c r="AM1551" s="16"/>
      <c r="AN1551" s="16"/>
      <c r="AO1551" s="16"/>
      <c r="AP1551" s="16"/>
      <c r="AQ1551" s="16"/>
      <c r="AR1551" s="16"/>
      <c r="AS1551" s="16"/>
      <c r="AT1551" s="16"/>
      <c r="AU1551">
        <v>1</v>
      </c>
      <c r="AV1551">
        <v>1</v>
      </c>
      <c r="AW1551">
        <v>0</v>
      </c>
      <c r="AX1551">
        <v>0</v>
      </c>
      <c r="AY1551">
        <v>1</v>
      </c>
      <c r="AZ1551">
        <v>0</v>
      </c>
    </row>
    <row r="1552" spans="1:52" x14ac:dyDescent="0.35">
      <c r="A1552">
        <v>13933</v>
      </c>
      <c r="B1552" t="s">
        <v>69</v>
      </c>
      <c r="C1552" t="s">
        <v>74</v>
      </c>
      <c r="D1552" t="s">
        <v>68</v>
      </c>
      <c r="E1552" t="s">
        <v>81</v>
      </c>
      <c r="F1552" t="s">
        <v>196</v>
      </c>
      <c r="G1552" t="s">
        <v>96</v>
      </c>
      <c r="H1552" t="s">
        <v>98</v>
      </c>
      <c r="I1552" t="s">
        <v>205</v>
      </c>
      <c r="J1552" t="s">
        <v>110</v>
      </c>
      <c r="K1552" t="s">
        <v>116</v>
      </c>
      <c r="L1552">
        <v>10</v>
      </c>
      <c r="P1552">
        <v>10</v>
      </c>
      <c r="Q1552">
        <v>10</v>
      </c>
      <c r="R1552">
        <v>9</v>
      </c>
      <c r="S1552">
        <v>10</v>
      </c>
      <c r="T1552">
        <v>9</v>
      </c>
      <c r="U1552">
        <v>10</v>
      </c>
      <c r="V1552" t="s">
        <v>123</v>
      </c>
      <c r="X1552">
        <v>5</v>
      </c>
      <c r="Y1552" t="s">
        <v>68</v>
      </c>
      <c r="Z1552">
        <v>10</v>
      </c>
      <c r="AA1552">
        <v>4</v>
      </c>
      <c r="AB1552">
        <v>5</v>
      </c>
      <c r="AC1552">
        <v>9</v>
      </c>
      <c r="AD1552" t="s">
        <v>129</v>
      </c>
      <c r="AE1552" s="16">
        <v>5</v>
      </c>
      <c r="AF1552" s="16">
        <v>4</v>
      </c>
      <c r="AG1552" s="16">
        <v>3</v>
      </c>
      <c r="AH1552" s="16">
        <v>5</v>
      </c>
      <c r="AI1552" s="16"/>
      <c r="AJ1552" s="16">
        <v>2</v>
      </c>
      <c r="AL1552" s="16"/>
      <c r="AM1552" s="16"/>
      <c r="AN1552" s="16"/>
      <c r="AO1552" s="16"/>
      <c r="AP1552" s="16"/>
      <c r="AQ1552" s="16"/>
      <c r="AR1552" s="16"/>
      <c r="AS1552" s="16"/>
      <c r="AT1552" s="16"/>
      <c r="AU1552">
        <v>1</v>
      </c>
      <c r="AV1552">
        <v>0</v>
      </c>
      <c r="AW1552">
        <v>0</v>
      </c>
      <c r="AX1552">
        <v>0</v>
      </c>
      <c r="AY1552">
        <v>0</v>
      </c>
      <c r="AZ1552">
        <v>0</v>
      </c>
    </row>
    <row r="1553" spans="1:52" x14ac:dyDescent="0.35">
      <c r="A1553">
        <v>13936</v>
      </c>
      <c r="B1553" t="s">
        <v>69</v>
      </c>
      <c r="C1553" t="s">
        <v>74</v>
      </c>
      <c r="D1553" t="s">
        <v>68</v>
      </c>
      <c r="E1553" t="s">
        <v>76</v>
      </c>
      <c r="F1553" t="s">
        <v>200</v>
      </c>
      <c r="G1553" t="s">
        <v>94</v>
      </c>
      <c r="H1553" t="s">
        <v>98</v>
      </c>
      <c r="I1553" t="s">
        <v>207</v>
      </c>
      <c r="J1553" t="s">
        <v>112</v>
      </c>
      <c r="K1553" t="s">
        <v>117</v>
      </c>
      <c r="L1553">
        <v>4</v>
      </c>
      <c r="X1553" s="16"/>
      <c r="Y1553" t="s">
        <v>68</v>
      </c>
      <c r="Z1553">
        <v>6</v>
      </c>
      <c r="AA1553">
        <v>4</v>
      </c>
      <c r="AB1553">
        <v>2</v>
      </c>
      <c r="AC1553">
        <v>5</v>
      </c>
      <c r="AD1553" t="s">
        <v>128</v>
      </c>
      <c r="AE1553" s="16">
        <v>4</v>
      </c>
      <c r="AF1553" s="16">
        <v>4</v>
      </c>
      <c r="AG1553" s="16">
        <v>4</v>
      </c>
      <c r="AH1553" s="16">
        <v>3</v>
      </c>
      <c r="AI1553" s="16">
        <v>1</v>
      </c>
      <c r="AJ1553" s="16"/>
      <c r="AK1553">
        <v>3</v>
      </c>
      <c r="AL1553" s="16">
        <v>4</v>
      </c>
      <c r="AM1553" s="16">
        <v>5</v>
      </c>
      <c r="AN1553" s="16">
        <v>4</v>
      </c>
      <c r="AO1553" s="16">
        <v>6</v>
      </c>
      <c r="AP1553" s="16">
        <v>4</v>
      </c>
      <c r="AQ1553" s="16">
        <v>3</v>
      </c>
      <c r="AR1553" s="16">
        <v>4</v>
      </c>
      <c r="AS1553" s="16">
        <v>1</v>
      </c>
      <c r="AT1553" s="16">
        <v>2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0</v>
      </c>
    </row>
    <row r="1554" spans="1:52" x14ac:dyDescent="0.35">
      <c r="A1554">
        <v>13937</v>
      </c>
      <c r="B1554" t="s">
        <v>69</v>
      </c>
      <c r="C1554" t="s">
        <v>74</v>
      </c>
      <c r="D1554" t="s">
        <v>68</v>
      </c>
      <c r="E1554" t="s">
        <v>75</v>
      </c>
      <c r="F1554" t="s">
        <v>198</v>
      </c>
      <c r="G1554" t="s">
        <v>96</v>
      </c>
      <c r="H1554" t="s">
        <v>97</v>
      </c>
      <c r="I1554" t="s">
        <v>209</v>
      </c>
      <c r="J1554" t="s">
        <v>111</v>
      </c>
      <c r="K1554" t="s">
        <v>204</v>
      </c>
      <c r="L1554">
        <v>7</v>
      </c>
      <c r="X1554" s="16"/>
      <c r="Y1554" t="s">
        <v>68</v>
      </c>
      <c r="Z1554">
        <v>8</v>
      </c>
      <c r="AA1554">
        <v>4</v>
      </c>
      <c r="AB1554">
        <v>3</v>
      </c>
      <c r="AC1554">
        <v>6</v>
      </c>
      <c r="AD1554" t="s">
        <v>129</v>
      </c>
      <c r="AE1554" s="16">
        <v>5</v>
      </c>
      <c r="AF1554" s="16">
        <v>4</v>
      </c>
      <c r="AG1554" s="16">
        <v>4</v>
      </c>
      <c r="AH1554" s="16">
        <v>3</v>
      </c>
      <c r="AI1554" s="16"/>
      <c r="AJ1554" s="16">
        <v>2</v>
      </c>
      <c r="AK1554">
        <v>9</v>
      </c>
      <c r="AL1554" s="16">
        <v>10</v>
      </c>
      <c r="AM1554" s="16">
        <v>8</v>
      </c>
      <c r="AN1554" s="16">
        <v>9</v>
      </c>
      <c r="AO1554" s="16">
        <v>7</v>
      </c>
      <c r="AP1554" s="16">
        <v>10</v>
      </c>
      <c r="AQ1554" s="16">
        <v>2</v>
      </c>
      <c r="AR1554" s="16">
        <v>1</v>
      </c>
      <c r="AS1554" s="16">
        <v>3</v>
      </c>
      <c r="AT1554" s="16">
        <v>4</v>
      </c>
      <c r="AU1554">
        <v>1</v>
      </c>
      <c r="AV1554">
        <v>1</v>
      </c>
      <c r="AW1554">
        <v>0</v>
      </c>
      <c r="AX1554">
        <v>0</v>
      </c>
      <c r="AY1554">
        <v>0</v>
      </c>
      <c r="AZ1554">
        <v>0</v>
      </c>
    </row>
    <row r="1555" spans="1:52" x14ac:dyDescent="0.35">
      <c r="A1555">
        <v>13941</v>
      </c>
      <c r="B1555" t="s">
        <v>69</v>
      </c>
      <c r="C1555" t="s">
        <v>74</v>
      </c>
      <c r="D1555" t="s">
        <v>68</v>
      </c>
      <c r="E1555" t="s">
        <v>86</v>
      </c>
      <c r="F1555" t="s">
        <v>196</v>
      </c>
      <c r="G1555" t="s">
        <v>95</v>
      </c>
      <c r="H1555" t="s">
        <v>97</v>
      </c>
      <c r="I1555" t="s">
        <v>199</v>
      </c>
      <c r="J1555" t="s">
        <v>111</v>
      </c>
      <c r="K1555" t="s">
        <v>204</v>
      </c>
      <c r="L1555">
        <v>9</v>
      </c>
      <c r="X1555" s="16"/>
      <c r="Y1555" t="s">
        <v>69</v>
      </c>
      <c r="AB1555">
        <v>4</v>
      </c>
      <c r="AE1555" s="16"/>
      <c r="AF1555" s="16"/>
      <c r="AG1555" s="16"/>
      <c r="AH1555" s="16"/>
      <c r="AI1555" s="16"/>
      <c r="AJ1555" s="16"/>
      <c r="AK1555">
        <v>10</v>
      </c>
      <c r="AL1555" s="16">
        <v>9</v>
      </c>
      <c r="AM1555" s="16">
        <v>8</v>
      </c>
      <c r="AN1555" s="16">
        <v>7</v>
      </c>
      <c r="AO1555" s="16">
        <v>8</v>
      </c>
      <c r="AP1555" s="16">
        <v>9</v>
      </c>
      <c r="AQ1555" s="16">
        <v>1</v>
      </c>
      <c r="AR1555" s="16">
        <v>4</v>
      </c>
      <c r="AS1555" s="16">
        <v>2</v>
      </c>
      <c r="AT1555" s="16">
        <v>3</v>
      </c>
      <c r="AU1555">
        <v>0</v>
      </c>
      <c r="AV1555">
        <v>0</v>
      </c>
      <c r="AW1555">
        <v>1</v>
      </c>
      <c r="AX1555">
        <v>0</v>
      </c>
      <c r="AY1555">
        <v>0</v>
      </c>
      <c r="AZ1555">
        <v>0</v>
      </c>
    </row>
    <row r="1556" spans="1:52" x14ac:dyDescent="0.35">
      <c r="A1556">
        <v>13943</v>
      </c>
      <c r="B1556" t="s">
        <v>69</v>
      </c>
      <c r="C1556" t="s">
        <v>74</v>
      </c>
      <c r="D1556" t="s">
        <v>68</v>
      </c>
      <c r="E1556" t="s">
        <v>77</v>
      </c>
      <c r="F1556" t="s">
        <v>196</v>
      </c>
      <c r="G1556" t="s">
        <v>96</v>
      </c>
      <c r="H1556" t="s">
        <v>97</v>
      </c>
      <c r="I1556" t="s">
        <v>203</v>
      </c>
      <c r="J1556" t="s">
        <v>111</v>
      </c>
      <c r="K1556" t="s">
        <v>204</v>
      </c>
      <c r="L1556">
        <v>10</v>
      </c>
      <c r="X1556" s="16"/>
      <c r="Y1556" t="s">
        <v>69</v>
      </c>
      <c r="AB1556">
        <v>5</v>
      </c>
      <c r="AE1556" s="16"/>
      <c r="AF1556" s="16"/>
      <c r="AG1556" s="16"/>
      <c r="AH1556" s="16"/>
      <c r="AI1556" s="16"/>
      <c r="AJ1556" s="16"/>
      <c r="AK1556">
        <v>9</v>
      </c>
      <c r="AL1556" s="16">
        <v>10</v>
      </c>
      <c r="AM1556" s="16">
        <v>9</v>
      </c>
      <c r="AN1556" s="16">
        <v>9</v>
      </c>
      <c r="AO1556" s="16">
        <v>7</v>
      </c>
      <c r="AP1556" s="16">
        <v>10</v>
      </c>
      <c r="AQ1556" s="16">
        <v>1</v>
      </c>
      <c r="AR1556" s="16">
        <v>3</v>
      </c>
      <c r="AS1556" s="16">
        <v>2</v>
      </c>
      <c r="AT1556" s="16">
        <v>4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0</v>
      </c>
    </row>
    <row r="1557" spans="1:52" x14ac:dyDescent="0.35">
      <c r="A1557">
        <v>13947</v>
      </c>
      <c r="B1557" t="s">
        <v>69</v>
      </c>
      <c r="C1557" t="s">
        <v>74</v>
      </c>
      <c r="D1557" t="s">
        <v>68</v>
      </c>
      <c r="E1557" t="s">
        <v>77</v>
      </c>
      <c r="F1557" t="s">
        <v>208</v>
      </c>
      <c r="G1557" t="s">
        <v>94</v>
      </c>
      <c r="H1557" t="s">
        <v>99</v>
      </c>
      <c r="I1557" t="s">
        <v>206</v>
      </c>
      <c r="J1557" t="s">
        <v>111</v>
      </c>
      <c r="K1557" t="s">
        <v>204</v>
      </c>
      <c r="L1557">
        <v>8</v>
      </c>
      <c r="X1557" s="16"/>
      <c r="Y1557" t="s">
        <v>69</v>
      </c>
      <c r="AB1557">
        <v>3</v>
      </c>
      <c r="AE1557" s="16"/>
      <c r="AF1557" s="16"/>
      <c r="AG1557" s="16"/>
      <c r="AH1557" s="16"/>
      <c r="AI1557" s="16"/>
      <c r="AJ1557" s="16"/>
      <c r="AK1557">
        <v>10</v>
      </c>
      <c r="AL1557" s="16">
        <v>10</v>
      </c>
      <c r="AM1557" s="16">
        <v>8</v>
      </c>
      <c r="AN1557" s="16">
        <v>8</v>
      </c>
      <c r="AO1557" s="16">
        <v>7</v>
      </c>
      <c r="AP1557" s="16">
        <v>8</v>
      </c>
      <c r="AQ1557" s="16">
        <v>1</v>
      </c>
      <c r="AR1557" s="16">
        <v>2</v>
      </c>
      <c r="AS1557" s="16">
        <v>4</v>
      </c>
      <c r="AT1557" s="16">
        <v>3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</row>
    <row r="1558" spans="1:52" x14ac:dyDescent="0.35">
      <c r="A1558">
        <v>13950</v>
      </c>
      <c r="B1558" t="s">
        <v>69</v>
      </c>
      <c r="C1558" t="s">
        <v>74</v>
      </c>
      <c r="D1558" t="s">
        <v>68</v>
      </c>
      <c r="E1558" t="s">
        <v>75</v>
      </c>
      <c r="F1558" t="s">
        <v>198</v>
      </c>
      <c r="G1558" t="s">
        <v>96</v>
      </c>
      <c r="H1558" t="s">
        <v>98</v>
      </c>
      <c r="I1558" t="s">
        <v>197</v>
      </c>
      <c r="J1558" t="s">
        <v>110</v>
      </c>
      <c r="K1558" t="s">
        <v>204</v>
      </c>
      <c r="L1558">
        <v>6</v>
      </c>
      <c r="P1558">
        <v>7</v>
      </c>
      <c r="Q1558">
        <v>9</v>
      </c>
      <c r="R1558">
        <v>8</v>
      </c>
      <c r="S1558">
        <v>9</v>
      </c>
      <c r="T1558">
        <v>9</v>
      </c>
      <c r="U1558">
        <v>9</v>
      </c>
      <c r="V1558" t="s">
        <v>123</v>
      </c>
      <c r="X1558">
        <v>3</v>
      </c>
      <c r="Y1558" t="s">
        <v>69</v>
      </c>
      <c r="AB1558">
        <v>4</v>
      </c>
      <c r="AE1558" s="16"/>
      <c r="AF1558" s="16"/>
      <c r="AG1558" s="16"/>
      <c r="AH1558" s="16"/>
      <c r="AI1558" s="16"/>
      <c r="AJ1558" s="16"/>
      <c r="AL1558" s="16"/>
      <c r="AM1558" s="16"/>
      <c r="AN1558" s="16"/>
      <c r="AO1558" s="16"/>
      <c r="AP1558" s="16"/>
      <c r="AQ1558" s="16"/>
      <c r="AR1558" s="16"/>
      <c r="AS1558" s="16"/>
      <c r="AT1558" s="16"/>
      <c r="AU1558">
        <v>1</v>
      </c>
      <c r="AV1558">
        <v>0</v>
      </c>
      <c r="AW1558">
        <v>0</v>
      </c>
      <c r="AX1558">
        <v>0</v>
      </c>
      <c r="AY1558">
        <v>0</v>
      </c>
      <c r="AZ1558">
        <v>0</v>
      </c>
    </row>
    <row r="1559" spans="1:52" x14ac:dyDescent="0.35">
      <c r="A1559">
        <v>13952</v>
      </c>
      <c r="B1559" t="s">
        <v>69</v>
      </c>
      <c r="C1559" t="s">
        <v>74</v>
      </c>
      <c r="D1559" t="s">
        <v>68</v>
      </c>
      <c r="E1559" t="s">
        <v>86</v>
      </c>
      <c r="F1559" t="s">
        <v>198</v>
      </c>
      <c r="G1559" t="s">
        <v>96</v>
      </c>
      <c r="H1559" t="s">
        <v>97</v>
      </c>
      <c r="I1559" t="s">
        <v>209</v>
      </c>
      <c r="J1559" t="s">
        <v>111</v>
      </c>
      <c r="K1559" t="s">
        <v>116</v>
      </c>
      <c r="L1559">
        <v>9</v>
      </c>
      <c r="X1559" s="16"/>
      <c r="Y1559" t="s">
        <v>68</v>
      </c>
      <c r="Z1559">
        <v>10</v>
      </c>
      <c r="AA1559">
        <v>4</v>
      </c>
      <c r="AB1559">
        <v>5</v>
      </c>
      <c r="AC1559">
        <v>10</v>
      </c>
      <c r="AD1559" t="s">
        <v>128</v>
      </c>
      <c r="AE1559" s="16">
        <v>5</v>
      </c>
      <c r="AF1559" s="16">
        <v>5</v>
      </c>
      <c r="AG1559" s="16">
        <v>4</v>
      </c>
      <c r="AH1559" s="16">
        <v>4</v>
      </c>
      <c r="AI1559" s="16">
        <v>1</v>
      </c>
      <c r="AJ1559" s="16"/>
      <c r="AK1559">
        <v>10</v>
      </c>
      <c r="AL1559" s="16">
        <v>8</v>
      </c>
      <c r="AM1559" s="16">
        <v>9</v>
      </c>
      <c r="AN1559" s="16">
        <v>8</v>
      </c>
      <c r="AO1559" s="16">
        <v>7</v>
      </c>
      <c r="AP1559" s="16">
        <v>9</v>
      </c>
      <c r="AQ1559" s="16">
        <v>3</v>
      </c>
      <c r="AR1559" s="16">
        <v>2</v>
      </c>
      <c r="AS1559" s="16">
        <v>1</v>
      </c>
      <c r="AT1559" s="16">
        <v>4</v>
      </c>
      <c r="AU1559">
        <v>1</v>
      </c>
      <c r="AV1559">
        <v>0</v>
      </c>
      <c r="AW1559">
        <v>0</v>
      </c>
      <c r="AX1559">
        <v>0</v>
      </c>
      <c r="AY1559">
        <v>0</v>
      </c>
      <c r="AZ1559">
        <v>0</v>
      </c>
    </row>
    <row r="1560" spans="1:52" x14ac:dyDescent="0.35">
      <c r="A1560">
        <v>13956</v>
      </c>
      <c r="B1560" t="s">
        <v>69</v>
      </c>
      <c r="C1560" t="s">
        <v>74</v>
      </c>
      <c r="D1560" t="s">
        <v>68</v>
      </c>
      <c r="E1560" t="s">
        <v>83</v>
      </c>
      <c r="F1560" t="s">
        <v>196</v>
      </c>
      <c r="G1560" t="s">
        <v>95</v>
      </c>
      <c r="H1560" t="s">
        <v>98</v>
      </c>
      <c r="I1560" t="s">
        <v>197</v>
      </c>
      <c r="J1560" t="s">
        <v>111</v>
      </c>
      <c r="K1560" t="s">
        <v>204</v>
      </c>
      <c r="L1560">
        <v>5</v>
      </c>
      <c r="X1560" s="16"/>
      <c r="Y1560" t="s">
        <v>69</v>
      </c>
      <c r="AB1560">
        <v>5</v>
      </c>
      <c r="AE1560" s="16"/>
      <c r="AF1560" s="16"/>
      <c r="AG1560" s="16"/>
      <c r="AH1560" s="16"/>
      <c r="AI1560" s="16"/>
      <c r="AJ1560" s="16"/>
      <c r="AK1560">
        <v>6</v>
      </c>
      <c r="AL1560" s="16">
        <v>7</v>
      </c>
      <c r="AM1560" s="16">
        <v>6</v>
      </c>
      <c r="AN1560" s="16">
        <v>8</v>
      </c>
      <c r="AO1560" s="16">
        <v>8</v>
      </c>
      <c r="AP1560" s="16">
        <v>8</v>
      </c>
      <c r="AQ1560" s="16">
        <v>1</v>
      </c>
      <c r="AR1560" s="16">
        <v>4</v>
      </c>
      <c r="AS1560" s="16">
        <v>3</v>
      </c>
      <c r="AT1560" s="16">
        <v>2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0</v>
      </c>
    </row>
    <row r="1561" spans="1:52" x14ac:dyDescent="0.35">
      <c r="A1561">
        <v>13961</v>
      </c>
      <c r="B1561" t="s">
        <v>69</v>
      </c>
      <c r="C1561" t="s">
        <v>74</v>
      </c>
      <c r="D1561" t="s">
        <v>68</v>
      </c>
      <c r="E1561" t="s">
        <v>85</v>
      </c>
      <c r="F1561" t="s">
        <v>198</v>
      </c>
      <c r="G1561" t="s">
        <v>95</v>
      </c>
      <c r="H1561" t="s">
        <v>98</v>
      </c>
      <c r="I1561" t="s">
        <v>207</v>
      </c>
      <c r="J1561" t="s">
        <v>111</v>
      </c>
      <c r="K1561" t="s">
        <v>204</v>
      </c>
      <c r="L1561">
        <v>10</v>
      </c>
      <c r="X1561" s="16"/>
      <c r="Y1561" t="s">
        <v>69</v>
      </c>
      <c r="AB1561">
        <v>5</v>
      </c>
      <c r="AE1561" s="16"/>
      <c r="AF1561" s="16"/>
      <c r="AG1561" s="16"/>
      <c r="AH1561" s="16"/>
      <c r="AI1561" s="16"/>
      <c r="AJ1561" s="16"/>
      <c r="AK1561">
        <v>8</v>
      </c>
      <c r="AL1561" s="16">
        <v>8</v>
      </c>
      <c r="AM1561" s="16">
        <v>10</v>
      </c>
      <c r="AN1561" s="16">
        <v>9</v>
      </c>
      <c r="AO1561" s="16">
        <v>7</v>
      </c>
      <c r="AP1561" s="16">
        <v>8</v>
      </c>
      <c r="AQ1561" s="16">
        <v>2</v>
      </c>
      <c r="AR1561" s="16">
        <v>1</v>
      </c>
      <c r="AS1561" s="16">
        <v>3</v>
      </c>
      <c r="AT1561" s="16">
        <v>4</v>
      </c>
      <c r="AU1561">
        <v>1</v>
      </c>
      <c r="AV1561">
        <v>0</v>
      </c>
      <c r="AW1561">
        <v>0</v>
      </c>
      <c r="AX1561">
        <v>0</v>
      </c>
      <c r="AY1561">
        <v>0</v>
      </c>
      <c r="AZ1561">
        <v>0</v>
      </c>
    </row>
    <row r="1562" spans="1:52" x14ac:dyDescent="0.35">
      <c r="A1562">
        <v>13964</v>
      </c>
      <c r="B1562" t="s">
        <v>69</v>
      </c>
      <c r="C1562" t="s">
        <v>74</v>
      </c>
      <c r="D1562" t="s">
        <v>68</v>
      </c>
      <c r="E1562" t="s">
        <v>77</v>
      </c>
      <c r="F1562" t="s">
        <v>200</v>
      </c>
      <c r="G1562" t="s">
        <v>96</v>
      </c>
      <c r="H1562" t="s">
        <v>98</v>
      </c>
      <c r="I1562" t="s">
        <v>203</v>
      </c>
      <c r="J1562" t="s">
        <v>111</v>
      </c>
      <c r="K1562" t="s">
        <v>204</v>
      </c>
      <c r="L1562">
        <v>9</v>
      </c>
      <c r="X1562" s="16"/>
      <c r="Y1562" t="s">
        <v>69</v>
      </c>
      <c r="AB1562">
        <v>4</v>
      </c>
      <c r="AE1562" s="16"/>
      <c r="AF1562" s="16"/>
      <c r="AG1562" s="16"/>
      <c r="AH1562" s="16"/>
      <c r="AI1562" s="16"/>
      <c r="AJ1562" s="16"/>
      <c r="AK1562">
        <v>9</v>
      </c>
      <c r="AL1562" s="16">
        <v>7</v>
      </c>
      <c r="AM1562" s="16">
        <v>10</v>
      </c>
      <c r="AN1562" s="16">
        <v>9</v>
      </c>
      <c r="AO1562" s="16">
        <v>9</v>
      </c>
      <c r="AP1562" s="16">
        <v>9</v>
      </c>
      <c r="AQ1562" s="16">
        <v>2</v>
      </c>
      <c r="AR1562" s="16">
        <v>1</v>
      </c>
      <c r="AS1562" s="16">
        <v>3</v>
      </c>
      <c r="AT1562" s="16">
        <v>4</v>
      </c>
      <c r="AU1562">
        <v>0</v>
      </c>
      <c r="AV1562">
        <v>0</v>
      </c>
      <c r="AW1562">
        <v>0</v>
      </c>
      <c r="AX1562">
        <v>0</v>
      </c>
      <c r="AY1562">
        <v>1</v>
      </c>
      <c r="AZ1562">
        <v>0</v>
      </c>
    </row>
    <row r="1563" spans="1:52" x14ac:dyDescent="0.35">
      <c r="A1563">
        <v>13965</v>
      </c>
      <c r="B1563" t="s">
        <v>69</v>
      </c>
      <c r="C1563" t="s">
        <v>74</v>
      </c>
      <c r="D1563" t="s">
        <v>68</v>
      </c>
      <c r="E1563" t="s">
        <v>84</v>
      </c>
      <c r="F1563" t="s">
        <v>198</v>
      </c>
      <c r="G1563" t="s">
        <v>95</v>
      </c>
      <c r="H1563" t="s">
        <v>97</v>
      </c>
      <c r="I1563" t="s">
        <v>207</v>
      </c>
      <c r="J1563" t="s">
        <v>111</v>
      </c>
      <c r="K1563" t="s">
        <v>116</v>
      </c>
      <c r="L1563">
        <v>7</v>
      </c>
      <c r="X1563" s="16"/>
      <c r="Y1563" t="s">
        <v>69</v>
      </c>
      <c r="AB1563">
        <v>5</v>
      </c>
      <c r="AE1563" s="16"/>
      <c r="AF1563" s="16"/>
      <c r="AG1563" s="16"/>
      <c r="AH1563" s="16"/>
      <c r="AI1563" s="16"/>
      <c r="AJ1563" s="16"/>
      <c r="AK1563">
        <v>8</v>
      </c>
      <c r="AL1563" s="16">
        <v>8</v>
      </c>
      <c r="AM1563" s="16">
        <v>7</v>
      </c>
      <c r="AN1563" s="16">
        <v>7</v>
      </c>
      <c r="AO1563" s="16">
        <v>7</v>
      </c>
      <c r="AP1563" s="16">
        <v>9</v>
      </c>
      <c r="AQ1563" s="16">
        <v>2</v>
      </c>
      <c r="AR1563" s="16">
        <v>1</v>
      </c>
      <c r="AS1563" s="16">
        <v>3</v>
      </c>
      <c r="AT1563" s="16">
        <v>4</v>
      </c>
      <c r="AU1563">
        <v>1</v>
      </c>
      <c r="AV1563">
        <v>1</v>
      </c>
      <c r="AW1563">
        <v>0</v>
      </c>
      <c r="AX1563">
        <v>0</v>
      </c>
      <c r="AY1563">
        <v>0</v>
      </c>
      <c r="AZ1563">
        <v>0</v>
      </c>
    </row>
    <row r="1564" spans="1:52" x14ac:dyDescent="0.35">
      <c r="A1564">
        <v>13971</v>
      </c>
      <c r="B1564" t="s">
        <v>69</v>
      </c>
      <c r="C1564" t="s">
        <v>74</v>
      </c>
      <c r="D1564" t="s">
        <v>68</v>
      </c>
      <c r="E1564" t="s">
        <v>84</v>
      </c>
      <c r="F1564" t="s">
        <v>196</v>
      </c>
      <c r="G1564" t="s">
        <v>95</v>
      </c>
      <c r="H1564" t="s">
        <v>97</v>
      </c>
      <c r="I1564" t="s">
        <v>207</v>
      </c>
      <c r="J1564" t="s">
        <v>111</v>
      </c>
      <c r="K1564" t="s">
        <v>116</v>
      </c>
      <c r="L1564">
        <v>4</v>
      </c>
      <c r="X1564" s="16"/>
      <c r="Y1564" t="s">
        <v>69</v>
      </c>
      <c r="AB1564">
        <v>4</v>
      </c>
      <c r="AE1564" s="16"/>
      <c r="AF1564" s="16"/>
      <c r="AG1564" s="16"/>
      <c r="AH1564" s="16"/>
      <c r="AI1564" s="16"/>
      <c r="AJ1564" s="16"/>
      <c r="AK1564">
        <v>5</v>
      </c>
      <c r="AL1564" s="16">
        <v>5</v>
      </c>
      <c r="AM1564" s="16">
        <v>8</v>
      </c>
      <c r="AN1564" s="16">
        <v>7</v>
      </c>
      <c r="AO1564" s="16">
        <v>6</v>
      </c>
      <c r="AP1564" s="16">
        <v>7</v>
      </c>
      <c r="AQ1564" s="16">
        <v>2</v>
      </c>
      <c r="AR1564" s="16">
        <v>1</v>
      </c>
      <c r="AS1564" s="16">
        <v>3</v>
      </c>
      <c r="AT1564" s="16">
        <v>4</v>
      </c>
      <c r="AU1564">
        <v>1</v>
      </c>
      <c r="AV1564">
        <v>0</v>
      </c>
      <c r="AW1564">
        <v>1</v>
      </c>
      <c r="AX1564">
        <v>0</v>
      </c>
      <c r="AY1564">
        <v>0</v>
      </c>
      <c r="AZ1564">
        <v>0</v>
      </c>
    </row>
    <row r="1565" spans="1:52" x14ac:dyDescent="0.35">
      <c r="A1565">
        <v>13973</v>
      </c>
      <c r="B1565" t="s">
        <v>69</v>
      </c>
      <c r="C1565" t="s">
        <v>74</v>
      </c>
      <c r="D1565" t="s">
        <v>68</v>
      </c>
      <c r="E1565" t="s">
        <v>80</v>
      </c>
      <c r="F1565" t="s">
        <v>208</v>
      </c>
      <c r="G1565" t="s">
        <v>96</v>
      </c>
      <c r="H1565" t="s">
        <v>99</v>
      </c>
      <c r="I1565" t="s">
        <v>207</v>
      </c>
      <c r="J1565" t="s">
        <v>111</v>
      </c>
      <c r="K1565" t="s">
        <v>204</v>
      </c>
      <c r="L1565">
        <v>6</v>
      </c>
      <c r="X1565" s="16"/>
      <c r="Y1565" t="s">
        <v>68</v>
      </c>
      <c r="Z1565">
        <v>8</v>
      </c>
      <c r="AA1565">
        <v>5</v>
      </c>
      <c r="AB1565">
        <v>4</v>
      </c>
      <c r="AC1565">
        <v>4</v>
      </c>
      <c r="AD1565" t="s">
        <v>129</v>
      </c>
      <c r="AE1565" s="16">
        <v>4</v>
      </c>
      <c r="AF1565" s="16">
        <v>5</v>
      </c>
      <c r="AG1565" s="16">
        <v>5</v>
      </c>
      <c r="AH1565" s="16">
        <v>3</v>
      </c>
      <c r="AI1565" s="16"/>
      <c r="AJ1565" s="16">
        <v>3</v>
      </c>
      <c r="AK1565">
        <v>7</v>
      </c>
      <c r="AL1565" s="16">
        <v>9</v>
      </c>
      <c r="AM1565" s="16">
        <v>8</v>
      </c>
      <c r="AN1565" s="16">
        <v>8</v>
      </c>
      <c r="AO1565" s="16">
        <v>8</v>
      </c>
      <c r="AP1565" s="16">
        <v>8</v>
      </c>
      <c r="AQ1565" s="16">
        <v>2</v>
      </c>
      <c r="AR1565" s="16">
        <v>1</v>
      </c>
      <c r="AS1565" s="16">
        <v>4</v>
      </c>
      <c r="AT1565" s="16">
        <v>3</v>
      </c>
      <c r="AU1565">
        <v>1</v>
      </c>
      <c r="AV1565">
        <v>1</v>
      </c>
      <c r="AW1565">
        <v>0</v>
      </c>
      <c r="AX1565">
        <v>0</v>
      </c>
      <c r="AY1565">
        <v>0</v>
      </c>
      <c r="AZ1565">
        <v>0</v>
      </c>
    </row>
    <row r="1566" spans="1:52" x14ac:dyDescent="0.35">
      <c r="A1566">
        <v>13976</v>
      </c>
      <c r="B1566" t="s">
        <v>69</v>
      </c>
      <c r="C1566" t="s">
        <v>74</v>
      </c>
      <c r="D1566" t="s">
        <v>68</v>
      </c>
      <c r="E1566" t="s">
        <v>83</v>
      </c>
      <c r="F1566" t="s">
        <v>198</v>
      </c>
      <c r="G1566" t="s">
        <v>96</v>
      </c>
      <c r="H1566" t="s">
        <v>98</v>
      </c>
      <c r="I1566" t="s">
        <v>201</v>
      </c>
      <c r="J1566" t="s">
        <v>111</v>
      </c>
      <c r="K1566" t="s">
        <v>204</v>
      </c>
      <c r="L1566">
        <v>8</v>
      </c>
      <c r="X1566" s="16"/>
      <c r="Y1566" t="s">
        <v>68</v>
      </c>
      <c r="Z1566">
        <v>10</v>
      </c>
      <c r="AA1566">
        <v>5</v>
      </c>
      <c r="AB1566">
        <v>4</v>
      </c>
      <c r="AC1566">
        <v>9</v>
      </c>
      <c r="AD1566" t="s">
        <v>129</v>
      </c>
      <c r="AE1566" s="16">
        <v>4</v>
      </c>
      <c r="AF1566" s="16">
        <v>4</v>
      </c>
      <c r="AG1566" s="16">
        <v>5</v>
      </c>
      <c r="AH1566" s="16">
        <v>4</v>
      </c>
      <c r="AI1566" s="16"/>
      <c r="AJ1566" s="16">
        <v>1</v>
      </c>
      <c r="AK1566">
        <v>6</v>
      </c>
      <c r="AL1566" s="16">
        <v>8</v>
      </c>
      <c r="AM1566" s="16">
        <v>6</v>
      </c>
      <c r="AN1566" s="16">
        <v>8</v>
      </c>
      <c r="AO1566" s="16">
        <v>7</v>
      </c>
      <c r="AP1566" s="16">
        <v>7</v>
      </c>
      <c r="AQ1566" s="16">
        <v>1</v>
      </c>
      <c r="AR1566" s="16">
        <v>4</v>
      </c>
      <c r="AS1566" s="16">
        <v>3</v>
      </c>
      <c r="AT1566" s="16">
        <v>2</v>
      </c>
      <c r="AU1566">
        <v>0</v>
      </c>
      <c r="AV1566">
        <v>0</v>
      </c>
      <c r="AW1566">
        <v>0</v>
      </c>
      <c r="AX1566">
        <v>0</v>
      </c>
      <c r="AY1566">
        <v>1</v>
      </c>
      <c r="AZ1566">
        <v>0</v>
      </c>
    </row>
    <row r="1567" spans="1:52" x14ac:dyDescent="0.35">
      <c r="A1567">
        <v>13977</v>
      </c>
      <c r="B1567" t="s">
        <v>69</v>
      </c>
      <c r="C1567" t="s">
        <v>74</v>
      </c>
      <c r="D1567" t="s">
        <v>68</v>
      </c>
      <c r="E1567" t="s">
        <v>84</v>
      </c>
      <c r="F1567" t="s">
        <v>208</v>
      </c>
      <c r="G1567" t="s">
        <v>93</v>
      </c>
      <c r="H1567" t="s">
        <v>99</v>
      </c>
      <c r="I1567" t="s">
        <v>199</v>
      </c>
      <c r="J1567" t="s">
        <v>111</v>
      </c>
      <c r="K1567" t="s">
        <v>202</v>
      </c>
      <c r="L1567">
        <v>8</v>
      </c>
      <c r="X1567" s="16"/>
      <c r="Y1567" t="s">
        <v>68</v>
      </c>
      <c r="Z1567">
        <v>8</v>
      </c>
      <c r="AA1567">
        <v>4</v>
      </c>
      <c r="AB1567">
        <v>5</v>
      </c>
      <c r="AC1567">
        <v>9</v>
      </c>
      <c r="AD1567" t="s">
        <v>129</v>
      </c>
      <c r="AE1567" s="16">
        <v>4</v>
      </c>
      <c r="AF1567" s="16">
        <v>4</v>
      </c>
      <c r="AG1567" s="16">
        <v>5</v>
      </c>
      <c r="AH1567" s="16">
        <v>5</v>
      </c>
      <c r="AI1567" s="16"/>
      <c r="AJ1567" s="16">
        <v>2</v>
      </c>
      <c r="AK1567">
        <v>9</v>
      </c>
      <c r="AL1567" s="16">
        <v>7</v>
      </c>
      <c r="AM1567" s="16">
        <v>9</v>
      </c>
      <c r="AN1567" s="16">
        <v>8</v>
      </c>
      <c r="AO1567" s="16">
        <v>8</v>
      </c>
      <c r="AP1567" s="16">
        <v>10</v>
      </c>
      <c r="AQ1567" s="16">
        <v>1</v>
      </c>
      <c r="AR1567" s="16">
        <v>4</v>
      </c>
      <c r="AS1567" s="16">
        <v>2</v>
      </c>
      <c r="AT1567" s="16">
        <v>3</v>
      </c>
      <c r="AU1567">
        <v>0</v>
      </c>
      <c r="AV1567">
        <v>1</v>
      </c>
      <c r="AW1567">
        <v>0</v>
      </c>
      <c r="AX1567">
        <v>0</v>
      </c>
      <c r="AY1567">
        <v>0</v>
      </c>
      <c r="AZ1567">
        <v>0</v>
      </c>
    </row>
    <row r="1568" spans="1:52" x14ac:dyDescent="0.35">
      <c r="A1568">
        <v>13981</v>
      </c>
      <c r="B1568" t="s">
        <v>69</v>
      </c>
      <c r="C1568" t="s">
        <v>74</v>
      </c>
      <c r="D1568" t="s">
        <v>68</v>
      </c>
      <c r="E1568" t="s">
        <v>85</v>
      </c>
      <c r="F1568" t="s">
        <v>198</v>
      </c>
      <c r="G1568" t="s">
        <v>96</v>
      </c>
      <c r="H1568" t="s">
        <v>97</v>
      </c>
      <c r="I1568" t="s">
        <v>197</v>
      </c>
      <c r="J1568" t="s">
        <v>111</v>
      </c>
      <c r="K1568" t="s">
        <v>202</v>
      </c>
      <c r="L1568">
        <v>10</v>
      </c>
      <c r="X1568" s="16"/>
      <c r="Y1568" t="s">
        <v>68</v>
      </c>
      <c r="Z1568">
        <v>10</v>
      </c>
      <c r="AA1568">
        <v>4</v>
      </c>
      <c r="AB1568">
        <v>4</v>
      </c>
      <c r="AC1568">
        <v>9</v>
      </c>
      <c r="AD1568" t="s">
        <v>128</v>
      </c>
      <c r="AE1568" s="16">
        <v>3</v>
      </c>
      <c r="AF1568" s="16">
        <v>3</v>
      </c>
      <c r="AG1568" s="16">
        <v>3</v>
      </c>
      <c r="AH1568" s="16">
        <v>3</v>
      </c>
      <c r="AI1568" s="16">
        <v>2</v>
      </c>
      <c r="AJ1568" s="16"/>
      <c r="AK1568">
        <v>9</v>
      </c>
      <c r="AL1568" s="16">
        <v>8</v>
      </c>
      <c r="AM1568" s="16">
        <v>8</v>
      </c>
      <c r="AN1568" s="16">
        <v>10</v>
      </c>
      <c r="AO1568" s="16">
        <v>7</v>
      </c>
      <c r="AP1568" s="16">
        <v>10</v>
      </c>
      <c r="AQ1568" s="16">
        <v>2</v>
      </c>
      <c r="AR1568" s="16">
        <v>1</v>
      </c>
      <c r="AS1568" s="16">
        <v>3</v>
      </c>
      <c r="AT1568" s="16">
        <v>4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0</v>
      </c>
    </row>
    <row r="1569" spans="1:52" x14ac:dyDescent="0.35">
      <c r="A1569">
        <v>13984</v>
      </c>
      <c r="B1569" t="s">
        <v>69</v>
      </c>
      <c r="C1569" t="s">
        <v>74</v>
      </c>
      <c r="D1569" t="s">
        <v>68</v>
      </c>
      <c r="E1569" t="s">
        <v>82</v>
      </c>
      <c r="F1569" t="s">
        <v>198</v>
      </c>
      <c r="G1569" t="s">
        <v>95</v>
      </c>
      <c r="H1569" t="s">
        <v>97</v>
      </c>
      <c r="I1569" t="s">
        <v>207</v>
      </c>
      <c r="J1569" t="s">
        <v>111</v>
      </c>
      <c r="K1569" t="s">
        <v>202</v>
      </c>
      <c r="L1569">
        <v>8</v>
      </c>
      <c r="X1569" s="16"/>
      <c r="Y1569" t="s">
        <v>69</v>
      </c>
      <c r="AB1569">
        <v>3</v>
      </c>
      <c r="AE1569" s="16"/>
      <c r="AF1569" s="16"/>
      <c r="AG1569" s="16"/>
      <c r="AH1569" s="16"/>
      <c r="AI1569" s="16"/>
      <c r="AJ1569" s="16"/>
      <c r="AK1569">
        <v>10</v>
      </c>
      <c r="AL1569" s="16">
        <v>8</v>
      </c>
      <c r="AM1569" s="16">
        <v>10</v>
      </c>
      <c r="AN1569" s="16">
        <v>8</v>
      </c>
      <c r="AO1569" s="16">
        <v>8</v>
      </c>
      <c r="AP1569" s="16">
        <v>9</v>
      </c>
      <c r="AQ1569" s="16">
        <v>3</v>
      </c>
      <c r="AR1569" s="16">
        <v>2</v>
      </c>
      <c r="AS1569" s="16">
        <v>4</v>
      </c>
      <c r="AT1569" s="16">
        <v>1</v>
      </c>
      <c r="AU1569">
        <v>1</v>
      </c>
      <c r="AV1569">
        <v>0</v>
      </c>
      <c r="AW1569">
        <v>1</v>
      </c>
      <c r="AX1569">
        <v>0</v>
      </c>
      <c r="AY1569">
        <v>0</v>
      </c>
      <c r="AZ1569">
        <v>0</v>
      </c>
    </row>
    <row r="1570" spans="1:52" x14ac:dyDescent="0.35">
      <c r="A1570">
        <v>13986</v>
      </c>
      <c r="B1570" t="s">
        <v>69</v>
      </c>
      <c r="C1570" t="s">
        <v>74</v>
      </c>
      <c r="D1570" t="s">
        <v>68</v>
      </c>
      <c r="E1570" t="s">
        <v>76</v>
      </c>
      <c r="F1570" t="s">
        <v>208</v>
      </c>
      <c r="G1570" t="s">
        <v>96</v>
      </c>
      <c r="H1570" t="s">
        <v>99</v>
      </c>
      <c r="I1570" t="s">
        <v>201</v>
      </c>
      <c r="J1570" t="s">
        <v>111</v>
      </c>
      <c r="K1570" t="s">
        <v>204</v>
      </c>
      <c r="L1570">
        <v>9</v>
      </c>
      <c r="X1570" s="16"/>
      <c r="Y1570" t="s">
        <v>68</v>
      </c>
      <c r="Z1570">
        <v>10</v>
      </c>
      <c r="AA1570">
        <v>5</v>
      </c>
      <c r="AB1570">
        <v>4</v>
      </c>
      <c r="AC1570">
        <v>9</v>
      </c>
      <c r="AD1570" t="s">
        <v>128</v>
      </c>
      <c r="AE1570" s="16">
        <v>5</v>
      </c>
      <c r="AF1570" s="16">
        <v>2</v>
      </c>
      <c r="AG1570" s="16">
        <v>4</v>
      </c>
      <c r="AH1570" s="16">
        <v>3</v>
      </c>
      <c r="AI1570" s="16">
        <v>2</v>
      </c>
      <c r="AJ1570" s="16"/>
      <c r="AK1570">
        <v>10</v>
      </c>
      <c r="AL1570" s="16">
        <v>10</v>
      </c>
      <c r="AM1570" s="16">
        <v>8</v>
      </c>
      <c r="AN1570" s="16">
        <v>8</v>
      </c>
      <c r="AO1570" s="16">
        <v>7</v>
      </c>
      <c r="AP1570" s="16">
        <v>8</v>
      </c>
      <c r="AQ1570" s="16">
        <v>1</v>
      </c>
      <c r="AR1570" s="16">
        <v>3</v>
      </c>
      <c r="AS1570" s="16">
        <v>4</v>
      </c>
      <c r="AT1570" s="16">
        <v>2</v>
      </c>
      <c r="AU1570">
        <v>1</v>
      </c>
      <c r="AV1570">
        <v>0</v>
      </c>
      <c r="AW1570">
        <v>0</v>
      </c>
      <c r="AX1570">
        <v>0</v>
      </c>
      <c r="AY1570">
        <v>0</v>
      </c>
      <c r="AZ1570">
        <v>0</v>
      </c>
    </row>
    <row r="1571" spans="1:52" x14ac:dyDescent="0.35">
      <c r="A1571">
        <v>13992</v>
      </c>
      <c r="B1571" t="s">
        <v>69</v>
      </c>
      <c r="C1571" t="s">
        <v>74</v>
      </c>
      <c r="D1571" t="s">
        <v>68</v>
      </c>
      <c r="E1571" t="s">
        <v>86</v>
      </c>
      <c r="F1571" t="s">
        <v>196</v>
      </c>
      <c r="G1571" t="s">
        <v>96</v>
      </c>
      <c r="H1571" t="s">
        <v>97</v>
      </c>
      <c r="I1571" t="s">
        <v>205</v>
      </c>
      <c r="J1571" t="s">
        <v>111</v>
      </c>
      <c r="K1571" t="s">
        <v>204</v>
      </c>
      <c r="L1571">
        <v>7</v>
      </c>
      <c r="X1571" s="16"/>
      <c r="Y1571" t="s">
        <v>68</v>
      </c>
      <c r="Z1571">
        <v>5</v>
      </c>
      <c r="AA1571">
        <v>1</v>
      </c>
      <c r="AB1571">
        <v>3</v>
      </c>
      <c r="AC1571">
        <v>9</v>
      </c>
      <c r="AD1571" t="s">
        <v>128</v>
      </c>
      <c r="AE1571" s="16">
        <v>4</v>
      </c>
      <c r="AF1571" s="16">
        <v>4</v>
      </c>
      <c r="AG1571" s="16">
        <v>3</v>
      </c>
      <c r="AH1571" s="16">
        <v>4</v>
      </c>
      <c r="AI1571" s="16">
        <v>1</v>
      </c>
      <c r="AJ1571" s="16"/>
      <c r="AK1571">
        <v>8</v>
      </c>
      <c r="AL1571" s="16">
        <v>6</v>
      </c>
      <c r="AM1571" s="16">
        <v>9</v>
      </c>
      <c r="AN1571" s="16">
        <v>5</v>
      </c>
      <c r="AO1571" s="16">
        <v>5</v>
      </c>
      <c r="AP1571" s="16">
        <v>9</v>
      </c>
      <c r="AQ1571" s="16">
        <v>1</v>
      </c>
      <c r="AR1571" s="16">
        <v>4</v>
      </c>
      <c r="AS1571" s="16">
        <v>2</v>
      </c>
      <c r="AT1571" s="16">
        <v>3</v>
      </c>
      <c r="AU1571">
        <v>1</v>
      </c>
      <c r="AV1571">
        <v>0</v>
      </c>
      <c r="AW1571">
        <v>1</v>
      </c>
      <c r="AX1571">
        <v>0</v>
      </c>
      <c r="AY1571">
        <v>0</v>
      </c>
      <c r="AZ1571">
        <v>0</v>
      </c>
    </row>
    <row r="1572" spans="1:52" x14ac:dyDescent="0.35">
      <c r="A1572">
        <v>13994</v>
      </c>
      <c r="B1572" t="s">
        <v>69</v>
      </c>
      <c r="C1572" t="s">
        <v>74</v>
      </c>
      <c r="D1572" t="s">
        <v>68</v>
      </c>
      <c r="E1572" t="s">
        <v>86</v>
      </c>
      <c r="F1572" t="s">
        <v>200</v>
      </c>
      <c r="G1572" t="s">
        <v>94</v>
      </c>
      <c r="H1572" t="s">
        <v>99</v>
      </c>
      <c r="I1572" t="s">
        <v>201</v>
      </c>
      <c r="J1572" t="s">
        <v>110</v>
      </c>
      <c r="K1572" t="s">
        <v>204</v>
      </c>
      <c r="L1572">
        <v>10</v>
      </c>
      <c r="P1572">
        <v>9</v>
      </c>
      <c r="Q1572">
        <v>9</v>
      </c>
      <c r="R1572">
        <v>10</v>
      </c>
      <c r="S1572">
        <v>8</v>
      </c>
      <c r="T1572">
        <v>8</v>
      </c>
      <c r="U1572">
        <v>9</v>
      </c>
      <c r="V1572" t="s">
        <v>123</v>
      </c>
      <c r="X1572">
        <v>4</v>
      </c>
      <c r="Y1572" t="s">
        <v>68</v>
      </c>
      <c r="Z1572">
        <v>9</v>
      </c>
      <c r="AA1572">
        <v>4</v>
      </c>
      <c r="AB1572">
        <v>5</v>
      </c>
      <c r="AC1572">
        <v>9</v>
      </c>
      <c r="AD1572" t="s">
        <v>128</v>
      </c>
      <c r="AE1572" s="16">
        <v>4</v>
      </c>
      <c r="AF1572" s="16">
        <v>3</v>
      </c>
      <c r="AG1572" s="16">
        <v>5</v>
      </c>
      <c r="AH1572" s="16">
        <v>5</v>
      </c>
      <c r="AI1572" s="16">
        <v>2</v>
      </c>
      <c r="AJ1572" s="16"/>
      <c r="AL1572" s="16"/>
      <c r="AM1572" s="16"/>
      <c r="AN1572" s="16"/>
      <c r="AO1572" s="16"/>
      <c r="AP1572" s="16"/>
      <c r="AQ1572" s="16"/>
      <c r="AR1572" s="16"/>
      <c r="AS1572" s="16"/>
      <c r="AT1572" s="16"/>
      <c r="AU1572">
        <v>1</v>
      </c>
      <c r="AV1572">
        <v>0</v>
      </c>
      <c r="AW1572">
        <v>0</v>
      </c>
      <c r="AX1572">
        <v>0</v>
      </c>
      <c r="AY1572">
        <v>1</v>
      </c>
      <c r="AZ1572">
        <v>0</v>
      </c>
    </row>
    <row r="1573" spans="1:52" x14ac:dyDescent="0.35">
      <c r="A1573">
        <v>13996</v>
      </c>
      <c r="B1573" t="s">
        <v>69</v>
      </c>
      <c r="C1573" t="s">
        <v>74</v>
      </c>
      <c r="D1573" t="s">
        <v>68</v>
      </c>
      <c r="E1573" t="s">
        <v>75</v>
      </c>
      <c r="F1573" t="s">
        <v>200</v>
      </c>
      <c r="G1573" t="s">
        <v>94</v>
      </c>
      <c r="H1573" t="s">
        <v>99</v>
      </c>
      <c r="I1573" t="s">
        <v>203</v>
      </c>
      <c r="J1573" t="s">
        <v>112</v>
      </c>
      <c r="K1573" t="s">
        <v>116</v>
      </c>
      <c r="L1573">
        <v>10</v>
      </c>
      <c r="X1573" s="16"/>
      <c r="Y1573" t="s">
        <v>69</v>
      </c>
      <c r="AB1573">
        <v>5</v>
      </c>
      <c r="AE1573" s="16"/>
      <c r="AF1573" s="16"/>
      <c r="AG1573" s="16"/>
      <c r="AH1573" s="16"/>
      <c r="AI1573" s="16"/>
      <c r="AJ1573" s="16"/>
      <c r="AK1573">
        <v>9</v>
      </c>
      <c r="AL1573" s="16">
        <v>10</v>
      </c>
      <c r="AM1573" s="16">
        <v>10</v>
      </c>
      <c r="AN1573" s="16">
        <v>10</v>
      </c>
      <c r="AO1573" s="16">
        <v>8</v>
      </c>
      <c r="AP1573" s="16">
        <v>9</v>
      </c>
      <c r="AQ1573" s="16">
        <v>2</v>
      </c>
      <c r="AR1573" s="16">
        <v>4</v>
      </c>
      <c r="AS1573" s="16">
        <v>3</v>
      </c>
      <c r="AT1573" s="16">
        <v>1</v>
      </c>
      <c r="AU1573">
        <v>1</v>
      </c>
      <c r="AV1573">
        <v>1</v>
      </c>
      <c r="AW1573">
        <v>1</v>
      </c>
      <c r="AX1573">
        <v>0</v>
      </c>
      <c r="AY1573">
        <v>0</v>
      </c>
      <c r="AZ1573">
        <v>0</v>
      </c>
    </row>
    <row r="1574" spans="1:52" x14ac:dyDescent="0.35">
      <c r="A1574">
        <v>13999</v>
      </c>
      <c r="B1574" t="s">
        <v>69</v>
      </c>
      <c r="C1574" t="s">
        <v>74</v>
      </c>
      <c r="D1574" t="s">
        <v>68</v>
      </c>
      <c r="E1574" t="s">
        <v>75</v>
      </c>
      <c r="F1574" t="s">
        <v>198</v>
      </c>
      <c r="G1574" t="s">
        <v>96</v>
      </c>
      <c r="H1574" t="s">
        <v>97</v>
      </c>
      <c r="I1574" t="s">
        <v>203</v>
      </c>
      <c r="J1574" t="s">
        <v>111</v>
      </c>
      <c r="K1574" t="s">
        <v>202</v>
      </c>
      <c r="L1574">
        <v>9</v>
      </c>
      <c r="X1574" s="16"/>
      <c r="Y1574" t="s">
        <v>68</v>
      </c>
      <c r="Z1574">
        <v>9</v>
      </c>
      <c r="AA1574">
        <v>4</v>
      </c>
      <c r="AB1574">
        <v>4</v>
      </c>
      <c r="AC1574">
        <v>10</v>
      </c>
      <c r="AD1574" t="s">
        <v>129</v>
      </c>
      <c r="AE1574" s="16">
        <v>5</v>
      </c>
      <c r="AF1574" s="16">
        <v>4</v>
      </c>
      <c r="AG1574" s="16">
        <v>2</v>
      </c>
      <c r="AH1574" s="16">
        <v>4</v>
      </c>
      <c r="AI1574" s="16"/>
      <c r="AJ1574" s="16">
        <v>1</v>
      </c>
      <c r="AK1574">
        <v>10</v>
      </c>
      <c r="AL1574" s="16">
        <v>10</v>
      </c>
      <c r="AM1574" s="16">
        <v>7</v>
      </c>
      <c r="AN1574" s="16">
        <v>9</v>
      </c>
      <c r="AO1574" s="16">
        <v>9</v>
      </c>
      <c r="AP1574" s="16">
        <v>8</v>
      </c>
      <c r="AQ1574" s="16">
        <v>2</v>
      </c>
      <c r="AR1574" s="16">
        <v>4</v>
      </c>
      <c r="AS1574" s="16">
        <v>1</v>
      </c>
      <c r="AT1574" s="16">
        <v>3</v>
      </c>
      <c r="AU1574">
        <v>1</v>
      </c>
      <c r="AV1574">
        <v>1</v>
      </c>
      <c r="AW1574">
        <v>0</v>
      </c>
      <c r="AX1574">
        <v>0</v>
      </c>
      <c r="AY1574">
        <v>1</v>
      </c>
      <c r="AZ1574">
        <v>0</v>
      </c>
    </row>
    <row r="1575" spans="1:52" x14ac:dyDescent="0.35">
      <c r="A1575">
        <v>14000</v>
      </c>
      <c r="B1575" t="s">
        <v>69</v>
      </c>
      <c r="C1575" t="s">
        <v>74</v>
      </c>
      <c r="D1575" t="s">
        <v>68</v>
      </c>
      <c r="E1575" t="s">
        <v>80</v>
      </c>
      <c r="F1575" t="s">
        <v>200</v>
      </c>
      <c r="G1575" t="s">
        <v>96</v>
      </c>
      <c r="H1575" t="s">
        <v>98</v>
      </c>
      <c r="I1575" t="s">
        <v>209</v>
      </c>
      <c r="J1575" t="s">
        <v>111</v>
      </c>
      <c r="K1575" t="s">
        <v>116</v>
      </c>
      <c r="L1575">
        <v>9</v>
      </c>
      <c r="X1575" s="16"/>
      <c r="Y1575" t="s">
        <v>69</v>
      </c>
      <c r="AB1575">
        <v>5</v>
      </c>
      <c r="AE1575" s="16"/>
      <c r="AF1575" s="16"/>
      <c r="AG1575" s="16"/>
      <c r="AH1575" s="16"/>
      <c r="AI1575" s="16"/>
      <c r="AJ1575" s="16"/>
      <c r="AK1575">
        <v>10</v>
      </c>
      <c r="AL1575" s="16">
        <v>8</v>
      </c>
      <c r="AM1575" s="16">
        <v>7</v>
      </c>
      <c r="AN1575" s="16">
        <v>10</v>
      </c>
      <c r="AO1575" s="16">
        <v>9</v>
      </c>
      <c r="AP1575" s="16">
        <v>10</v>
      </c>
      <c r="AQ1575" s="16">
        <v>1</v>
      </c>
      <c r="AR1575" s="16">
        <v>2</v>
      </c>
      <c r="AS1575" s="16">
        <v>4</v>
      </c>
      <c r="AT1575" s="16">
        <v>3</v>
      </c>
      <c r="AU1575">
        <v>1</v>
      </c>
      <c r="AV1575">
        <v>0</v>
      </c>
      <c r="AW1575">
        <v>0</v>
      </c>
      <c r="AX1575">
        <v>0</v>
      </c>
      <c r="AY1575">
        <v>1</v>
      </c>
      <c r="AZ1575">
        <v>0</v>
      </c>
    </row>
    <row r="1576" spans="1:52" x14ac:dyDescent="0.35">
      <c r="A1576">
        <v>14005</v>
      </c>
      <c r="B1576" t="s">
        <v>69</v>
      </c>
      <c r="C1576" t="s">
        <v>74</v>
      </c>
      <c r="D1576" t="s">
        <v>68</v>
      </c>
      <c r="E1576" t="s">
        <v>79</v>
      </c>
      <c r="F1576" t="s">
        <v>198</v>
      </c>
      <c r="G1576" t="s">
        <v>95</v>
      </c>
      <c r="H1576" t="s">
        <v>97</v>
      </c>
      <c r="I1576" t="s">
        <v>205</v>
      </c>
      <c r="J1576" t="s">
        <v>110</v>
      </c>
      <c r="K1576" t="s">
        <v>202</v>
      </c>
      <c r="L1576">
        <v>10</v>
      </c>
      <c r="P1576">
        <v>10</v>
      </c>
      <c r="Q1576">
        <v>9</v>
      </c>
      <c r="R1576">
        <v>9</v>
      </c>
      <c r="S1576">
        <v>9</v>
      </c>
      <c r="T1576">
        <v>10</v>
      </c>
      <c r="U1576">
        <v>9</v>
      </c>
      <c r="V1576" t="s">
        <v>123</v>
      </c>
      <c r="X1576">
        <v>5</v>
      </c>
      <c r="Y1576" t="s">
        <v>68</v>
      </c>
      <c r="Z1576">
        <v>10</v>
      </c>
      <c r="AA1576">
        <v>4</v>
      </c>
      <c r="AB1576">
        <v>5</v>
      </c>
      <c r="AC1576">
        <v>8</v>
      </c>
      <c r="AD1576" t="s">
        <v>128</v>
      </c>
      <c r="AE1576" s="16">
        <v>5</v>
      </c>
      <c r="AF1576" s="16">
        <v>3</v>
      </c>
      <c r="AG1576" s="16">
        <v>3</v>
      </c>
      <c r="AH1576" s="16">
        <v>5</v>
      </c>
      <c r="AI1576" s="16">
        <v>1</v>
      </c>
      <c r="AJ1576" s="16"/>
      <c r="AL1576" s="16"/>
      <c r="AM1576" s="16"/>
      <c r="AN1576" s="16"/>
      <c r="AO1576" s="16"/>
      <c r="AP1576" s="16"/>
      <c r="AQ1576" s="16"/>
      <c r="AR1576" s="16"/>
      <c r="AS1576" s="16"/>
      <c r="AT1576" s="16"/>
      <c r="AU1576">
        <v>1</v>
      </c>
      <c r="AV1576">
        <v>1</v>
      </c>
      <c r="AW1576">
        <v>0</v>
      </c>
      <c r="AX1576">
        <v>0</v>
      </c>
      <c r="AY1576">
        <v>0</v>
      </c>
      <c r="AZ1576">
        <v>0</v>
      </c>
    </row>
    <row r="1577" spans="1:52" x14ac:dyDescent="0.35">
      <c r="A1577">
        <v>14013</v>
      </c>
      <c r="B1577" t="s">
        <v>69</v>
      </c>
      <c r="C1577" t="s">
        <v>74</v>
      </c>
      <c r="D1577" t="s">
        <v>68</v>
      </c>
      <c r="E1577" t="s">
        <v>76</v>
      </c>
      <c r="F1577" t="s">
        <v>208</v>
      </c>
      <c r="G1577" t="s">
        <v>96</v>
      </c>
      <c r="H1577" t="s">
        <v>99</v>
      </c>
      <c r="I1577" t="s">
        <v>201</v>
      </c>
      <c r="J1577" t="s">
        <v>111</v>
      </c>
      <c r="K1577" t="s">
        <v>202</v>
      </c>
      <c r="L1577">
        <v>7</v>
      </c>
      <c r="X1577" s="16"/>
      <c r="Y1577" t="s">
        <v>69</v>
      </c>
      <c r="AB1577">
        <v>4</v>
      </c>
      <c r="AE1577" s="16"/>
      <c r="AF1577" s="16"/>
      <c r="AG1577" s="16"/>
      <c r="AH1577" s="16"/>
      <c r="AI1577" s="16"/>
      <c r="AJ1577" s="16"/>
      <c r="AK1577">
        <v>8</v>
      </c>
      <c r="AL1577" s="16">
        <v>10</v>
      </c>
      <c r="AM1577" s="16">
        <v>10</v>
      </c>
      <c r="AN1577" s="16">
        <v>7</v>
      </c>
      <c r="AO1577" s="16">
        <v>10</v>
      </c>
      <c r="AP1577" s="16">
        <v>7</v>
      </c>
      <c r="AQ1577" s="16">
        <v>2</v>
      </c>
      <c r="AR1577" s="16">
        <v>4</v>
      </c>
      <c r="AS1577" s="16">
        <v>1</v>
      </c>
      <c r="AT1577" s="16">
        <v>3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0</v>
      </c>
    </row>
    <row r="1578" spans="1:52" x14ac:dyDescent="0.35">
      <c r="A1578">
        <v>14014</v>
      </c>
      <c r="B1578" t="s">
        <v>69</v>
      </c>
      <c r="C1578" t="s">
        <v>74</v>
      </c>
      <c r="D1578" t="s">
        <v>68</v>
      </c>
      <c r="E1578" t="s">
        <v>83</v>
      </c>
      <c r="F1578" t="s">
        <v>198</v>
      </c>
      <c r="G1578" t="s">
        <v>96</v>
      </c>
      <c r="H1578" t="s">
        <v>97</v>
      </c>
      <c r="I1578" t="s">
        <v>209</v>
      </c>
      <c r="J1578" t="s">
        <v>111</v>
      </c>
      <c r="K1578" t="s">
        <v>116</v>
      </c>
      <c r="L1578">
        <v>3</v>
      </c>
      <c r="X1578" s="16"/>
      <c r="Y1578" t="s">
        <v>69</v>
      </c>
      <c r="AB1578">
        <v>5</v>
      </c>
      <c r="AE1578" s="16"/>
      <c r="AF1578" s="16"/>
      <c r="AG1578" s="16"/>
      <c r="AH1578" s="16"/>
      <c r="AI1578" s="16"/>
      <c r="AJ1578" s="16"/>
      <c r="AK1578">
        <v>4</v>
      </c>
      <c r="AL1578" s="16">
        <v>4</v>
      </c>
      <c r="AM1578" s="16">
        <v>6</v>
      </c>
      <c r="AN1578" s="16">
        <v>2</v>
      </c>
      <c r="AO1578" s="16">
        <v>2</v>
      </c>
      <c r="AP1578" s="16">
        <v>4</v>
      </c>
      <c r="AQ1578" s="16">
        <v>4</v>
      </c>
      <c r="AR1578" s="16">
        <v>2</v>
      </c>
      <c r="AS1578" s="16">
        <v>3</v>
      </c>
      <c r="AT1578" s="16">
        <v>1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0</v>
      </c>
    </row>
    <row r="1579" spans="1:52" x14ac:dyDescent="0.35">
      <c r="A1579">
        <v>14016</v>
      </c>
      <c r="B1579" t="s">
        <v>69</v>
      </c>
      <c r="C1579" t="s">
        <v>74</v>
      </c>
      <c r="D1579" t="s">
        <v>68</v>
      </c>
      <c r="E1579" t="s">
        <v>83</v>
      </c>
      <c r="F1579" t="s">
        <v>208</v>
      </c>
      <c r="G1579" t="s">
        <v>94</v>
      </c>
      <c r="H1579" t="s">
        <v>99</v>
      </c>
      <c r="I1579" t="s">
        <v>206</v>
      </c>
      <c r="J1579" t="s">
        <v>110</v>
      </c>
      <c r="K1579" t="s">
        <v>204</v>
      </c>
      <c r="L1579">
        <v>6</v>
      </c>
      <c r="P1579">
        <v>8</v>
      </c>
      <c r="Q1579">
        <v>9</v>
      </c>
      <c r="R1579">
        <v>9</v>
      </c>
      <c r="S1579">
        <v>8</v>
      </c>
      <c r="T1579">
        <v>9</v>
      </c>
      <c r="U1579">
        <v>9</v>
      </c>
      <c r="V1579" t="s">
        <v>123</v>
      </c>
      <c r="X1579">
        <v>2</v>
      </c>
      <c r="Y1579" t="s">
        <v>68</v>
      </c>
      <c r="Z1579">
        <v>4</v>
      </c>
      <c r="AA1579">
        <v>2</v>
      </c>
      <c r="AB1579">
        <v>2</v>
      </c>
      <c r="AC1579">
        <v>6</v>
      </c>
      <c r="AD1579" t="s">
        <v>128</v>
      </c>
      <c r="AE1579" s="16">
        <v>4</v>
      </c>
      <c r="AF1579" s="16">
        <v>3</v>
      </c>
      <c r="AG1579" s="16">
        <v>3</v>
      </c>
      <c r="AH1579" s="16">
        <v>4</v>
      </c>
      <c r="AI1579" s="16">
        <v>3</v>
      </c>
      <c r="AJ1579" s="16"/>
      <c r="AL1579" s="16"/>
      <c r="AM1579" s="16"/>
      <c r="AN1579" s="16"/>
      <c r="AO1579" s="16"/>
      <c r="AP1579" s="16"/>
      <c r="AQ1579" s="16"/>
      <c r="AR1579" s="16"/>
      <c r="AS1579" s="16"/>
      <c r="AT1579" s="16"/>
      <c r="AU1579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</row>
    <row r="1580" spans="1:52" x14ac:dyDescent="0.35">
      <c r="A1580">
        <v>14019</v>
      </c>
      <c r="B1580" t="s">
        <v>69</v>
      </c>
      <c r="C1580" t="s">
        <v>74</v>
      </c>
      <c r="D1580" t="s">
        <v>68</v>
      </c>
      <c r="E1580" t="s">
        <v>76</v>
      </c>
      <c r="F1580" t="s">
        <v>198</v>
      </c>
      <c r="G1580" t="s">
        <v>96</v>
      </c>
      <c r="H1580" t="s">
        <v>97</v>
      </c>
      <c r="I1580" t="s">
        <v>197</v>
      </c>
      <c r="J1580" t="s">
        <v>110</v>
      </c>
      <c r="K1580" t="s">
        <v>202</v>
      </c>
      <c r="L1580">
        <v>9</v>
      </c>
      <c r="P1580">
        <v>10</v>
      </c>
      <c r="Q1580">
        <v>10</v>
      </c>
      <c r="R1580">
        <v>8</v>
      </c>
      <c r="S1580">
        <v>8</v>
      </c>
      <c r="T1580">
        <v>8</v>
      </c>
      <c r="U1580">
        <v>10</v>
      </c>
      <c r="V1580" t="s">
        <v>124</v>
      </c>
      <c r="X1580">
        <v>5</v>
      </c>
      <c r="Y1580" t="s">
        <v>69</v>
      </c>
      <c r="AB1580">
        <v>4</v>
      </c>
      <c r="AE1580" s="16"/>
      <c r="AF1580" s="16"/>
      <c r="AG1580" s="16"/>
      <c r="AH1580" s="16"/>
      <c r="AI1580" s="16"/>
      <c r="AJ1580" s="16"/>
      <c r="AL1580" s="16"/>
      <c r="AM1580" s="16"/>
      <c r="AN1580" s="16"/>
      <c r="AO1580" s="16"/>
      <c r="AP1580" s="16"/>
      <c r="AQ1580" s="16"/>
      <c r="AR1580" s="16"/>
      <c r="AS1580" s="16"/>
      <c r="AT1580" s="16"/>
      <c r="AU1580">
        <v>1</v>
      </c>
      <c r="AV1580">
        <v>0</v>
      </c>
      <c r="AW1580">
        <v>1</v>
      </c>
      <c r="AX1580">
        <v>0</v>
      </c>
      <c r="AY1580">
        <v>0</v>
      </c>
      <c r="AZ1580">
        <v>0</v>
      </c>
    </row>
    <row r="1581" spans="1:52" x14ac:dyDescent="0.35">
      <c r="A1581">
        <v>14020</v>
      </c>
      <c r="B1581" t="s">
        <v>69</v>
      </c>
      <c r="C1581" t="s">
        <v>74</v>
      </c>
      <c r="D1581" t="s">
        <v>68</v>
      </c>
      <c r="E1581" t="s">
        <v>85</v>
      </c>
      <c r="F1581" t="s">
        <v>198</v>
      </c>
      <c r="G1581" t="s">
        <v>95</v>
      </c>
      <c r="H1581" t="s">
        <v>97</v>
      </c>
      <c r="I1581" t="s">
        <v>199</v>
      </c>
      <c r="J1581" t="s">
        <v>110</v>
      </c>
      <c r="K1581" t="s">
        <v>202</v>
      </c>
      <c r="L1581">
        <v>9</v>
      </c>
      <c r="P1581">
        <v>9</v>
      </c>
      <c r="Q1581">
        <v>9</v>
      </c>
      <c r="R1581">
        <v>10</v>
      </c>
      <c r="S1581">
        <v>9</v>
      </c>
      <c r="T1581">
        <v>8</v>
      </c>
      <c r="U1581">
        <v>9</v>
      </c>
      <c r="V1581" t="s">
        <v>123</v>
      </c>
      <c r="X1581">
        <v>5</v>
      </c>
      <c r="Y1581" t="s">
        <v>68</v>
      </c>
      <c r="Z1581">
        <v>9</v>
      </c>
      <c r="AA1581">
        <v>5</v>
      </c>
      <c r="AB1581">
        <v>4</v>
      </c>
      <c r="AC1581">
        <v>10</v>
      </c>
      <c r="AD1581" t="s">
        <v>129</v>
      </c>
      <c r="AE1581" s="16">
        <v>5</v>
      </c>
      <c r="AF1581" s="16">
        <v>2</v>
      </c>
      <c r="AG1581" s="16">
        <v>5</v>
      </c>
      <c r="AH1581" s="16">
        <v>3</v>
      </c>
      <c r="AI1581" s="16"/>
      <c r="AJ1581" s="16">
        <v>2</v>
      </c>
      <c r="AL1581" s="16"/>
      <c r="AM1581" s="16"/>
      <c r="AN1581" s="16"/>
      <c r="AO1581" s="16"/>
      <c r="AP1581" s="16"/>
      <c r="AQ1581" s="16"/>
      <c r="AR1581" s="16"/>
      <c r="AS1581" s="16"/>
      <c r="AT1581" s="16"/>
      <c r="AU1581">
        <v>0</v>
      </c>
      <c r="AV1581">
        <v>1</v>
      </c>
      <c r="AW1581">
        <v>1</v>
      </c>
      <c r="AX1581">
        <v>0</v>
      </c>
      <c r="AY1581">
        <v>0</v>
      </c>
      <c r="AZ1581">
        <v>0</v>
      </c>
    </row>
    <row r="1582" spans="1:52" x14ac:dyDescent="0.35">
      <c r="A1582">
        <v>14021</v>
      </c>
      <c r="B1582" t="s">
        <v>69</v>
      </c>
      <c r="C1582" t="s">
        <v>74</v>
      </c>
      <c r="D1582" t="s">
        <v>68</v>
      </c>
      <c r="E1582" t="s">
        <v>84</v>
      </c>
      <c r="F1582" t="s">
        <v>200</v>
      </c>
      <c r="G1582" t="s">
        <v>93</v>
      </c>
      <c r="H1582" t="s">
        <v>99</v>
      </c>
      <c r="I1582" t="s">
        <v>201</v>
      </c>
      <c r="J1582" t="s">
        <v>111</v>
      </c>
      <c r="K1582" t="s">
        <v>116</v>
      </c>
      <c r="L1582">
        <v>9</v>
      </c>
      <c r="X1582" s="16"/>
      <c r="Y1582" t="s">
        <v>69</v>
      </c>
      <c r="AB1582">
        <v>5</v>
      </c>
      <c r="AE1582" s="16"/>
      <c r="AF1582" s="16"/>
      <c r="AG1582" s="16"/>
      <c r="AH1582" s="16"/>
      <c r="AI1582" s="16"/>
      <c r="AJ1582" s="16"/>
      <c r="AK1582">
        <v>9</v>
      </c>
      <c r="AL1582" s="16">
        <v>7</v>
      </c>
      <c r="AM1582" s="16">
        <v>10</v>
      </c>
      <c r="AN1582" s="16">
        <v>8</v>
      </c>
      <c r="AO1582" s="16">
        <v>7</v>
      </c>
      <c r="AP1582" s="16">
        <v>8</v>
      </c>
      <c r="AQ1582" s="16">
        <v>1</v>
      </c>
      <c r="AR1582" s="16">
        <v>2</v>
      </c>
      <c r="AS1582" s="16">
        <v>3</v>
      </c>
      <c r="AT1582" s="16">
        <v>4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0</v>
      </c>
    </row>
    <row r="1583" spans="1:52" x14ac:dyDescent="0.35">
      <c r="A1583">
        <v>14023</v>
      </c>
      <c r="B1583" t="s">
        <v>69</v>
      </c>
      <c r="C1583" t="s">
        <v>74</v>
      </c>
      <c r="D1583" t="s">
        <v>68</v>
      </c>
      <c r="E1583" t="s">
        <v>75</v>
      </c>
      <c r="F1583" t="s">
        <v>198</v>
      </c>
      <c r="G1583" t="s">
        <v>95</v>
      </c>
      <c r="H1583" t="s">
        <v>97</v>
      </c>
      <c r="I1583" t="s">
        <v>207</v>
      </c>
      <c r="J1583" t="s">
        <v>111</v>
      </c>
      <c r="K1583" t="s">
        <v>202</v>
      </c>
      <c r="L1583">
        <v>10</v>
      </c>
      <c r="X1583" s="16"/>
      <c r="Y1583" t="s">
        <v>68</v>
      </c>
      <c r="Z1583">
        <v>9</v>
      </c>
      <c r="AA1583">
        <v>5</v>
      </c>
      <c r="AB1583">
        <v>5</v>
      </c>
      <c r="AC1583">
        <v>9</v>
      </c>
      <c r="AD1583" t="s">
        <v>128</v>
      </c>
      <c r="AE1583" s="16">
        <v>4</v>
      </c>
      <c r="AF1583" s="16">
        <v>4</v>
      </c>
      <c r="AG1583" s="16">
        <v>4</v>
      </c>
      <c r="AH1583" s="16">
        <v>4</v>
      </c>
      <c r="AI1583" s="16">
        <v>1</v>
      </c>
      <c r="AJ1583" s="16"/>
      <c r="AK1583">
        <v>9</v>
      </c>
      <c r="AL1583" s="16">
        <v>9</v>
      </c>
      <c r="AM1583" s="16">
        <v>7</v>
      </c>
      <c r="AN1583" s="16">
        <v>8</v>
      </c>
      <c r="AO1583" s="16">
        <v>8</v>
      </c>
      <c r="AP1583" s="16">
        <v>8</v>
      </c>
      <c r="AQ1583" s="16">
        <v>4</v>
      </c>
      <c r="AR1583" s="16">
        <v>3</v>
      </c>
      <c r="AS1583" s="16">
        <v>2</v>
      </c>
      <c r="AT1583" s="16">
        <v>1</v>
      </c>
      <c r="AU1583">
        <v>1</v>
      </c>
      <c r="AV1583">
        <v>0</v>
      </c>
      <c r="AW1583">
        <v>0</v>
      </c>
      <c r="AX1583">
        <v>0</v>
      </c>
      <c r="AY1583">
        <v>0</v>
      </c>
      <c r="AZ1583">
        <v>0</v>
      </c>
    </row>
    <row r="1584" spans="1:52" x14ac:dyDescent="0.35">
      <c r="A1584">
        <v>14024</v>
      </c>
      <c r="B1584" t="s">
        <v>69</v>
      </c>
      <c r="C1584" t="s">
        <v>74</v>
      </c>
      <c r="D1584" t="s">
        <v>68</v>
      </c>
      <c r="E1584" t="s">
        <v>84</v>
      </c>
      <c r="F1584" t="s">
        <v>92</v>
      </c>
      <c r="G1584" t="s">
        <v>94</v>
      </c>
      <c r="H1584" t="s">
        <v>98</v>
      </c>
      <c r="I1584" t="s">
        <v>206</v>
      </c>
      <c r="J1584" t="s">
        <v>111</v>
      </c>
      <c r="K1584" t="s">
        <v>204</v>
      </c>
      <c r="L1584">
        <v>9</v>
      </c>
      <c r="X1584" s="16"/>
      <c r="Y1584" t="s">
        <v>69</v>
      </c>
      <c r="AB1584">
        <v>4</v>
      </c>
      <c r="AE1584" s="16"/>
      <c r="AF1584" s="16"/>
      <c r="AG1584" s="16"/>
      <c r="AH1584" s="16"/>
      <c r="AI1584" s="16"/>
      <c r="AJ1584" s="16"/>
      <c r="AK1584">
        <v>9</v>
      </c>
      <c r="AL1584" s="16">
        <v>7</v>
      </c>
      <c r="AM1584" s="16">
        <v>8</v>
      </c>
      <c r="AN1584" s="16">
        <v>10</v>
      </c>
      <c r="AO1584" s="16">
        <v>10</v>
      </c>
      <c r="AP1584" s="16">
        <v>7</v>
      </c>
      <c r="AQ1584" s="16">
        <v>1</v>
      </c>
      <c r="AR1584" s="16">
        <v>3</v>
      </c>
      <c r="AS1584" s="16">
        <v>4</v>
      </c>
      <c r="AT1584" s="16">
        <v>2</v>
      </c>
      <c r="AU1584">
        <v>1</v>
      </c>
      <c r="AV1584">
        <v>1</v>
      </c>
      <c r="AW1584">
        <v>0</v>
      </c>
      <c r="AX1584">
        <v>0</v>
      </c>
      <c r="AY1584">
        <v>0</v>
      </c>
      <c r="AZ1584">
        <v>0</v>
      </c>
    </row>
    <row r="1585" spans="1:52" x14ac:dyDescent="0.35">
      <c r="A1585">
        <v>14025</v>
      </c>
      <c r="B1585" t="s">
        <v>69</v>
      </c>
      <c r="C1585" t="s">
        <v>74</v>
      </c>
      <c r="D1585" t="s">
        <v>68</v>
      </c>
      <c r="E1585" t="s">
        <v>85</v>
      </c>
      <c r="F1585" t="s">
        <v>200</v>
      </c>
      <c r="G1585" t="s">
        <v>96</v>
      </c>
      <c r="H1585" t="s">
        <v>98</v>
      </c>
      <c r="I1585" t="s">
        <v>205</v>
      </c>
      <c r="J1585" t="s">
        <v>110</v>
      </c>
      <c r="K1585" t="s">
        <v>113</v>
      </c>
      <c r="L1585">
        <v>10</v>
      </c>
      <c r="P1585">
        <v>10</v>
      </c>
      <c r="Q1585">
        <v>10</v>
      </c>
      <c r="R1585">
        <v>10</v>
      </c>
      <c r="S1585">
        <v>8</v>
      </c>
      <c r="T1585">
        <v>10</v>
      </c>
      <c r="U1585">
        <v>10</v>
      </c>
      <c r="V1585" t="s">
        <v>123</v>
      </c>
      <c r="X1585">
        <v>4</v>
      </c>
      <c r="Y1585" t="s">
        <v>69</v>
      </c>
      <c r="AB1585">
        <v>5</v>
      </c>
      <c r="AE1585" s="16"/>
      <c r="AF1585" s="16"/>
      <c r="AG1585" s="16"/>
      <c r="AH1585" s="16"/>
      <c r="AI1585" s="16"/>
      <c r="AJ1585" s="16"/>
      <c r="AL1585" s="16"/>
      <c r="AM1585" s="16"/>
      <c r="AN1585" s="16"/>
      <c r="AO1585" s="16"/>
      <c r="AP1585" s="16"/>
      <c r="AQ1585" s="16"/>
      <c r="AR1585" s="16"/>
      <c r="AS1585" s="16"/>
      <c r="AT1585" s="16"/>
      <c r="AU1585">
        <v>1</v>
      </c>
      <c r="AV1585">
        <v>1</v>
      </c>
      <c r="AW1585">
        <v>0</v>
      </c>
      <c r="AX1585">
        <v>0</v>
      </c>
      <c r="AY1585">
        <v>1</v>
      </c>
      <c r="AZ1585">
        <v>0</v>
      </c>
    </row>
    <row r="1586" spans="1:52" x14ac:dyDescent="0.35">
      <c r="A1586">
        <v>14026</v>
      </c>
      <c r="B1586" t="s">
        <v>69</v>
      </c>
      <c r="C1586" t="s">
        <v>74</v>
      </c>
      <c r="D1586" t="s">
        <v>68</v>
      </c>
      <c r="E1586" t="s">
        <v>77</v>
      </c>
      <c r="F1586" t="s">
        <v>196</v>
      </c>
      <c r="G1586" t="s">
        <v>94</v>
      </c>
      <c r="H1586" t="s">
        <v>97</v>
      </c>
      <c r="I1586" t="s">
        <v>201</v>
      </c>
      <c r="J1586" t="s">
        <v>110</v>
      </c>
      <c r="K1586" t="s">
        <v>202</v>
      </c>
      <c r="L1586">
        <v>9</v>
      </c>
      <c r="P1586">
        <v>5</v>
      </c>
      <c r="Q1586">
        <v>8</v>
      </c>
      <c r="R1586">
        <v>6</v>
      </c>
      <c r="S1586">
        <v>9</v>
      </c>
      <c r="T1586">
        <v>6</v>
      </c>
      <c r="U1586">
        <v>6</v>
      </c>
      <c r="V1586" t="s">
        <v>122</v>
      </c>
      <c r="X1586">
        <v>4</v>
      </c>
      <c r="Y1586" t="s">
        <v>69</v>
      </c>
      <c r="AB1586">
        <v>4</v>
      </c>
      <c r="AE1586" s="16"/>
      <c r="AF1586" s="16"/>
      <c r="AG1586" s="16"/>
      <c r="AH1586" s="16"/>
      <c r="AI1586" s="16"/>
      <c r="AJ1586" s="16"/>
      <c r="AL1586" s="16"/>
      <c r="AM1586" s="16"/>
      <c r="AN1586" s="16"/>
      <c r="AO1586" s="16"/>
      <c r="AP1586" s="16"/>
      <c r="AQ1586" s="16"/>
      <c r="AR1586" s="16"/>
      <c r="AS1586" s="16"/>
      <c r="AT1586" s="16"/>
      <c r="AU1586">
        <v>1</v>
      </c>
      <c r="AV1586">
        <v>0</v>
      </c>
      <c r="AW1586">
        <v>0</v>
      </c>
      <c r="AX1586">
        <v>0</v>
      </c>
      <c r="AY1586">
        <v>1</v>
      </c>
      <c r="AZ1586">
        <v>0</v>
      </c>
    </row>
    <row r="1587" spans="1:52" x14ac:dyDescent="0.35">
      <c r="A1587">
        <v>14029</v>
      </c>
      <c r="B1587" t="s">
        <v>69</v>
      </c>
      <c r="C1587" t="s">
        <v>74</v>
      </c>
      <c r="D1587" t="s">
        <v>68</v>
      </c>
      <c r="E1587" t="s">
        <v>83</v>
      </c>
      <c r="F1587" t="s">
        <v>200</v>
      </c>
      <c r="G1587" t="s">
        <v>96</v>
      </c>
      <c r="H1587" t="s">
        <v>97</v>
      </c>
      <c r="I1587" t="s">
        <v>206</v>
      </c>
      <c r="J1587" t="s">
        <v>111</v>
      </c>
      <c r="K1587" t="s">
        <v>204</v>
      </c>
      <c r="L1587">
        <v>9</v>
      </c>
      <c r="X1587" s="16"/>
      <c r="Y1587" t="s">
        <v>69</v>
      </c>
      <c r="AB1587">
        <v>4</v>
      </c>
      <c r="AE1587" s="16"/>
      <c r="AF1587" s="16"/>
      <c r="AG1587" s="16"/>
      <c r="AH1587" s="16"/>
      <c r="AI1587" s="16"/>
      <c r="AJ1587" s="16"/>
      <c r="AK1587">
        <v>10</v>
      </c>
      <c r="AL1587" s="16">
        <v>8</v>
      </c>
      <c r="AM1587" s="16">
        <v>10</v>
      </c>
      <c r="AN1587" s="16">
        <v>8</v>
      </c>
      <c r="AO1587" s="16">
        <v>10</v>
      </c>
      <c r="AP1587" s="16">
        <v>9</v>
      </c>
      <c r="AQ1587" s="16">
        <v>1</v>
      </c>
      <c r="AR1587" s="16">
        <v>3</v>
      </c>
      <c r="AS1587" s="16">
        <v>2</v>
      </c>
      <c r="AT1587" s="16">
        <v>4</v>
      </c>
      <c r="AU1587">
        <v>1</v>
      </c>
      <c r="AV1587">
        <v>1</v>
      </c>
      <c r="AW1587">
        <v>0</v>
      </c>
      <c r="AX1587">
        <v>0</v>
      </c>
      <c r="AY1587">
        <v>0</v>
      </c>
      <c r="AZ1587">
        <v>0</v>
      </c>
    </row>
    <row r="1588" spans="1:52" x14ac:dyDescent="0.35">
      <c r="A1588">
        <v>14035</v>
      </c>
      <c r="B1588" t="s">
        <v>69</v>
      </c>
      <c r="C1588" t="s">
        <v>74</v>
      </c>
      <c r="D1588" t="s">
        <v>68</v>
      </c>
      <c r="E1588" t="s">
        <v>84</v>
      </c>
      <c r="F1588" t="s">
        <v>198</v>
      </c>
      <c r="G1588" t="s">
        <v>96</v>
      </c>
      <c r="H1588" t="s">
        <v>98</v>
      </c>
      <c r="I1588" t="s">
        <v>209</v>
      </c>
      <c r="J1588" t="s">
        <v>111</v>
      </c>
      <c r="K1588" t="s">
        <v>116</v>
      </c>
      <c r="L1588">
        <v>6</v>
      </c>
      <c r="X1588" s="16"/>
      <c r="Y1588" t="s">
        <v>69</v>
      </c>
      <c r="AB1588">
        <v>2</v>
      </c>
      <c r="AE1588" s="16"/>
      <c r="AF1588" s="16"/>
      <c r="AG1588" s="16"/>
      <c r="AH1588" s="16"/>
      <c r="AI1588" s="16"/>
      <c r="AJ1588" s="16"/>
      <c r="AK1588">
        <v>8</v>
      </c>
      <c r="AL1588" s="16">
        <v>8</v>
      </c>
      <c r="AM1588" s="16">
        <v>7</v>
      </c>
      <c r="AN1588" s="16">
        <v>9</v>
      </c>
      <c r="AO1588" s="16">
        <v>10</v>
      </c>
      <c r="AP1588" s="16">
        <v>9</v>
      </c>
      <c r="AQ1588" s="16">
        <v>4</v>
      </c>
      <c r="AR1588" s="16">
        <v>1</v>
      </c>
      <c r="AS1588" s="16">
        <v>2</v>
      </c>
      <c r="AT1588" s="16">
        <v>3</v>
      </c>
      <c r="AU1588">
        <v>1</v>
      </c>
      <c r="AV1588">
        <v>1</v>
      </c>
      <c r="AW1588">
        <v>0</v>
      </c>
      <c r="AX1588">
        <v>0</v>
      </c>
      <c r="AY1588">
        <v>0</v>
      </c>
      <c r="AZ1588">
        <v>0</v>
      </c>
    </row>
    <row r="1589" spans="1:52" x14ac:dyDescent="0.35">
      <c r="A1589">
        <v>14039</v>
      </c>
      <c r="B1589" t="s">
        <v>69</v>
      </c>
      <c r="C1589" t="s">
        <v>74</v>
      </c>
      <c r="D1589" t="s">
        <v>68</v>
      </c>
      <c r="E1589" t="s">
        <v>75</v>
      </c>
      <c r="F1589" t="s">
        <v>196</v>
      </c>
      <c r="G1589" t="s">
        <v>95</v>
      </c>
      <c r="H1589" t="s">
        <v>97</v>
      </c>
      <c r="I1589" t="s">
        <v>206</v>
      </c>
      <c r="J1589" t="s">
        <v>111</v>
      </c>
      <c r="K1589" t="s">
        <v>202</v>
      </c>
      <c r="L1589">
        <v>8</v>
      </c>
      <c r="X1589" s="16"/>
      <c r="Y1589" t="s">
        <v>69</v>
      </c>
      <c r="AB1589">
        <v>5</v>
      </c>
      <c r="AE1589" s="16"/>
      <c r="AF1589" s="16"/>
      <c r="AG1589" s="16"/>
      <c r="AH1589" s="16"/>
      <c r="AI1589" s="16"/>
      <c r="AJ1589" s="16"/>
      <c r="AK1589">
        <v>10</v>
      </c>
      <c r="AL1589" s="16">
        <v>9</v>
      </c>
      <c r="AM1589" s="16">
        <v>7</v>
      </c>
      <c r="AN1589" s="16">
        <v>9</v>
      </c>
      <c r="AO1589" s="16">
        <v>7</v>
      </c>
      <c r="AP1589" s="16">
        <v>10</v>
      </c>
      <c r="AQ1589" s="16">
        <v>4</v>
      </c>
      <c r="AR1589" s="16">
        <v>2</v>
      </c>
      <c r="AS1589" s="16">
        <v>3</v>
      </c>
      <c r="AT1589" s="16">
        <v>1</v>
      </c>
      <c r="AU1589">
        <v>0</v>
      </c>
      <c r="AV1589">
        <v>1</v>
      </c>
      <c r="AW1589">
        <v>0</v>
      </c>
      <c r="AX1589">
        <v>0</v>
      </c>
      <c r="AY1589">
        <v>1</v>
      </c>
      <c r="AZ1589">
        <v>0</v>
      </c>
    </row>
    <row r="1590" spans="1:52" x14ac:dyDescent="0.35">
      <c r="A1590">
        <v>14041</v>
      </c>
      <c r="B1590" t="s">
        <v>69</v>
      </c>
      <c r="C1590" t="s">
        <v>74</v>
      </c>
      <c r="D1590" t="s">
        <v>68</v>
      </c>
      <c r="E1590" t="s">
        <v>78</v>
      </c>
      <c r="F1590" t="s">
        <v>196</v>
      </c>
      <c r="G1590" t="s">
        <v>96</v>
      </c>
      <c r="H1590" t="s">
        <v>97</v>
      </c>
      <c r="I1590" t="s">
        <v>203</v>
      </c>
      <c r="J1590" t="s">
        <v>110</v>
      </c>
      <c r="K1590" t="s">
        <v>116</v>
      </c>
      <c r="L1590">
        <v>5</v>
      </c>
      <c r="P1590">
        <v>4</v>
      </c>
      <c r="Q1590">
        <v>7</v>
      </c>
      <c r="R1590">
        <v>3</v>
      </c>
      <c r="S1590">
        <v>5</v>
      </c>
      <c r="T1590">
        <v>3</v>
      </c>
      <c r="U1590">
        <v>7</v>
      </c>
      <c r="V1590" t="s">
        <v>122</v>
      </c>
      <c r="X1590">
        <v>2</v>
      </c>
      <c r="Y1590" t="s">
        <v>69</v>
      </c>
      <c r="AB1590">
        <v>4</v>
      </c>
      <c r="AE1590" s="16"/>
      <c r="AF1590" s="16"/>
      <c r="AG1590" s="16"/>
      <c r="AH1590" s="16"/>
      <c r="AI1590" s="16"/>
      <c r="AJ1590" s="16"/>
      <c r="AL1590" s="16"/>
      <c r="AM1590" s="16"/>
      <c r="AN1590" s="16"/>
      <c r="AO1590" s="16"/>
      <c r="AP1590" s="16"/>
      <c r="AQ1590" s="16"/>
      <c r="AR1590" s="16"/>
      <c r="AS1590" s="16"/>
      <c r="AT1590" s="16"/>
      <c r="AU1590">
        <v>1</v>
      </c>
      <c r="AV1590">
        <v>0</v>
      </c>
      <c r="AW1590">
        <v>1</v>
      </c>
      <c r="AX1590">
        <v>0</v>
      </c>
      <c r="AY1590">
        <v>0</v>
      </c>
      <c r="AZ1590">
        <v>0</v>
      </c>
    </row>
    <row r="1591" spans="1:52" x14ac:dyDescent="0.35">
      <c r="A1591">
        <v>14045</v>
      </c>
      <c r="B1591" t="s">
        <v>69</v>
      </c>
      <c r="C1591" t="s">
        <v>74</v>
      </c>
      <c r="D1591" t="s">
        <v>68</v>
      </c>
      <c r="E1591" t="s">
        <v>86</v>
      </c>
      <c r="F1591" t="s">
        <v>198</v>
      </c>
      <c r="G1591" t="s">
        <v>95</v>
      </c>
      <c r="H1591" t="s">
        <v>98</v>
      </c>
      <c r="I1591" t="s">
        <v>197</v>
      </c>
      <c r="J1591" t="s">
        <v>110</v>
      </c>
      <c r="K1591" t="s">
        <v>204</v>
      </c>
      <c r="L1591">
        <v>9</v>
      </c>
      <c r="P1591">
        <v>10</v>
      </c>
      <c r="Q1591">
        <v>10</v>
      </c>
      <c r="R1591">
        <v>10</v>
      </c>
      <c r="S1591">
        <v>9</v>
      </c>
      <c r="T1591">
        <v>10</v>
      </c>
      <c r="U1591">
        <v>10</v>
      </c>
      <c r="V1591" t="s">
        <v>123</v>
      </c>
      <c r="X1591">
        <v>3</v>
      </c>
      <c r="Y1591" t="s">
        <v>68</v>
      </c>
      <c r="Z1591">
        <v>9</v>
      </c>
      <c r="AA1591">
        <v>4</v>
      </c>
      <c r="AB1591">
        <v>4</v>
      </c>
      <c r="AC1591">
        <v>8</v>
      </c>
      <c r="AD1591" t="s">
        <v>129</v>
      </c>
      <c r="AE1591" s="16">
        <v>4</v>
      </c>
      <c r="AF1591" s="16">
        <v>4</v>
      </c>
      <c r="AG1591" s="16">
        <v>4</v>
      </c>
      <c r="AH1591" s="16">
        <v>4</v>
      </c>
      <c r="AI1591" s="16"/>
      <c r="AJ1591" s="16">
        <v>2</v>
      </c>
      <c r="AL1591" s="16"/>
      <c r="AM1591" s="16"/>
      <c r="AN1591" s="16"/>
      <c r="AO1591" s="16"/>
      <c r="AP1591" s="16"/>
      <c r="AQ1591" s="16"/>
      <c r="AR1591" s="16"/>
      <c r="AS1591" s="16"/>
      <c r="AT1591" s="16"/>
      <c r="AU1591">
        <v>1</v>
      </c>
      <c r="AV1591">
        <v>0</v>
      </c>
      <c r="AW1591">
        <v>1</v>
      </c>
      <c r="AX1591">
        <v>0</v>
      </c>
      <c r="AY1591">
        <v>0</v>
      </c>
      <c r="AZ1591">
        <v>0</v>
      </c>
    </row>
    <row r="1592" spans="1:52" x14ac:dyDescent="0.35">
      <c r="A1592">
        <v>14050</v>
      </c>
      <c r="B1592" t="s">
        <v>69</v>
      </c>
      <c r="C1592" t="s">
        <v>74</v>
      </c>
      <c r="D1592" t="s">
        <v>68</v>
      </c>
      <c r="E1592" t="s">
        <v>75</v>
      </c>
      <c r="F1592" t="s">
        <v>196</v>
      </c>
      <c r="G1592" t="s">
        <v>96</v>
      </c>
      <c r="H1592" t="s">
        <v>98</v>
      </c>
      <c r="I1592" t="s">
        <v>209</v>
      </c>
      <c r="J1592" t="s">
        <v>111</v>
      </c>
      <c r="K1592" t="s">
        <v>116</v>
      </c>
      <c r="L1592">
        <v>9</v>
      </c>
      <c r="X1592" s="16"/>
      <c r="Y1592" t="s">
        <v>69</v>
      </c>
      <c r="AB1592">
        <v>5</v>
      </c>
      <c r="AE1592" s="16"/>
      <c r="AF1592" s="16"/>
      <c r="AG1592" s="16"/>
      <c r="AH1592" s="16"/>
      <c r="AI1592" s="16"/>
      <c r="AJ1592" s="16"/>
      <c r="AK1592">
        <v>10</v>
      </c>
      <c r="AL1592" s="16">
        <v>10</v>
      </c>
      <c r="AM1592" s="16">
        <v>9</v>
      </c>
      <c r="AN1592" s="16">
        <v>10</v>
      </c>
      <c r="AO1592" s="16">
        <v>8</v>
      </c>
      <c r="AP1592" s="16">
        <v>10</v>
      </c>
      <c r="AQ1592" s="16">
        <v>1</v>
      </c>
      <c r="AR1592" s="16">
        <v>4</v>
      </c>
      <c r="AS1592" s="16">
        <v>3</v>
      </c>
      <c r="AT1592" s="16">
        <v>2</v>
      </c>
      <c r="AU1592">
        <v>0</v>
      </c>
      <c r="AV1592">
        <v>0</v>
      </c>
      <c r="AW1592">
        <v>0</v>
      </c>
      <c r="AX1592">
        <v>0</v>
      </c>
      <c r="AY1592">
        <v>1</v>
      </c>
      <c r="AZ1592">
        <v>0</v>
      </c>
    </row>
    <row r="1593" spans="1:52" x14ac:dyDescent="0.35">
      <c r="A1593">
        <v>14051</v>
      </c>
      <c r="B1593" t="s">
        <v>69</v>
      </c>
      <c r="C1593" t="s">
        <v>74</v>
      </c>
      <c r="D1593" t="s">
        <v>68</v>
      </c>
      <c r="E1593" t="s">
        <v>81</v>
      </c>
      <c r="F1593" t="s">
        <v>200</v>
      </c>
      <c r="G1593" t="s">
        <v>96</v>
      </c>
      <c r="H1593" t="s">
        <v>98</v>
      </c>
      <c r="I1593" t="s">
        <v>206</v>
      </c>
      <c r="J1593" t="s">
        <v>112</v>
      </c>
      <c r="K1593" t="s">
        <v>204</v>
      </c>
      <c r="L1593">
        <v>9</v>
      </c>
      <c r="X1593" s="16"/>
      <c r="Y1593" t="s">
        <v>68</v>
      </c>
      <c r="Z1593">
        <v>10</v>
      </c>
      <c r="AA1593">
        <v>5</v>
      </c>
      <c r="AB1593">
        <v>5</v>
      </c>
      <c r="AC1593">
        <v>9</v>
      </c>
      <c r="AD1593" t="s">
        <v>128</v>
      </c>
      <c r="AE1593" s="16">
        <v>4</v>
      </c>
      <c r="AF1593" s="16">
        <v>4</v>
      </c>
      <c r="AG1593" s="16">
        <v>3</v>
      </c>
      <c r="AH1593" s="16">
        <v>4</v>
      </c>
      <c r="AI1593" s="16">
        <v>1</v>
      </c>
      <c r="AJ1593" s="16"/>
      <c r="AK1593">
        <v>10</v>
      </c>
      <c r="AL1593" s="16">
        <v>10</v>
      </c>
      <c r="AM1593" s="16">
        <v>10</v>
      </c>
      <c r="AN1593" s="16">
        <v>7</v>
      </c>
      <c r="AO1593" s="16">
        <v>7</v>
      </c>
      <c r="AP1593" s="16">
        <v>9</v>
      </c>
      <c r="AQ1593" s="16">
        <v>1</v>
      </c>
      <c r="AR1593" s="16">
        <v>3</v>
      </c>
      <c r="AS1593" s="16">
        <v>2</v>
      </c>
      <c r="AT1593" s="16">
        <v>4</v>
      </c>
      <c r="AU1593">
        <v>1</v>
      </c>
      <c r="AV1593">
        <v>1</v>
      </c>
      <c r="AW1593">
        <v>0</v>
      </c>
      <c r="AX1593">
        <v>0</v>
      </c>
      <c r="AY1593">
        <v>1</v>
      </c>
      <c r="AZ1593">
        <v>0</v>
      </c>
    </row>
    <row r="1594" spans="1:52" x14ac:dyDescent="0.35">
      <c r="A1594">
        <v>14052</v>
      </c>
      <c r="B1594" t="s">
        <v>69</v>
      </c>
      <c r="C1594" t="s">
        <v>74</v>
      </c>
      <c r="D1594" t="s">
        <v>68</v>
      </c>
      <c r="E1594" t="s">
        <v>85</v>
      </c>
      <c r="F1594" t="s">
        <v>198</v>
      </c>
      <c r="G1594" t="s">
        <v>95</v>
      </c>
      <c r="H1594" t="s">
        <v>98</v>
      </c>
      <c r="I1594" t="s">
        <v>199</v>
      </c>
      <c r="J1594" t="s">
        <v>111</v>
      </c>
      <c r="K1594" t="s">
        <v>202</v>
      </c>
      <c r="L1594">
        <v>10</v>
      </c>
      <c r="X1594" s="16"/>
      <c r="Y1594" t="s">
        <v>68</v>
      </c>
      <c r="Z1594">
        <v>9</v>
      </c>
      <c r="AA1594">
        <v>4</v>
      </c>
      <c r="AB1594">
        <v>5</v>
      </c>
      <c r="AC1594">
        <v>8</v>
      </c>
      <c r="AD1594" t="s">
        <v>129</v>
      </c>
      <c r="AE1594" s="16">
        <v>2</v>
      </c>
      <c r="AF1594" s="16">
        <v>2</v>
      </c>
      <c r="AG1594" s="16">
        <v>3</v>
      </c>
      <c r="AH1594" s="16">
        <v>3</v>
      </c>
      <c r="AI1594" s="16"/>
      <c r="AJ1594" s="16">
        <v>2</v>
      </c>
      <c r="AK1594">
        <v>9</v>
      </c>
      <c r="AL1594" s="16">
        <v>9</v>
      </c>
      <c r="AM1594" s="16">
        <v>9</v>
      </c>
      <c r="AN1594" s="16">
        <v>10</v>
      </c>
      <c r="AO1594" s="16">
        <v>10</v>
      </c>
      <c r="AP1594" s="16">
        <v>10</v>
      </c>
      <c r="AQ1594" s="16">
        <v>1</v>
      </c>
      <c r="AR1594" s="16">
        <v>3</v>
      </c>
      <c r="AS1594" s="16">
        <v>4</v>
      </c>
      <c r="AT1594" s="16">
        <v>2</v>
      </c>
      <c r="AU1594">
        <v>0</v>
      </c>
      <c r="AV1594">
        <v>1</v>
      </c>
      <c r="AW1594">
        <v>1</v>
      </c>
      <c r="AX1594">
        <v>0</v>
      </c>
      <c r="AY1594">
        <v>0</v>
      </c>
      <c r="AZ1594">
        <v>0</v>
      </c>
    </row>
    <row r="1595" spans="1:52" x14ac:dyDescent="0.35">
      <c r="A1595">
        <v>14054</v>
      </c>
      <c r="B1595" t="s">
        <v>69</v>
      </c>
      <c r="C1595" t="s">
        <v>74</v>
      </c>
      <c r="D1595" t="s">
        <v>68</v>
      </c>
      <c r="E1595" t="s">
        <v>80</v>
      </c>
      <c r="F1595" t="s">
        <v>196</v>
      </c>
      <c r="G1595" t="s">
        <v>96</v>
      </c>
      <c r="H1595" t="s">
        <v>97</v>
      </c>
      <c r="I1595" t="s">
        <v>197</v>
      </c>
      <c r="J1595" t="s">
        <v>111</v>
      </c>
      <c r="K1595" t="s">
        <v>204</v>
      </c>
      <c r="L1595">
        <v>10</v>
      </c>
      <c r="X1595" s="16"/>
      <c r="Y1595" t="s">
        <v>68</v>
      </c>
      <c r="Z1595">
        <v>10</v>
      </c>
      <c r="AA1595">
        <v>4</v>
      </c>
      <c r="AB1595">
        <v>5</v>
      </c>
      <c r="AC1595">
        <v>10</v>
      </c>
      <c r="AD1595" t="s">
        <v>128</v>
      </c>
      <c r="AE1595" s="16">
        <v>5</v>
      </c>
      <c r="AF1595" s="16">
        <v>5</v>
      </c>
      <c r="AG1595" s="16">
        <v>4</v>
      </c>
      <c r="AH1595" s="16">
        <v>4</v>
      </c>
      <c r="AI1595" s="16">
        <v>1</v>
      </c>
      <c r="AJ1595" s="16"/>
      <c r="AK1595">
        <v>9</v>
      </c>
      <c r="AL1595" s="16">
        <v>9</v>
      </c>
      <c r="AM1595" s="16">
        <v>7</v>
      </c>
      <c r="AN1595" s="16">
        <v>8</v>
      </c>
      <c r="AO1595" s="16">
        <v>8</v>
      </c>
      <c r="AP1595" s="16">
        <v>7</v>
      </c>
      <c r="AQ1595" s="16">
        <v>1</v>
      </c>
      <c r="AR1595" s="16">
        <v>2</v>
      </c>
      <c r="AS1595" s="16">
        <v>3</v>
      </c>
      <c r="AT1595" s="16">
        <v>4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0</v>
      </c>
    </row>
    <row r="1596" spans="1:52" x14ac:dyDescent="0.35">
      <c r="A1596">
        <v>14058</v>
      </c>
      <c r="B1596" t="s">
        <v>69</v>
      </c>
      <c r="C1596" t="s">
        <v>74</v>
      </c>
      <c r="D1596" t="s">
        <v>68</v>
      </c>
      <c r="E1596" t="s">
        <v>84</v>
      </c>
      <c r="F1596" t="s">
        <v>200</v>
      </c>
      <c r="G1596" t="s">
        <v>94</v>
      </c>
      <c r="H1596" t="s">
        <v>98</v>
      </c>
      <c r="I1596" t="s">
        <v>201</v>
      </c>
      <c r="J1596" t="s">
        <v>111</v>
      </c>
      <c r="K1596" t="s">
        <v>204</v>
      </c>
      <c r="L1596">
        <v>8</v>
      </c>
      <c r="X1596" s="16"/>
      <c r="Y1596" t="s">
        <v>69</v>
      </c>
      <c r="AB1596">
        <v>4</v>
      </c>
      <c r="AE1596" s="16"/>
      <c r="AF1596" s="16"/>
      <c r="AG1596" s="16"/>
      <c r="AH1596" s="16"/>
      <c r="AI1596" s="16"/>
      <c r="AJ1596" s="16"/>
      <c r="AK1596">
        <v>9</v>
      </c>
      <c r="AL1596" s="16">
        <v>10</v>
      </c>
      <c r="AM1596" s="16">
        <v>9</v>
      </c>
      <c r="AN1596" s="16">
        <v>7</v>
      </c>
      <c r="AO1596" s="16">
        <v>7</v>
      </c>
      <c r="AP1596" s="16">
        <v>7</v>
      </c>
      <c r="AQ1596" s="16">
        <v>2</v>
      </c>
      <c r="AR1596" s="16">
        <v>1</v>
      </c>
      <c r="AS1596" s="16">
        <v>3</v>
      </c>
      <c r="AT1596" s="16">
        <v>4</v>
      </c>
      <c r="AU1596">
        <v>1</v>
      </c>
      <c r="AV1596">
        <v>0</v>
      </c>
      <c r="AW1596">
        <v>1</v>
      </c>
      <c r="AX1596">
        <v>0</v>
      </c>
      <c r="AY1596">
        <v>0</v>
      </c>
      <c r="AZ1596">
        <v>0</v>
      </c>
    </row>
    <row r="1597" spans="1:52" x14ac:dyDescent="0.35">
      <c r="A1597">
        <v>14060</v>
      </c>
      <c r="B1597" t="s">
        <v>69</v>
      </c>
      <c r="C1597" t="s">
        <v>74</v>
      </c>
      <c r="D1597" t="s">
        <v>68</v>
      </c>
      <c r="E1597" t="s">
        <v>78</v>
      </c>
      <c r="F1597" t="s">
        <v>198</v>
      </c>
      <c r="G1597" t="s">
        <v>95</v>
      </c>
      <c r="H1597" t="s">
        <v>97</v>
      </c>
      <c r="I1597" t="s">
        <v>197</v>
      </c>
      <c r="J1597" t="s">
        <v>111</v>
      </c>
      <c r="K1597" t="s">
        <v>202</v>
      </c>
      <c r="L1597">
        <v>6</v>
      </c>
      <c r="X1597" s="16"/>
      <c r="Y1597" t="s">
        <v>69</v>
      </c>
      <c r="AB1597">
        <v>4</v>
      </c>
      <c r="AE1597" s="16"/>
      <c r="AF1597" s="16"/>
      <c r="AG1597" s="16"/>
      <c r="AH1597" s="16"/>
      <c r="AI1597" s="16"/>
      <c r="AJ1597" s="16"/>
      <c r="AK1597">
        <v>7</v>
      </c>
      <c r="AL1597" s="16">
        <v>7</v>
      </c>
      <c r="AM1597" s="16">
        <v>10</v>
      </c>
      <c r="AN1597" s="16">
        <v>7</v>
      </c>
      <c r="AO1597" s="16">
        <v>7</v>
      </c>
      <c r="AP1597" s="16">
        <v>5</v>
      </c>
      <c r="AQ1597" s="16">
        <v>4</v>
      </c>
      <c r="AR1597" s="16">
        <v>3</v>
      </c>
      <c r="AS1597" s="16">
        <v>2</v>
      </c>
      <c r="AT1597" s="16">
        <v>1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0</v>
      </c>
    </row>
    <row r="1598" spans="1:52" x14ac:dyDescent="0.35">
      <c r="A1598">
        <v>14062</v>
      </c>
      <c r="B1598" t="s">
        <v>69</v>
      </c>
      <c r="C1598" t="s">
        <v>74</v>
      </c>
      <c r="D1598" t="s">
        <v>68</v>
      </c>
      <c r="E1598" t="s">
        <v>75</v>
      </c>
      <c r="F1598" t="s">
        <v>196</v>
      </c>
      <c r="G1598" t="s">
        <v>95</v>
      </c>
      <c r="H1598" t="s">
        <v>97</v>
      </c>
      <c r="I1598" t="s">
        <v>209</v>
      </c>
      <c r="J1598" t="s">
        <v>111</v>
      </c>
      <c r="K1598" t="s">
        <v>204</v>
      </c>
      <c r="L1598">
        <v>7</v>
      </c>
      <c r="X1598" s="16"/>
      <c r="Y1598" t="s">
        <v>68</v>
      </c>
      <c r="Z1598">
        <v>8</v>
      </c>
      <c r="AA1598">
        <v>4</v>
      </c>
      <c r="AB1598">
        <v>3</v>
      </c>
      <c r="AC1598">
        <v>5</v>
      </c>
      <c r="AD1598" t="s">
        <v>128</v>
      </c>
      <c r="AE1598" s="16">
        <v>2</v>
      </c>
      <c r="AF1598" s="16">
        <v>4</v>
      </c>
      <c r="AG1598" s="16">
        <v>4</v>
      </c>
      <c r="AH1598" s="16">
        <v>3</v>
      </c>
      <c r="AI1598" s="16">
        <v>2</v>
      </c>
      <c r="AJ1598" s="16"/>
      <c r="AK1598">
        <v>6</v>
      </c>
      <c r="AL1598" s="16">
        <v>8</v>
      </c>
      <c r="AM1598" s="16">
        <v>7</v>
      </c>
      <c r="AN1598" s="16">
        <v>4</v>
      </c>
      <c r="AO1598" s="16">
        <v>8</v>
      </c>
      <c r="AP1598" s="16">
        <v>7</v>
      </c>
      <c r="AQ1598" s="16">
        <v>1</v>
      </c>
      <c r="AR1598" s="16">
        <v>3</v>
      </c>
      <c r="AS1598" s="16">
        <v>4</v>
      </c>
      <c r="AT1598" s="16">
        <v>2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</row>
    <row r="1599" spans="1:52" x14ac:dyDescent="0.35">
      <c r="A1599">
        <v>14063</v>
      </c>
      <c r="B1599" t="s">
        <v>69</v>
      </c>
      <c r="C1599" t="s">
        <v>74</v>
      </c>
      <c r="D1599" t="s">
        <v>68</v>
      </c>
      <c r="E1599" t="s">
        <v>85</v>
      </c>
      <c r="F1599" t="s">
        <v>208</v>
      </c>
      <c r="G1599" t="s">
        <v>96</v>
      </c>
      <c r="H1599" t="s">
        <v>98</v>
      </c>
      <c r="I1599" t="s">
        <v>197</v>
      </c>
      <c r="J1599" t="s">
        <v>112</v>
      </c>
      <c r="K1599" t="s">
        <v>204</v>
      </c>
      <c r="L1599">
        <v>8</v>
      </c>
      <c r="X1599" s="16"/>
      <c r="Y1599" t="s">
        <v>69</v>
      </c>
      <c r="AB1599">
        <v>5</v>
      </c>
      <c r="AE1599" s="16"/>
      <c r="AF1599" s="16"/>
      <c r="AG1599" s="16"/>
      <c r="AH1599" s="16"/>
      <c r="AI1599" s="16"/>
      <c r="AJ1599" s="16"/>
      <c r="AK1599">
        <v>6</v>
      </c>
      <c r="AL1599" s="16">
        <v>7</v>
      </c>
      <c r="AM1599" s="16">
        <v>9</v>
      </c>
      <c r="AN1599" s="16">
        <v>4</v>
      </c>
      <c r="AO1599" s="16">
        <v>4</v>
      </c>
      <c r="AP1599" s="16">
        <v>7</v>
      </c>
      <c r="AQ1599" s="16">
        <v>3</v>
      </c>
      <c r="AR1599" s="16">
        <v>2</v>
      </c>
      <c r="AS1599" s="16">
        <v>1</v>
      </c>
      <c r="AT1599" s="16">
        <v>4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0</v>
      </c>
    </row>
    <row r="1600" spans="1:52" x14ac:dyDescent="0.35">
      <c r="A1600">
        <v>14065</v>
      </c>
      <c r="B1600" t="s">
        <v>69</v>
      </c>
      <c r="C1600" t="s">
        <v>74</v>
      </c>
      <c r="D1600" t="s">
        <v>68</v>
      </c>
      <c r="E1600" t="s">
        <v>79</v>
      </c>
      <c r="F1600" t="s">
        <v>196</v>
      </c>
      <c r="G1600" t="s">
        <v>96</v>
      </c>
      <c r="H1600" t="s">
        <v>97</v>
      </c>
      <c r="I1600" t="s">
        <v>199</v>
      </c>
      <c r="J1600" t="s">
        <v>110</v>
      </c>
      <c r="K1600" t="s">
        <v>204</v>
      </c>
      <c r="L1600">
        <v>8</v>
      </c>
      <c r="P1600">
        <v>10</v>
      </c>
      <c r="Q1600">
        <v>9</v>
      </c>
      <c r="R1600">
        <v>10</v>
      </c>
      <c r="S1600">
        <v>8</v>
      </c>
      <c r="T1600">
        <v>8</v>
      </c>
      <c r="U1600">
        <v>9</v>
      </c>
      <c r="V1600" t="s">
        <v>123</v>
      </c>
      <c r="X1600">
        <v>3</v>
      </c>
      <c r="Y1600" t="s">
        <v>68</v>
      </c>
      <c r="Z1600">
        <v>7</v>
      </c>
      <c r="AA1600">
        <v>4</v>
      </c>
      <c r="AB1600">
        <v>3</v>
      </c>
      <c r="AC1600">
        <v>9</v>
      </c>
      <c r="AD1600" t="s">
        <v>128</v>
      </c>
      <c r="AE1600" s="16">
        <v>5</v>
      </c>
      <c r="AF1600" s="16">
        <v>5</v>
      </c>
      <c r="AG1600" s="16">
        <v>4</v>
      </c>
      <c r="AH1600" s="16">
        <v>5</v>
      </c>
      <c r="AI1600" s="16">
        <v>2</v>
      </c>
      <c r="AJ1600" s="16"/>
      <c r="AL1600" s="16"/>
      <c r="AM1600" s="16"/>
      <c r="AN1600" s="16"/>
      <c r="AO1600" s="16"/>
      <c r="AP1600" s="16"/>
      <c r="AQ1600" s="16"/>
      <c r="AR1600" s="16"/>
      <c r="AS1600" s="16"/>
      <c r="AT1600" s="16"/>
      <c r="AU1600">
        <v>0</v>
      </c>
      <c r="AV1600">
        <v>1</v>
      </c>
      <c r="AW1600">
        <v>0</v>
      </c>
      <c r="AX1600">
        <v>0</v>
      </c>
      <c r="AY1600">
        <v>0</v>
      </c>
      <c r="AZ1600">
        <v>0</v>
      </c>
    </row>
    <row r="1601" spans="1:52" x14ac:dyDescent="0.35">
      <c r="A1601">
        <v>14073</v>
      </c>
      <c r="B1601" t="s">
        <v>69</v>
      </c>
      <c r="C1601" t="s">
        <v>74</v>
      </c>
      <c r="D1601" t="s">
        <v>68</v>
      </c>
      <c r="E1601" t="s">
        <v>78</v>
      </c>
      <c r="F1601" t="s">
        <v>196</v>
      </c>
      <c r="G1601" t="s">
        <v>96</v>
      </c>
      <c r="H1601" t="s">
        <v>98</v>
      </c>
      <c r="I1601" t="s">
        <v>201</v>
      </c>
      <c r="J1601" t="s">
        <v>111</v>
      </c>
      <c r="K1601" t="s">
        <v>202</v>
      </c>
      <c r="L1601">
        <v>10</v>
      </c>
      <c r="X1601" s="16"/>
      <c r="Y1601" t="s">
        <v>69</v>
      </c>
      <c r="AB1601">
        <v>4</v>
      </c>
      <c r="AE1601" s="16"/>
      <c r="AF1601" s="16"/>
      <c r="AG1601" s="16"/>
      <c r="AH1601" s="16"/>
      <c r="AI1601" s="16"/>
      <c r="AJ1601" s="16"/>
      <c r="AK1601">
        <v>9</v>
      </c>
      <c r="AL1601" s="16">
        <v>8</v>
      </c>
      <c r="AM1601" s="16">
        <v>9</v>
      </c>
      <c r="AN1601" s="16">
        <v>8</v>
      </c>
      <c r="AO1601" s="16">
        <v>9</v>
      </c>
      <c r="AP1601" s="16">
        <v>9</v>
      </c>
      <c r="AQ1601" s="16">
        <v>1</v>
      </c>
      <c r="AR1601" s="16">
        <v>4</v>
      </c>
      <c r="AS1601" s="16">
        <v>3</v>
      </c>
      <c r="AT1601" s="16">
        <v>2</v>
      </c>
      <c r="AU1601">
        <v>1</v>
      </c>
      <c r="AV1601">
        <v>0</v>
      </c>
      <c r="AW1601">
        <v>0</v>
      </c>
      <c r="AX1601">
        <v>0</v>
      </c>
      <c r="AY1601">
        <v>1</v>
      </c>
      <c r="AZ1601">
        <v>0</v>
      </c>
    </row>
    <row r="1602" spans="1:52" x14ac:dyDescent="0.35">
      <c r="A1602">
        <v>14078</v>
      </c>
      <c r="B1602" t="s">
        <v>69</v>
      </c>
      <c r="C1602" t="s">
        <v>74</v>
      </c>
      <c r="D1602" t="s">
        <v>68</v>
      </c>
      <c r="E1602" t="s">
        <v>78</v>
      </c>
      <c r="F1602" t="s">
        <v>196</v>
      </c>
      <c r="G1602" t="s">
        <v>96</v>
      </c>
      <c r="H1602" t="s">
        <v>100</v>
      </c>
      <c r="I1602" t="s">
        <v>197</v>
      </c>
      <c r="J1602" t="s">
        <v>110</v>
      </c>
      <c r="K1602" t="s">
        <v>204</v>
      </c>
      <c r="L1602">
        <v>9</v>
      </c>
      <c r="P1602">
        <v>5</v>
      </c>
      <c r="Q1602">
        <v>8</v>
      </c>
      <c r="R1602">
        <v>7</v>
      </c>
      <c r="S1602">
        <v>8</v>
      </c>
      <c r="T1602">
        <v>5</v>
      </c>
      <c r="U1602">
        <v>8</v>
      </c>
      <c r="V1602" t="s">
        <v>123</v>
      </c>
      <c r="X1602">
        <v>4</v>
      </c>
      <c r="Y1602" t="s">
        <v>69</v>
      </c>
      <c r="AB1602">
        <v>4</v>
      </c>
      <c r="AE1602" s="16"/>
      <c r="AF1602" s="16"/>
      <c r="AG1602" s="16"/>
      <c r="AH1602" s="16"/>
      <c r="AI1602" s="16"/>
      <c r="AJ1602" s="16"/>
      <c r="AL1602" s="16"/>
      <c r="AM1602" s="16"/>
      <c r="AN1602" s="16"/>
      <c r="AO1602" s="16"/>
      <c r="AP1602" s="16"/>
      <c r="AQ1602" s="16"/>
      <c r="AR1602" s="16"/>
      <c r="AS1602" s="16"/>
      <c r="AT1602" s="16"/>
      <c r="AU1602">
        <v>0</v>
      </c>
      <c r="AV1602">
        <v>0</v>
      </c>
      <c r="AW1602">
        <v>1</v>
      </c>
      <c r="AX1602">
        <v>0</v>
      </c>
      <c r="AY1602">
        <v>0</v>
      </c>
      <c r="AZ1602">
        <v>0</v>
      </c>
    </row>
    <row r="1603" spans="1:52" x14ac:dyDescent="0.35">
      <c r="A1603">
        <v>14083</v>
      </c>
      <c r="B1603" t="s">
        <v>69</v>
      </c>
      <c r="C1603" t="s">
        <v>74</v>
      </c>
      <c r="D1603" t="s">
        <v>68</v>
      </c>
      <c r="E1603" t="s">
        <v>80</v>
      </c>
      <c r="F1603" t="s">
        <v>198</v>
      </c>
      <c r="G1603" t="s">
        <v>96</v>
      </c>
      <c r="H1603" t="s">
        <v>98</v>
      </c>
      <c r="I1603" t="s">
        <v>197</v>
      </c>
      <c r="J1603" t="s">
        <v>111</v>
      </c>
      <c r="K1603" t="s">
        <v>202</v>
      </c>
      <c r="L1603">
        <v>8</v>
      </c>
      <c r="X1603" s="16"/>
      <c r="Y1603" t="s">
        <v>69</v>
      </c>
      <c r="AB1603">
        <v>4</v>
      </c>
      <c r="AE1603" s="16"/>
      <c r="AF1603" s="16"/>
      <c r="AG1603" s="16"/>
      <c r="AH1603" s="16"/>
      <c r="AI1603" s="16"/>
      <c r="AJ1603" s="16"/>
      <c r="AK1603">
        <v>9</v>
      </c>
      <c r="AL1603" s="16">
        <v>9</v>
      </c>
      <c r="AM1603" s="16">
        <v>8</v>
      </c>
      <c r="AN1603" s="16">
        <v>9</v>
      </c>
      <c r="AO1603" s="16">
        <v>10</v>
      </c>
      <c r="AP1603" s="16">
        <v>8</v>
      </c>
      <c r="AQ1603" s="16">
        <v>2</v>
      </c>
      <c r="AR1603" s="16">
        <v>3</v>
      </c>
      <c r="AS1603" s="16">
        <v>4</v>
      </c>
      <c r="AT1603" s="16">
        <v>1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0</v>
      </c>
    </row>
    <row r="1604" spans="1:52" x14ac:dyDescent="0.35">
      <c r="A1604">
        <v>14085</v>
      </c>
      <c r="B1604" t="s">
        <v>69</v>
      </c>
      <c r="C1604" t="s">
        <v>74</v>
      </c>
      <c r="D1604" t="s">
        <v>68</v>
      </c>
      <c r="E1604" t="s">
        <v>85</v>
      </c>
      <c r="F1604" t="s">
        <v>198</v>
      </c>
      <c r="G1604" t="s">
        <v>96</v>
      </c>
      <c r="H1604" t="s">
        <v>97</v>
      </c>
      <c r="I1604" t="s">
        <v>203</v>
      </c>
      <c r="J1604" t="s">
        <v>110</v>
      </c>
      <c r="K1604" t="s">
        <v>204</v>
      </c>
      <c r="L1604">
        <v>3</v>
      </c>
      <c r="P1604">
        <v>4</v>
      </c>
      <c r="Q1604">
        <v>6</v>
      </c>
      <c r="R1604">
        <v>3</v>
      </c>
      <c r="S1604">
        <v>3</v>
      </c>
      <c r="T1604">
        <v>2</v>
      </c>
      <c r="U1604">
        <v>5</v>
      </c>
      <c r="V1604" t="s">
        <v>122</v>
      </c>
      <c r="X1604">
        <v>1</v>
      </c>
      <c r="Y1604" t="s">
        <v>69</v>
      </c>
      <c r="AB1604">
        <v>4</v>
      </c>
      <c r="AE1604" s="16"/>
      <c r="AF1604" s="16"/>
      <c r="AG1604" s="16"/>
      <c r="AH1604" s="16"/>
      <c r="AI1604" s="16"/>
      <c r="AJ1604" s="16"/>
      <c r="AL1604" s="16"/>
      <c r="AM1604" s="16"/>
      <c r="AN1604" s="16"/>
      <c r="AO1604" s="16"/>
      <c r="AP1604" s="16"/>
      <c r="AQ1604" s="16"/>
      <c r="AR1604" s="16"/>
      <c r="AS1604" s="16"/>
      <c r="AT1604" s="16"/>
      <c r="AU1604">
        <v>0</v>
      </c>
      <c r="AV1604">
        <v>1</v>
      </c>
      <c r="AW1604">
        <v>0</v>
      </c>
      <c r="AX1604">
        <v>0</v>
      </c>
      <c r="AY1604">
        <v>1</v>
      </c>
      <c r="AZ1604">
        <v>0</v>
      </c>
    </row>
    <row r="1605" spans="1:52" x14ac:dyDescent="0.35">
      <c r="A1605">
        <v>14087</v>
      </c>
      <c r="B1605" t="s">
        <v>69</v>
      </c>
      <c r="C1605" t="s">
        <v>74</v>
      </c>
      <c r="D1605" t="s">
        <v>68</v>
      </c>
      <c r="E1605" t="s">
        <v>86</v>
      </c>
      <c r="F1605" t="s">
        <v>198</v>
      </c>
      <c r="G1605" t="s">
        <v>96</v>
      </c>
      <c r="H1605" t="s">
        <v>98</v>
      </c>
      <c r="I1605" t="s">
        <v>199</v>
      </c>
      <c r="J1605" t="s">
        <v>110</v>
      </c>
      <c r="K1605" t="s">
        <v>204</v>
      </c>
      <c r="L1605">
        <v>10</v>
      </c>
      <c r="P1605">
        <v>10</v>
      </c>
      <c r="Q1605">
        <v>10</v>
      </c>
      <c r="R1605">
        <v>9</v>
      </c>
      <c r="S1605">
        <v>9</v>
      </c>
      <c r="T1605">
        <v>9</v>
      </c>
      <c r="U1605">
        <v>10</v>
      </c>
      <c r="V1605" t="s">
        <v>123</v>
      </c>
      <c r="X1605">
        <v>5</v>
      </c>
      <c r="Y1605" t="s">
        <v>69</v>
      </c>
      <c r="AB1605">
        <v>5</v>
      </c>
      <c r="AE1605" s="16"/>
      <c r="AF1605" s="16"/>
      <c r="AG1605" s="16"/>
      <c r="AH1605" s="16"/>
      <c r="AI1605" s="16"/>
      <c r="AJ1605" s="16"/>
      <c r="AL1605" s="16"/>
      <c r="AM1605" s="16"/>
      <c r="AN1605" s="16"/>
      <c r="AO1605" s="16"/>
      <c r="AP1605" s="16"/>
      <c r="AQ1605" s="16"/>
      <c r="AR1605" s="16"/>
      <c r="AS1605" s="16"/>
      <c r="AT1605" s="16"/>
      <c r="AU1605">
        <v>0</v>
      </c>
      <c r="AV1605">
        <v>1</v>
      </c>
      <c r="AW1605">
        <v>0</v>
      </c>
      <c r="AX1605">
        <v>0</v>
      </c>
      <c r="AY1605">
        <v>0</v>
      </c>
      <c r="AZ1605">
        <v>0</v>
      </c>
    </row>
    <row r="1606" spans="1:52" x14ac:dyDescent="0.35">
      <c r="A1606">
        <v>14090</v>
      </c>
      <c r="B1606" t="s">
        <v>69</v>
      </c>
      <c r="C1606" t="s">
        <v>74</v>
      </c>
      <c r="D1606" t="s">
        <v>68</v>
      </c>
      <c r="E1606" t="s">
        <v>78</v>
      </c>
      <c r="F1606" t="s">
        <v>196</v>
      </c>
      <c r="G1606" t="s">
        <v>96</v>
      </c>
      <c r="H1606" t="s">
        <v>98</v>
      </c>
      <c r="I1606" t="s">
        <v>201</v>
      </c>
      <c r="J1606" t="s">
        <v>111</v>
      </c>
      <c r="K1606" t="s">
        <v>202</v>
      </c>
      <c r="L1606">
        <v>3</v>
      </c>
      <c r="X1606" s="16"/>
      <c r="Y1606" t="s">
        <v>69</v>
      </c>
      <c r="AB1606">
        <v>3</v>
      </c>
      <c r="AE1606" s="16"/>
      <c r="AF1606" s="16"/>
      <c r="AG1606" s="16"/>
      <c r="AH1606" s="16"/>
      <c r="AI1606" s="16"/>
      <c r="AJ1606" s="16"/>
      <c r="AK1606">
        <v>2</v>
      </c>
      <c r="AL1606" s="16">
        <v>3</v>
      </c>
      <c r="AM1606" s="16">
        <v>4</v>
      </c>
      <c r="AN1606" s="16">
        <v>3</v>
      </c>
      <c r="AO1606" s="16">
        <v>4</v>
      </c>
      <c r="AP1606" s="16">
        <v>4</v>
      </c>
      <c r="AQ1606" s="16">
        <v>3</v>
      </c>
      <c r="AR1606" s="16">
        <v>4</v>
      </c>
      <c r="AS1606" s="16">
        <v>2</v>
      </c>
      <c r="AT1606" s="16">
        <v>1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0</v>
      </c>
    </row>
    <row r="1607" spans="1:52" x14ac:dyDescent="0.35">
      <c r="A1607">
        <v>14092</v>
      </c>
      <c r="B1607" t="s">
        <v>69</v>
      </c>
      <c r="C1607" t="s">
        <v>74</v>
      </c>
      <c r="D1607" t="s">
        <v>68</v>
      </c>
      <c r="E1607" t="s">
        <v>84</v>
      </c>
      <c r="F1607" t="s">
        <v>198</v>
      </c>
      <c r="G1607" t="s">
        <v>96</v>
      </c>
      <c r="H1607" t="s">
        <v>97</v>
      </c>
      <c r="I1607" t="s">
        <v>201</v>
      </c>
      <c r="J1607" t="s">
        <v>111</v>
      </c>
      <c r="K1607" t="s">
        <v>116</v>
      </c>
      <c r="L1607">
        <v>10</v>
      </c>
      <c r="X1607" s="16"/>
      <c r="Y1607" t="s">
        <v>69</v>
      </c>
      <c r="AB1607">
        <v>5</v>
      </c>
      <c r="AE1607" s="16"/>
      <c r="AF1607" s="16"/>
      <c r="AG1607" s="16"/>
      <c r="AH1607" s="16"/>
      <c r="AI1607" s="16"/>
      <c r="AJ1607" s="16"/>
      <c r="AK1607">
        <v>9</v>
      </c>
      <c r="AL1607" s="16">
        <v>9</v>
      </c>
      <c r="AM1607" s="16">
        <v>9</v>
      </c>
      <c r="AN1607" s="16">
        <v>7</v>
      </c>
      <c r="AO1607" s="16">
        <v>8</v>
      </c>
      <c r="AP1607" s="16">
        <v>7</v>
      </c>
      <c r="AQ1607" s="16">
        <v>1</v>
      </c>
      <c r="AR1607" s="16">
        <v>4</v>
      </c>
      <c r="AS1607" s="16">
        <v>2</v>
      </c>
      <c r="AT1607" s="16">
        <v>3</v>
      </c>
      <c r="AU1607">
        <v>0</v>
      </c>
      <c r="AV1607">
        <v>1</v>
      </c>
      <c r="AW1607">
        <v>0</v>
      </c>
      <c r="AX1607">
        <v>0</v>
      </c>
      <c r="AY1607">
        <v>0</v>
      </c>
      <c r="AZ1607">
        <v>0</v>
      </c>
    </row>
    <row r="1608" spans="1:52" x14ac:dyDescent="0.35">
      <c r="A1608">
        <v>14093</v>
      </c>
      <c r="B1608" t="s">
        <v>69</v>
      </c>
      <c r="C1608" t="s">
        <v>74</v>
      </c>
      <c r="D1608" t="s">
        <v>68</v>
      </c>
      <c r="E1608" t="s">
        <v>80</v>
      </c>
      <c r="F1608" t="s">
        <v>198</v>
      </c>
      <c r="G1608" t="s">
        <v>96</v>
      </c>
      <c r="H1608" t="s">
        <v>97</v>
      </c>
      <c r="I1608" t="s">
        <v>197</v>
      </c>
      <c r="J1608" t="s">
        <v>111</v>
      </c>
      <c r="K1608" t="s">
        <v>204</v>
      </c>
      <c r="L1608">
        <v>10</v>
      </c>
      <c r="X1608" s="16"/>
      <c r="Y1608" t="s">
        <v>69</v>
      </c>
      <c r="AB1608">
        <v>4</v>
      </c>
      <c r="AE1608" s="16"/>
      <c r="AF1608" s="16"/>
      <c r="AG1608" s="16"/>
      <c r="AH1608" s="16"/>
      <c r="AI1608" s="16"/>
      <c r="AJ1608" s="16"/>
      <c r="AK1608">
        <v>9</v>
      </c>
      <c r="AL1608" s="16">
        <v>10</v>
      </c>
      <c r="AM1608" s="16">
        <v>10</v>
      </c>
      <c r="AN1608" s="16">
        <v>7</v>
      </c>
      <c r="AO1608" s="16">
        <v>9</v>
      </c>
      <c r="AP1608" s="16">
        <v>7</v>
      </c>
      <c r="AQ1608" s="16">
        <v>1</v>
      </c>
      <c r="AR1608" s="16">
        <v>2</v>
      </c>
      <c r="AS1608" s="16">
        <v>3</v>
      </c>
      <c r="AT1608" s="16">
        <v>4</v>
      </c>
      <c r="AU1608">
        <v>1</v>
      </c>
      <c r="AV1608">
        <v>0</v>
      </c>
      <c r="AW1608">
        <v>1</v>
      </c>
      <c r="AX1608">
        <v>0</v>
      </c>
      <c r="AY1608">
        <v>0</v>
      </c>
      <c r="AZ1608">
        <v>0</v>
      </c>
    </row>
    <row r="1609" spans="1:52" x14ac:dyDescent="0.35">
      <c r="A1609">
        <v>14095</v>
      </c>
      <c r="B1609" t="s">
        <v>69</v>
      </c>
      <c r="C1609" t="s">
        <v>74</v>
      </c>
      <c r="D1609" t="s">
        <v>68</v>
      </c>
      <c r="E1609" t="s">
        <v>82</v>
      </c>
      <c r="F1609" t="s">
        <v>198</v>
      </c>
      <c r="G1609" t="s">
        <v>96</v>
      </c>
      <c r="H1609" t="s">
        <v>98</v>
      </c>
      <c r="I1609" t="s">
        <v>209</v>
      </c>
      <c r="J1609" t="s">
        <v>110</v>
      </c>
      <c r="K1609" t="s">
        <v>117</v>
      </c>
      <c r="L1609">
        <v>9</v>
      </c>
      <c r="P1609">
        <v>9</v>
      </c>
      <c r="Q1609">
        <v>10</v>
      </c>
      <c r="R1609">
        <v>8</v>
      </c>
      <c r="S1609">
        <v>9</v>
      </c>
      <c r="T1609">
        <v>10</v>
      </c>
      <c r="U1609">
        <v>10</v>
      </c>
      <c r="V1609" t="s">
        <v>123</v>
      </c>
      <c r="X1609">
        <v>5</v>
      </c>
      <c r="Y1609" t="s">
        <v>68</v>
      </c>
      <c r="Z1609">
        <v>7</v>
      </c>
      <c r="AA1609">
        <v>2</v>
      </c>
      <c r="AB1609">
        <v>5</v>
      </c>
      <c r="AC1609">
        <v>8</v>
      </c>
      <c r="AD1609" t="s">
        <v>129</v>
      </c>
      <c r="AE1609" s="16">
        <v>5</v>
      </c>
      <c r="AF1609" s="16">
        <v>3</v>
      </c>
      <c r="AG1609" s="16">
        <v>5</v>
      </c>
      <c r="AH1609" s="16">
        <v>4</v>
      </c>
      <c r="AI1609" s="16"/>
      <c r="AJ1609" s="16">
        <v>3</v>
      </c>
      <c r="AL1609" s="16"/>
      <c r="AM1609" s="16"/>
      <c r="AN1609" s="16"/>
      <c r="AO1609" s="16"/>
      <c r="AP1609" s="16"/>
      <c r="AQ1609" s="16"/>
      <c r="AR1609" s="16"/>
      <c r="AS1609" s="16"/>
      <c r="AT1609" s="16"/>
      <c r="AU1609">
        <v>1</v>
      </c>
      <c r="AV1609">
        <v>0</v>
      </c>
      <c r="AW1609">
        <v>0</v>
      </c>
      <c r="AX1609">
        <v>0</v>
      </c>
      <c r="AY1609">
        <v>1</v>
      </c>
      <c r="AZ1609">
        <v>0</v>
      </c>
    </row>
    <row r="1610" spans="1:52" x14ac:dyDescent="0.35">
      <c r="A1610">
        <v>14100</v>
      </c>
      <c r="B1610" t="s">
        <v>69</v>
      </c>
      <c r="C1610" t="s">
        <v>74</v>
      </c>
      <c r="D1610" t="s">
        <v>68</v>
      </c>
      <c r="E1610" t="s">
        <v>75</v>
      </c>
      <c r="F1610" t="s">
        <v>198</v>
      </c>
      <c r="G1610" t="s">
        <v>95</v>
      </c>
      <c r="H1610" t="s">
        <v>98</v>
      </c>
      <c r="I1610" t="s">
        <v>203</v>
      </c>
      <c r="J1610" t="s">
        <v>111</v>
      </c>
      <c r="K1610" t="s">
        <v>202</v>
      </c>
      <c r="L1610">
        <v>7</v>
      </c>
      <c r="X1610" s="16"/>
      <c r="Y1610" t="s">
        <v>69</v>
      </c>
      <c r="AB1610">
        <v>5</v>
      </c>
      <c r="AE1610" s="16"/>
      <c r="AF1610" s="16"/>
      <c r="AG1610" s="16"/>
      <c r="AH1610" s="16"/>
      <c r="AI1610" s="16"/>
      <c r="AJ1610" s="16"/>
      <c r="AK1610">
        <v>9</v>
      </c>
      <c r="AL1610" s="16">
        <v>9</v>
      </c>
      <c r="AM1610" s="16">
        <v>8</v>
      </c>
      <c r="AN1610" s="16">
        <v>9</v>
      </c>
      <c r="AO1610" s="16">
        <v>8</v>
      </c>
      <c r="AP1610" s="16">
        <v>8</v>
      </c>
      <c r="AQ1610" s="16">
        <v>1</v>
      </c>
      <c r="AR1610" s="16">
        <v>4</v>
      </c>
      <c r="AS1610" s="16">
        <v>3</v>
      </c>
      <c r="AT1610" s="16">
        <v>2</v>
      </c>
      <c r="AU1610">
        <v>0</v>
      </c>
      <c r="AV1610">
        <v>0</v>
      </c>
      <c r="AW1610">
        <v>0</v>
      </c>
      <c r="AX1610">
        <v>0</v>
      </c>
      <c r="AY1610">
        <v>1</v>
      </c>
      <c r="AZ1610">
        <v>0</v>
      </c>
    </row>
    <row r="1611" spans="1:52" x14ac:dyDescent="0.35">
      <c r="A1611">
        <v>14101</v>
      </c>
      <c r="B1611" t="s">
        <v>69</v>
      </c>
      <c r="C1611" t="s">
        <v>74</v>
      </c>
      <c r="D1611" t="s">
        <v>68</v>
      </c>
      <c r="E1611" t="s">
        <v>78</v>
      </c>
      <c r="F1611" t="s">
        <v>208</v>
      </c>
      <c r="G1611" t="s">
        <v>94</v>
      </c>
      <c r="H1611" t="s">
        <v>99</v>
      </c>
      <c r="I1611" t="s">
        <v>197</v>
      </c>
      <c r="J1611" t="s">
        <v>112</v>
      </c>
      <c r="K1611" t="s">
        <v>204</v>
      </c>
      <c r="L1611">
        <v>8</v>
      </c>
      <c r="X1611" s="16"/>
      <c r="Y1611" t="s">
        <v>69</v>
      </c>
      <c r="AB1611">
        <v>3</v>
      </c>
      <c r="AE1611" s="16"/>
      <c r="AF1611" s="16"/>
      <c r="AG1611" s="16"/>
      <c r="AH1611" s="16"/>
      <c r="AI1611" s="16"/>
      <c r="AJ1611" s="16"/>
      <c r="AK1611">
        <v>10</v>
      </c>
      <c r="AL1611" s="16">
        <v>9</v>
      </c>
      <c r="AM1611" s="16">
        <v>10</v>
      </c>
      <c r="AN1611" s="16">
        <v>10</v>
      </c>
      <c r="AO1611" s="16">
        <v>7</v>
      </c>
      <c r="AP1611" s="16">
        <v>10</v>
      </c>
      <c r="AQ1611" s="16">
        <v>4</v>
      </c>
      <c r="AR1611" s="16">
        <v>2</v>
      </c>
      <c r="AS1611" s="16">
        <v>3</v>
      </c>
      <c r="AT1611" s="16">
        <v>1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</row>
    <row r="1612" spans="1:52" x14ac:dyDescent="0.35">
      <c r="A1612">
        <v>14104</v>
      </c>
      <c r="B1612" t="s">
        <v>69</v>
      </c>
      <c r="C1612" t="s">
        <v>74</v>
      </c>
      <c r="D1612" t="s">
        <v>68</v>
      </c>
      <c r="E1612" t="s">
        <v>75</v>
      </c>
      <c r="F1612" t="s">
        <v>196</v>
      </c>
      <c r="G1612" t="s">
        <v>96</v>
      </c>
      <c r="H1612" t="s">
        <v>98</v>
      </c>
      <c r="I1612" t="s">
        <v>205</v>
      </c>
      <c r="J1612" t="s">
        <v>111</v>
      </c>
      <c r="K1612" t="s">
        <v>116</v>
      </c>
      <c r="L1612">
        <v>9</v>
      </c>
      <c r="X1612" s="16"/>
      <c r="Y1612" t="s">
        <v>68</v>
      </c>
      <c r="Z1612">
        <v>10</v>
      </c>
      <c r="AA1612">
        <v>5</v>
      </c>
      <c r="AB1612">
        <v>4</v>
      </c>
      <c r="AC1612">
        <v>9</v>
      </c>
      <c r="AD1612" t="s">
        <v>128</v>
      </c>
      <c r="AE1612" s="16">
        <v>5</v>
      </c>
      <c r="AF1612" s="16">
        <v>4</v>
      </c>
      <c r="AG1612" s="16">
        <v>3</v>
      </c>
      <c r="AH1612" s="16">
        <v>5</v>
      </c>
      <c r="AI1612" s="16">
        <v>1</v>
      </c>
      <c r="AJ1612" s="16"/>
      <c r="AK1612">
        <v>9</v>
      </c>
      <c r="AL1612" s="16">
        <v>10</v>
      </c>
      <c r="AM1612" s="16">
        <v>7</v>
      </c>
      <c r="AN1612" s="16">
        <v>7</v>
      </c>
      <c r="AO1612" s="16">
        <v>9</v>
      </c>
      <c r="AP1612" s="16">
        <v>7</v>
      </c>
      <c r="AQ1612" s="16">
        <v>2</v>
      </c>
      <c r="AR1612" s="16">
        <v>1</v>
      </c>
      <c r="AS1612" s="16">
        <v>3</v>
      </c>
      <c r="AT1612" s="16">
        <v>4</v>
      </c>
      <c r="AU1612">
        <v>1</v>
      </c>
      <c r="AV1612">
        <v>0</v>
      </c>
      <c r="AW1612">
        <v>1</v>
      </c>
      <c r="AX1612">
        <v>0</v>
      </c>
      <c r="AY1612">
        <v>0</v>
      </c>
      <c r="AZ1612">
        <v>0</v>
      </c>
    </row>
    <row r="1613" spans="1:52" x14ac:dyDescent="0.35">
      <c r="A1613">
        <v>14105</v>
      </c>
      <c r="B1613" t="s">
        <v>69</v>
      </c>
      <c r="C1613" t="s">
        <v>74</v>
      </c>
      <c r="D1613" t="s">
        <v>68</v>
      </c>
      <c r="E1613" t="s">
        <v>84</v>
      </c>
      <c r="F1613" t="s">
        <v>200</v>
      </c>
      <c r="G1613" t="s">
        <v>93</v>
      </c>
      <c r="H1613" t="s">
        <v>98</v>
      </c>
      <c r="I1613" t="s">
        <v>199</v>
      </c>
      <c r="J1613" t="s">
        <v>111</v>
      </c>
      <c r="K1613" t="s">
        <v>116</v>
      </c>
      <c r="L1613">
        <v>5</v>
      </c>
      <c r="X1613" s="16"/>
      <c r="Y1613" t="s">
        <v>68</v>
      </c>
      <c r="Z1613">
        <v>4</v>
      </c>
      <c r="AA1613">
        <v>4</v>
      </c>
      <c r="AB1613">
        <v>4</v>
      </c>
      <c r="AC1613">
        <v>6</v>
      </c>
      <c r="AD1613" t="s">
        <v>128</v>
      </c>
      <c r="AE1613" s="16">
        <v>4</v>
      </c>
      <c r="AF1613" s="16">
        <v>3</v>
      </c>
      <c r="AG1613" s="16">
        <v>5</v>
      </c>
      <c r="AH1613" s="16">
        <v>3</v>
      </c>
      <c r="AI1613" s="16">
        <v>1</v>
      </c>
      <c r="AJ1613" s="16"/>
      <c r="AK1613">
        <v>7</v>
      </c>
      <c r="AL1613" s="16">
        <v>9</v>
      </c>
      <c r="AM1613" s="16">
        <v>10</v>
      </c>
      <c r="AN1613" s="16">
        <v>8</v>
      </c>
      <c r="AO1613" s="16">
        <v>9</v>
      </c>
      <c r="AP1613" s="16">
        <v>7</v>
      </c>
      <c r="AQ1613" s="16">
        <v>2</v>
      </c>
      <c r="AR1613" s="16">
        <v>1</v>
      </c>
      <c r="AS1613" s="16">
        <v>3</v>
      </c>
      <c r="AT1613" s="16">
        <v>4</v>
      </c>
      <c r="AU1613">
        <v>0</v>
      </c>
      <c r="AV1613">
        <v>1</v>
      </c>
      <c r="AW1613">
        <v>0</v>
      </c>
      <c r="AX1613">
        <v>0</v>
      </c>
      <c r="AY1613">
        <v>0</v>
      </c>
      <c r="AZ1613">
        <v>0</v>
      </c>
    </row>
    <row r="1614" spans="1:52" x14ac:dyDescent="0.35">
      <c r="A1614">
        <v>14109</v>
      </c>
      <c r="B1614" t="s">
        <v>69</v>
      </c>
      <c r="C1614" t="s">
        <v>74</v>
      </c>
      <c r="D1614" t="s">
        <v>68</v>
      </c>
      <c r="E1614" t="s">
        <v>84</v>
      </c>
      <c r="F1614" t="s">
        <v>196</v>
      </c>
      <c r="G1614" t="s">
        <v>96</v>
      </c>
      <c r="H1614" t="s">
        <v>98</v>
      </c>
      <c r="I1614" t="s">
        <v>207</v>
      </c>
      <c r="J1614" t="s">
        <v>111</v>
      </c>
      <c r="K1614" t="s">
        <v>116</v>
      </c>
      <c r="L1614">
        <v>4</v>
      </c>
      <c r="X1614" s="16"/>
      <c r="Y1614" t="s">
        <v>69</v>
      </c>
      <c r="AB1614">
        <v>5</v>
      </c>
      <c r="AE1614" s="16"/>
      <c r="AF1614" s="16"/>
      <c r="AG1614" s="16"/>
      <c r="AH1614" s="16"/>
      <c r="AI1614" s="16"/>
      <c r="AJ1614" s="16"/>
      <c r="AK1614">
        <v>3</v>
      </c>
      <c r="AL1614" s="16">
        <v>3</v>
      </c>
      <c r="AM1614" s="16">
        <v>4</v>
      </c>
      <c r="AN1614" s="16">
        <v>4</v>
      </c>
      <c r="AO1614" s="16">
        <v>3</v>
      </c>
      <c r="AP1614" s="16">
        <v>4</v>
      </c>
      <c r="AQ1614" s="16">
        <v>1</v>
      </c>
      <c r="AR1614" s="16">
        <v>4</v>
      </c>
      <c r="AS1614" s="16">
        <v>2</v>
      </c>
      <c r="AT1614" s="16">
        <v>3</v>
      </c>
      <c r="AU1614">
        <v>1</v>
      </c>
      <c r="AV1614">
        <v>1</v>
      </c>
      <c r="AW1614">
        <v>0</v>
      </c>
      <c r="AX1614">
        <v>0</v>
      </c>
      <c r="AY1614">
        <v>0</v>
      </c>
      <c r="AZ1614">
        <v>0</v>
      </c>
    </row>
    <row r="1615" spans="1:52" x14ac:dyDescent="0.35">
      <c r="A1615">
        <v>14114</v>
      </c>
      <c r="B1615" t="s">
        <v>69</v>
      </c>
      <c r="C1615" t="s">
        <v>74</v>
      </c>
      <c r="D1615" t="s">
        <v>68</v>
      </c>
      <c r="E1615" t="s">
        <v>82</v>
      </c>
      <c r="F1615" t="s">
        <v>196</v>
      </c>
      <c r="G1615" t="s">
        <v>96</v>
      </c>
      <c r="H1615" t="s">
        <v>98</v>
      </c>
      <c r="I1615" t="s">
        <v>205</v>
      </c>
      <c r="J1615" t="s">
        <v>111</v>
      </c>
      <c r="K1615" t="s">
        <v>204</v>
      </c>
      <c r="L1615">
        <v>10</v>
      </c>
      <c r="X1615" s="16"/>
      <c r="Y1615" t="s">
        <v>68</v>
      </c>
      <c r="Z1615">
        <v>9</v>
      </c>
      <c r="AA1615">
        <v>4</v>
      </c>
      <c r="AB1615">
        <v>4</v>
      </c>
      <c r="AC1615">
        <v>9</v>
      </c>
      <c r="AD1615" t="s">
        <v>128</v>
      </c>
      <c r="AE1615" s="16">
        <v>4</v>
      </c>
      <c r="AF1615" s="16">
        <v>5</v>
      </c>
      <c r="AG1615" s="16">
        <v>3</v>
      </c>
      <c r="AH1615" s="16">
        <v>4</v>
      </c>
      <c r="AI1615" s="16">
        <v>2</v>
      </c>
      <c r="AJ1615" s="16"/>
      <c r="AK1615">
        <v>9</v>
      </c>
      <c r="AL1615" s="16">
        <v>9</v>
      </c>
      <c r="AM1615" s="16">
        <v>7</v>
      </c>
      <c r="AN1615" s="16">
        <v>9</v>
      </c>
      <c r="AO1615" s="16">
        <v>10</v>
      </c>
      <c r="AP1615" s="16">
        <v>7</v>
      </c>
      <c r="AQ1615" s="16">
        <v>2</v>
      </c>
      <c r="AR1615" s="16">
        <v>1</v>
      </c>
      <c r="AS1615" s="16">
        <v>3</v>
      </c>
      <c r="AT1615" s="16">
        <v>4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0</v>
      </c>
    </row>
    <row r="1616" spans="1:52" x14ac:dyDescent="0.35">
      <c r="A1616">
        <v>14118</v>
      </c>
      <c r="B1616" t="s">
        <v>69</v>
      </c>
      <c r="C1616" t="s">
        <v>74</v>
      </c>
      <c r="D1616" t="s">
        <v>68</v>
      </c>
      <c r="E1616" t="s">
        <v>77</v>
      </c>
      <c r="F1616" t="s">
        <v>196</v>
      </c>
      <c r="G1616" t="s">
        <v>95</v>
      </c>
      <c r="H1616" t="s">
        <v>98</v>
      </c>
      <c r="I1616" t="s">
        <v>206</v>
      </c>
      <c r="J1616" t="s">
        <v>111</v>
      </c>
      <c r="K1616" t="s">
        <v>204</v>
      </c>
      <c r="L1616">
        <v>8</v>
      </c>
      <c r="X1616" s="16"/>
      <c r="Y1616" t="s">
        <v>68</v>
      </c>
      <c r="Z1616">
        <v>7</v>
      </c>
      <c r="AA1616">
        <v>2</v>
      </c>
      <c r="AB1616">
        <v>4</v>
      </c>
      <c r="AC1616">
        <v>8</v>
      </c>
      <c r="AD1616" t="s">
        <v>129</v>
      </c>
      <c r="AE1616" s="16">
        <v>4</v>
      </c>
      <c r="AF1616" s="16">
        <v>4</v>
      </c>
      <c r="AG1616" s="16">
        <v>3</v>
      </c>
      <c r="AH1616" s="16">
        <v>4</v>
      </c>
      <c r="AI1616" s="16"/>
      <c r="AJ1616" s="16">
        <v>3</v>
      </c>
      <c r="AK1616">
        <v>9</v>
      </c>
      <c r="AL1616" s="16">
        <v>10</v>
      </c>
      <c r="AM1616" s="16">
        <v>8</v>
      </c>
      <c r="AN1616" s="16">
        <v>9</v>
      </c>
      <c r="AO1616" s="16">
        <v>9</v>
      </c>
      <c r="AP1616" s="16">
        <v>9</v>
      </c>
      <c r="AQ1616" s="16">
        <v>1</v>
      </c>
      <c r="AR1616" s="16">
        <v>3</v>
      </c>
      <c r="AS1616" s="16">
        <v>2</v>
      </c>
      <c r="AT1616" s="16">
        <v>4</v>
      </c>
      <c r="AU1616">
        <v>1</v>
      </c>
      <c r="AV1616">
        <v>1</v>
      </c>
      <c r="AW1616">
        <v>0</v>
      </c>
      <c r="AX1616">
        <v>0</v>
      </c>
      <c r="AY1616">
        <v>1</v>
      </c>
      <c r="AZ1616">
        <v>0</v>
      </c>
    </row>
    <row r="1617" spans="1:52" x14ac:dyDescent="0.35">
      <c r="A1617">
        <v>14119</v>
      </c>
      <c r="B1617" t="s">
        <v>69</v>
      </c>
      <c r="C1617" t="s">
        <v>74</v>
      </c>
      <c r="D1617" t="s">
        <v>68</v>
      </c>
      <c r="E1617" t="s">
        <v>81</v>
      </c>
      <c r="F1617" t="s">
        <v>200</v>
      </c>
      <c r="G1617" t="s">
        <v>96</v>
      </c>
      <c r="H1617" t="s">
        <v>98</v>
      </c>
      <c r="I1617" t="s">
        <v>199</v>
      </c>
      <c r="J1617" t="s">
        <v>111</v>
      </c>
      <c r="K1617" t="s">
        <v>116</v>
      </c>
      <c r="L1617">
        <v>10</v>
      </c>
      <c r="X1617" s="16"/>
      <c r="Y1617" t="s">
        <v>69</v>
      </c>
      <c r="AB1617">
        <v>4</v>
      </c>
      <c r="AE1617" s="16"/>
      <c r="AF1617" s="16"/>
      <c r="AG1617" s="16"/>
      <c r="AH1617" s="16"/>
      <c r="AI1617" s="16"/>
      <c r="AJ1617" s="16"/>
      <c r="AK1617">
        <v>9</v>
      </c>
      <c r="AL1617" s="16">
        <v>10</v>
      </c>
      <c r="AM1617" s="16">
        <v>8</v>
      </c>
      <c r="AN1617" s="16">
        <v>8</v>
      </c>
      <c r="AO1617" s="16">
        <v>10</v>
      </c>
      <c r="AP1617" s="16">
        <v>8</v>
      </c>
      <c r="AQ1617" s="16">
        <v>3</v>
      </c>
      <c r="AR1617" s="16">
        <v>1</v>
      </c>
      <c r="AS1617" s="16">
        <v>2</v>
      </c>
      <c r="AT1617" s="16">
        <v>4</v>
      </c>
      <c r="AU1617">
        <v>1</v>
      </c>
      <c r="AV1617">
        <v>1</v>
      </c>
      <c r="AW1617">
        <v>1</v>
      </c>
      <c r="AX1617">
        <v>0</v>
      </c>
      <c r="AY1617">
        <v>0</v>
      </c>
      <c r="AZ1617">
        <v>0</v>
      </c>
    </row>
    <row r="1618" spans="1:52" x14ac:dyDescent="0.35">
      <c r="A1618">
        <v>14120</v>
      </c>
      <c r="B1618" t="s">
        <v>69</v>
      </c>
      <c r="C1618" t="s">
        <v>74</v>
      </c>
      <c r="D1618" t="s">
        <v>68</v>
      </c>
      <c r="E1618" t="s">
        <v>79</v>
      </c>
      <c r="F1618" t="s">
        <v>196</v>
      </c>
      <c r="G1618" t="s">
        <v>95</v>
      </c>
      <c r="H1618" t="s">
        <v>97</v>
      </c>
      <c r="I1618" t="s">
        <v>203</v>
      </c>
      <c r="J1618" t="s">
        <v>111</v>
      </c>
      <c r="K1618" t="s">
        <v>204</v>
      </c>
      <c r="L1618">
        <v>9</v>
      </c>
      <c r="X1618" s="16"/>
      <c r="Y1618" t="s">
        <v>68</v>
      </c>
      <c r="Z1618">
        <v>7</v>
      </c>
      <c r="AA1618">
        <v>3</v>
      </c>
      <c r="AB1618">
        <v>5</v>
      </c>
      <c r="AC1618">
        <v>10</v>
      </c>
      <c r="AD1618" t="s">
        <v>128</v>
      </c>
      <c r="AE1618" s="16">
        <v>2</v>
      </c>
      <c r="AF1618" s="16">
        <v>4</v>
      </c>
      <c r="AG1618" s="16">
        <v>3</v>
      </c>
      <c r="AH1618" s="16">
        <v>3</v>
      </c>
      <c r="AI1618" s="16">
        <v>1</v>
      </c>
      <c r="AJ1618" s="16"/>
      <c r="AK1618">
        <v>9</v>
      </c>
      <c r="AL1618" s="16">
        <v>10</v>
      </c>
      <c r="AM1618" s="16">
        <v>8</v>
      </c>
      <c r="AN1618" s="16">
        <v>8</v>
      </c>
      <c r="AO1618" s="16">
        <v>8</v>
      </c>
      <c r="AP1618" s="16">
        <v>8</v>
      </c>
      <c r="AQ1618" s="16">
        <v>1</v>
      </c>
      <c r="AR1618" s="16">
        <v>4</v>
      </c>
      <c r="AS1618" s="16">
        <v>2</v>
      </c>
      <c r="AT1618" s="16">
        <v>3</v>
      </c>
      <c r="AU1618">
        <v>1</v>
      </c>
      <c r="AV1618">
        <v>1</v>
      </c>
      <c r="AW1618">
        <v>1</v>
      </c>
      <c r="AX1618">
        <v>0</v>
      </c>
      <c r="AY1618">
        <v>0</v>
      </c>
      <c r="AZ1618">
        <v>0</v>
      </c>
    </row>
    <row r="1619" spans="1:52" x14ac:dyDescent="0.35">
      <c r="A1619">
        <v>14121</v>
      </c>
      <c r="B1619" t="s">
        <v>69</v>
      </c>
      <c r="C1619" t="s">
        <v>74</v>
      </c>
      <c r="D1619" t="s">
        <v>68</v>
      </c>
      <c r="E1619" t="s">
        <v>81</v>
      </c>
      <c r="F1619" t="s">
        <v>198</v>
      </c>
      <c r="G1619" t="s">
        <v>95</v>
      </c>
      <c r="H1619" t="s">
        <v>97</v>
      </c>
      <c r="I1619" t="s">
        <v>209</v>
      </c>
      <c r="J1619" t="s">
        <v>111</v>
      </c>
      <c r="K1619" t="s">
        <v>204</v>
      </c>
      <c r="L1619">
        <v>8</v>
      </c>
      <c r="X1619" s="16"/>
      <c r="Y1619" t="s">
        <v>69</v>
      </c>
      <c r="AB1619">
        <v>4</v>
      </c>
      <c r="AE1619" s="16"/>
      <c r="AF1619" s="16"/>
      <c r="AG1619" s="16"/>
      <c r="AH1619" s="16"/>
      <c r="AI1619" s="16"/>
      <c r="AJ1619" s="16"/>
      <c r="AK1619">
        <v>9</v>
      </c>
      <c r="AL1619" s="16">
        <v>8</v>
      </c>
      <c r="AM1619" s="16">
        <v>10</v>
      </c>
      <c r="AN1619" s="16">
        <v>10</v>
      </c>
      <c r="AO1619" s="16">
        <v>10</v>
      </c>
      <c r="AP1619" s="16">
        <v>9</v>
      </c>
      <c r="AQ1619" s="16">
        <v>2</v>
      </c>
      <c r="AR1619" s="16">
        <v>1</v>
      </c>
      <c r="AS1619" s="16">
        <v>3</v>
      </c>
      <c r="AT1619" s="16">
        <v>4</v>
      </c>
      <c r="AU1619">
        <v>1</v>
      </c>
      <c r="AV1619">
        <v>0</v>
      </c>
      <c r="AW1619">
        <v>0</v>
      </c>
      <c r="AX1619">
        <v>0</v>
      </c>
      <c r="AY1619">
        <v>1</v>
      </c>
      <c r="AZ1619">
        <v>0</v>
      </c>
    </row>
    <row r="1620" spans="1:52" x14ac:dyDescent="0.35">
      <c r="A1620">
        <v>14124</v>
      </c>
      <c r="B1620" t="s">
        <v>69</v>
      </c>
      <c r="C1620" t="s">
        <v>74</v>
      </c>
      <c r="D1620" t="s">
        <v>68</v>
      </c>
      <c r="E1620" t="s">
        <v>77</v>
      </c>
      <c r="F1620" t="s">
        <v>200</v>
      </c>
      <c r="G1620" t="s">
        <v>94</v>
      </c>
      <c r="H1620" t="s">
        <v>99</v>
      </c>
      <c r="I1620" t="s">
        <v>203</v>
      </c>
      <c r="J1620" t="s">
        <v>112</v>
      </c>
      <c r="K1620" t="s">
        <v>202</v>
      </c>
      <c r="L1620">
        <v>10</v>
      </c>
      <c r="X1620" s="16"/>
      <c r="Y1620" t="s">
        <v>69</v>
      </c>
      <c r="AB1620">
        <v>4</v>
      </c>
      <c r="AE1620" s="16"/>
      <c r="AF1620" s="16"/>
      <c r="AG1620" s="16"/>
      <c r="AH1620" s="16"/>
      <c r="AI1620" s="16"/>
      <c r="AJ1620" s="16"/>
      <c r="AK1620">
        <v>9</v>
      </c>
      <c r="AL1620" s="16">
        <v>7</v>
      </c>
      <c r="AM1620" s="16">
        <v>7</v>
      </c>
      <c r="AN1620" s="16">
        <v>10</v>
      </c>
      <c r="AO1620" s="16">
        <v>7</v>
      </c>
      <c r="AP1620" s="16">
        <v>7</v>
      </c>
      <c r="AQ1620" s="16">
        <v>1</v>
      </c>
      <c r="AR1620" s="16">
        <v>4</v>
      </c>
      <c r="AS1620" s="16">
        <v>3</v>
      </c>
      <c r="AT1620" s="16">
        <v>2</v>
      </c>
      <c r="AU1620">
        <v>1</v>
      </c>
      <c r="AV1620">
        <v>0</v>
      </c>
      <c r="AW1620">
        <v>0</v>
      </c>
      <c r="AX1620">
        <v>0</v>
      </c>
      <c r="AY1620">
        <v>1</v>
      </c>
      <c r="AZ1620">
        <v>0</v>
      </c>
    </row>
    <row r="1621" spans="1:52" x14ac:dyDescent="0.35">
      <c r="A1621">
        <v>14131</v>
      </c>
      <c r="B1621" t="s">
        <v>69</v>
      </c>
      <c r="C1621" t="s">
        <v>74</v>
      </c>
      <c r="D1621" t="s">
        <v>68</v>
      </c>
      <c r="E1621" t="s">
        <v>78</v>
      </c>
      <c r="F1621" t="s">
        <v>198</v>
      </c>
      <c r="G1621" t="s">
        <v>96</v>
      </c>
      <c r="H1621" t="s">
        <v>97</v>
      </c>
      <c r="I1621" t="s">
        <v>205</v>
      </c>
      <c r="J1621" t="s">
        <v>111</v>
      </c>
      <c r="K1621" t="s">
        <v>202</v>
      </c>
      <c r="L1621">
        <v>7</v>
      </c>
      <c r="X1621" s="16"/>
      <c r="Y1621" t="s">
        <v>69</v>
      </c>
      <c r="AB1621">
        <v>5</v>
      </c>
      <c r="AE1621" s="16"/>
      <c r="AF1621" s="16"/>
      <c r="AG1621" s="16"/>
      <c r="AH1621" s="16"/>
      <c r="AI1621" s="16"/>
      <c r="AJ1621" s="16"/>
      <c r="AK1621">
        <v>8</v>
      </c>
      <c r="AL1621" s="16">
        <v>6</v>
      </c>
      <c r="AM1621" s="16">
        <v>10</v>
      </c>
      <c r="AN1621" s="16">
        <v>7</v>
      </c>
      <c r="AO1621" s="16">
        <v>5</v>
      </c>
      <c r="AP1621" s="16">
        <v>8</v>
      </c>
      <c r="AQ1621" s="16">
        <v>2</v>
      </c>
      <c r="AR1621" s="16">
        <v>4</v>
      </c>
      <c r="AS1621" s="16">
        <v>1</v>
      </c>
      <c r="AT1621" s="16">
        <v>3</v>
      </c>
      <c r="AU1621">
        <v>1</v>
      </c>
      <c r="AV1621">
        <v>1</v>
      </c>
      <c r="AW1621">
        <v>0</v>
      </c>
      <c r="AX1621">
        <v>0</v>
      </c>
      <c r="AY1621">
        <v>0</v>
      </c>
      <c r="AZ1621">
        <v>0</v>
      </c>
    </row>
    <row r="1622" spans="1:52" x14ac:dyDescent="0.35">
      <c r="A1622">
        <v>14140</v>
      </c>
      <c r="B1622" t="s">
        <v>69</v>
      </c>
      <c r="C1622" t="s">
        <v>74</v>
      </c>
      <c r="D1622" t="s">
        <v>68</v>
      </c>
      <c r="E1622" t="s">
        <v>86</v>
      </c>
      <c r="F1622" t="s">
        <v>200</v>
      </c>
      <c r="G1622" t="s">
        <v>94</v>
      </c>
      <c r="H1622" t="s">
        <v>99</v>
      </c>
      <c r="I1622" t="s">
        <v>209</v>
      </c>
      <c r="J1622" t="s">
        <v>111</v>
      </c>
      <c r="K1622" t="s">
        <v>116</v>
      </c>
      <c r="L1622">
        <v>9</v>
      </c>
      <c r="X1622" s="16"/>
      <c r="Y1622" t="s">
        <v>69</v>
      </c>
      <c r="AB1622">
        <v>5</v>
      </c>
      <c r="AE1622" s="16"/>
      <c r="AF1622" s="16"/>
      <c r="AG1622" s="16"/>
      <c r="AH1622" s="16"/>
      <c r="AI1622" s="16"/>
      <c r="AJ1622" s="16"/>
      <c r="AK1622">
        <v>10</v>
      </c>
      <c r="AL1622" s="16">
        <v>9</v>
      </c>
      <c r="AM1622" s="16">
        <v>7</v>
      </c>
      <c r="AN1622" s="16">
        <v>9</v>
      </c>
      <c r="AO1622" s="16">
        <v>9</v>
      </c>
      <c r="AP1622" s="16">
        <v>9</v>
      </c>
      <c r="AQ1622" s="16">
        <v>1</v>
      </c>
      <c r="AR1622" s="16">
        <v>3</v>
      </c>
      <c r="AS1622" s="16">
        <v>2</v>
      </c>
      <c r="AT1622" s="16">
        <v>4</v>
      </c>
      <c r="AU1622">
        <v>0</v>
      </c>
      <c r="AV1622">
        <v>0</v>
      </c>
      <c r="AW1622">
        <v>0</v>
      </c>
      <c r="AX1622">
        <v>0</v>
      </c>
      <c r="AY1622">
        <v>1</v>
      </c>
      <c r="AZ1622">
        <v>0</v>
      </c>
    </row>
    <row r="1623" spans="1:52" x14ac:dyDescent="0.35">
      <c r="A1623">
        <v>14141</v>
      </c>
      <c r="B1623" t="s">
        <v>69</v>
      </c>
      <c r="C1623" t="s">
        <v>74</v>
      </c>
      <c r="D1623" t="s">
        <v>68</v>
      </c>
      <c r="E1623" t="s">
        <v>85</v>
      </c>
      <c r="F1623" t="s">
        <v>198</v>
      </c>
      <c r="G1623" t="s">
        <v>95</v>
      </c>
      <c r="H1623" t="s">
        <v>97</v>
      </c>
      <c r="I1623" t="s">
        <v>199</v>
      </c>
      <c r="J1623" t="s">
        <v>111</v>
      </c>
      <c r="K1623" t="s">
        <v>116</v>
      </c>
      <c r="L1623">
        <v>9</v>
      </c>
      <c r="X1623" s="16"/>
      <c r="Y1623" t="s">
        <v>68</v>
      </c>
      <c r="Z1623">
        <v>10</v>
      </c>
      <c r="AA1623">
        <v>4</v>
      </c>
      <c r="AB1623">
        <v>5</v>
      </c>
      <c r="AC1623">
        <v>10</v>
      </c>
      <c r="AD1623" t="s">
        <v>129</v>
      </c>
      <c r="AE1623" s="16">
        <v>4</v>
      </c>
      <c r="AF1623" s="16">
        <v>3</v>
      </c>
      <c r="AG1623" s="16">
        <v>5</v>
      </c>
      <c r="AH1623" s="16">
        <v>4</v>
      </c>
      <c r="AI1623" s="16"/>
      <c r="AJ1623" s="16">
        <v>3</v>
      </c>
      <c r="AK1623">
        <v>10</v>
      </c>
      <c r="AL1623" s="16">
        <v>10</v>
      </c>
      <c r="AM1623" s="16">
        <v>9</v>
      </c>
      <c r="AN1623" s="16">
        <v>10</v>
      </c>
      <c r="AO1623" s="16">
        <v>8</v>
      </c>
      <c r="AP1623" s="16">
        <v>9</v>
      </c>
      <c r="AQ1623" s="16">
        <v>1</v>
      </c>
      <c r="AR1623" s="16">
        <v>4</v>
      </c>
      <c r="AS1623" s="16">
        <v>3</v>
      </c>
      <c r="AT1623" s="16">
        <v>2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0</v>
      </c>
    </row>
    <row r="1624" spans="1:52" x14ac:dyDescent="0.35">
      <c r="A1624">
        <v>14144</v>
      </c>
      <c r="B1624" t="s">
        <v>69</v>
      </c>
      <c r="C1624" t="s">
        <v>74</v>
      </c>
      <c r="D1624" t="s">
        <v>68</v>
      </c>
      <c r="E1624" t="s">
        <v>80</v>
      </c>
      <c r="F1624" t="s">
        <v>196</v>
      </c>
      <c r="G1624" t="s">
        <v>96</v>
      </c>
      <c r="H1624" t="s">
        <v>98</v>
      </c>
      <c r="I1624" t="s">
        <v>201</v>
      </c>
      <c r="J1624" t="s">
        <v>111</v>
      </c>
      <c r="K1624" t="s">
        <v>202</v>
      </c>
      <c r="L1624">
        <v>9</v>
      </c>
      <c r="X1624" s="16"/>
      <c r="Y1624" t="s">
        <v>68</v>
      </c>
      <c r="Z1624">
        <v>10</v>
      </c>
      <c r="AA1624">
        <v>5</v>
      </c>
      <c r="AB1624">
        <v>5</v>
      </c>
      <c r="AC1624">
        <v>10</v>
      </c>
      <c r="AD1624" t="s">
        <v>128</v>
      </c>
      <c r="AE1624" s="16">
        <v>4</v>
      </c>
      <c r="AF1624" s="16">
        <v>2</v>
      </c>
      <c r="AG1624" s="16">
        <v>5</v>
      </c>
      <c r="AH1624" s="16">
        <v>4</v>
      </c>
      <c r="AI1624" s="16">
        <v>3</v>
      </c>
      <c r="AJ1624" s="16"/>
      <c r="AK1624">
        <v>10</v>
      </c>
      <c r="AL1624" s="16">
        <v>10</v>
      </c>
      <c r="AM1624" s="16">
        <v>8</v>
      </c>
      <c r="AN1624" s="16">
        <v>7</v>
      </c>
      <c r="AO1624" s="16">
        <v>10</v>
      </c>
      <c r="AP1624" s="16">
        <v>9</v>
      </c>
      <c r="AQ1624" s="16">
        <v>4</v>
      </c>
      <c r="AR1624" s="16">
        <v>3</v>
      </c>
      <c r="AS1624" s="16">
        <v>2</v>
      </c>
      <c r="AT1624" s="16">
        <v>1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</row>
    <row r="1625" spans="1:52" x14ac:dyDescent="0.35">
      <c r="A1625">
        <v>14146</v>
      </c>
      <c r="B1625" t="s">
        <v>69</v>
      </c>
      <c r="C1625" t="s">
        <v>74</v>
      </c>
      <c r="D1625" t="s">
        <v>68</v>
      </c>
      <c r="E1625" t="s">
        <v>80</v>
      </c>
      <c r="F1625" t="s">
        <v>198</v>
      </c>
      <c r="G1625" t="s">
        <v>95</v>
      </c>
      <c r="H1625" t="s">
        <v>97</v>
      </c>
      <c r="I1625" t="s">
        <v>206</v>
      </c>
      <c r="J1625" t="s">
        <v>110</v>
      </c>
      <c r="K1625" t="s">
        <v>204</v>
      </c>
      <c r="L1625">
        <v>10</v>
      </c>
      <c r="P1625">
        <v>10</v>
      </c>
      <c r="Q1625">
        <v>9</v>
      </c>
      <c r="R1625">
        <v>10</v>
      </c>
      <c r="S1625">
        <v>8</v>
      </c>
      <c r="T1625">
        <v>10</v>
      </c>
      <c r="U1625">
        <v>9</v>
      </c>
      <c r="V1625" t="s">
        <v>123</v>
      </c>
      <c r="X1625">
        <v>4</v>
      </c>
      <c r="Y1625" t="s">
        <v>69</v>
      </c>
      <c r="AB1625">
        <v>4</v>
      </c>
      <c r="AE1625" s="16"/>
      <c r="AF1625" s="16"/>
      <c r="AG1625" s="16"/>
      <c r="AH1625" s="16"/>
      <c r="AI1625" s="16"/>
      <c r="AJ1625" s="16"/>
      <c r="AL1625" s="16"/>
      <c r="AM1625" s="16"/>
      <c r="AN1625" s="16"/>
      <c r="AO1625" s="16"/>
      <c r="AP1625" s="16"/>
      <c r="AQ1625" s="16"/>
      <c r="AR1625" s="16"/>
      <c r="AS1625" s="16"/>
      <c r="AT1625" s="16"/>
      <c r="AU1625">
        <v>1</v>
      </c>
      <c r="AV1625">
        <v>1</v>
      </c>
      <c r="AW1625">
        <v>0</v>
      </c>
      <c r="AX1625">
        <v>0</v>
      </c>
      <c r="AY1625">
        <v>1</v>
      </c>
      <c r="AZ1625">
        <v>0</v>
      </c>
    </row>
    <row r="1626" spans="1:52" x14ac:dyDescent="0.35">
      <c r="A1626">
        <v>14147</v>
      </c>
      <c r="B1626" t="s">
        <v>69</v>
      </c>
      <c r="C1626" t="s">
        <v>74</v>
      </c>
      <c r="D1626" t="s">
        <v>68</v>
      </c>
      <c r="E1626" t="s">
        <v>84</v>
      </c>
      <c r="F1626" t="s">
        <v>196</v>
      </c>
      <c r="G1626" t="s">
        <v>96</v>
      </c>
      <c r="H1626" t="s">
        <v>97</v>
      </c>
      <c r="I1626" t="s">
        <v>209</v>
      </c>
      <c r="J1626" t="s">
        <v>110</v>
      </c>
      <c r="K1626" t="s">
        <v>116</v>
      </c>
      <c r="L1626">
        <v>9</v>
      </c>
      <c r="P1626">
        <v>8</v>
      </c>
      <c r="Q1626">
        <v>4</v>
      </c>
      <c r="R1626">
        <v>8</v>
      </c>
      <c r="S1626">
        <v>10</v>
      </c>
      <c r="T1626">
        <v>8</v>
      </c>
      <c r="U1626">
        <v>4</v>
      </c>
      <c r="V1626" t="s">
        <v>123</v>
      </c>
      <c r="X1626">
        <v>5</v>
      </c>
      <c r="Y1626" t="s">
        <v>69</v>
      </c>
      <c r="AB1626">
        <v>4</v>
      </c>
      <c r="AE1626" s="16"/>
      <c r="AF1626" s="16"/>
      <c r="AG1626" s="16"/>
      <c r="AH1626" s="16"/>
      <c r="AI1626" s="16"/>
      <c r="AJ1626" s="16"/>
      <c r="AL1626" s="16"/>
      <c r="AM1626" s="16"/>
      <c r="AN1626" s="16"/>
      <c r="AO1626" s="16"/>
      <c r="AP1626" s="16"/>
      <c r="AQ1626" s="16"/>
      <c r="AR1626" s="16"/>
      <c r="AS1626" s="16"/>
      <c r="AT1626" s="16"/>
      <c r="AU1626">
        <v>1</v>
      </c>
      <c r="AV1626">
        <v>0</v>
      </c>
      <c r="AW1626">
        <v>0</v>
      </c>
      <c r="AX1626">
        <v>0</v>
      </c>
      <c r="AY1626">
        <v>0</v>
      </c>
      <c r="AZ1626">
        <v>0</v>
      </c>
    </row>
    <row r="1627" spans="1:52" x14ac:dyDescent="0.35">
      <c r="A1627">
        <v>14148</v>
      </c>
      <c r="B1627" t="s">
        <v>69</v>
      </c>
      <c r="C1627" t="s">
        <v>74</v>
      </c>
      <c r="D1627" t="s">
        <v>68</v>
      </c>
      <c r="E1627" t="s">
        <v>81</v>
      </c>
      <c r="F1627" t="s">
        <v>200</v>
      </c>
      <c r="G1627" t="s">
        <v>96</v>
      </c>
      <c r="H1627" t="s">
        <v>99</v>
      </c>
      <c r="I1627" t="s">
        <v>209</v>
      </c>
      <c r="J1627" t="s">
        <v>111</v>
      </c>
      <c r="K1627" t="s">
        <v>116</v>
      </c>
      <c r="L1627">
        <v>7</v>
      </c>
      <c r="X1627" s="16"/>
      <c r="Y1627" t="s">
        <v>68</v>
      </c>
      <c r="Z1627">
        <v>6</v>
      </c>
      <c r="AA1627">
        <v>5</v>
      </c>
      <c r="AB1627">
        <v>5</v>
      </c>
      <c r="AC1627">
        <v>9</v>
      </c>
      <c r="AD1627" t="s">
        <v>129</v>
      </c>
      <c r="AE1627" s="16">
        <v>5</v>
      </c>
      <c r="AF1627" s="16">
        <v>3</v>
      </c>
      <c r="AG1627" s="16">
        <v>5</v>
      </c>
      <c r="AH1627" s="16">
        <v>5</v>
      </c>
      <c r="AI1627" s="16"/>
      <c r="AJ1627" s="16">
        <v>3</v>
      </c>
      <c r="AK1627">
        <v>9</v>
      </c>
      <c r="AL1627" s="16">
        <v>9</v>
      </c>
      <c r="AM1627" s="16">
        <v>7</v>
      </c>
      <c r="AN1627" s="16">
        <v>6</v>
      </c>
      <c r="AO1627" s="16">
        <v>8</v>
      </c>
      <c r="AP1627" s="16">
        <v>8</v>
      </c>
      <c r="AQ1627" s="16">
        <v>2</v>
      </c>
      <c r="AR1627" s="16">
        <v>1</v>
      </c>
      <c r="AS1627" s="16">
        <v>3</v>
      </c>
      <c r="AT1627" s="16">
        <v>4</v>
      </c>
      <c r="AU1627">
        <v>1</v>
      </c>
      <c r="AV1627">
        <v>0</v>
      </c>
      <c r="AW1627">
        <v>0</v>
      </c>
      <c r="AX1627">
        <v>0</v>
      </c>
      <c r="AY1627">
        <v>1</v>
      </c>
      <c r="AZ1627">
        <v>0</v>
      </c>
    </row>
    <row r="1628" spans="1:52" x14ac:dyDescent="0.35">
      <c r="A1628">
        <v>14149</v>
      </c>
      <c r="B1628" t="s">
        <v>69</v>
      </c>
      <c r="C1628" t="s">
        <v>74</v>
      </c>
      <c r="D1628" t="s">
        <v>68</v>
      </c>
      <c r="E1628" t="s">
        <v>84</v>
      </c>
      <c r="F1628" t="s">
        <v>196</v>
      </c>
      <c r="G1628" t="s">
        <v>96</v>
      </c>
      <c r="H1628" t="s">
        <v>98</v>
      </c>
      <c r="I1628" t="s">
        <v>205</v>
      </c>
      <c r="J1628" t="s">
        <v>111</v>
      </c>
      <c r="K1628" t="s">
        <v>116</v>
      </c>
      <c r="L1628">
        <v>9</v>
      </c>
      <c r="X1628" s="16"/>
      <c r="Y1628" t="s">
        <v>69</v>
      </c>
      <c r="AB1628">
        <v>4</v>
      </c>
      <c r="AE1628" s="16"/>
      <c r="AF1628" s="16"/>
      <c r="AG1628" s="16"/>
      <c r="AH1628" s="16"/>
      <c r="AI1628" s="16"/>
      <c r="AJ1628" s="16"/>
      <c r="AK1628">
        <v>9</v>
      </c>
      <c r="AL1628" s="16">
        <v>10</v>
      </c>
      <c r="AM1628" s="16">
        <v>9</v>
      </c>
      <c r="AN1628" s="16">
        <v>10</v>
      </c>
      <c r="AO1628" s="16">
        <v>9</v>
      </c>
      <c r="AP1628" s="16">
        <v>9</v>
      </c>
      <c r="AQ1628" s="16">
        <v>2</v>
      </c>
      <c r="AR1628" s="16">
        <v>4</v>
      </c>
      <c r="AS1628" s="16">
        <v>3</v>
      </c>
      <c r="AT1628" s="16">
        <v>1</v>
      </c>
      <c r="AU1628">
        <v>1</v>
      </c>
      <c r="AV1628">
        <v>0</v>
      </c>
      <c r="AW1628">
        <v>0</v>
      </c>
      <c r="AX1628">
        <v>0</v>
      </c>
      <c r="AY1628">
        <v>1</v>
      </c>
      <c r="AZ1628">
        <v>0</v>
      </c>
    </row>
    <row r="1629" spans="1:52" x14ac:dyDescent="0.35">
      <c r="A1629">
        <v>14150</v>
      </c>
      <c r="B1629" t="s">
        <v>69</v>
      </c>
      <c r="C1629" t="s">
        <v>74</v>
      </c>
      <c r="D1629" t="s">
        <v>68</v>
      </c>
      <c r="E1629" t="s">
        <v>78</v>
      </c>
      <c r="F1629" t="s">
        <v>208</v>
      </c>
      <c r="G1629" t="s">
        <v>93</v>
      </c>
      <c r="H1629" t="s">
        <v>99</v>
      </c>
      <c r="I1629" t="s">
        <v>199</v>
      </c>
      <c r="J1629" t="s">
        <v>111</v>
      </c>
      <c r="K1629" t="s">
        <v>204</v>
      </c>
      <c r="L1629">
        <v>9</v>
      </c>
      <c r="X1629" s="16"/>
      <c r="Y1629" t="s">
        <v>68</v>
      </c>
      <c r="Z1629">
        <v>9</v>
      </c>
      <c r="AA1629">
        <v>4</v>
      </c>
      <c r="AB1629">
        <v>4</v>
      </c>
      <c r="AC1629">
        <v>10</v>
      </c>
      <c r="AD1629" t="s">
        <v>129</v>
      </c>
      <c r="AE1629" s="16">
        <v>4</v>
      </c>
      <c r="AF1629" s="16">
        <v>5</v>
      </c>
      <c r="AG1629" s="16">
        <v>4</v>
      </c>
      <c r="AH1629" s="16">
        <v>5</v>
      </c>
      <c r="AI1629" s="16"/>
      <c r="AJ1629" s="16">
        <v>1</v>
      </c>
      <c r="AK1629">
        <v>10</v>
      </c>
      <c r="AL1629" s="16">
        <v>10</v>
      </c>
      <c r="AM1629" s="16">
        <v>7</v>
      </c>
      <c r="AN1629" s="16">
        <v>8</v>
      </c>
      <c r="AO1629" s="16">
        <v>7</v>
      </c>
      <c r="AP1629" s="16">
        <v>8</v>
      </c>
      <c r="AQ1629" s="16">
        <v>4</v>
      </c>
      <c r="AR1629" s="16">
        <v>1</v>
      </c>
      <c r="AS1629" s="16">
        <v>3</v>
      </c>
      <c r="AT1629" s="16">
        <v>2</v>
      </c>
      <c r="AU1629">
        <v>1</v>
      </c>
      <c r="AV1629">
        <v>0</v>
      </c>
      <c r="AW1629">
        <v>1</v>
      </c>
      <c r="AX1629">
        <v>0</v>
      </c>
      <c r="AY1629">
        <v>0</v>
      </c>
      <c r="AZ1629">
        <v>0</v>
      </c>
    </row>
    <row r="1630" spans="1:52" x14ac:dyDescent="0.35">
      <c r="A1630">
        <v>14154</v>
      </c>
      <c r="B1630" t="s">
        <v>69</v>
      </c>
      <c r="C1630" t="s">
        <v>74</v>
      </c>
      <c r="D1630" t="s">
        <v>68</v>
      </c>
      <c r="E1630" t="s">
        <v>86</v>
      </c>
      <c r="F1630" t="s">
        <v>196</v>
      </c>
      <c r="G1630" t="s">
        <v>96</v>
      </c>
      <c r="H1630" t="s">
        <v>97</v>
      </c>
      <c r="I1630" t="s">
        <v>206</v>
      </c>
      <c r="J1630" t="s">
        <v>111</v>
      </c>
      <c r="K1630" t="s">
        <v>204</v>
      </c>
      <c r="L1630">
        <v>9</v>
      </c>
      <c r="X1630" s="16"/>
      <c r="Y1630" t="s">
        <v>69</v>
      </c>
      <c r="AB1630">
        <v>5</v>
      </c>
      <c r="AE1630" s="16"/>
      <c r="AF1630" s="16"/>
      <c r="AG1630" s="16"/>
      <c r="AH1630" s="16"/>
      <c r="AI1630" s="16"/>
      <c r="AJ1630" s="16"/>
      <c r="AK1630">
        <v>10</v>
      </c>
      <c r="AL1630" s="16">
        <v>10</v>
      </c>
      <c r="AM1630" s="16">
        <v>7</v>
      </c>
      <c r="AN1630" s="16">
        <v>9</v>
      </c>
      <c r="AO1630" s="16">
        <v>7</v>
      </c>
      <c r="AP1630" s="16">
        <v>10</v>
      </c>
      <c r="AQ1630" s="16">
        <v>3</v>
      </c>
      <c r="AR1630" s="16">
        <v>2</v>
      </c>
      <c r="AS1630" s="16">
        <v>4</v>
      </c>
      <c r="AT1630" s="16">
        <v>1</v>
      </c>
      <c r="AU1630">
        <v>1</v>
      </c>
      <c r="AV1630">
        <v>1</v>
      </c>
      <c r="AW1630">
        <v>0</v>
      </c>
      <c r="AX1630">
        <v>0</v>
      </c>
      <c r="AY1630">
        <v>0</v>
      </c>
      <c r="AZ1630">
        <v>0</v>
      </c>
    </row>
    <row r="1631" spans="1:52" x14ac:dyDescent="0.35">
      <c r="A1631">
        <v>14160</v>
      </c>
      <c r="B1631" t="s">
        <v>69</v>
      </c>
      <c r="C1631" t="s">
        <v>74</v>
      </c>
      <c r="D1631" t="s">
        <v>68</v>
      </c>
      <c r="E1631" t="s">
        <v>76</v>
      </c>
      <c r="F1631" t="s">
        <v>196</v>
      </c>
      <c r="G1631" t="s">
        <v>96</v>
      </c>
      <c r="H1631" t="s">
        <v>98</v>
      </c>
      <c r="I1631" t="s">
        <v>197</v>
      </c>
      <c r="J1631" t="s">
        <v>111</v>
      </c>
      <c r="K1631" t="s">
        <v>204</v>
      </c>
      <c r="L1631">
        <v>9</v>
      </c>
      <c r="X1631" s="16"/>
      <c r="Y1631" t="s">
        <v>69</v>
      </c>
      <c r="AB1631">
        <v>5</v>
      </c>
      <c r="AE1631" s="16"/>
      <c r="AF1631" s="16"/>
      <c r="AG1631" s="16"/>
      <c r="AH1631" s="16"/>
      <c r="AI1631" s="16"/>
      <c r="AJ1631" s="16"/>
      <c r="AK1631">
        <v>10</v>
      </c>
      <c r="AL1631" s="16">
        <v>9</v>
      </c>
      <c r="AM1631" s="16">
        <v>10</v>
      </c>
      <c r="AN1631" s="16">
        <v>10</v>
      </c>
      <c r="AO1631" s="16">
        <v>10</v>
      </c>
      <c r="AP1631" s="16">
        <v>7</v>
      </c>
      <c r="AQ1631" s="16">
        <v>3</v>
      </c>
      <c r="AR1631" s="16">
        <v>2</v>
      </c>
      <c r="AS1631" s="16">
        <v>1</v>
      </c>
      <c r="AT1631" s="16">
        <v>4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</row>
    <row r="1632" spans="1:52" x14ac:dyDescent="0.35">
      <c r="A1632">
        <v>14161</v>
      </c>
      <c r="B1632" t="s">
        <v>69</v>
      </c>
      <c r="C1632" t="s">
        <v>74</v>
      </c>
      <c r="D1632" t="s">
        <v>68</v>
      </c>
      <c r="E1632" t="s">
        <v>86</v>
      </c>
      <c r="F1632" t="s">
        <v>196</v>
      </c>
      <c r="G1632" t="s">
        <v>95</v>
      </c>
      <c r="H1632" t="s">
        <v>98</v>
      </c>
      <c r="I1632" t="s">
        <v>206</v>
      </c>
      <c r="J1632" t="s">
        <v>111</v>
      </c>
      <c r="K1632" t="s">
        <v>116</v>
      </c>
      <c r="L1632">
        <v>10</v>
      </c>
      <c r="X1632" s="16"/>
      <c r="Y1632" t="s">
        <v>68</v>
      </c>
      <c r="Z1632">
        <v>10</v>
      </c>
      <c r="AA1632">
        <v>4</v>
      </c>
      <c r="AB1632">
        <v>5</v>
      </c>
      <c r="AC1632">
        <v>9</v>
      </c>
      <c r="AD1632" t="s">
        <v>128</v>
      </c>
      <c r="AE1632" s="16">
        <v>3</v>
      </c>
      <c r="AF1632" s="16">
        <v>2</v>
      </c>
      <c r="AG1632" s="16">
        <v>3</v>
      </c>
      <c r="AH1632" s="16">
        <v>2</v>
      </c>
      <c r="AI1632" s="16">
        <v>4</v>
      </c>
      <c r="AJ1632" s="16"/>
      <c r="AK1632">
        <v>9</v>
      </c>
      <c r="AL1632" s="16">
        <v>10</v>
      </c>
      <c r="AM1632" s="16">
        <v>8</v>
      </c>
      <c r="AN1632" s="16">
        <v>9</v>
      </c>
      <c r="AO1632" s="16">
        <v>9</v>
      </c>
      <c r="AP1632" s="16">
        <v>9</v>
      </c>
      <c r="AQ1632" s="16">
        <v>2</v>
      </c>
      <c r="AR1632" s="16">
        <v>1</v>
      </c>
      <c r="AS1632" s="16">
        <v>3</v>
      </c>
      <c r="AT1632" s="16">
        <v>4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</row>
    <row r="1633" spans="1:52" x14ac:dyDescent="0.35">
      <c r="A1633">
        <v>14164</v>
      </c>
      <c r="B1633" t="s">
        <v>69</v>
      </c>
      <c r="C1633" t="s">
        <v>74</v>
      </c>
      <c r="D1633" t="s">
        <v>68</v>
      </c>
      <c r="E1633" t="s">
        <v>75</v>
      </c>
      <c r="F1633" t="s">
        <v>196</v>
      </c>
      <c r="G1633" t="s">
        <v>96</v>
      </c>
      <c r="H1633" t="s">
        <v>97</v>
      </c>
      <c r="I1633" t="s">
        <v>209</v>
      </c>
      <c r="J1633" t="s">
        <v>111</v>
      </c>
      <c r="K1633" t="s">
        <v>202</v>
      </c>
      <c r="L1633">
        <v>6</v>
      </c>
      <c r="X1633" s="16"/>
      <c r="Y1633" t="s">
        <v>68</v>
      </c>
      <c r="Z1633">
        <v>5</v>
      </c>
      <c r="AA1633">
        <v>2</v>
      </c>
      <c r="AB1633">
        <v>3</v>
      </c>
      <c r="AC1633">
        <v>6</v>
      </c>
      <c r="AD1633" t="s">
        <v>128</v>
      </c>
      <c r="AE1633" s="16">
        <v>5</v>
      </c>
      <c r="AF1633" s="16">
        <v>4</v>
      </c>
      <c r="AG1633" s="16">
        <v>4</v>
      </c>
      <c r="AH1633" s="16">
        <v>4</v>
      </c>
      <c r="AI1633" s="16">
        <v>1</v>
      </c>
      <c r="AJ1633" s="16"/>
      <c r="AK1633">
        <v>7</v>
      </c>
      <c r="AL1633" s="16">
        <v>9</v>
      </c>
      <c r="AM1633" s="16">
        <v>9</v>
      </c>
      <c r="AN1633" s="16">
        <v>6</v>
      </c>
      <c r="AO1633" s="16">
        <v>10</v>
      </c>
      <c r="AP1633" s="16">
        <v>6</v>
      </c>
      <c r="AQ1633" s="16">
        <v>4</v>
      </c>
      <c r="AR1633" s="16">
        <v>3</v>
      </c>
      <c r="AS1633" s="16">
        <v>2</v>
      </c>
      <c r="AT1633" s="16">
        <v>1</v>
      </c>
      <c r="AU1633">
        <v>1</v>
      </c>
      <c r="AV1633">
        <v>1</v>
      </c>
      <c r="AW1633">
        <v>0</v>
      </c>
      <c r="AX1633">
        <v>0</v>
      </c>
      <c r="AY1633">
        <v>0</v>
      </c>
      <c r="AZ1633">
        <v>0</v>
      </c>
    </row>
    <row r="1634" spans="1:52" x14ac:dyDescent="0.35">
      <c r="A1634">
        <v>14170</v>
      </c>
      <c r="B1634" t="s">
        <v>69</v>
      </c>
      <c r="C1634" t="s">
        <v>74</v>
      </c>
      <c r="D1634" t="s">
        <v>68</v>
      </c>
      <c r="E1634" t="s">
        <v>79</v>
      </c>
      <c r="F1634" t="s">
        <v>198</v>
      </c>
      <c r="G1634" t="s">
        <v>95</v>
      </c>
      <c r="H1634" t="s">
        <v>98</v>
      </c>
      <c r="I1634" t="s">
        <v>205</v>
      </c>
      <c r="J1634" t="s">
        <v>111</v>
      </c>
      <c r="K1634" t="s">
        <v>202</v>
      </c>
      <c r="L1634">
        <v>5</v>
      </c>
      <c r="X1634" s="16"/>
      <c r="Y1634" t="s">
        <v>69</v>
      </c>
      <c r="AB1634">
        <v>5</v>
      </c>
      <c r="AE1634" s="16"/>
      <c r="AF1634" s="16"/>
      <c r="AG1634" s="16"/>
      <c r="AH1634" s="16"/>
      <c r="AI1634" s="16"/>
      <c r="AJ1634" s="16"/>
      <c r="AK1634">
        <v>4</v>
      </c>
      <c r="AL1634" s="16">
        <v>6</v>
      </c>
      <c r="AM1634" s="16">
        <v>7</v>
      </c>
      <c r="AN1634" s="16">
        <v>7</v>
      </c>
      <c r="AO1634" s="16">
        <v>7</v>
      </c>
      <c r="AP1634" s="16">
        <v>6</v>
      </c>
      <c r="AQ1634" s="16">
        <v>2</v>
      </c>
      <c r="AR1634" s="16">
        <v>1</v>
      </c>
      <c r="AS1634" s="16">
        <v>3</v>
      </c>
      <c r="AT1634" s="16">
        <v>4</v>
      </c>
      <c r="AU1634">
        <v>1</v>
      </c>
      <c r="AV1634">
        <v>1</v>
      </c>
      <c r="AW1634">
        <v>0</v>
      </c>
      <c r="AX1634">
        <v>0</v>
      </c>
      <c r="AY1634">
        <v>0</v>
      </c>
      <c r="AZ1634">
        <v>0</v>
      </c>
    </row>
    <row r="1635" spans="1:52" x14ac:dyDescent="0.35">
      <c r="A1635">
        <v>14171</v>
      </c>
      <c r="B1635" t="s">
        <v>69</v>
      </c>
      <c r="C1635" t="s">
        <v>74</v>
      </c>
      <c r="D1635" t="s">
        <v>68</v>
      </c>
      <c r="E1635" t="s">
        <v>76</v>
      </c>
      <c r="F1635" t="s">
        <v>198</v>
      </c>
      <c r="G1635" t="s">
        <v>95</v>
      </c>
      <c r="H1635" t="s">
        <v>97</v>
      </c>
      <c r="I1635" t="s">
        <v>209</v>
      </c>
      <c r="J1635" t="s">
        <v>110</v>
      </c>
      <c r="K1635" t="s">
        <v>117</v>
      </c>
      <c r="L1635">
        <v>7</v>
      </c>
      <c r="P1635">
        <v>9</v>
      </c>
      <c r="Q1635">
        <v>10</v>
      </c>
      <c r="R1635">
        <v>9</v>
      </c>
      <c r="S1635">
        <v>10</v>
      </c>
      <c r="T1635">
        <v>10</v>
      </c>
      <c r="U1635">
        <v>10</v>
      </c>
      <c r="V1635" t="s">
        <v>123</v>
      </c>
      <c r="X1635">
        <v>4</v>
      </c>
      <c r="Y1635" t="s">
        <v>69</v>
      </c>
      <c r="AB1635">
        <v>3</v>
      </c>
      <c r="AE1635" s="16"/>
      <c r="AF1635" s="16"/>
      <c r="AG1635" s="16"/>
      <c r="AH1635" s="16"/>
      <c r="AI1635" s="16"/>
      <c r="AJ1635" s="16"/>
      <c r="AL1635" s="16"/>
      <c r="AM1635" s="16"/>
      <c r="AN1635" s="16"/>
      <c r="AO1635" s="16"/>
      <c r="AP1635" s="16"/>
      <c r="AQ1635" s="16"/>
      <c r="AR1635" s="16"/>
      <c r="AS1635" s="16"/>
      <c r="AT1635" s="16"/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</row>
    <row r="1636" spans="1:52" x14ac:dyDescent="0.35">
      <c r="A1636">
        <v>14173</v>
      </c>
      <c r="B1636" t="s">
        <v>69</v>
      </c>
      <c r="C1636" t="s">
        <v>74</v>
      </c>
      <c r="D1636" t="s">
        <v>68</v>
      </c>
      <c r="E1636" t="s">
        <v>80</v>
      </c>
      <c r="F1636" t="s">
        <v>196</v>
      </c>
      <c r="G1636" t="s">
        <v>95</v>
      </c>
      <c r="H1636" t="s">
        <v>98</v>
      </c>
      <c r="I1636" t="s">
        <v>209</v>
      </c>
      <c r="J1636" t="s">
        <v>111</v>
      </c>
      <c r="K1636" t="s">
        <v>204</v>
      </c>
      <c r="L1636">
        <v>9</v>
      </c>
      <c r="X1636" s="16"/>
      <c r="Y1636" t="s">
        <v>69</v>
      </c>
      <c r="AB1636">
        <v>5</v>
      </c>
      <c r="AE1636" s="16"/>
      <c r="AF1636" s="16"/>
      <c r="AG1636" s="16"/>
      <c r="AH1636" s="16"/>
      <c r="AI1636" s="16"/>
      <c r="AJ1636" s="16"/>
      <c r="AK1636">
        <v>9</v>
      </c>
      <c r="AL1636" s="16">
        <v>10</v>
      </c>
      <c r="AM1636" s="16">
        <v>9</v>
      </c>
      <c r="AN1636" s="16">
        <v>10</v>
      </c>
      <c r="AO1636" s="16">
        <v>8</v>
      </c>
      <c r="AP1636" s="16">
        <v>10</v>
      </c>
      <c r="AQ1636" s="16">
        <v>2</v>
      </c>
      <c r="AR1636" s="16">
        <v>4</v>
      </c>
      <c r="AS1636" s="16">
        <v>3</v>
      </c>
      <c r="AT1636" s="16">
        <v>1</v>
      </c>
      <c r="AU1636">
        <v>0</v>
      </c>
      <c r="AV1636">
        <v>0</v>
      </c>
      <c r="AW1636">
        <v>0</v>
      </c>
      <c r="AX1636">
        <v>0</v>
      </c>
      <c r="AY1636">
        <v>1</v>
      </c>
      <c r="AZ1636">
        <v>0</v>
      </c>
    </row>
    <row r="1637" spans="1:52" x14ac:dyDescent="0.35">
      <c r="A1637">
        <v>14175</v>
      </c>
      <c r="B1637" t="s">
        <v>69</v>
      </c>
      <c r="C1637" t="s">
        <v>74</v>
      </c>
      <c r="D1637" t="s">
        <v>68</v>
      </c>
      <c r="E1637" t="s">
        <v>76</v>
      </c>
      <c r="F1637" t="s">
        <v>198</v>
      </c>
      <c r="G1637" t="s">
        <v>96</v>
      </c>
      <c r="H1637" t="s">
        <v>98</v>
      </c>
      <c r="I1637" t="s">
        <v>207</v>
      </c>
      <c r="J1637" t="s">
        <v>111</v>
      </c>
      <c r="K1637" t="s">
        <v>204</v>
      </c>
      <c r="L1637">
        <v>10</v>
      </c>
      <c r="X1637" s="16"/>
      <c r="Y1637" t="s">
        <v>68</v>
      </c>
      <c r="Z1637">
        <v>9</v>
      </c>
      <c r="AA1637">
        <v>4</v>
      </c>
      <c r="AB1637">
        <v>4</v>
      </c>
      <c r="AC1637">
        <v>8</v>
      </c>
      <c r="AD1637" t="s">
        <v>129</v>
      </c>
      <c r="AE1637" s="16">
        <v>5</v>
      </c>
      <c r="AF1637" s="16">
        <v>5</v>
      </c>
      <c r="AG1637" s="16">
        <v>4</v>
      </c>
      <c r="AH1637" s="16">
        <v>5</v>
      </c>
      <c r="AI1637" s="16"/>
      <c r="AJ1637" s="16">
        <v>3</v>
      </c>
      <c r="AK1637">
        <v>9</v>
      </c>
      <c r="AL1637" s="16">
        <v>10</v>
      </c>
      <c r="AM1637" s="16">
        <v>8</v>
      </c>
      <c r="AN1637" s="16">
        <v>9</v>
      </c>
      <c r="AO1637" s="16">
        <v>9</v>
      </c>
      <c r="AP1637" s="16">
        <v>7</v>
      </c>
      <c r="AQ1637" s="16">
        <v>1</v>
      </c>
      <c r="AR1637" s="16">
        <v>3</v>
      </c>
      <c r="AS1637" s="16">
        <v>4</v>
      </c>
      <c r="AT1637" s="16">
        <v>2</v>
      </c>
      <c r="AU1637">
        <v>0</v>
      </c>
      <c r="AV1637">
        <v>0</v>
      </c>
      <c r="AW1637">
        <v>1</v>
      </c>
      <c r="AX1637">
        <v>0</v>
      </c>
      <c r="AY1637">
        <v>0</v>
      </c>
      <c r="AZ1637">
        <v>0</v>
      </c>
    </row>
    <row r="1638" spans="1:52" x14ac:dyDescent="0.35">
      <c r="A1638">
        <v>14177</v>
      </c>
      <c r="B1638" t="s">
        <v>69</v>
      </c>
      <c r="C1638" t="s">
        <v>74</v>
      </c>
      <c r="D1638" t="s">
        <v>68</v>
      </c>
      <c r="E1638" t="s">
        <v>85</v>
      </c>
      <c r="F1638" t="s">
        <v>208</v>
      </c>
      <c r="G1638" t="s">
        <v>94</v>
      </c>
      <c r="H1638" t="s">
        <v>98</v>
      </c>
      <c r="I1638" t="s">
        <v>201</v>
      </c>
      <c r="J1638" t="s">
        <v>110</v>
      </c>
      <c r="K1638" t="s">
        <v>202</v>
      </c>
      <c r="L1638">
        <v>9</v>
      </c>
      <c r="P1638">
        <v>9</v>
      </c>
      <c r="Q1638">
        <v>9</v>
      </c>
      <c r="R1638">
        <v>8</v>
      </c>
      <c r="S1638">
        <v>10</v>
      </c>
      <c r="T1638">
        <v>9</v>
      </c>
      <c r="U1638">
        <v>9</v>
      </c>
      <c r="V1638" t="s">
        <v>123</v>
      </c>
      <c r="X1638">
        <v>4</v>
      </c>
      <c r="Y1638" t="s">
        <v>69</v>
      </c>
      <c r="AB1638">
        <v>4</v>
      </c>
      <c r="AE1638" s="16"/>
      <c r="AF1638" s="16"/>
      <c r="AG1638" s="16"/>
      <c r="AH1638" s="16"/>
      <c r="AI1638" s="16"/>
      <c r="AJ1638" s="16"/>
      <c r="AL1638" s="16"/>
      <c r="AM1638" s="16"/>
      <c r="AN1638" s="16"/>
      <c r="AO1638" s="16"/>
      <c r="AP1638" s="16"/>
      <c r="AQ1638" s="16"/>
      <c r="AR1638" s="16"/>
      <c r="AS1638" s="16"/>
      <c r="AT1638" s="16"/>
      <c r="AU1638">
        <v>0</v>
      </c>
      <c r="AV1638">
        <v>0</v>
      </c>
      <c r="AW1638">
        <v>0</v>
      </c>
      <c r="AX1638">
        <v>0</v>
      </c>
      <c r="AY1638">
        <v>1</v>
      </c>
      <c r="AZ1638">
        <v>0</v>
      </c>
    </row>
    <row r="1639" spans="1:52" x14ac:dyDescent="0.35">
      <c r="A1639">
        <v>14179</v>
      </c>
      <c r="B1639" t="s">
        <v>69</v>
      </c>
      <c r="C1639" t="s">
        <v>74</v>
      </c>
      <c r="D1639" t="s">
        <v>68</v>
      </c>
      <c r="E1639" t="s">
        <v>81</v>
      </c>
      <c r="F1639" t="s">
        <v>196</v>
      </c>
      <c r="G1639" t="s">
        <v>96</v>
      </c>
      <c r="H1639" t="s">
        <v>98</v>
      </c>
      <c r="I1639" t="s">
        <v>201</v>
      </c>
      <c r="J1639" t="s">
        <v>111</v>
      </c>
      <c r="K1639" t="s">
        <v>116</v>
      </c>
      <c r="L1639">
        <v>9</v>
      </c>
      <c r="X1639" s="16"/>
      <c r="Y1639" t="s">
        <v>69</v>
      </c>
      <c r="AB1639">
        <v>5</v>
      </c>
      <c r="AE1639" s="16"/>
      <c r="AF1639" s="16"/>
      <c r="AG1639" s="16"/>
      <c r="AH1639" s="16"/>
      <c r="AI1639" s="16"/>
      <c r="AJ1639" s="16"/>
      <c r="AK1639">
        <v>9</v>
      </c>
      <c r="AL1639" s="16">
        <v>8</v>
      </c>
      <c r="AM1639" s="16">
        <v>9</v>
      </c>
      <c r="AN1639" s="16">
        <v>10</v>
      </c>
      <c r="AO1639" s="16">
        <v>8</v>
      </c>
      <c r="AP1639" s="16">
        <v>10</v>
      </c>
      <c r="AQ1639" s="16">
        <v>1</v>
      </c>
      <c r="AR1639" s="16">
        <v>3</v>
      </c>
      <c r="AS1639" s="16">
        <v>2</v>
      </c>
      <c r="AT1639" s="16">
        <v>4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0</v>
      </c>
    </row>
    <row r="1640" spans="1:52" x14ac:dyDescent="0.35">
      <c r="A1640">
        <v>14182</v>
      </c>
      <c r="B1640" t="s">
        <v>69</v>
      </c>
      <c r="C1640" t="s">
        <v>74</v>
      </c>
      <c r="D1640" t="s">
        <v>68</v>
      </c>
      <c r="E1640" t="s">
        <v>84</v>
      </c>
      <c r="F1640" t="s">
        <v>200</v>
      </c>
      <c r="G1640" t="s">
        <v>94</v>
      </c>
      <c r="H1640" t="s">
        <v>98</v>
      </c>
      <c r="I1640" t="s">
        <v>199</v>
      </c>
      <c r="J1640" t="s">
        <v>111</v>
      </c>
      <c r="K1640" t="s">
        <v>116</v>
      </c>
      <c r="L1640">
        <v>9</v>
      </c>
      <c r="X1640" s="16"/>
      <c r="Y1640" t="s">
        <v>69</v>
      </c>
      <c r="AB1640">
        <v>5</v>
      </c>
      <c r="AE1640" s="16"/>
      <c r="AF1640" s="16"/>
      <c r="AG1640" s="16"/>
      <c r="AH1640" s="16"/>
      <c r="AI1640" s="16"/>
      <c r="AJ1640" s="16"/>
      <c r="AK1640">
        <v>10</v>
      </c>
      <c r="AL1640" s="16">
        <v>9</v>
      </c>
      <c r="AM1640" s="16">
        <v>10</v>
      </c>
      <c r="AN1640" s="16">
        <v>10</v>
      </c>
      <c r="AO1640" s="16">
        <v>8</v>
      </c>
      <c r="AP1640" s="16">
        <v>8</v>
      </c>
      <c r="AQ1640" s="16">
        <v>4</v>
      </c>
      <c r="AR1640" s="16">
        <v>3</v>
      </c>
      <c r="AS1640" s="16">
        <v>2</v>
      </c>
      <c r="AT1640" s="16">
        <v>1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0</v>
      </c>
    </row>
    <row r="1641" spans="1:52" x14ac:dyDescent="0.35">
      <c r="A1641">
        <v>14183</v>
      </c>
      <c r="B1641" t="s">
        <v>69</v>
      </c>
      <c r="C1641" t="s">
        <v>74</v>
      </c>
      <c r="D1641" t="s">
        <v>68</v>
      </c>
      <c r="E1641" t="s">
        <v>85</v>
      </c>
      <c r="F1641" t="s">
        <v>200</v>
      </c>
      <c r="G1641" t="s">
        <v>94</v>
      </c>
      <c r="H1641" t="s">
        <v>99</v>
      </c>
      <c r="I1641" t="s">
        <v>203</v>
      </c>
      <c r="J1641" t="s">
        <v>111</v>
      </c>
      <c r="K1641" t="s">
        <v>204</v>
      </c>
      <c r="L1641">
        <v>10</v>
      </c>
      <c r="X1641" s="16"/>
      <c r="Y1641" t="s">
        <v>69</v>
      </c>
      <c r="AB1641">
        <v>5</v>
      </c>
      <c r="AE1641" s="16"/>
      <c r="AF1641" s="16"/>
      <c r="AG1641" s="16"/>
      <c r="AH1641" s="16"/>
      <c r="AI1641" s="16"/>
      <c r="AJ1641" s="16"/>
      <c r="AK1641">
        <v>9</v>
      </c>
      <c r="AL1641" s="16">
        <v>8</v>
      </c>
      <c r="AM1641" s="16">
        <v>7</v>
      </c>
      <c r="AN1641" s="16">
        <v>7</v>
      </c>
      <c r="AO1641" s="16">
        <v>9</v>
      </c>
      <c r="AP1641" s="16">
        <v>9</v>
      </c>
      <c r="AQ1641" s="16">
        <v>2</v>
      </c>
      <c r="AR1641" s="16">
        <v>1</v>
      </c>
      <c r="AS1641" s="16">
        <v>4</v>
      </c>
      <c r="AT1641" s="16">
        <v>3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0</v>
      </c>
    </row>
    <row r="1642" spans="1:52" x14ac:dyDescent="0.35">
      <c r="A1642">
        <v>14184</v>
      </c>
      <c r="B1642" t="s">
        <v>69</v>
      </c>
      <c r="C1642" t="s">
        <v>74</v>
      </c>
      <c r="D1642" t="s">
        <v>68</v>
      </c>
      <c r="E1642" t="s">
        <v>86</v>
      </c>
      <c r="F1642" t="s">
        <v>200</v>
      </c>
      <c r="G1642" t="s">
        <v>96</v>
      </c>
      <c r="H1642" t="s">
        <v>98</v>
      </c>
      <c r="I1642" t="s">
        <v>201</v>
      </c>
      <c r="J1642" t="s">
        <v>111</v>
      </c>
      <c r="K1642" t="s">
        <v>202</v>
      </c>
      <c r="L1642">
        <v>10</v>
      </c>
      <c r="X1642" s="16"/>
      <c r="Y1642" t="s">
        <v>69</v>
      </c>
      <c r="AB1642">
        <v>4</v>
      </c>
      <c r="AE1642" s="16"/>
      <c r="AF1642" s="16"/>
      <c r="AG1642" s="16"/>
      <c r="AH1642" s="16"/>
      <c r="AI1642" s="16"/>
      <c r="AJ1642" s="16"/>
      <c r="AK1642">
        <v>9</v>
      </c>
      <c r="AL1642" s="16">
        <v>10</v>
      </c>
      <c r="AM1642" s="16">
        <v>9</v>
      </c>
      <c r="AN1642" s="16">
        <v>7</v>
      </c>
      <c r="AO1642" s="16">
        <v>9</v>
      </c>
      <c r="AP1642" s="16">
        <v>7</v>
      </c>
      <c r="AQ1642" s="16">
        <v>1</v>
      </c>
      <c r="AR1642" s="16">
        <v>3</v>
      </c>
      <c r="AS1642" s="16">
        <v>2</v>
      </c>
      <c r="AT1642" s="16">
        <v>4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0</v>
      </c>
    </row>
    <row r="1643" spans="1:52" x14ac:dyDescent="0.35">
      <c r="A1643">
        <v>14187</v>
      </c>
      <c r="B1643" t="s">
        <v>69</v>
      </c>
      <c r="C1643" t="s">
        <v>74</v>
      </c>
      <c r="D1643" t="s">
        <v>68</v>
      </c>
      <c r="E1643" t="s">
        <v>84</v>
      </c>
      <c r="F1643" t="s">
        <v>198</v>
      </c>
      <c r="G1643" t="s">
        <v>95</v>
      </c>
      <c r="H1643" t="s">
        <v>97</v>
      </c>
      <c r="I1643" t="s">
        <v>207</v>
      </c>
      <c r="J1643" t="s">
        <v>111</v>
      </c>
      <c r="K1643" t="s">
        <v>202</v>
      </c>
      <c r="L1643">
        <v>9</v>
      </c>
      <c r="X1643" s="16"/>
      <c r="Y1643" t="s">
        <v>69</v>
      </c>
      <c r="AB1643">
        <v>4</v>
      </c>
      <c r="AE1643" s="16"/>
      <c r="AF1643" s="16"/>
      <c r="AG1643" s="16"/>
      <c r="AH1643" s="16"/>
      <c r="AI1643" s="16"/>
      <c r="AJ1643" s="16"/>
      <c r="AK1643">
        <v>9</v>
      </c>
      <c r="AL1643" s="16">
        <v>10</v>
      </c>
      <c r="AM1643" s="16">
        <v>8</v>
      </c>
      <c r="AN1643" s="16">
        <v>9</v>
      </c>
      <c r="AO1643" s="16">
        <v>10</v>
      </c>
      <c r="AP1643" s="16">
        <v>8</v>
      </c>
      <c r="AQ1643" s="16">
        <v>4</v>
      </c>
      <c r="AR1643" s="16">
        <v>3</v>
      </c>
      <c r="AS1643" s="16">
        <v>1</v>
      </c>
      <c r="AT1643" s="16">
        <v>2</v>
      </c>
      <c r="AU1643">
        <v>1</v>
      </c>
      <c r="AV1643">
        <v>0</v>
      </c>
      <c r="AW1643">
        <v>1</v>
      </c>
      <c r="AX1643">
        <v>0</v>
      </c>
      <c r="AY1643">
        <v>0</v>
      </c>
      <c r="AZ1643">
        <v>0</v>
      </c>
    </row>
    <row r="1644" spans="1:52" x14ac:dyDescent="0.35">
      <c r="A1644">
        <v>14189</v>
      </c>
      <c r="B1644" t="s">
        <v>69</v>
      </c>
      <c r="C1644" t="s">
        <v>74</v>
      </c>
      <c r="D1644" t="s">
        <v>68</v>
      </c>
      <c r="E1644" t="s">
        <v>79</v>
      </c>
      <c r="F1644" t="s">
        <v>200</v>
      </c>
      <c r="G1644" t="s">
        <v>96</v>
      </c>
      <c r="H1644" t="s">
        <v>97</v>
      </c>
      <c r="I1644" t="s">
        <v>203</v>
      </c>
      <c r="J1644" t="s">
        <v>111</v>
      </c>
      <c r="K1644" t="s">
        <v>117</v>
      </c>
      <c r="L1644">
        <v>9</v>
      </c>
      <c r="X1644" s="16"/>
      <c r="Y1644" t="s">
        <v>68</v>
      </c>
      <c r="Z1644">
        <v>7</v>
      </c>
      <c r="AA1644">
        <v>4</v>
      </c>
      <c r="AB1644">
        <v>4</v>
      </c>
      <c r="AC1644">
        <v>10</v>
      </c>
      <c r="AD1644" t="s">
        <v>129</v>
      </c>
      <c r="AE1644" s="16">
        <v>3</v>
      </c>
      <c r="AF1644" s="16">
        <v>3</v>
      </c>
      <c r="AG1644" s="16">
        <v>2</v>
      </c>
      <c r="AH1644" s="16">
        <v>4</v>
      </c>
      <c r="AI1644" s="16"/>
      <c r="AJ1644" s="16">
        <v>3</v>
      </c>
      <c r="AK1644">
        <v>9</v>
      </c>
      <c r="AL1644" s="16">
        <v>10</v>
      </c>
      <c r="AM1644" s="16">
        <v>9</v>
      </c>
      <c r="AN1644" s="16">
        <v>10</v>
      </c>
      <c r="AO1644" s="16">
        <v>10</v>
      </c>
      <c r="AP1644" s="16">
        <v>8</v>
      </c>
      <c r="AQ1644" s="16">
        <v>1</v>
      </c>
      <c r="AR1644" s="16">
        <v>3</v>
      </c>
      <c r="AS1644" s="16">
        <v>2</v>
      </c>
      <c r="AT1644" s="16">
        <v>4</v>
      </c>
      <c r="AU1644">
        <v>1</v>
      </c>
      <c r="AV1644">
        <v>0</v>
      </c>
      <c r="AW1644">
        <v>1</v>
      </c>
      <c r="AX1644">
        <v>0</v>
      </c>
      <c r="AY1644">
        <v>0</v>
      </c>
      <c r="AZ1644">
        <v>0</v>
      </c>
    </row>
    <row r="1645" spans="1:52" x14ac:dyDescent="0.35">
      <c r="A1645">
        <v>14191</v>
      </c>
      <c r="B1645" t="s">
        <v>69</v>
      </c>
      <c r="C1645" t="s">
        <v>74</v>
      </c>
      <c r="D1645" t="s">
        <v>68</v>
      </c>
      <c r="E1645" t="s">
        <v>78</v>
      </c>
      <c r="F1645" t="s">
        <v>198</v>
      </c>
      <c r="G1645" t="s">
        <v>95</v>
      </c>
      <c r="H1645" t="s">
        <v>97</v>
      </c>
      <c r="I1645" t="s">
        <v>207</v>
      </c>
      <c r="J1645" t="s">
        <v>110</v>
      </c>
      <c r="K1645" t="s">
        <v>202</v>
      </c>
      <c r="L1645">
        <v>3</v>
      </c>
      <c r="P1645">
        <v>8</v>
      </c>
      <c r="Q1645">
        <v>9</v>
      </c>
      <c r="R1645">
        <v>9</v>
      </c>
      <c r="S1645">
        <v>9</v>
      </c>
      <c r="T1645">
        <v>10</v>
      </c>
      <c r="U1645">
        <v>9</v>
      </c>
      <c r="V1645" t="s">
        <v>123</v>
      </c>
      <c r="X1645">
        <v>4</v>
      </c>
      <c r="Y1645" t="s">
        <v>68</v>
      </c>
      <c r="Z1645">
        <v>5</v>
      </c>
      <c r="AA1645">
        <v>1</v>
      </c>
      <c r="AB1645">
        <v>5</v>
      </c>
      <c r="AC1645">
        <v>6</v>
      </c>
      <c r="AD1645" t="s">
        <v>129</v>
      </c>
      <c r="AE1645" s="16">
        <v>4</v>
      </c>
      <c r="AF1645" s="16">
        <v>4</v>
      </c>
      <c r="AG1645" s="16">
        <v>5</v>
      </c>
      <c r="AH1645" s="16">
        <v>3</v>
      </c>
      <c r="AI1645" s="16"/>
      <c r="AJ1645" s="16">
        <v>2</v>
      </c>
      <c r="AL1645" s="16"/>
      <c r="AM1645" s="16"/>
      <c r="AN1645" s="16"/>
      <c r="AO1645" s="16"/>
      <c r="AP1645" s="16"/>
      <c r="AQ1645" s="16"/>
      <c r="AR1645" s="16"/>
      <c r="AS1645" s="16"/>
      <c r="AT1645" s="16"/>
      <c r="AU1645">
        <v>1</v>
      </c>
      <c r="AV1645">
        <v>1</v>
      </c>
      <c r="AW1645">
        <v>0</v>
      </c>
      <c r="AX1645">
        <v>0</v>
      </c>
      <c r="AY1645">
        <v>0</v>
      </c>
      <c r="AZ1645">
        <v>0</v>
      </c>
    </row>
    <row r="1646" spans="1:52" x14ac:dyDescent="0.35">
      <c r="A1646">
        <v>14193</v>
      </c>
      <c r="B1646" t="s">
        <v>69</v>
      </c>
      <c r="C1646" t="s">
        <v>74</v>
      </c>
      <c r="D1646" t="s">
        <v>68</v>
      </c>
      <c r="E1646" t="s">
        <v>80</v>
      </c>
      <c r="F1646" t="s">
        <v>198</v>
      </c>
      <c r="G1646" t="s">
        <v>95</v>
      </c>
      <c r="H1646" t="s">
        <v>98</v>
      </c>
      <c r="I1646" t="s">
        <v>203</v>
      </c>
      <c r="J1646" t="s">
        <v>110</v>
      </c>
      <c r="K1646" t="s">
        <v>116</v>
      </c>
      <c r="L1646">
        <v>10</v>
      </c>
      <c r="P1646">
        <v>10</v>
      </c>
      <c r="Q1646">
        <v>9</v>
      </c>
      <c r="R1646">
        <v>7</v>
      </c>
      <c r="S1646">
        <v>9</v>
      </c>
      <c r="T1646">
        <v>9</v>
      </c>
      <c r="U1646">
        <v>9</v>
      </c>
      <c r="V1646" t="s">
        <v>123</v>
      </c>
      <c r="X1646">
        <v>4</v>
      </c>
      <c r="Y1646" t="s">
        <v>68</v>
      </c>
      <c r="Z1646">
        <v>9</v>
      </c>
      <c r="AA1646">
        <v>4</v>
      </c>
      <c r="AB1646">
        <v>4</v>
      </c>
      <c r="AC1646">
        <v>9</v>
      </c>
      <c r="AD1646" t="s">
        <v>129</v>
      </c>
      <c r="AE1646" s="16">
        <v>4</v>
      </c>
      <c r="AF1646" s="16">
        <v>4</v>
      </c>
      <c r="AG1646" s="16">
        <v>3</v>
      </c>
      <c r="AH1646" s="16">
        <v>4</v>
      </c>
      <c r="AI1646" s="16"/>
      <c r="AJ1646" s="16">
        <v>2</v>
      </c>
      <c r="AL1646" s="16"/>
      <c r="AM1646" s="16"/>
      <c r="AN1646" s="16"/>
      <c r="AO1646" s="16"/>
      <c r="AP1646" s="16"/>
      <c r="AQ1646" s="16"/>
      <c r="AR1646" s="16"/>
      <c r="AS1646" s="16"/>
      <c r="AT1646" s="16"/>
      <c r="AU1646">
        <v>1</v>
      </c>
      <c r="AV1646">
        <v>0</v>
      </c>
      <c r="AW1646">
        <v>0</v>
      </c>
      <c r="AX1646">
        <v>0</v>
      </c>
      <c r="AY1646">
        <v>1</v>
      </c>
      <c r="AZ1646">
        <v>0</v>
      </c>
    </row>
    <row r="1647" spans="1:52" x14ac:dyDescent="0.35">
      <c r="A1647">
        <v>14194</v>
      </c>
      <c r="B1647" t="s">
        <v>69</v>
      </c>
      <c r="C1647" t="s">
        <v>74</v>
      </c>
      <c r="D1647" t="s">
        <v>68</v>
      </c>
      <c r="E1647" t="s">
        <v>80</v>
      </c>
      <c r="F1647" t="s">
        <v>196</v>
      </c>
      <c r="G1647" t="s">
        <v>95</v>
      </c>
      <c r="H1647" t="s">
        <v>97</v>
      </c>
      <c r="I1647" t="s">
        <v>205</v>
      </c>
      <c r="J1647" t="s">
        <v>111</v>
      </c>
      <c r="K1647" t="s">
        <v>202</v>
      </c>
      <c r="L1647">
        <v>10</v>
      </c>
      <c r="X1647" s="16"/>
      <c r="Y1647" t="s">
        <v>68</v>
      </c>
      <c r="Z1647">
        <v>9</v>
      </c>
      <c r="AA1647">
        <v>4</v>
      </c>
      <c r="AB1647">
        <v>4</v>
      </c>
      <c r="AC1647">
        <v>9</v>
      </c>
      <c r="AD1647" t="s">
        <v>128</v>
      </c>
      <c r="AE1647" s="16">
        <v>4</v>
      </c>
      <c r="AF1647" s="16">
        <v>3</v>
      </c>
      <c r="AG1647" s="16">
        <v>3</v>
      </c>
      <c r="AH1647" s="16">
        <v>4</v>
      </c>
      <c r="AI1647" s="16">
        <v>1</v>
      </c>
      <c r="AJ1647" s="16"/>
      <c r="AK1647">
        <v>9</v>
      </c>
      <c r="AL1647" s="16">
        <v>9</v>
      </c>
      <c r="AM1647" s="16">
        <v>7</v>
      </c>
      <c r="AN1647" s="16">
        <v>7</v>
      </c>
      <c r="AO1647" s="16">
        <v>9</v>
      </c>
      <c r="AP1647" s="16">
        <v>9</v>
      </c>
      <c r="AQ1647" s="16">
        <v>3</v>
      </c>
      <c r="AR1647" s="16">
        <v>2</v>
      </c>
      <c r="AS1647" s="16">
        <v>1</v>
      </c>
      <c r="AT1647" s="16">
        <v>4</v>
      </c>
      <c r="AU1647">
        <v>1</v>
      </c>
      <c r="AV1647">
        <v>0</v>
      </c>
      <c r="AW1647">
        <v>0</v>
      </c>
      <c r="AX1647">
        <v>0</v>
      </c>
      <c r="AY1647">
        <v>1</v>
      </c>
      <c r="AZ1647">
        <v>0</v>
      </c>
    </row>
    <row r="1648" spans="1:52" x14ac:dyDescent="0.35">
      <c r="A1648">
        <v>14195</v>
      </c>
      <c r="B1648" t="s">
        <v>69</v>
      </c>
      <c r="C1648" t="s">
        <v>74</v>
      </c>
      <c r="D1648" t="s">
        <v>68</v>
      </c>
      <c r="E1648" t="s">
        <v>83</v>
      </c>
      <c r="F1648" t="s">
        <v>198</v>
      </c>
      <c r="G1648" t="s">
        <v>95</v>
      </c>
      <c r="H1648" t="s">
        <v>98</v>
      </c>
      <c r="I1648" t="s">
        <v>209</v>
      </c>
      <c r="J1648" t="s">
        <v>112</v>
      </c>
      <c r="K1648" t="s">
        <v>202</v>
      </c>
      <c r="L1648">
        <v>9</v>
      </c>
      <c r="X1648" s="16"/>
      <c r="Y1648" t="s">
        <v>69</v>
      </c>
      <c r="AB1648">
        <v>4</v>
      </c>
      <c r="AE1648" s="16"/>
      <c r="AF1648" s="16"/>
      <c r="AG1648" s="16"/>
      <c r="AH1648" s="16"/>
      <c r="AI1648" s="16"/>
      <c r="AJ1648" s="16"/>
      <c r="AK1648">
        <v>10</v>
      </c>
      <c r="AL1648" s="16">
        <v>10</v>
      </c>
      <c r="AM1648" s="16">
        <v>8</v>
      </c>
      <c r="AN1648" s="16">
        <v>8</v>
      </c>
      <c r="AO1648" s="16">
        <v>10</v>
      </c>
      <c r="AP1648" s="16">
        <v>9</v>
      </c>
      <c r="AQ1648" s="16">
        <v>4</v>
      </c>
      <c r="AR1648" s="16">
        <v>1</v>
      </c>
      <c r="AS1648" s="16">
        <v>2</v>
      </c>
      <c r="AT1648" s="16">
        <v>3</v>
      </c>
      <c r="AU1648">
        <v>1</v>
      </c>
      <c r="AV1648">
        <v>0</v>
      </c>
      <c r="AW1648">
        <v>0</v>
      </c>
      <c r="AX1648">
        <v>0</v>
      </c>
      <c r="AY1648">
        <v>1</v>
      </c>
      <c r="AZ1648">
        <v>0</v>
      </c>
    </row>
    <row r="1649" spans="1:52" x14ac:dyDescent="0.35">
      <c r="A1649">
        <v>14199</v>
      </c>
      <c r="B1649" t="s">
        <v>69</v>
      </c>
      <c r="C1649" t="s">
        <v>74</v>
      </c>
      <c r="D1649" t="s">
        <v>68</v>
      </c>
      <c r="E1649" t="s">
        <v>76</v>
      </c>
      <c r="F1649" t="s">
        <v>208</v>
      </c>
      <c r="G1649" t="s">
        <v>96</v>
      </c>
      <c r="H1649" t="s">
        <v>100</v>
      </c>
      <c r="I1649" t="s">
        <v>209</v>
      </c>
      <c r="J1649" t="s">
        <v>111</v>
      </c>
      <c r="K1649" t="s">
        <v>202</v>
      </c>
      <c r="L1649">
        <v>9</v>
      </c>
      <c r="X1649" s="16"/>
      <c r="Y1649" t="s">
        <v>69</v>
      </c>
      <c r="AB1649">
        <v>4</v>
      </c>
      <c r="AE1649" s="16"/>
      <c r="AF1649" s="16"/>
      <c r="AG1649" s="16"/>
      <c r="AH1649" s="16"/>
      <c r="AI1649" s="16"/>
      <c r="AJ1649" s="16"/>
      <c r="AK1649">
        <v>9</v>
      </c>
      <c r="AL1649" s="16">
        <v>9</v>
      </c>
      <c r="AM1649" s="16">
        <v>9</v>
      </c>
      <c r="AN1649" s="16">
        <v>10</v>
      </c>
      <c r="AO1649" s="16">
        <v>8</v>
      </c>
      <c r="AP1649" s="16">
        <v>9</v>
      </c>
      <c r="AQ1649" s="16">
        <v>1</v>
      </c>
      <c r="AR1649" s="16">
        <v>2</v>
      </c>
      <c r="AS1649" s="16">
        <v>4</v>
      </c>
      <c r="AT1649" s="16">
        <v>3</v>
      </c>
      <c r="AU1649">
        <v>0</v>
      </c>
      <c r="AV1649">
        <v>0</v>
      </c>
      <c r="AW1649">
        <v>0</v>
      </c>
      <c r="AX1649">
        <v>0</v>
      </c>
      <c r="AY1649">
        <v>1</v>
      </c>
      <c r="AZ1649">
        <v>0</v>
      </c>
    </row>
    <row r="1650" spans="1:52" x14ac:dyDescent="0.35">
      <c r="A1650">
        <v>14202</v>
      </c>
      <c r="B1650" t="s">
        <v>69</v>
      </c>
      <c r="C1650" t="s">
        <v>74</v>
      </c>
      <c r="D1650" t="s">
        <v>68</v>
      </c>
      <c r="E1650" t="s">
        <v>80</v>
      </c>
      <c r="F1650" t="s">
        <v>208</v>
      </c>
      <c r="G1650" t="s">
        <v>96</v>
      </c>
      <c r="H1650" t="s">
        <v>99</v>
      </c>
      <c r="I1650" t="s">
        <v>203</v>
      </c>
      <c r="J1650" t="s">
        <v>110</v>
      </c>
      <c r="K1650" t="s">
        <v>116</v>
      </c>
      <c r="L1650">
        <v>9</v>
      </c>
      <c r="P1650">
        <v>9</v>
      </c>
      <c r="Q1650">
        <v>9</v>
      </c>
      <c r="R1650">
        <v>9</v>
      </c>
      <c r="S1650">
        <v>10</v>
      </c>
      <c r="T1650">
        <v>9</v>
      </c>
      <c r="U1650">
        <v>9</v>
      </c>
      <c r="V1650" t="s">
        <v>123</v>
      </c>
      <c r="X1650">
        <v>5</v>
      </c>
      <c r="Y1650" t="s">
        <v>69</v>
      </c>
      <c r="AB1650">
        <v>5</v>
      </c>
      <c r="AE1650" s="16"/>
      <c r="AF1650" s="16"/>
      <c r="AG1650" s="16"/>
      <c r="AH1650" s="16"/>
      <c r="AI1650" s="16"/>
      <c r="AJ1650" s="16"/>
      <c r="AL1650" s="16"/>
      <c r="AM1650" s="16"/>
      <c r="AN1650" s="16"/>
      <c r="AO1650" s="16"/>
      <c r="AP1650" s="16"/>
      <c r="AQ1650" s="16"/>
      <c r="AR1650" s="16"/>
      <c r="AS1650" s="16"/>
      <c r="AT1650" s="16"/>
      <c r="AU1650">
        <v>1</v>
      </c>
      <c r="AV1650">
        <v>1</v>
      </c>
      <c r="AW1650">
        <v>1</v>
      </c>
      <c r="AX1650">
        <v>0</v>
      </c>
      <c r="AY1650">
        <v>0</v>
      </c>
      <c r="AZ1650">
        <v>0</v>
      </c>
    </row>
    <row r="1651" spans="1:52" x14ac:dyDescent="0.35">
      <c r="A1651">
        <v>14203</v>
      </c>
      <c r="B1651" t="s">
        <v>69</v>
      </c>
      <c r="C1651" t="s">
        <v>74</v>
      </c>
      <c r="D1651" t="s">
        <v>68</v>
      </c>
      <c r="E1651" t="s">
        <v>82</v>
      </c>
      <c r="F1651" t="s">
        <v>208</v>
      </c>
      <c r="G1651" t="s">
        <v>96</v>
      </c>
      <c r="H1651" t="s">
        <v>98</v>
      </c>
      <c r="I1651" t="s">
        <v>207</v>
      </c>
      <c r="J1651" t="s">
        <v>111</v>
      </c>
      <c r="K1651" t="s">
        <v>202</v>
      </c>
      <c r="L1651">
        <v>6</v>
      </c>
      <c r="X1651" s="16"/>
      <c r="Y1651" t="s">
        <v>69</v>
      </c>
      <c r="AB1651">
        <v>5</v>
      </c>
      <c r="AE1651" s="16"/>
      <c r="AF1651" s="16"/>
      <c r="AG1651" s="16"/>
      <c r="AH1651" s="16"/>
      <c r="AI1651" s="16"/>
      <c r="AJ1651" s="16"/>
      <c r="AK1651">
        <v>8</v>
      </c>
      <c r="AL1651" s="16">
        <v>7</v>
      </c>
      <c r="AM1651" s="16">
        <v>7</v>
      </c>
      <c r="AN1651" s="16">
        <v>8</v>
      </c>
      <c r="AO1651" s="16">
        <v>8</v>
      </c>
      <c r="AP1651" s="16">
        <v>10</v>
      </c>
      <c r="AQ1651" s="16">
        <v>2</v>
      </c>
      <c r="AR1651" s="16">
        <v>1</v>
      </c>
      <c r="AS1651" s="16">
        <v>3</v>
      </c>
      <c r="AT1651" s="16">
        <v>4</v>
      </c>
      <c r="AU1651">
        <v>0</v>
      </c>
      <c r="AV1651">
        <v>1</v>
      </c>
      <c r="AW1651">
        <v>1</v>
      </c>
      <c r="AX1651">
        <v>0</v>
      </c>
      <c r="AY1651">
        <v>0</v>
      </c>
      <c r="AZ1651">
        <v>0</v>
      </c>
    </row>
    <row r="1652" spans="1:52" x14ac:dyDescent="0.35">
      <c r="A1652">
        <v>14206</v>
      </c>
      <c r="B1652" t="s">
        <v>69</v>
      </c>
      <c r="C1652" t="s">
        <v>74</v>
      </c>
      <c r="D1652" t="s">
        <v>68</v>
      </c>
      <c r="E1652" t="s">
        <v>76</v>
      </c>
      <c r="F1652" t="s">
        <v>196</v>
      </c>
      <c r="G1652" t="s">
        <v>96</v>
      </c>
      <c r="H1652" t="s">
        <v>97</v>
      </c>
      <c r="I1652" t="s">
        <v>206</v>
      </c>
      <c r="J1652" t="s">
        <v>111</v>
      </c>
      <c r="K1652" t="s">
        <v>204</v>
      </c>
      <c r="L1652">
        <v>8</v>
      </c>
      <c r="X1652" s="16"/>
      <c r="Y1652" t="s">
        <v>69</v>
      </c>
      <c r="AB1652">
        <v>5</v>
      </c>
      <c r="AE1652" s="16"/>
      <c r="AF1652" s="16"/>
      <c r="AG1652" s="16"/>
      <c r="AH1652" s="16"/>
      <c r="AI1652" s="16"/>
      <c r="AJ1652" s="16"/>
      <c r="AK1652">
        <v>8</v>
      </c>
      <c r="AL1652" s="16">
        <v>10</v>
      </c>
      <c r="AM1652" s="16">
        <v>8</v>
      </c>
      <c r="AN1652" s="16">
        <v>7</v>
      </c>
      <c r="AO1652" s="16">
        <v>9</v>
      </c>
      <c r="AP1652" s="16">
        <v>7</v>
      </c>
      <c r="AQ1652" s="16">
        <v>2</v>
      </c>
      <c r="AR1652" s="16">
        <v>1</v>
      </c>
      <c r="AS1652" s="16">
        <v>3</v>
      </c>
      <c r="AT1652" s="16">
        <v>4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</row>
    <row r="1653" spans="1:52" x14ac:dyDescent="0.35">
      <c r="A1653">
        <v>14211</v>
      </c>
      <c r="B1653" t="s">
        <v>69</v>
      </c>
      <c r="C1653" t="s">
        <v>74</v>
      </c>
      <c r="D1653" t="s">
        <v>68</v>
      </c>
      <c r="E1653" t="s">
        <v>85</v>
      </c>
      <c r="F1653" t="s">
        <v>196</v>
      </c>
      <c r="G1653" t="s">
        <v>96</v>
      </c>
      <c r="H1653" t="s">
        <v>98</v>
      </c>
      <c r="I1653" t="s">
        <v>201</v>
      </c>
      <c r="J1653" t="s">
        <v>111</v>
      </c>
      <c r="K1653" t="s">
        <v>116</v>
      </c>
      <c r="L1653">
        <v>8</v>
      </c>
      <c r="X1653" s="16"/>
      <c r="Y1653" t="s">
        <v>69</v>
      </c>
      <c r="AB1653">
        <v>5</v>
      </c>
      <c r="AE1653" s="16"/>
      <c r="AF1653" s="16"/>
      <c r="AG1653" s="16"/>
      <c r="AH1653" s="16"/>
      <c r="AI1653" s="16"/>
      <c r="AJ1653" s="16"/>
      <c r="AK1653">
        <v>6</v>
      </c>
      <c r="AL1653" s="16">
        <v>7</v>
      </c>
      <c r="AM1653" s="16">
        <v>4</v>
      </c>
      <c r="AN1653" s="16">
        <v>7</v>
      </c>
      <c r="AO1653" s="16">
        <v>9</v>
      </c>
      <c r="AP1653" s="16">
        <v>7</v>
      </c>
      <c r="AQ1653" s="16">
        <v>3</v>
      </c>
      <c r="AR1653" s="16">
        <v>4</v>
      </c>
      <c r="AS1653" s="16">
        <v>1</v>
      </c>
      <c r="AT1653" s="16">
        <v>2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</row>
    <row r="1654" spans="1:52" x14ac:dyDescent="0.35">
      <c r="A1654">
        <v>14212</v>
      </c>
      <c r="B1654" t="s">
        <v>69</v>
      </c>
      <c r="C1654" t="s">
        <v>74</v>
      </c>
      <c r="D1654" t="s">
        <v>68</v>
      </c>
      <c r="E1654" t="s">
        <v>82</v>
      </c>
      <c r="F1654" t="s">
        <v>200</v>
      </c>
      <c r="G1654" t="s">
        <v>96</v>
      </c>
      <c r="H1654" t="s">
        <v>98</v>
      </c>
      <c r="I1654" t="s">
        <v>209</v>
      </c>
      <c r="J1654" t="s">
        <v>111</v>
      </c>
      <c r="K1654" t="s">
        <v>204</v>
      </c>
      <c r="L1654">
        <v>9</v>
      </c>
      <c r="X1654" s="16"/>
      <c r="Y1654" t="s">
        <v>68</v>
      </c>
      <c r="Z1654">
        <v>9</v>
      </c>
      <c r="AA1654">
        <v>5</v>
      </c>
      <c r="AB1654">
        <v>5</v>
      </c>
      <c r="AC1654">
        <v>10</v>
      </c>
      <c r="AD1654" t="s">
        <v>128</v>
      </c>
      <c r="AE1654" s="16">
        <v>4</v>
      </c>
      <c r="AF1654" s="16">
        <v>5</v>
      </c>
      <c r="AG1654" s="16">
        <v>4</v>
      </c>
      <c r="AH1654" s="16">
        <v>5</v>
      </c>
      <c r="AI1654" s="16">
        <v>4</v>
      </c>
      <c r="AJ1654" s="16"/>
      <c r="AK1654">
        <v>9</v>
      </c>
      <c r="AL1654" s="16">
        <v>10</v>
      </c>
      <c r="AM1654" s="16">
        <v>7</v>
      </c>
      <c r="AN1654" s="16">
        <v>10</v>
      </c>
      <c r="AO1654" s="16">
        <v>8</v>
      </c>
      <c r="AP1654" s="16">
        <v>8</v>
      </c>
      <c r="AQ1654" s="16">
        <v>1</v>
      </c>
      <c r="AR1654" s="16">
        <v>2</v>
      </c>
      <c r="AS1654" s="16">
        <v>3</v>
      </c>
      <c r="AT1654" s="16">
        <v>4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0</v>
      </c>
    </row>
    <row r="1655" spans="1:52" x14ac:dyDescent="0.35">
      <c r="A1655">
        <v>14214</v>
      </c>
      <c r="B1655" t="s">
        <v>69</v>
      </c>
      <c r="C1655" t="s">
        <v>74</v>
      </c>
      <c r="D1655" t="s">
        <v>68</v>
      </c>
      <c r="E1655" t="s">
        <v>78</v>
      </c>
      <c r="F1655" t="s">
        <v>198</v>
      </c>
      <c r="G1655" t="s">
        <v>96</v>
      </c>
      <c r="H1655" t="s">
        <v>98</v>
      </c>
      <c r="I1655" t="s">
        <v>201</v>
      </c>
      <c r="J1655" t="s">
        <v>111</v>
      </c>
      <c r="K1655" t="s">
        <v>117</v>
      </c>
      <c r="L1655">
        <v>9</v>
      </c>
      <c r="X1655" s="16"/>
      <c r="Y1655" t="s">
        <v>68</v>
      </c>
      <c r="Z1655">
        <v>9</v>
      </c>
      <c r="AA1655">
        <v>4</v>
      </c>
      <c r="AB1655">
        <v>4</v>
      </c>
      <c r="AC1655">
        <v>10</v>
      </c>
      <c r="AD1655" t="s">
        <v>128</v>
      </c>
      <c r="AE1655" s="16">
        <v>4</v>
      </c>
      <c r="AF1655" s="16">
        <v>4</v>
      </c>
      <c r="AG1655" s="16">
        <v>5</v>
      </c>
      <c r="AH1655" s="16">
        <v>4</v>
      </c>
      <c r="AI1655" s="16">
        <v>3</v>
      </c>
      <c r="AJ1655" s="16"/>
      <c r="AK1655">
        <v>10</v>
      </c>
      <c r="AL1655" s="16">
        <v>10</v>
      </c>
      <c r="AM1655" s="16">
        <v>10</v>
      </c>
      <c r="AN1655" s="16">
        <v>10</v>
      </c>
      <c r="AO1655" s="16">
        <v>9</v>
      </c>
      <c r="AP1655" s="16">
        <v>9</v>
      </c>
      <c r="AQ1655" s="16">
        <v>2</v>
      </c>
      <c r="AR1655" s="16">
        <v>1</v>
      </c>
      <c r="AS1655" s="16">
        <v>4</v>
      </c>
      <c r="AT1655" s="16">
        <v>3</v>
      </c>
      <c r="AU1655">
        <v>0</v>
      </c>
      <c r="AV1655">
        <v>0</v>
      </c>
      <c r="AW1655">
        <v>1</v>
      </c>
      <c r="AX1655">
        <v>0</v>
      </c>
      <c r="AY1655">
        <v>0</v>
      </c>
      <c r="AZ1655">
        <v>0</v>
      </c>
    </row>
    <row r="1656" spans="1:52" x14ac:dyDescent="0.35">
      <c r="A1656">
        <v>14217</v>
      </c>
      <c r="B1656" t="s">
        <v>69</v>
      </c>
      <c r="C1656" t="s">
        <v>74</v>
      </c>
      <c r="D1656" t="s">
        <v>68</v>
      </c>
      <c r="E1656" t="s">
        <v>83</v>
      </c>
      <c r="F1656" t="s">
        <v>198</v>
      </c>
      <c r="G1656" t="s">
        <v>96</v>
      </c>
      <c r="H1656" t="s">
        <v>97</v>
      </c>
      <c r="I1656" t="s">
        <v>207</v>
      </c>
      <c r="J1656" t="s">
        <v>111</v>
      </c>
      <c r="K1656" t="s">
        <v>204</v>
      </c>
      <c r="L1656">
        <v>10</v>
      </c>
      <c r="X1656" s="16"/>
      <c r="Y1656" t="s">
        <v>69</v>
      </c>
      <c r="AB1656">
        <v>5</v>
      </c>
      <c r="AE1656" s="16"/>
      <c r="AF1656" s="16"/>
      <c r="AG1656" s="16"/>
      <c r="AH1656" s="16"/>
      <c r="AI1656" s="16"/>
      <c r="AJ1656" s="16"/>
      <c r="AK1656">
        <v>9</v>
      </c>
      <c r="AL1656" s="16">
        <v>10</v>
      </c>
      <c r="AM1656" s="16">
        <v>10</v>
      </c>
      <c r="AN1656" s="16">
        <v>7</v>
      </c>
      <c r="AO1656" s="16">
        <v>7</v>
      </c>
      <c r="AP1656" s="16">
        <v>8</v>
      </c>
      <c r="AQ1656" s="16">
        <v>4</v>
      </c>
      <c r="AR1656" s="16">
        <v>1</v>
      </c>
      <c r="AS1656" s="16">
        <v>3</v>
      </c>
      <c r="AT1656" s="16">
        <v>2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</row>
    <row r="1657" spans="1:52" x14ac:dyDescent="0.35">
      <c r="A1657">
        <v>14220</v>
      </c>
      <c r="B1657" t="s">
        <v>69</v>
      </c>
      <c r="C1657" t="s">
        <v>74</v>
      </c>
      <c r="D1657" t="s">
        <v>68</v>
      </c>
      <c r="E1657" t="s">
        <v>83</v>
      </c>
      <c r="F1657" t="s">
        <v>200</v>
      </c>
      <c r="G1657" t="s">
        <v>96</v>
      </c>
      <c r="H1657" t="s">
        <v>97</v>
      </c>
      <c r="I1657" t="s">
        <v>207</v>
      </c>
      <c r="J1657" t="s">
        <v>110</v>
      </c>
      <c r="K1657" t="s">
        <v>202</v>
      </c>
      <c r="L1657">
        <v>7</v>
      </c>
      <c r="P1657">
        <v>9</v>
      </c>
      <c r="Q1657">
        <v>10</v>
      </c>
      <c r="R1657">
        <v>9</v>
      </c>
      <c r="S1657">
        <v>8</v>
      </c>
      <c r="T1657">
        <v>8</v>
      </c>
      <c r="U1657">
        <v>10</v>
      </c>
      <c r="V1657" t="s">
        <v>123</v>
      </c>
      <c r="X1657">
        <v>3</v>
      </c>
      <c r="Y1657" t="s">
        <v>69</v>
      </c>
      <c r="AB1657">
        <v>4</v>
      </c>
      <c r="AE1657" s="16"/>
      <c r="AF1657" s="16"/>
      <c r="AG1657" s="16"/>
      <c r="AH1657" s="16"/>
      <c r="AI1657" s="16"/>
      <c r="AJ1657" s="16"/>
      <c r="AL1657" s="16"/>
      <c r="AM1657" s="16"/>
      <c r="AN1657" s="16"/>
      <c r="AO1657" s="16"/>
      <c r="AP1657" s="16"/>
      <c r="AQ1657" s="16"/>
      <c r="AR1657" s="16"/>
      <c r="AS1657" s="16"/>
      <c r="AT1657" s="16"/>
      <c r="AU1657">
        <v>1</v>
      </c>
      <c r="AV1657">
        <v>1</v>
      </c>
      <c r="AW1657">
        <v>0</v>
      </c>
      <c r="AX1657">
        <v>0</v>
      </c>
      <c r="AY1657">
        <v>0</v>
      </c>
      <c r="AZ1657">
        <v>0</v>
      </c>
    </row>
    <row r="1658" spans="1:52" x14ac:dyDescent="0.35">
      <c r="A1658">
        <v>14221</v>
      </c>
      <c r="B1658" t="s">
        <v>69</v>
      </c>
      <c r="C1658" t="s">
        <v>74</v>
      </c>
      <c r="D1658" t="s">
        <v>68</v>
      </c>
      <c r="E1658" t="s">
        <v>81</v>
      </c>
      <c r="F1658" t="s">
        <v>198</v>
      </c>
      <c r="G1658" t="s">
        <v>96</v>
      </c>
      <c r="H1658" t="s">
        <v>97</v>
      </c>
      <c r="I1658" t="s">
        <v>207</v>
      </c>
      <c r="J1658" t="s">
        <v>111</v>
      </c>
      <c r="K1658" t="s">
        <v>202</v>
      </c>
      <c r="L1658">
        <v>9</v>
      </c>
      <c r="X1658" s="16"/>
      <c r="Y1658" t="s">
        <v>68</v>
      </c>
      <c r="Z1658">
        <v>10</v>
      </c>
      <c r="AA1658">
        <v>4</v>
      </c>
      <c r="AB1658">
        <v>5</v>
      </c>
      <c r="AC1658">
        <v>9</v>
      </c>
      <c r="AD1658" t="s">
        <v>128</v>
      </c>
      <c r="AE1658" s="16">
        <v>5</v>
      </c>
      <c r="AF1658" s="16">
        <v>3</v>
      </c>
      <c r="AG1658" s="16">
        <v>5</v>
      </c>
      <c r="AH1658" s="16">
        <v>5</v>
      </c>
      <c r="AI1658" s="16">
        <v>2</v>
      </c>
      <c r="AJ1658" s="16"/>
      <c r="AK1658">
        <v>8</v>
      </c>
      <c r="AL1658" s="16">
        <v>9</v>
      </c>
      <c r="AM1658" s="16">
        <v>6</v>
      </c>
      <c r="AN1658" s="16">
        <v>6</v>
      </c>
      <c r="AO1658" s="16">
        <v>10</v>
      </c>
      <c r="AP1658" s="16">
        <v>8</v>
      </c>
      <c r="AQ1658" s="16">
        <v>1</v>
      </c>
      <c r="AR1658" s="16">
        <v>2</v>
      </c>
      <c r="AS1658" s="16">
        <v>4</v>
      </c>
      <c r="AT1658" s="16">
        <v>3</v>
      </c>
      <c r="AU1658">
        <v>1</v>
      </c>
      <c r="AV1658">
        <v>1</v>
      </c>
      <c r="AW1658">
        <v>0</v>
      </c>
      <c r="AX1658">
        <v>0</v>
      </c>
      <c r="AY1658">
        <v>0</v>
      </c>
      <c r="AZ1658">
        <v>0</v>
      </c>
    </row>
    <row r="1659" spans="1:52" x14ac:dyDescent="0.35">
      <c r="A1659">
        <v>14222</v>
      </c>
      <c r="B1659" t="s">
        <v>69</v>
      </c>
      <c r="C1659" t="s">
        <v>74</v>
      </c>
      <c r="D1659" t="s">
        <v>68</v>
      </c>
      <c r="E1659" t="s">
        <v>86</v>
      </c>
      <c r="F1659" t="s">
        <v>196</v>
      </c>
      <c r="G1659" t="s">
        <v>96</v>
      </c>
      <c r="H1659" t="s">
        <v>97</v>
      </c>
      <c r="I1659" t="s">
        <v>201</v>
      </c>
      <c r="J1659" t="s">
        <v>112</v>
      </c>
      <c r="K1659" t="s">
        <v>204</v>
      </c>
      <c r="L1659">
        <v>8</v>
      </c>
      <c r="X1659" s="16"/>
      <c r="Y1659" t="s">
        <v>69</v>
      </c>
      <c r="AB1659">
        <v>4</v>
      </c>
      <c r="AE1659" s="16"/>
      <c r="AF1659" s="16"/>
      <c r="AG1659" s="16"/>
      <c r="AH1659" s="16"/>
      <c r="AI1659" s="16"/>
      <c r="AJ1659" s="16"/>
      <c r="AK1659">
        <v>9</v>
      </c>
      <c r="AL1659" s="16">
        <v>8</v>
      </c>
      <c r="AM1659" s="16">
        <v>7</v>
      </c>
      <c r="AN1659" s="16">
        <v>8</v>
      </c>
      <c r="AO1659" s="16">
        <v>10</v>
      </c>
      <c r="AP1659" s="16">
        <v>9</v>
      </c>
      <c r="AQ1659" s="16">
        <v>3</v>
      </c>
      <c r="AR1659" s="16">
        <v>2</v>
      </c>
      <c r="AS1659" s="16">
        <v>4</v>
      </c>
      <c r="AT1659" s="16">
        <v>1</v>
      </c>
      <c r="AU1659">
        <v>1</v>
      </c>
      <c r="AV1659">
        <v>0</v>
      </c>
      <c r="AW1659">
        <v>0</v>
      </c>
      <c r="AX1659">
        <v>0</v>
      </c>
      <c r="AY1659">
        <v>0</v>
      </c>
      <c r="AZ1659">
        <v>0</v>
      </c>
    </row>
    <row r="1660" spans="1:52" x14ac:dyDescent="0.35">
      <c r="A1660">
        <v>14223</v>
      </c>
      <c r="B1660" t="s">
        <v>69</v>
      </c>
      <c r="C1660" t="s">
        <v>74</v>
      </c>
      <c r="D1660" t="s">
        <v>68</v>
      </c>
      <c r="E1660" t="s">
        <v>78</v>
      </c>
      <c r="F1660" t="s">
        <v>198</v>
      </c>
      <c r="G1660" t="s">
        <v>95</v>
      </c>
      <c r="H1660" t="s">
        <v>98</v>
      </c>
      <c r="I1660" t="s">
        <v>199</v>
      </c>
      <c r="J1660" t="s">
        <v>111</v>
      </c>
      <c r="K1660" t="s">
        <v>116</v>
      </c>
      <c r="L1660">
        <v>7</v>
      </c>
      <c r="X1660" s="16"/>
      <c r="Y1660" t="s">
        <v>68</v>
      </c>
      <c r="Z1660">
        <v>8</v>
      </c>
      <c r="AA1660">
        <v>4</v>
      </c>
      <c r="AB1660">
        <v>5</v>
      </c>
      <c r="AC1660">
        <v>8</v>
      </c>
      <c r="AD1660" t="s">
        <v>129</v>
      </c>
      <c r="AE1660" s="16">
        <v>5</v>
      </c>
      <c r="AF1660" s="16">
        <v>4</v>
      </c>
      <c r="AG1660" s="16">
        <v>4</v>
      </c>
      <c r="AH1660" s="16">
        <v>4</v>
      </c>
      <c r="AI1660" s="16"/>
      <c r="AJ1660" s="16">
        <v>2</v>
      </c>
      <c r="AK1660">
        <v>8</v>
      </c>
      <c r="AL1660" s="16">
        <v>7</v>
      </c>
      <c r="AM1660" s="16">
        <v>8</v>
      </c>
      <c r="AN1660" s="16">
        <v>10</v>
      </c>
      <c r="AO1660" s="16">
        <v>7</v>
      </c>
      <c r="AP1660" s="16">
        <v>10</v>
      </c>
      <c r="AQ1660" s="16">
        <v>2</v>
      </c>
      <c r="AR1660" s="16">
        <v>1</v>
      </c>
      <c r="AS1660" s="16">
        <v>3</v>
      </c>
      <c r="AT1660" s="16">
        <v>4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0</v>
      </c>
    </row>
    <row r="1661" spans="1:52" x14ac:dyDescent="0.35">
      <c r="A1661">
        <v>14224</v>
      </c>
      <c r="B1661" t="s">
        <v>69</v>
      </c>
      <c r="C1661" t="s">
        <v>74</v>
      </c>
      <c r="D1661" t="s">
        <v>68</v>
      </c>
      <c r="E1661" t="s">
        <v>81</v>
      </c>
      <c r="F1661" t="s">
        <v>196</v>
      </c>
      <c r="G1661" t="s">
        <v>96</v>
      </c>
      <c r="H1661" t="s">
        <v>98</v>
      </c>
      <c r="I1661" t="s">
        <v>197</v>
      </c>
      <c r="J1661" t="s">
        <v>111</v>
      </c>
      <c r="K1661" t="s">
        <v>202</v>
      </c>
      <c r="L1661">
        <v>10</v>
      </c>
      <c r="X1661" s="16"/>
      <c r="Y1661" t="s">
        <v>68</v>
      </c>
      <c r="Z1661">
        <v>10</v>
      </c>
      <c r="AA1661">
        <v>4</v>
      </c>
      <c r="AB1661">
        <v>4</v>
      </c>
      <c r="AC1661">
        <v>9</v>
      </c>
      <c r="AD1661" t="s">
        <v>129</v>
      </c>
      <c r="AE1661" s="16">
        <v>5</v>
      </c>
      <c r="AF1661" s="16">
        <v>5</v>
      </c>
      <c r="AG1661" s="16">
        <v>4</v>
      </c>
      <c r="AH1661" s="16">
        <v>4</v>
      </c>
      <c r="AI1661" s="16"/>
      <c r="AJ1661" s="16">
        <v>2</v>
      </c>
      <c r="AK1661">
        <v>9</v>
      </c>
      <c r="AL1661" s="16">
        <v>9</v>
      </c>
      <c r="AM1661" s="16">
        <v>9</v>
      </c>
      <c r="AN1661" s="16">
        <v>8</v>
      </c>
      <c r="AO1661" s="16">
        <v>10</v>
      </c>
      <c r="AP1661" s="16">
        <v>7</v>
      </c>
      <c r="AQ1661" s="16">
        <v>2</v>
      </c>
      <c r="AR1661" s="16">
        <v>1</v>
      </c>
      <c r="AS1661" s="16">
        <v>3</v>
      </c>
      <c r="AT1661" s="16">
        <v>4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0</v>
      </c>
    </row>
    <row r="1662" spans="1:52" x14ac:dyDescent="0.35">
      <c r="A1662">
        <v>14227</v>
      </c>
      <c r="B1662" t="s">
        <v>69</v>
      </c>
      <c r="C1662" t="s">
        <v>74</v>
      </c>
      <c r="D1662" t="s">
        <v>68</v>
      </c>
      <c r="E1662" t="s">
        <v>82</v>
      </c>
      <c r="F1662" t="s">
        <v>198</v>
      </c>
      <c r="G1662" t="s">
        <v>96</v>
      </c>
      <c r="H1662" t="s">
        <v>97</v>
      </c>
      <c r="I1662" t="s">
        <v>201</v>
      </c>
      <c r="J1662" t="s">
        <v>111</v>
      </c>
      <c r="K1662" t="s">
        <v>116</v>
      </c>
      <c r="L1662">
        <v>7</v>
      </c>
      <c r="X1662" s="16"/>
      <c r="Y1662" t="s">
        <v>69</v>
      </c>
      <c r="AB1662">
        <v>5</v>
      </c>
      <c r="AE1662" s="16"/>
      <c r="AF1662" s="16"/>
      <c r="AG1662" s="16"/>
      <c r="AH1662" s="16"/>
      <c r="AI1662" s="16"/>
      <c r="AJ1662" s="16"/>
      <c r="AK1662">
        <v>9</v>
      </c>
      <c r="AL1662" s="16">
        <v>9</v>
      </c>
      <c r="AM1662" s="16">
        <v>8</v>
      </c>
      <c r="AN1662" s="16">
        <v>8</v>
      </c>
      <c r="AO1662" s="16">
        <v>7</v>
      </c>
      <c r="AP1662" s="16">
        <v>10</v>
      </c>
      <c r="AQ1662" s="16">
        <v>2</v>
      </c>
      <c r="AR1662" s="16">
        <v>4</v>
      </c>
      <c r="AS1662" s="16">
        <v>3</v>
      </c>
      <c r="AT1662" s="16">
        <v>1</v>
      </c>
      <c r="AU1662">
        <v>1</v>
      </c>
      <c r="AV1662">
        <v>1</v>
      </c>
      <c r="AW1662">
        <v>0</v>
      </c>
      <c r="AX1662">
        <v>0</v>
      </c>
      <c r="AY1662">
        <v>0</v>
      </c>
      <c r="AZ1662">
        <v>0</v>
      </c>
    </row>
    <row r="1663" spans="1:52" x14ac:dyDescent="0.35">
      <c r="A1663">
        <v>14228</v>
      </c>
      <c r="B1663" t="s">
        <v>69</v>
      </c>
      <c r="C1663" t="s">
        <v>74</v>
      </c>
      <c r="D1663" t="s">
        <v>68</v>
      </c>
      <c r="E1663" t="s">
        <v>86</v>
      </c>
      <c r="F1663" t="s">
        <v>198</v>
      </c>
      <c r="G1663" t="s">
        <v>96</v>
      </c>
      <c r="H1663" t="s">
        <v>97</v>
      </c>
      <c r="I1663" t="s">
        <v>197</v>
      </c>
      <c r="J1663" t="s">
        <v>111</v>
      </c>
      <c r="K1663" t="s">
        <v>202</v>
      </c>
      <c r="L1663">
        <v>9</v>
      </c>
      <c r="X1663" s="16"/>
      <c r="Y1663" t="s">
        <v>69</v>
      </c>
      <c r="AB1663">
        <v>4</v>
      </c>
      <c r="AE1663" s="16"/>
      <c r="AF1663" s="16"/>
      <c r="AG1663" s="16"/>
      <c r="AH1663" s="16"/>
      <c r="AI1663" s="16"/>
      <c r="AJ1663" s="16"/>
      <c r="AK1663">
        <v>9</v>
      </c>
      <c r="AL1663" s="16">
        <v>10</v>
      </c>
      <c r="AM1663" s="16">
        <v>8</v>
      </c>
      <c r="AN1663" s="16">
        <v>9</v>
      </c>
      <c r="AO1663" s="16">
        <v>9</v>
      </c>
      <c r="AP1663" s="16">
        <v>7</v>
      </c>
      <c r="AQ1663" s="16">
        <v>3</v>
      </c>
      <c r="AR1663" s="16">
        <v>2</v>
      </c>
      <c r="AS1663" s="16">
        <v>4</v>
      </c>
      <c r="AT1663" s="16">
        <v>1</v>
      </c>
      <c r="AU1663">
        <v>0</v>
      </c>
      <c r="AV1663">
        <v>0</v>
      </c>
      <c r="AW1663">
        <v>1</v>
      </c>
      <c r="AX1663">
        <v>0</v>
      </c>
      <c r="AY1663">
        <v>0</v>
      </c>
      <c r="AZ1663">
        <v>0</v>
      </c>
    </row>
    <row r="1664" spans="1:52" x14ac:dyDescent="0.35">
      <c r="A1664">
        <v>14230</v>
      </c>
      <c r="B1664" t="s">
        <v>69</v>
      </c>
      <c r="C1664" t="s">
        <v>74</v>
      </c>
      <c r="D1664" t="s">
        <v>68</v>
      </c>
      <c r="E1664" t="s">
        <v>79</v>
      </c>
      <c r="F1664" t="s">
        <v>200</v>
      </c>
      <c r="G1664" t="s">
        <v>93</v>
      </c>
      <c r="H1664" t="s">
        <v>99</v>
      </c>
      <c r="I1664" t="s">
        <v>199</v>
      </c>
      <c r="J1664" t="s">
        <v>111</v>
      </c>
      <c r="K1664" t="s">
        <v>204</v>
      </c>
      <c r="L1664">
        <v>7</v>
      </c>
      <c r="X1664" s="16"/>
      <c r="Y1664" t="s">
        <v>69</v>
      </c>
      <c r="AB1664">
        <v>5</v>
      </c>
      <c r="AE1664" s="16"/>
      <c r="AF1664" s="16"/>
      <c r="AG1664" s="16"/>
      <c r="AH1664" s="16"/>
      <c r="AI1664" s="16"/>
      <c r="AJ1664" s="16"/>
      <c r="AK1664">
        <v>9</v>
      </c>
      <c r="AL1664" s="16">
        <v>9</v>
      </c>
      <c r="AM1664" s="16">
        <v>8</v>
      </c>
      <c r="AN1664" s="16">
        <v>8</v>
      </c>
      <c r="AO1664" s="16">
        <v>7</v>
      </c>
      <c r="AP1664" s="16">
        <v>10</v>
      </c>
      <c r="AQ1664" s="16">
        <v>3</v>
      </c>
      <c r="AR1664" s="16">
        <v>1</v>
      </c>
      <c r="AS1664" s="16">
        <v>4</v>
      </c>
      <c r="AT1664" s="16">
        <v>2</v>
      </c>
      <c r="AU1664">
        <v>1</v>
      </c>
      <c r="AV1664">
        <v>1</v>
      </c>
      <c r="AW1664">
        <v>1</v>
      </c>
      <c r="AX1664">
        <v>0</v>
      </c>
      <c r="AY1664">
        <v>0</v>
      </c>
      <c r="AZ1664">
        <v>0</v>
      </c>
    </row>
    <row r="1665" spans="1:52" x14ac:dyDescent="0.35">
      <c r="A1665">
        <v>14231</v>
      </c>
      <c r="B1665" t="s">
        <v>69</v>
      </c>
      <c r="C1665" t="s">
        <v>74</v>
      </c>
      <c r="D1665" t="s">
        <v>68</v>
      </c>
      <c r="E1665" t="s">
        <v>85</v>
      </c>
      <c r="F1665" t="s">
        <v>200</v>
      </c>
      <c r="G1665" t="s">
        <v>96</v>
      </c>
      <c r="H1665" t="s">
        <v>97</v>
      </c>
      <c r="I1665" t="s">
        <v>199</v>
      </c>
      <c r="J1665" t="s">
        <v>111</v>
      </c>
      <c r="K1665" t="s">
        <v>204</v>
      </c>
      <c r="L1665">
        <v>1</v>
      </c>
      <c r="X1665" s="16"/>
      <c r="Y1665" t="s">
        <v>69</v>
      </c>
      <c r="AB1665">
        <v>3</v>
      </c>
      <c r="AE1665" s="16"/>
      <c r="AF1665" s="16"/>
      <c r="AG1665" s="16"/>
      <c r="AH1665" s="16"/>
      <c r="AI1665" s="16"/>
      <c r="AJ1665" s="16"/>
      <c r="AK1665">
        <v>4</v>
      </c>
      <c r="AL1665" s="16">
        <v>3</v>
      </c>
      <c r="AM1665" s="16">
        <v>3</v>
      </c>
      <c r="AN1665" s="16">
        <v>5</v>
      </c>
      <c r="AO1665" s="16">
        <v>6</v>
      </c>
      <c r="AP1665" s="16">
        <v>7</v>
      </c>
      <c r="AQ1665" s="16">
        <v>1</v>
      </c>
      <c r="AR1665" s="16">
        <v>4</v>
      </c>
      <c r="AS1665" s="16">
        <v>3</v>
      </c>
      <c r="AT1665" s="16">
        <v>2</v>
      </c>
      <c r="AU1665">
        <v>1</v>
      </c>
      <c r="AV1665">
        <v>0</v>
      </c>
      <c r="AW1665">
        <v>1</v>
      </c>
      <c r="AX1665">
        <v>0</v>
      </c>
      <c r="AY1665">
        <v>0</v>
      </c>
      <c r="AZ1665">
        <v>0</v>
      </c>
    </row>
    <row r="1666" spans="1:52" x14ac:dyDescent="0.35">
      <c r="A1666">
        <v>14233</v>
      </c>
      <c r="B1666" t="s">
        <v>69</v>
      </c>
      <c r="C1666" t="s">
        <v>74</v>
      </c>
      <c r="D1666" t="s">
        <v>68</v>
      </c>
      <c r="E1666" t="s">
        <v>75</v>
      </c>
      <c r="F1666" t="s">
        <v>198</v>
      </c>
      <c r="G1666" t="s">
        <v>95</v>
      </c>
      <c r="H1666" t="s">
        <v>97</v>
      </c>
      <c r="I1666" t="s">
        <v>207</v>
      </c>
      <c r="J1666" t="s">
        <v>111</v>
      </c>
      <c r="K1666" t="s">
        <v>202</v>
      </c>
      <c r="L1666">
        <v>9</v>
      </c>
      <c r="X1666" s="16"/>
      <c r="Y1666" t="s">
        <v>69</v>
      </c>
      <c r="AB1666">
        <v>4</v>
      </c>
      <c r="AE1666" s="16"/>
      <c r="AF1666" s="16"/>
      <c r="AG1666" s="16"/>
      <c r="AH1666" s="16"/>
      <c r="AI1666" s="16"/>
      <c r="AJ1666" s="16"/>
      <c r="AK1666">
        <v>9</v>
      </c>
      <c r="AL1666" s="16">
        <v>10</v>
      </c>
      <c r="AM1666" s="16">
        <v>10</v>
      </c>
      <c r="AN1666" s="16">
        <v>9</v>
      </c>
      <c r="AO1666" s="16">
        <v>8</v>
      </c>
      <c r="AP1666" s="16">
        <v>8</v>
      </c>
      <c r="AQ1666" s="16">
        <v>1</v>
      </c>
      <c r="AR1666" s="16">
        <v>4</v>
      </c>
      <c r="AS1666" s="16">
        <v>2</v>
      </c>
      <c r="AT1666" s="16">
        <v>3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0</v>
      </c>
    </row>
    <row r="1667" spans="1:52" x14ac:dyDescent="0.35">
      <c r="A1667">
        <v>14241</v>
      </c>
      <c r="B1667" t="s">
        <v>69</v>
      </c>
      <c r="C1667" t="s">
        <v>74</v>
      </c>
      <c r="D1667" t="s">
        <v>68</v>
      </c>
      <c r="E1667" t="s">
        <v>81</v>
      </c>
      <c r="F1667" t="s">
        <v>200</v>
      </c>
      <c r="G1667" t="s">
        <v>93</v>
      </c>
      <c r="H1667" t="s">
        <v>99</v>
      </c>
      <c r="I1667" t="s">
        <v>197</v>
      </c>
      <c r="J1667" t="s">
        <v>111</v>
      </c>
      <c r="K1667" t="s">
        <v>202</v>
      </c>
      <c r="L1667">
        <v>10</v>
      </c>
      <c r="X1667" s="16"/>
      <c r="Y1667" t="s">
        <v>68</v>
      </c>
      <c r="Z1667">
        <v>10</v>
      </c>
      <c r="AA1667">
        <v>5</v>
      </c>
      <c r="AB1667">
        <v>5</v>
      </c>
      <c r="AC1667">
        <v>9</v>
      </c>
      <c r="AD1667" t="s">
        <v>128</v>
      </c>
      <c r="AE1667" s="16">
        <v>5</v>
      </c>
      <c r="AF1667" s="16">
        <v>5</v>
      </c>
      <c r="AG1667" s="16">
        <v>4</v>
      </c>
      <c r="AH1667" s="16">
        <v>5</v>
      </c>
      <c r="AI1667" s="16">
        <v>1</v>
      </c>
      <c r="AJ1667" s="16"/>
      <c r="AK1667">
        <v>9</v>
      </c>
      <c r="AL1667" s="16">
        <v>10</v>
      </c>
      <c r="AM1667" s="16">
        <v>10</v>
      </c>
      <c r="AN1667" s="16">
        <v>8</v>
      </c>
      <c r="AO1667" s="16">
        <v>7</v>
      </c>
      <c r="AP1667" s="16">
        <v>8</v>
      </c>
      <c r="AQ1667" s="16">
        <v>1</v>
      </c>
      <c r="AR1667" s="16">
        <v>2</v>
      </c>
      <c r="AS1667" s="16">
        <v>4</v>
      </c>
      <c r="AT1667" s="16">
        <v>3</v>
      </c>
      <c r="AU1667">
        <v>0</v>
      </c>
      <c r="AV1667">
        <v>0</v>
      </c>
      <c r="AW1667">
        <v>1</v>
      </c>
      <c r="AX1667">
        <v>0</v>
      </c>
      <c r="AY1667">
        <v>0</v>
      </c>
      <c r="AZ1667">
        <v>0</v>
      </c>
    </row>
    <row r="1668" spans="1:52" x14ac:dyDescent="0.35">
      <c r="A1668">
        <v>14242</v>
      </c>
      <c r="B1668" t="s">
        <v>69</v>
      </c>
      <c r="C1668" t="s">
        <v>74</v>
      </c>
      <c r="D1668" t="s">
        <v>68</v>
      </c>
      <c r="E1668" t="s">
        <v>75</v>
      </c>
      <c r="F1668" t="s">
        <v>198</v>
      </c>
      <c r="G1668" t="s">
        <v>96</v>
      </c>
      <c r="H1668" t="s">
        <v>98</v>
      </c>
      <c r="I1668" t="s">
        <v>205</v>
      </c>
      <c r="J1668" t="s">
        <v>111</v>
      </c>
      <c r="K1668" t="s">
        <v>202</v>
      </c>
      <c r="L1668">
        <v>10</v>
      </c>
      <c r="X1668" s="16"/>
      <c r="Y1668" t="s">
        <v>69</v>
      </c>
      <c r="AB1668">
        <v>5</v>
      </c>
      <c r="AE1668" s="16"/>
      <c r="AF1668" s="16"/>
      <c r="AG1668" s="16"/>
      <c r="AH1668" s="16"/>
      <c r="AI1668" s="16"/>
      <c r="AJ1668" s="16"/>
      <c r="AK1668">
        <v>9</v>
      </c>
      <c r="AL1668" s="16">
        <v>8</v>
      </c>
      <c r="AM1668" s="16">
        <v>8</v>
      </c>
      <c r="AN1668" s="16">
        <v>10</v>
      </c>
      <c r="AO1668" s="16">
        <v>7</v>
      </c>
      <c r="AP1668" s="16">
        <v>7</v>
      </c>
      <c r="AQ1668" s="16">
        <v>1</v>
      </c>
      <c r="AR1668" s="16">
        <v>3</v>
      </c>
      <c r="AS1668" s="16">
        <v>4</v>
      </c>
      <c r="AT1668" s="16">
        <v>2</v>
      </c>
      <c r="AU1668">
        <v>1</v>
      </c>
      <c r="AV1668">
        <v>0</v>
      </c>
      <c r="AW1668">
        <v>0</v>
      </c>
      <c r="AX1668">
        <v>0</v>
      </c>
      <c r="AY1668">
        <v>1</v>
      </c>
      <c r="AZ1668">
        <v>0</v>
      </c>
    </row>
    <row r="1669" spans="1:52" x14ac:dyDescent="0.35">
      <c r="A1669">
        <v>14246</v>
      </c>
      <c r="B1669" t="s">
        <v>69</v>
      </c>
      <c r="C1669" t="s">
        <v>74</v>
      </c>
      <c r="D1669" t="s">
        <v>68</v>
      </c>
      <c r="E1669" t="s">
        <v>78</v>
      </c>
      <c r="F1669" t="s">
        <v>196</v>
      </c>
      <c r="G1669" t="s">
        <v>95</v>
      </c>
      <c r="H1669" t="s">
        <v>97</v>
      </c>
      <c r="I1669" t="s">
        <v>197</v>
      </c>
      <c r="J1669" t="s">
        <v>111</v>
      </c>
      <c r="K1669" t="s">
        <v>116</v>
      </c>
      <c r="L1669">
        <v>7</v>
      </c>
      <c r="X1669" s="16"/>
      <c r="Y1669" t="s">
        <v>69</v>
      </c>
      <c r="AB1669">
        <v>3</v>
      </c>
      <c r="AE1669" s="16"/>
      <c r="AF1669" s="16"/>
      <c r="AG1669" s="16"/>
      <c r="AH1669" s="16"/>
      <c r="AI1669" s="16"/>
      <c r="AJ1669" s="16"/>
      <c r="AK1669">
        <v>9</v>
      </c>
      <c r="AL1669" s="16">
        <v>9</v>
      </c>
      <c r="AM1669" s="16">
        <v>10</v>
      </c>
      <c r="AN1669" s="16">
        <v>8</v>
      </c>
      <c r="AO1669" s="16">
        <v>7</v>
      </c>
      <c r="AP1669" s="16">
        <v>7</v>
      </c>
      <c r="AQ1669" s="16">
        <v>2</v>
      </c>
      <c r="AR1669" s="16">
        <v>1</v>
      </c>
      <c r="AS1669" s="16">
        <v>3</v>
      </c>
      <c r="AT1669" s="16">
        <v>4</v>
      </c>
      <c r="AU1669">
        <v>0</v>
      </c>
      <c r="AV1669">
        <v>0</v>
      </c>
      <c r="AW1669">
        <v>1</v>
      </c>
      <c r="AX1669">
        <v>0</v>
      </c>
      <c r="AY1669">
        <v>0</v>
      </c>
      <c r="AZ1669">
        <v>0</v>
      </c>
    </row>
    <row r="1670" spans="1:52" x14ac:dyDescent="0.35">
      <c r="A1670">
        <v>14247</v>
      </c>
      <c r="B1670" t="s">
        <v>69</v>
      </c>
      <c r="C1670" t="s">
        <v>74</v>
      </c>
      <c r="D1670" t="s">
        <v>68</v>
      </c>
      <c r="E1670" t="s">
        <v>75</v>
      </c>
      <c r="F1670" t="s">
        <v>198</v>
      </c>
      <c r="G1670" t="s">
        <v>95</v>
      </c>
      <c r="H1670" t="s">
        <v>98</v>
      </c>
      <c r="I1670" t="s">
        <v>206</v>
      </c>
      <c r="J1670" t="s">
        <v>111</v>
      </c>
      <c r="K1670" t="s">
        <v>204</v>
      </c>
      <c r="L1670">
        <v>10</v>
      </c>
      <c r="X1670" s="16"/>
      <c r="Y1670" t="s">
        <v>69</v>
      </c>
      <c r="AB1670">
        <v>4</v>
      </c>
      <c r="AE1670" s="16"/>
      <c r="AF1670" s="16"/>
      <c r="AG1670" s="16"/>
      <c r="AH1670" s="16"/>
      <c r="AI1670" s="16"/>
      <c r="AJ1670" s="16"/>
      <c r="AK1670">
        <v>9</v>
      </c>
      <c r="AL1670" s="16">
        <v>8</v>
      </c>
      <c r="AM1670" s="16">
        <v>8</v>
      </c>
      <c r="AN1670" s="16">
        <v>8</v>
      </c>
      <c r="AO1670" s="16">
        <v>9</v>
      </c>
      <c r="AP1670" s="16">
        <v>7</v>
      </c>
      <c r="AQ1670" s="16">
        <v>1</v>
      </c>
      <c r="AR1670" s="16">
        <v>3</v>
      </c>
      <c r="AS1670" s="16">
        <v>2</v>
      </c>
      <c r="AT1670" s="16">
        <v>4</v>
      </c>
      <c r="AU1670">
        <v>1</v>
      </c>
      <c r="AV1670">
        <v>1</v>
      </c>
      <c r="AW1670">
        <v>0</v>
      </c>
      <c r="AX1670">
        <v>0</v>
      </c>
      <c r="AY1670">
        <v>0</v>
      </c>
      <c r="AZ1670">
        <v>0</v>
      </c>
    </row>
    <row r="1671" spans="1:52" x14ac:dyDescent="0.35">
      <c r="A1671">
        <v>14248</v>
      </c>
      <c r="B1671" t="s">
        <v>69</v>
      </c>
      <c r="C1671" t="s">
        <v>74</v>
      </c>
      <c r="D1671" t="s">
        <v>68</v>
      </c>
      <c r="E1671" t="s">
        <v>79</v>
      </c>
      <c r="F1671" t="s">
        <v>198</v>
      </c>
      <c r="G1671" t="s">
        <v>96</v>
      </c>
      <c r="H1671" t="s">
        <v>98</v>
      </c>
      <c r="I1671" t="s">
        <v>205</v>
      </c>
      <c r="J1671" t="s">
        <v>111</v>
      </c>
      <c r="K1671" t="s">
        <v>117</v>
      </c>
      <c r="L1671">
        <v>9</v>
      </c>
      <c r="X1671" s="16"/>
      <c r="Y1671" t="s">
        <v>69</v>
      </c>
      <c r="AB1671">
        <v>5</v>
      </c>
      <c r="AE1671" s="16"/>
      <c r="AF1671" s="16"/>
      <c r="AG1671" s="16"/>
      <c r="AH1671" s="16"/>
      <c r="AI1671" s="16"/>
      <c r="AJ1671" s="16"/>
      <c r="AK1671">
        <v>9</v>
      </c>
      <c r="AL1671" s="16">
        <v>10</v>
      </c>
      <c r="AM1671" s="16">
        <v>7</v>
      </c>
      <c r="AN1671" s="16">
        <v>7</v>
      </c>
      <c r="AO1671" s="16">
        <v>10</v>
      </c>
      <c r="AP1671" s="16">
        <v>8</v>
      </c>
      <c r="AQ1671" s="16">
        <v>2</v>
      </c>
      <c r="AR1671" s="16">
        <v>1</v>
      </c>
      <c r="AS1671" s="16">
        <v>3</v>
      </c>
      <c r="AT1671" s="16">
        <v>4</v>
      </c>
      <c r="AU1671">
        <v>1</v>
      </c>
      <c r="AV1671">
        <v>0</v>
      </c>
      <c r="AW1671">
        <v>1</v>
      </c>
      <c r="AX1671">
        <v>0</v>
      </c>
      <c r="AY1671">
        <v>0</v>
      </c>
      <c r="AZ1671">
        <v>0</v>
      </c>
    </row>
    <row r="1672" spans="1:52" x14ac:dyDescent="0.35">
      <c r="A1672">
        <v>14255</v>
      </c>
      <c r="B1672" t="s">
        <v>69</v>
      </c>
      <c r="C1672" t="s">
        <v>74</v>
      </c>
      <c r="D1672" t="s">
        <v>68</v>
      </c>
      <c r="E1672" t="s">
        <v>80</v>
      </c>
      <c r="F1672" t="s">
        <v>198</v>
      </c>
      <c r="G1672" t="s">
        <v>96</v>
      </c>
      <c r="H1672" t="s">
        <v>98</v>
      </c>
      <c r="I1672" t="s">
        <v>209</v>
      </c>
      <c r="J1672" t="s">
        <v>110</v>
      </c>
      <c r="K1672" t="s">
        <v>202</v>
      </c>
      <c r="L1672">
        <v>10</v>
      </c>
      <c r="P1672">
        <v>10</v>
      </c>
      <c r="Q1672">
        <v>10</v>
      </c>
      <c r="R1672">
        <v>10</v>
      </c>
      <c r="S1672">
        <v>10</v>
      </c>
      <c r="T1672">
        <v>9</v>
      </c>
      <c r="U1672">
        <v>10</v>
      </c>
      <c r="V1672" t="s">
        <v>122</v>
      </c>
      <c r="X1672">
        <v>3</v>
      </c>
      <c r="Y1672" t="s">
        <v>69</v>
      </c>
      <c r="AB1672">
        <v>5</v>
      </c>
      <c r="AE1672" s="16"/>
      <c r="AF1672" s="16"/>
      <c r="AG1672" s="16"/>
      <c r="AH1672" s="16"/>
      <c r="AI1672" s="16"/>
      <c r="AJ1672" s="16"/>
      <c r="AL1672" s="16"/>
      <c r="AM1672" s="16"/>
      <c r="AN1672" s="16"/>
      <c r="AO1672" s="16"/>
      <c r="AP1672" s="16"/>
      <c r="AQ1672" s="16"/>
      <c r="AR1672" s="16"/>
      <c r="AS1672" s="16"/>
      <c r="AT1672" s="16"/>
      <c r="AU1672">
        <v>0</v>
      </c>
      <c r="AV1672">
        <v>0</v>
      </c>
      <c r="AW1672">
        <v>0</v>
      </c>
      <c r="AX1672">
        <v>0</v>
      </c>
      <c r="AY1672">
        <v>1</v>
      </c>
      <c r="AZ1672">
        <v>0</v>
      </c>
    </row>
    <row r="1673" spans="1:52" x14ac:dyDescent="0.35">
      <c r="A1673">
        <v>14256</v>
      </c>
      <c r="B1673" t="s">
        <v>69</v>
      </c>
      <c r="C1673" t="s">
        <v>74</v>
      </c>
      <c r="D1673" t="s">
        <v>68</v>
      </c>
      <c r="E1673" t="s">
        <v>76</v>
      </c>
      <c r="F1673" t="s">
        <v>198</v>
      </c>
      <c r="G1673" t="s">
        <v>95</v>
      </c>
      <c r="H1673" t="s">
        <v>98</v>
      </c>
      <c r="I1673" t="s">
        <v>206</v>
      </c>
      <c r="J1673" t="s">
        <v>112</v>
      </c>
      <c r="K1673" t="s">
        <v>204</v>
      </c>
      <c r="L1673">
        <v>9</v>
      </c>
      <c r="X1673" s="16"/>
      <c r="Y1673" t="s">
        <v>69</v>
      </c>
      <c r="AB1673">
        <v>4</v>
      </c>
      <c r="AE1673" s="16"/>
      <c r="AF1673" s="16"/>
      <c r="AG1673" s="16"/>
      <c r="AH1673" s="16"/>
      <c r="AI1673" s="16"/>
      <c r="AJ1673" s="16"/>
      <c r="AK1673">
        <v>9</v>
      </c>
      <c r="AL1673" s="16">
        <v>8</v>
      </c>
      <c r="AM1673" s="16">
        <v>8</v>
      </c>
      <c r="AN1673" s="16">
        <v>9</v>
      </c>
      <c r="AO1673" s="16">
        <v>7</v>
      </c>
      <c r="AP1673" s="16">
        <v>7</v>
      </c>
      <c r="AQ1673" s="16">
        <v>1</v>
      </c>
      <c r="AR1673" s="16">
        <v>4</v>
      </c>
      <c r="AS1673" s="16">
        <v>3</v>
      </c>
      <c r="AT1673" s="16">
        <v>2</v>
      </c>
      <c r="AU1673">
        <v>1</v>
      </c>
      <c r="AV1673">
        <v>1</v>
      </c>
      <c r="AW1673">
        <v>0</v>
      </c>
      <c r="AX1673">
        <v>0</v>
      </c>
      <c r="AY1673">
        <v>0</v>
      </c>
      <c r="AZ1673">
        <v>0</v>
      </c>
    </row>
    <row r="1674" spans="1:52" x14ac:dyDescent="0.35">
      <c r="A1674">
        <v>14257</v>
      </c>
      <c r="B1674" t="s">
        <v>69</v>
      </c>
      <c r="C1674" t="s">
        <v>74</v>
      </c>
      <c r="D1674" t="s">
        <v>68</v>
      </c>
      <c r="E1674" t="s">
        <v>86</v>
      </c>
      <c r="F1674" t="s">
        <v>198</v>
      </c>
      <c r="G1674" t="s">
        <v>96</v>
      </c>
      <c r="H1674" t="s">
        <v>97</v>
      </c>
      <c r="I1674" t="s">
        <v>201</v>
      </c>
      <c r="J1674" t="s">
        <v>111</v>
      </c>
      <c r="K1674" t="s">
        <v>202</v>
      </c>
      <c r="L1674">
        <v>6</v>
      </c>
      <c r="X1674" s="16"/>
      <c r="Y1674" t="s">
        <v>68</v>
      </c>
      <c r="Z1674">
        <v>7</v>
      </c>
      <c r="AA1674">
        <v>4</v>
      </c>
      <c r="AB1674">
        <v>3</v>
      </c>
      <c r="AC1674">
        <v>6</v>
      </c>
      <c r="AD1674" t="s">
        <v>128</v>
      </c>
      <c r="AE1674" s="16">
        <v>5</v>
      </c>
      <c r="AF1674" s="16">
        <v>3</v>
      </c>
      <c r="AG1674" s="16">
        <v>5</v>
      </c>
      <c r="AH1674" s="16">
        <v>4</v>
      </c>
      <c r="AI1674" s="16">
        <v>2</v>
      </c>
      <c r="AJ1674" s="16"/>
      <c r="AK1674">
        <v>7</v>
      </c>
      <c r="AL1674" s="16">
        <v>6</v>
      </c>
      <c r="AM1674" s="16">
        <v>7</v>
      </c>
      <c r="AN1674" s="16">
        <v>4</v>
      </c>
      <c r="AO1674" s="16">
        <v>6</v>
      </c>
      <c r="AP1674" s="16">
        <v>8</v>
      </c>
      <c r="AQ1674" s="16">
        <v>4</v>
      </c>
      <c r="AR1674" s="16">
        <v>1</v>
      </c>
      <c r="AS1674" s="16">
        <v>3</v>
      </c>
      <c r="AT1674" s="16">
        <v>2</v>
      </c>
      <c r="AU1674">
        <v>0</v>
      </c>
      <c r="AV1674">
        <v>0</v>
      </c>
      <c r="AW1674">
        <v>1</v>
      </c>
      <c r="AX1674">
        <v>0</v>
      </c>
      <c r="AY1674">
        <v>0</v>
      </c>
      <c r="AZ1674">
        <v>0</v>
      </c>
    </row>
    <row r="1675" spans="1:52" x14ac:dyDescent="0.35">
      <c r="A1675">
        <v>14263</v>
      </c>
      <c r="B1675" t="s">
        <v>69</v>
      </c>
      <c r="C1675" t="s">
        <v>74</v>
      </c>
      <c r="D1675" t="s">
        <v>68</v>
      </c>
      <c r="E1675" t="s">
        <v>86</v>
      </c>
      <c r="F1675" t="s">
        <v>198</v>
      </c>
      <c r="G1675" t="s">
        <v>96</v>
      </c>
      <c r="H1675" t="s">
        <v>98</v>
      </c>
      <c r="I1675" t="s">
        <v>197</v>
      </c>
      <c r="J1675" t="s">
        <v>111</v>
      </c>
      <c r="K1675" t="s">
        <v>117</v>
      </c>
      <c r="L1675">
        <v>9</v>
      </c>
      <c r="X1675" s="16"/>
      <c r="Y1675" t="s">
        <v>68</v>
      </c>
      <c r="Z1675">
        <v>10</v>
      </c>
      <c r="AA1675">
        <v>5</v>
      </c>
      <c r="AB1675">
        <v>4</v>
      </c>
      <c r="AC1675">
        <v>10</v>
      </c>
      <c r="AD1675" t="s">
        <v>128</v>
      </c>
      <c r="AE1675" s="16">
        <v>5</v>
      </c>
      <c r="AF1675" s="16">
        <v>3</v>
      </c>
      <c r="AG1675" s="16">
        <v>5</v>
      </c>
      <c r="AH1675" s="16">
        <v>4</v>
      </c>
      <c r="AI1675" s="16">
        <v>1</v>
      </c>
      <c r="AJ1675" s="16"/>
      <c r="AK1675">
        <v>9</v>
      </c>
      <c r="AL1675" s="16">
        <v>10</v>
      </c>
      <c r="AM1675" s="16">
        <v>10</v>
      </c>
      <c r="AN1675" s="16">
        <v>7</v>
      </c>
      <c r="AO1675" s="16">
        <v>10</v>
      </c>
      <c r="AP1675" s="16">
        <v>7</v>
      </c>
      <c r="AQ1675" s="16">
        <v>2</v>
      </c>
      <c r="AR1675" s="16">
        <v>1</v>
      </c>
      <c r="AS1675" s="16">
        <v>4</v>
      </c>
      <c r="AT1675" s="16">
        <v>3</v>
      </c>
      <c r="AU1675">
        <v>1</v>
      </c>
      <c r="AV1675">
        <v>0</v>
      </c>
      <c r="AW1675">
        <v>1</v>
      </c>
      <c r="AX1675">
        <v>0</v>
      </c>
      <c r="AY1675">
        <v>0</v>
      </c>
      <c r="AZ1675">
        <v>0</v>
      </c>
    </row>
    <row r="1676" spans="1:52" x14ac:dyDescent="0.35">
      <c r="A1676">
        <v>14264</v>
      </c>
      <c r="B1676" t="s">
        <v>69</v>
      </c>
      <c r="C1676" t="s">
        <v>74</v>
      </c>
      <c r="D1676" t="s">
        <v>68</v>
      </c>
      <c r="E1676" t="s">
        <v>78</v>
      </c>
      <c r="F1676" t="s">
        <v>200</v>
      </c>
      <c r="G1676" t="s">
        <v>96</v>
      </c>
      <c r="H1676" t="s">
        <v>98</v>
      </c>
      <c r="I1676" t="s">
        <v>201</v>
      </c>
      <c r="J1676" t="s">
        <v>110</v>
      </c>
      <c r="K1676" t="s">
        <v>202</v>
      </c>
      <c r="L1676">
        <v>8</v>
      </c>
      <c r="P1676">
        <v>10</v>
      </c>
      <c r="Q1676">
        <v>10</v>
      </c>
      <c r="R1676">
        <v>10</v>
      </c>
      <c r="S1676">
        <v>9</v>
      </c>
      <c r="T1676">
        <v>8</v>
      </c>
      <c r="U1676">
        <v>10</v>
      </c>
      <c r="V1676" t="s">
        <v>123</v>
      </c>
      <c r="X1676">
        <v>5</v>
      </c>
      <c r="Y1676" t="s">
        <v>68</v>
      </c>
      <c r="Z1676">
        <v>9</v>
      </c>
      <c r="AA1676">
        <v>5</v>
      </c>
      <c r="AB1676">
        <v>4</v>
      </c>
      <c r="AC1676">
        <v>10</v>
      </c>
      <c r="AD1676" t="s">
        <v>129</v>
      </c>
      <c r="AE1676" s="16">
        <v>3</v>
      </c>
      <c r="AF1676" s="16">
        <v>3</v>
      </c>
      <c r="AG1676" s="16">
        <v>5</v>
      </c>
      <c r="AH1676" s="16">
        <v>4</v>
      </c>
      <c r="AI1676" s="16"/>
      <c r="AJ1676" s="16">
        <v>3</v>
      </c>
      <c r="AL1676" s="16"/>
      <c r="AM1676" s="16"/>
      <c r="AN1676" s="16"/>
      <c r="AO1676" s="16"/>
      <c r="AP1676" s="16"/>
      <c r="AQ1676" s="16"/>
      <c r="AR1676" s="16"/>
      <c r="AS1676" s="16"/>
      <c r="AT1676" s="16"/>
      <c r="AU1676">
        <v>1</v>
      </c>
      <c r="AV1676">
        <v>0</v>
      </c>
      <c r="AW1676">
        <v>0</v>
      </c>
      <c r="AX1676">
        <v>0</v>
      </c>
      <c r="AY1676">
        <v>1</v>
      </c>
      <c r="AZ1676">
        <v>0</v>
      </c>
    </row>
    <row r="1677" spans="1:52" x14ac:dyDescent="0.35">
      <c r="A1677">
        <v>14267</v>
      </c>
      <c r="B1677" t="s">
        <v>69</v>
      </c>
      <c r="C1677" t="s">
        <v>74</v>
      </c>
      <c r="D1677" t="s">
        <v>68</v>
      </c>
      <c r="E1677" t="s">
        <v>77</v>
      </c>
      <c r="F1677" t="s">
        <v>200</v>
      </c>
      <c r="G1677" t="s">
        <v>96</v>
      </c>
      <c r="H1677" t="s">
        <v>97</v>
      </c>
      <c r="I1677" t="s">
        <v>205</v>
      </c>
      <c r="J1677" t="s">
        <v>111</v>
      </c>
      <c r="K1677" t="s">
        <v>204</v>
      </c>
      <c r="L1677">
        <v>7</v>
      </c>
      <c r="X1677" s="16"/>
      <c r="Y1677" t="s">
        <v>69</v>
      </c>
      <c r="AB1677">
        <v>5</v>
      </c>
      <c r="AE1677" s="16"/>
      <c r="AF1677" s="16"/>
      <c r="AG1677" s="16"/>
      <c r="AH1677" s="16"/>
      <c r="AI1677" s="16"/>
      <c r="AJ1677" s="16"/>
      <c r="AK1677">
        <v>5</v>
      </c>
      <c r="AL1677" s="16">
        <v>4</v>
      </c>
      <c r="AM1677" s="16">
        <v>7</v>
      </c>
      <c r="AN1677" s="16">
        <v>8</v>
      </c>
      <c r="AO1677" s="16">
        <v>7</v>
      </c>
      <c r="AP1677" s="16">
        <v>3</v>
      </c>
      <c r="AQ1677" s="16">
        <v>1</v>
      </c>
      <c r="AR1677" s="16">
        <v>3</v>
      </c>
      <c r="AS1677" s="16">
        <v>2</v>
      </c>
      <c r="AT1677" s="16">
        <v>4</v>
      </c>
      <c r="AU1677">
        <v>0</v>
      </c>
      <c r="AV1677">
        <v>0</v>
      </c>
      <c r="AW1677">
        <v>1</v>
      </c>
      <c r="AX1677">
        <v>0</v>
      </c>
      <c r="AY1677">
        <v>0</v>
      </c>
      <c r="AZ1677">
        <v>0</v>
      </c>
    </row>
    <row r="1678" spans="1:52" x14ac:dyDescent="0.35">
      <c r="A1678">
        <v>14268</v>
      </c>
      <c r="B1678" t="s">
        <v>69</v>
      </c>
      <c r="C1678" t="s">
        <v>74</v>
      </c>
      <c r="D1678" t="s">
        <v>68</v>
      </c>
      <c r="E1678" t="s">
        <v>76</v>
      </c>
      <c r="F1678" t="s">
        <v>200</v>
      </c>
      <c r="G1678" t="s">
        <v>96</v>
      </c>
      <c r="H1678" t="s">
        <v>99</v>
      </c>
      <c r="I1678" t="s">
        <v>206</v>
      </c>
      <c r="J1678" t="s">
        <v>111</v>
      </c>
      <c r="K1678" t="s">
        <v>202</v>
      </c>
      <c r="L1678">
        <v>6</v>
      </c>
      <c r="X1678" s="16"/>
      <c r="Y1678" t="s">
        <v>69</v>
      </c>
      <c r="AB1678">
        <v>4</v>
      </c>
      <c r="AE1678" s="16"/>
      <c r="AF1678" s="16"/>
      <c r="AG1678" s="16"/>
      <c r="AH1678" s="16"/>
      <c r="AI1678" s="16"/>
      <c r="AJ1678" s="16"/>
      <c r="AK1678">
        <v>5</v>
      </c>
      <c r="AL1678" s="16">
        <v>4</v>
      </c>
      <c r="AM1678" s="16">
        <v>7</v>
      </c>
      <c r="AN1678" s="16">
        <v>2</v>
      </c>
      <c r="AO1678" s="16">
        <v>7</v>
      </c>
      <c r="AP1678" s="16">
        <v>5</v>
      </c>
      <c r="AQ1678" s="16">
        <v>2</v>
      </c>
      <c r="AR1678" s="16">
        <v>1</v>
      </c>
      <c r="AS1678" s="16">
        <v>3</v>
      </c>
      <c r="AT1678" s="16">
        <v>4</v>
      </c>
      <c r="AU1678">
        <v>1</v>
      </c>
      <c r="AV1678">
        <v>1</v>
      </c>
      <c r="AW1678">
        <v>0</v>
      </c>
      <c r="AX1678">
        <v>0</v>
      </c>
      <c r="AY1678">
        <v>0</v>
      </c>
      <c r="AZ1678">
        <v>0</v>
      </c>
    </row>
    <row r="1679" spans="1:52" x14ac:dyDescent="0.35">
      <c r="A1679">
        <v>14271</v>
      </c>
      <c r="B1679" t="s">
        <v>69</v>
      </c>
      <c r="C1679" t="s">
        <v>74</v>
      </c>
      <c r="D1679" t="s">
        <v>68</v>
      </c>
      <c r="E1679" t="s">
        <v>76</v>
      </c>
      <c r="F1679" t="s">
        <v>196</v>
      </c>
      <c r="G1679" t="s">
        <v>95</v>
      </c>
      <c r="H1679" t="s">
        <v>97</v>
      </c>
      <c r="I1679" t="s">
        <v>201</v>
      </c>
      <c r="J1679" t="s">
        <v>111</v>
      </c>
      <c r="K1679" t="s">
        <v>202</v>
      </c>
      <c r="L1679">
        <v>7</v>
      </c>
      <c r="X1679" s="16"/>
      <c r="Y1679" t="s">
        <v>69</v>
      </c>
      <c r="AB1679">
        <v>4</v>
      </c>
      <c r="AE1679" s="16"/>
      <c r="AF1679" s="16"/>
      <c r="AG1679" s="16"/>
      <c r="AH1679" s="16"/>
      <c r="AI1679" s="16"/>
      <c r="AJ1679" s="16"/>
      <c r="AK1679">
        <v>8</v>
      </c>
      <c r="AL1679" s="16">
        <v>7</v>
      </c>
      <c r="AM1679" s="16">
        <v>10</v>
      </c>
      <c r="AN1679" s="16">
        <v>10</v>
      </c>
      <c r="AO1679" s="16">
        <v>10</v>
      </c>
      <c r="AP1679" s="16">
        <v>7</v>
      </c>
      <c r="AQ1679" s="16">
        <v>4</v>
      </c>
      <c r="AR1679" s="16">
        <v>3</v>
      </c>
      <c r="AS1679" s="16">
        <v>2</v>
      </c>
      <c r="AT1679" s="16">
        <v>1</v>
      </c>
      <c r="AU1679">
        <v>1</v>
      </c>
      <c r="AV1679">
        <v>1</v>
      </c>
      <c r="AW1679">
        <v>1</v>
      </c>
      <c r="AX1679">
        <v>0</v>
      </c>
      <c r="AY1679">
        <v>0</v>
      </c>
      <c r="AZ1679">
        <v>0</v>
      </c>
    </row>
    <row r="1680" spans="1:52" x14ac:dyDescent="0.35">
      <c r="A1680">
        <v>14272</v>
      </c>
      <c r="B1680" t="s">
        <v>69</v>
      </c>
      <c r="C1680" t="s">
        <v>74</v>
      </c>
      <c r="D1680" t="s">
        <v>68</v>
      </c>
      <c r="E1680" t="s">
        <v>75</v>
      </c>
      <c r="F1680" t="s">
        <v>200</v>
      </c>
      <c r="G1680" t="s">
        <v>96</v>
      </c>
      <c r="H1680" t="s">
        <v>98</v>
      </c>
      <c r="I1680" t="s">
        <v>199</v>
      </c>
      <c r="J1680" t="s">
        <v>111</v>
      </c>
      <c r="K1680" t="s">
        <v>202</v>
      </c>
      <c r="L1680">
        <v>10</v>
      </c>
      <c r="X1680" s="16"/>
      <c r="Y1680" t="s">
        <v>69</v>
      </c>
      <c r="AB1680">
        <v>5</v>
      </c>
      <c r="AE1680" s="16"/>
      <c r="AF1680" s="16"/>
      <c r="AG1680" s="16"/>
      <c r="AH1680" s="16"/>
      <c r="AI1680" s="16"/>
      <c r="AJ1680" s="16"/>
      <c r="AK1680">
        <v>9</v>
      </c>
      <c r="AL1680" s="16">
        <v>10</v>
      </c>
      <c r="AM1680" s="16">
        <v>8</v>
      </c>
      <c r="AN1680" s="16">
        <v>9</v>
      </c>
      <c r="AO1680" s="16">
        <v>9</v>
      </c>
      <c r="AP1680" s="16">
        <v>9</v>
      </c>
      <c r="AQ1680" s="16">
        <v>2</v>
      </c>
      <c r="AR1680" s="16">
        <v>1</v>
      </c>
      <c r="AS1680" s="16">
        <v>4</v>
      </c>
      <c r="AT1680" s="16">
        <v>3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0</v>
      </c>
    </row>
    <row r="1681" spans="1:52" x14ac:dyDescent="0.35">
      <c r="A1681">
        <v>14275</v>
      </c>
      <c r="B1681" t="s">
        <v>69</v>
      </c>
      <c r="C1681" t="s">
        <v>74</v>
      </c>
      <c r="D1681" t="s">
        <v>68</v>
      </c>
      <c r="E1681" t="s">
        <v>82</v>
      </c>
      <c r="F1681" t="s">
        <v>200</v>
      </c>
      <c r="G1681" t="s">
        <v>94</v>
      </c>
      <c r="H1681" t="s">
        <v>98</v>
      </c>
      <c r="I1681" t="s">
        <v>209</v>
      </c>
      <c r="J1681" t="s">
        <v>111</v>
      </c>
      <c r="K1681" t="s">
        <v>116</v>
      </c>
      <c r="L1681">
        <v>7</v>
      </c>
      <c r="X1681" s="16"/>
      <c r="Y1681" t="s">
        <v>69</v>
      </c>
      <c r="AB1681">
        <v>5</v>
      </c>
      <c r="AE1681" s="16"/>
      <c r="AF1681" s="16"/>
      <c r="AG1681" s="16"/>
      <c r="AH1681" s="16"/>
      <c r="AI1681" s="16"/>
      <c r="AJ1681" s="16"/>
      <c r="AK1681">
        <v>9</v>
      </c>
      <c r="AL1681" s="16">
        <v>9</v>
      </c>
      <c r="AM1681" s="16">
        <v>10</v>
      </c>
      <c r="AN1681" s="16">
        <v>6</v>
      </c>
      <c r="AO1681" s="16">
        <v>8</v>
      </c>
      <c r="AP1681" s="16">
        <v>6</v>
      </c>
      <c r="AQ1681" s="16">
        <v>1</v>
      </c>
      <c r="AR1681" s="16">
        <v>4</v>
      </c>
      <c r="AS1681" s="16">
        <v>2</v>
      </c>
      <c r="AT1681" s="16">
        <v>3</v>
      </c>
      <c r="AU1681">
        <v>0</v>
      </c>
      <c r="AV1681">
        <v>0</v>
      </c>
      <c r="AW1681">
        <v>1</v>
      </c>
      <c r="AX1681">
        <v>0</v>
      </c>
      <c r="AY1681">
        <v>0</v>
      </c>
      <c r="AZ1681">
        <v>0</v>
      </c>
    </row>
    <row r="1682" spans="1:52" x14ac:dyDescent="0.35">
      <c r="A1682">
        <v>14278</v>
      </c>
      <c r="B1682" t="s">
        <v>69</v>
      </c>
      <c r="C1682" t="s">
        <v>74</v>
      </c>
      <c r="D1682" t="s">
        <v>68</v>
      </c>
      <c r="E1682" t="s">
        <v>79</v>
      </c>
      <c r="F1682" t="s">
        <v>198</v>
      </c>
      <c r="G1682" t="s">
        <v>96</v>
      </c>
      <c r="H1682" t="s">
        <v>97</v>
      </c>
      <c r="I1682" t="s">
        <v>199</v>
      </c>
      <c r="J1682" t="s">
        <v>111</v>
      </c>
      <c r="K1682" t="s">
        <v>202</v>
      </c>
      <c r="L1682">
        <v>6</v>
      </c>
      <c r="X1682" s="16"/>
      <c r="Y1682" t="s">
        <v>69</v>
      </c>
      <c r="AB1682">
        <v>4</v>
      </c>
      <c r="AE1682" s="16"/>
      <c r="AF1682" s="16"/>
      <c r="AG1682" s="16"/>
      <c r="AH1682" s="16"/>
      <c r="AI1682" s="16"/>
      <c r="AJ1682" s="16"/>
      <c r="AK1682">
        <v>8</v>
      </c>
      <c r="AL1682" s="16">
        <v>10</v>
      </c>
      <c r="AM1682" s="16">
        <v>6</v>
      </c>
      <c r="AN1682" s="16">
        <v>7</v>
      </c>
      <c r="AO1682" s="16">
        <v>7</v>
      </c>
      <c r="AP1682" s="16">
        <v>6</v>
      </c>
      <c r="AQ1682" s="16">
        <v>2</v>
      </c>
      <c r="AR1682" s="16">
        <v>1</v>
      </c>
      <c r="AS1682" s="16">
        <v>4</v>
      </c>
      <c r="AT1682" s="16">
        <v>3</v>
      </c>
      <c r="AU1682">
        <v>0</v>
      </c>
      <c r="AV1682">
        <v>1</v>
      </c>
      <c r="AW1682">
        <v>0</v>
      </c>
      <c r="AX1682">
        <v>0</v>
      </c>
      <c r="AY1682">
        <v>0</v>
      </c>
      <c r="AZ1682">
        <v>0</v>
      </c>
    </row>
    <row r="1683" spans="1:52" x14ac:dyDescent="0.35">
      <c r="A1683">
        <v>14279</v>
      </c>
      <c r="B1683" t="s">
        <v>69</v>
      </c>
      <c r="C1683" t="s">
        <v>74</v>
      </c>
      <c r="D1683" t="s">
        <v>68</v>
      </c>
      <c r="E1683" t="s">
        <v>80</v>
      </c>
      <c r="F1683" t="s">
        <v>200</v>
      </c>
      <c r="G1683" t="s">
        <v>96</v>
      </c>
      <c r="H1683" t="s">
        <v>97</v>
      </c>
      <c r="I1683" t="s">
        <v>197</v>
      </c>
      <c r="J1683" t="s">
        <v>111</v>
      </c>
      <c r="K1683" t="s">
        <v>202</v>
      </c>
      <c r="L1683">
        <v>9</v>
      </c>
      <c r="X1683" s="16"/>
      <c r="Y1683" t="s">
        <v>68</v>
      </c>
      <c r="Z1683">
        <v>7</v>
      </c>
      <c r="AA1683">
        <v>5</v>
      </c>
      <c r="AB1683">
        <v>5</v>
      </c>
      <c r="AC1683">
        <v>9</v>
      </c>
      <c r="AD1683" t="s">
        <v>128</v>
      </c>
      <c r="AE1683" s="16">
        <v>3</v>
      </c>
      <c r="AF1683" s="16">
        <v>4</v>
      </c>
      <c r="AG1683" s="16">
        <v>3</v>
      </c>
      <c r="AH1683" s="16">
        <v>4</v>
      </c>
      <c r="AI1683" s="16">
        <v>1</v>
      </c>
      <c r="AJ1683" s="16"/>
      <c r="AK1683">
        <v>9</v>
      </c>
      <c r="AL1683" s="16">
        <v>10</v>
      </c>
      <c r="AM1683" s="16">
        <v>8</v>
      </c>
      <c r="AN1683" s="16">
        <v>9</v>
      </c>
      <c r="AO1683" s="16">
        <v>8</v>
      </c>
      <c r="AP1683" s="16">
        <v>7</v>
      </c>
      <c r="AQ1683" s="16">
        <v>1</v>
      </c>
      <c r="AR1683" s="16">
        <v>2</v>
      </c>
      <c r="AS1683" s="16">
        <v>4</v>
      </c>
      <c r="AT1683" s="16">
        <v>3</v>
      </c>
      <c r="AU1683">
        <v>0</v>
      </c>
      <c r="AV1683">
        <v>0</v>
      </c>
      <c r="AW1683">
        <v>1</v>
      </c>
      <c r="AX1683">
        <v>0</v>
      </c>
      <c r="AY1683">
        <v>0</v>
      </c>
      <c r="AZ1683">
        <v>0</v>
      </c>
    </row>
    <row r="1684" spans="1:52" x14ac:dyDescent="0.35">
      <c r="A1684">
        <v>14282</v>
      </c>
      <c r="B1684" t="s">
        <v>69</v>
      </c>
      <c r="C1684" t="s">
        <v>74</v>
      </c>
      <c r="D1684" t="s">
        <v>68</v>
      </c>
      <c r="E1684" t="s">
        <v>86</v>
      </c>
      <c r="F1684" t="s">
        <v>196</v>
      </c>
      <c r="G1684" t="s">
        <v>96</v>
      </c>
      <c r="H1684" t="s">
        <v>97</v>
      </c>
      <c r="I1684" t="s">
        <v>209</v>
      </c>
      <c r="J1684" t="s">
        <v>111</v>
      </c>
      <c r="K1684" t="s">
        <v>204</v>
      </c>
      <c r="L1684">
        <v>10</v>
      </c>
      <c r="X1684" s="16"/>
      <c r="Y1684" t="s">
        <v>69</v>
      </c>
      <c r="AB1684">
        <v>4</v>
      </c>
      <c r="AE1684" s="16"/>
      <c r="AF1684" s="16"/>
      <c r="AG1684" s="16"/>
      <c r="AH1684" s="16"/>
      <c r="AI1684" s="16"/>
      <c r="AJ1684" s="16"/>
      <c r="AK1684">
        <v>9</v>
      </c>
      <c r="AL1684" s="16">
        <v>10</v>
      </c>
      <c r="AM1684" s="16">
        <v>9</v>
      </c>
      <c r="AN1684" s="16">
        <v>10</v>
      </c>
      <c r="AO1684" s="16">
        <v>8</v>
      </c>
      <c r="AP1684" s="16">
        <v>10</v>
      </c>
      <c r="AQ1684" s="16">
        <v>1</v>
      </c>
      <c r="AR1684" s="16">
        <v>4</v>
      </c>
      <c r="AS1684" s="16">
        <v>3</v>
      </c>
      <c r="AT1684" s="16">
        <v>2</v>
      </c>
      <c r="AU1684">
        <v>1</v>
      </c>
      <c r="AV1684">
        <v>1</v>
      </c>
      <c r="AW1684">
        <v>0</v>
      </c>
      <c r="AX1684">
        <v>0</v>
      </c>
      <c r="AY1684">
        <v>0</v>
      </c>
      <c r="AZ1684">
        <v>0</v>
      </c>
    </row>
    <row r="1685" spans="1:52" x14ac:dyDescent="0.35">
      <c r="A1685">
        <v>14283</v>
      </c>
      <c r="B1685" t="s">
        <v>69</v>
      </c>
      <c r="C1685" t="s">
        <v>74</v>
      </c>
      <c r="D1685" t="s">
        <v>68</v>
      </c>
      <c r="E1685" t="s">
        <v>78</v>
      </c>
      <c r="F1685" t="s">
        <v>196</v>
      </c>
      <c r="G1685" t="s">
        <v>96</v>
      </c>
      <c r="H1685" t="s">
        <v>98</v>
      </c>
      <c r="I1685" t="s">
        <v>205</v>
      </c>
      <c r="J1685" t="s">
        <v>111</v>
      </c>
      <c r="K1685" t="s">
        <v>204</v>
      </c>
      <c r="L1685">
        <v>9</v>
      </c>
      <c r="X1685" s="16"/>
      <c r="Y1685" t="s">
        <v>68</v>
      </c>
      <c r="Z1685">
        <v>9</v>
      </c>
      <c r="AA1685">
        <v>4</v>
      </c>
      <c r="AB1685">
        <v>5</v>
      </c>
      <c r="AC1685">
        <v>10</v>
      </c>
      <c r="AD1685" t="s">
        <v>128</v>
      </c>
      <c r="AE1685" s="16">
        <v>4</v>
      </c>
      <c r="AF1685" s="16">
        <v>5</v>
      </c>
      <c r="AG1685" s="16">
        <v>3</v>
      </c>
      <c r="AH1685" s="16">
        <v>4</v>
      </c>
      <c r="AI1685" s="16">
        <v>2</v>
      </c>
      <c r="AJ1685" s="16"/>
      <c r="AK1685">
        <v>9</v>
      </c>
      <c r="AL1685" s="16">
        <v>10</v>
      </c>
      <c r="AM1685" s="16">
        <v>8</v>
      </c>
      <c r="AN1685" s="16">
        <v>9</v>
      </c>
      <c r="AO1685" s="16">
        <v>9</v>
      </c>
      <c r="AP1685" s="16">
        <v>7</v>
      </c>
      <c r="AQ1685" s="16">
        <v>1</v>
      </c>
      <c r="AR1685" s="16">
        <v>4</v>
      </c>
      <c r="AS1685" s="16">
        <v>2</v>
      </c>
      <c r="AT1685" s="16">
        <v>3</v>
      </c>
      <c r="AU1685">
        <v>1</v>
      </c>
      <c r="AV1685">
        <v>1</v>
      </c>
      <c r="AW1685">
        <v>0</v>
      </c>
      <c r="AX1685">
        <v>0</v>
      </c>
      <c r="AY1685">
        <v>0</v>
      </c>
      <c r="AZ1685">
        <v>0</v>
      </c>
    </row>
    <row r="1686" spans="1:52" x14ac:dyDescent="0.35">
      <c r="A1686">
        <v>14285</v>
      </c>
      <c r="B1686" t="s">
        <v>69</v>
      </c>
      <c r="C1686" t="s">
        <v>74</v>
      </c>
      <c r="D1686" t="s">
        <v>68</v>
      </c>
      <c r="E1686" t="s">
        <v>83</v>
      </c>
      <c r="F1686" t="s">
        <v>196</v>
      </c>
      <c r="G1686" t="s">
        <v>95</v>
      </c>
      <c r="H1686" t="s">
        <v>98</v>
      </c>
      <c r="I1686" t="s">
        <v>209</v>
      </c>
      <c r="J1686" t="s">
        <v>111</v>
      </c>
      <c r="K1686" t="s">
        <v>202</v>
      </c>
      <c r="L1686">
        <v>7</v>
      </c>
      <c r="X1686" s="16"/>
      <c r="Y1686" t="s">
        <v>69</v>
      </c>
      <c r="AB1686">
        <v>3</v>
      </c>
      <c r="AE1686" s="16"/>
      <c r="AF1686" s="16"/>
      <c r="AG1686" s="16"/>
      <c r="AH1686" s="16"/>
      <c r="AI1686" s="16"/>
      <c r="AJ1686" s="16"/>
      <c r="AK1686">
        <v>8</v>
      </c>
      <c r="AL1686" s="16">
        <v>10</v>
      </c>
      <c r="AM1686" s="16">
        <v>7</v>
      </c>
      <c r="AN1686" s="16">
        <v>10</v>
      </c>
      <c r="AO1686" s="16">
        <v>9</v>
      </c>
      <c r="AP1686" s="16">
        <v>10</v>
      </c>
      <c r="AQ1686" s="16">
        <v>4</v>
      </c>
      <c r="AR1686" s="16">
        <v>3</v>
      </c>
      <c r="AS1686" s="16">
        <v>2</v>
      </c>
      <c r="AT1686" s="16">
        <v>1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0</v>
      </c>
    </row>
    <row r="1687" spans="1:52" x14ac:dyDescent="0.35">
      <c r="A1687">
        <v>14287</v>
      </c>
      <c r="B1687" t="s">
        <v>69</v>
      </c>
      <c r="C1687" t="s">
        <v>74</v>
      </c>
      <c r="D1687" t="s">
        <v>68</v>
      </c>
      <c r="E1687" t="s">
        <v>76</v>
      </c>
      <c r="F1687" t="s">
        <v>198</v>
      </c>
      <c r="G1687" t="s">
        <v>95</v>
      </c>
      <c r="H1687" t="s">
        <v>97</v>
      </c>
      <c r="I1687" t="s">
        <v>209</v>
      </c>
      <c r="J1687" t="s">
        <v>111</v>
      </c>
      <c r="K1687" t="s">
        <v>116</v>
      </c>
      <c r="L1687">
        <v>6</v>
      </c>
      <c r="X1687" s="16"/>
      <c r="Y1687" t="s">
        <v>69</v>
      </c>
      <c r="AB1687">
        <v>4</v>
      </c>
      <c r="AE1687" s="16"/>
      <c r="AF1687" s="16"/>
      <c r="AG1687" s="16"/>
      <c r="AH1687" s="16"/>
      <c r="AI1687" s="16"/>
      <c r="AJ1687" s="16"/>
      <c r="AK1687">
        <v>4</v>
      </c>
      <c r="AL1687" s="16">
        <v>7</v>
      </c>
      <c r="AM1687" s="16">
        <v>3</v>
      </c>
      <c r="AN1687" s="16">
        <v>3</v>
      </c>
      <c r="AO1687" s="16">
        <v>3</v>
      </c>
      <c r="AP1687" s="16">
        <v>4</v>
      </c>
      <c r="AQ1687" s="16">
        <v>2</v>
      </c>
      <c r="AR1687" s="16">
        <v>1</v>
      </c>
      <c r="AS1687" s="16">
        <v>3</v>
      </c>
      <c r="AT1687" s="16">
        <v>4</v>
      </c>
      <c r="AU1687">
        <v>1</v>
      </c>
      <c r="AV1687">
        <v>0</v>
      </c>
      <c r="AW1687">
        <v>0</v>
      </c>
      <c r="AX1687">
        <v>0</v>
      </c>
      <c r="AY1687">
        <v>1</v>
      </c>
      <c r="AZ1687">
        <v>0</v>
      </c>
    </row>
    <row r="1688" spans="1:52" x14ac:dyDescent="0.35">
      <c r="A1688">
        <v>14288</v>
      </c>
      <c r="B1688" t="s">
        <v>69</v>
      </c>
      <c r="C1688" t="s">
        <v>74</v>
      </c>
      <c r="D1688" t="s">
        <v>68</v>
      </c>
      <c r="E1688" t="s">
        <v>79</v>
      </c>
      <c r="F1688" t="s">
        <v>200</v>
      </c>
      <c r="G1688" t="s">
        <v>94</v>
      </c>
      <c r="H1688" t="s">
        <v>99</v>
      </c>
      <c r="I1688" t="s">
        <v>207</v>
      </c>
      <c r="J1688" t="s">
        <v>111</v>
      </c>
      <c r="K1688" t="s">
        <v>204</v>
      </c>
      <c r="L1688">
        <v>7</v>
      </c>
      <c r="X1688" s="16"/>
      <c r="Y1688" t="s">
        <v>68</v>
      </c>
      <c r="Z1688">
        <v>8</v>
      </c>
      <c r="AA1688">
        <v>4</v>
      </c>
      <c r="AB1688">
        <v>5</v>
      </c>
      <c r="AC1688">
        <v>5</v>
      </c>
      <c r="AD1688" t="s">
        <v>128</v>
      </c>
      <c r="AE1688" s="16">
        <v>5</v>
      </c>
      <c r="AF1688" s="16">
        <v>4</v>
      </c>
      <c r="AG1688" s="16">
        <v>5</v>
      </c>
      <c r="AH1688" s="16">
        <v>4</v>
      </c>
      <c r="AI1688" s="16">
        <v>1</v>
      </c>
      <c r="AJ1688" s="16"/>
      <c r="AK1688">
        <v>8</v>
      </c>
      <c r="AL1688" s="16">
        <v>7</v>
      </c>
      <c r="AM1688" s="16">
        <v>10</v>
      </c>
      <c r="AN1688" s="16">
        <v>10</v>
      </c>
      <c r="AO1688" s="16">
        <v>8</v>
      </c>
      <c r="AP1688" s="16">
        <v>8</v>
      </c>
      <c r="AQ1688" s="16">
        <v>2</v>
      </c>
      <c r="AR1688" s="16">
        <v>1</v>
      </c>
      <c r="AS1688" s="16">
        <v>3</v>
      </c>
      <c r="AT1688" s="16">
        <v>4</v>
      </c>
      <c r="AU1688">
        <v>1</v>
      </c>
      <c r="AV1688">
        <v>0</v>
      </c>
      <c r="AW1688">
        <v>0</v>
      </c>
      <c r="AX1688">
        <v>0</v>
      </c>
      <c r="AY1688">
        <v>0</v>
      </c>
      <c r="AZ1688">
        <v>0</v>
      </c>
    </row>
    <row r="1689" spans="1:52" x14ac:dyDescent="0.35">
      <c r="A1689">
        <v>14292</v>
      </c>
      <c r="B1689" t="s">
        <v>69</v>
      </c>
      <c r="C1689" t="s">
        <v>74</v>
      </c>
      <c r="D1689" t="s">
        <v>68</v>
      </c>
      <c r="E1689" t="s">
        <v>81</v>
      </c>
      <c r="F1689" t="s">
        <v>200</v>
      </c>
      <c r="G1689" t="s">
        <v>94</v>
      </c>
      <c r="H1689" t="s">
        <v>98</v>
      </c>
      <c r="I1689" t="s">
        <v>205</v>
      </c>
      <c r="J1689" t="s">
        <v>111</v>
      </c>
      <c r="K1689" t="s">
        <v>202</v>
      </c>
      <c r="L1689">
        <v>9</v>
      </c>
      <c r="X1689" s="16"/>
      <c r="Y1689" t="s">
        <v>68</v>
      </c>
      <c r="Z1689">
        <v>10</v>
      </c>
      <c r="AA1689">
        <v>5</v>
      </c>
      <c r="AB1689">
        <v>4</v>
      </c>
      <c r="AC1689">
        <v>10</v>
      </c>
      <c r="AD1689" t="s">
        <v>129</v>
      </c>
      <c r="AE1689" s="16">
        <v>4</v>
      </c>
      <c r="AF1689" s="16">
        <v>4</v>
      </c>
      <c r="AG1689" s="16">
        <v>3</v>
      </c>
      <c r="AH1689" s="16">
        <v>4</v>
      </c>
      <c r="AI1689" s="16"/>
      <c r="AJ1689" s="16">
        <v>2</v>
      </c>
      <c r="AK1689">
        <v>10</v>
      </c>
      <c r="AL1689" s="16">
        <v>10</v>
      </c>
      <c r="AM1689" s="16">
        <v>7</v>
      </c>
      <c r="AN1689" s="16">
        <v>7</v>
      </c>
      <c r="AO1689" s="16">
        <v>9</v>
      </c>
      <c r="AP1689" s="16">
        <v>9</v>
      </c>
      <c r="AQ1689" s="16">
        <v>1</v>
      </c>
      <c r="AR1689" s="16">
        <v>4</v>
      </c>
      <c r="AS1689" s="16">
        <v>2</v>
      </c>
      <c r="AT1689" s="16">
        <v>3</v>
      </c>
      <c r="AU1689">
        <v>1</v>
      </c>
      <c r="AV1689">
        <v>0</v>
      </c>
      <c r="AW1689">
        <v>0</v>
      </c>
      <c r="AX1689">
        <v>0</v>
      </c>
      <c r="AY1689">
        <v>1</v>
      </c>
      <c r="AZ1689">
        <v>0</v>
      </c>
    </row>
    <row r="1690" spans="1:52" x14ac:dyDescent="0.35">
      <c r="A1690">
        <v>14294</v>
      </c>
      <c r="B1690" t="s">
        <v>69</v>
      </c>
      <c r="C1690" t="s">
        <v>74</v>
      </c>
      <c r="D1690" t="s">
        <v>68</v>
      </c>
      <c r="E1690" t="s">
        <v>86</v>
      </c>
      <c r="F1690" t="s">
        <v>196</v>
      </c>
      <c r="G1690" t="s">
        <v>96</v>
      </c>
      <c r="H1690" t="s">
        <v>97</v>
      </c>
      <c r="I1690" t="s">
        <v>205</v>
      </c>
      <c r="J1690" t="s">
        <v>111</v>
      </c>
      <c r="K1690" t="s">
        <v>204</v>
      </c>
      <c r="L1690">
        <v>10</v>
      </c>
      <c r="X1690" s="16"/>
      <c r="Y1690" t="s">
        <v>68</v>
      </c>
      <c r="Z1690">
        <v>10</v>
      </c>
      <c r="AA1690">
        <v>5</v>
      </c>
      <c r="AB1690">
        <v>5</v>
      </c>
      <c r="AC1690">
        <v>9</v>
      </c>
      <c r="AD1690" t="s">
        <v>128</v>
      </c>
      <c r="AE1690" s="16">
        <v>5</v>
      </c>
      <c r="AF1690" s="16">
        <v>4</v>
      </c>
      <c r="AG1690" s="16">
        <v>3</v>
      </c>
      <c r="AH1690" s="16">
        <v>4</v>
      </c>
      <c r="AI1690" s="16">
        <v>1</v>
      </c>
      <c r="AJ1690" s="16"/>
      <c r="AK1690">
        <v>9</v>
      </c>
      <c r="AL1690" s="16">
        <v>10</v>
      </c>
      <c r="AM1690" s="16">
        <v>9</v>
      </c>
      <c r="AN1690" s="16">
        <v>7</v>
      </c>
      <c r="AO1690" s="16">
        <v>9</v>
      </c>
      <c r="AP1690" s="16">
        <v>7</v>
      </c>
      <c r="AQ1690" s="16">
        <v>2</v>
      </c>
      <c r="AR1690" s="16">
        <v>1</v>
      </c>
      <c r="AS1690" s="16">
        <v>4</v>
      </c>
      <c r="AT1690" s="16">
        <v>3</v>
      </c>
      <c r="AU1690">
        <v>1</v>
      </c>
      <c r="AV1690">
        <v>1</v>
      </c>
      <c r="AW1690">
        <v>0</v>
      </c>
      <c r="AX1690">
        <v>0</v>
      </c>
      <c r="AY1690">
        <v>1</v>
      </c>
      <c r="AZ1690">
        <v>0</v>
      </c>
    </row>
    <row r="1691" spans="1:52" x14ac:dyDescent="0.35">
      <c r="A1691">
        <v>14301</v>
      </c>
      <c r="B1691" t="s">
        <v>69</v>
      </c>
      <c r="C1691" t="s">
        <v>74</v>
      </c>
      <c r="D1691" t="s">
        <v>68</v>
      </c>
      <c r="E1691" t="s">
        <v>80</v>
      </c>
      <c r="F1691" t="s">
        <v>198</v>
      </c>
      <c r="G1691" t="s">
        <v>95</v>
      </c>
      <c r="H1691" t="s">
        <v>97</v>
      </c>
      <c r="I1691" t="s">
        <v>201</v>
      </c>
      <c r="J1691" t="s">
        <v>111</v>
      </c>
      <c r="K1691" t="s">
        <v>202</v>
      </c>
      <c r="L1691">
        <v>7</v>
      </c>
      <c r="X1691" s="16"/>
      <c r="Y1691" t="s">
        <v>69</v>
      </c>
      <c r="AB1691">
        <v>4</v>
      </c>
      <c r="AE1691" s="16"/>
      <c r="AF1691" s="16"/>
      <c r="AG1691" s="16"/>
      <c r="AH1691" s="16"/>
      <c r="AI1691" s="16"/>
      <c r="AJ1691" s="16"/>
      <c r="AK1691">
        <v>9</v>
      </c>
      <c r="AL1691" s="16">
        <v>10</v>
      </c>
      <c r="AM1691" s="16">
        <v>8</v>
      </c>
      <c r="AN1691" s="16">
        <v>9</v>
      </c>
      <c r="AO1691" s="16">
        <v>10</v>
      </c>
      <c r="AP1691" s="16">
        <v>8</v>
      </c>
      <c r="AQ1691" s="16">
        <v>3</v>
      </c>
      <c r="AR1691" s="16">
        <v>2</v>
      </c>
      <c r="AS1691" s="16">
        <v>4</v>
      </c>
      <c r="AT1691" s="16">
        <v>1</v>
      </c>
      <c r="AU1691">
        <v>1</v>
      </c>
      <c r="AV1691">
        <v>1</v>
      </c>
      <c r="AW1691">
        <v>0</v>
      </c>
      <c r="AX1691">
        <v>0</v>
      </c>
      <c r="AY1691">
        <v>0</v>
      </c>
      <c r="AZ1691">
        <v>0</v>
      </c>
    </row>
    <row r="1692" spans="1:52" x14ac:dyDescent="0.35">
      <c r="A1692">
        <v>14302</v>
      </c>
      <c r="B1692" t="s">
        <v>69</v>
      </c>
      <c r="C1692" t="s">
        <v>74</v>
      </c>
      <c r="D1692" t="s">
        <v>68</v>
      </c>
      <c r="E1692" t="s">
        <v>78</v>
      </c>
      <c r="F1692" t="s">
        <v>208</v>
      </c>
      <c r="G1692" t="s">
        <v>96</v>
      </c>
      <c r="H1692" t="s">
        <v>98</v>
      </c>
      <c r="I1692" t="s">
        <v>207</v>
      </c>
      <c r="J1692" t="s">
        <v>111</v>
      </c>
      <c r="K1692" t="s">
        <v>204</v>
      </c>
      <c r="L1692">
        <v>9</v>
      </c>
      <c r="X1692" s="16"/>
      <c r="Y1692" t="s">
        <v>69</v>
      </c>
      <c r="AB1692">
        <v>5</v>
      </c>
      <c r="AE1692" s="16"/>
      <c r="AF1692" s="16"/>
      <c r="AG1692" s="16"/>
      <c r="AH1692" s="16"/>
      <c r="AI1692" s="16"/>
      <c r="AJ1692" s="16"/>
      <c r="AK1692">
        <v>9</v>
      </c>
      <c r="AL1692" s="16">
        <v>10</v>
      </c>
      <c r="AM1692" s="16">
        <v>9</v>
      </c>
      <c r="AN1692" s="16">
        <v>10</v>
      </c>
      <c r="AO1692" s="16">
        <v>10</v>
      </c>
      <c r="AP1692" s="16">
        <v>8</v>
      </c>
      <c r="AQ1692" s="16">
        <v>4</v>
      </c>
      <c r="AR1692" s="16">
        <v>3</v>
      </c>
      <c r="AS1692" s="16">
        <v>2</v>
      </c>
      <c r="AT1692" s="16">
        <v>1</v>
      </c>
      <c r="AU1692">
        <v>1</v>
      </c>
      <c r="AV1692">
        <v>1</v>
      </c>
      <c r="AW1692">
        <v>1</v>
      </c>
      <c r="AX1692">
        <v>0</v>
      </c>
      <c r="AY1692">
        <v>0</v>
      </c>
      <c r="AZ1692">
        <v>0</v>
      </c>
    </row>
    <row r="1693" spans="1:52" x14ac:dyDescent="0.35">
      <c r="A1693">
        <v>14310</v>
      </c>
      <c r="B1693" t="s">
        <v>69</v>
      </c>
      <c r="C1693" t="s">
        <v>74</v>
      </c>
      <c r="D1693" t="s">
        <v>68</v>
      </c>
      <c r="E1693" t="s">
        <v>76</v>
      </c>
      <c r="F1693" t="s">
        <v>200</v>
      </c>
      <c r="G1693" t="s">
        <v>94</v>
      </c>
      <c r="H1693" t="s">
        <v>98</v>
      </c>
      <c r="I1693" t="s">
        <v>197</v>
      </c>
      <c r="J1693" t="s">
        <v>110</v>
      </c>
      <c r="K1693" t="s">
        <v>204</v>
      </c>
      <c r="L1693">
        <v>8</v>
      </c>
      <c r="P1693">
        <v>9</v>
      </c>
      <c r="Q1693">
        <v>10</v>
      </c>
      <c r="R1693">
        <v>9</v>
      </c>
      <c r="S1693">
        <v>9</v>
      </c>
      <c r="T1693">
        <v>8</v>
      </c>
      <c r="U1693">
        <v>10</v>
      </c>
      <c r="V1693" t="s">
        <v>123</v>
      </c>
      <c r="X1693">
        <v>3</v>
      </c>
      <c r="Y1693" t="s">
        <v>69</v>
      </c>
      <c r="AB1693">
        <v>4</v>
      </c>
      <c r="AE1693" s="16"/>
      <c r="AF1693" s="16"/>
      <c r="AG1693" s="16"/>
      <c r="AH1693" s="16"/>
      <c r="AI1693" s="16"/>
      <c r="AJ1693" s="16"/>
      <c r="AL1693" s="16"/>
      <c r="AM1693" s="16"/>
      <c r="AN1693" s="16"/>
      <c r="AO1693" s="16"/>
      <c r="AP1693" s="16"/>
      <c r="AQ1693" s="16"/>
      <c r="AR1693" s="16"/>
      <c r="AS1693" s="16"/>
      <c r="AT1693" s="16"/>
      <c r="AU1693">
        <v>0</v>
      </c>
      <c r="AV1693">
        <v>1</v>
      </c>
      <c r="AW1693">
        <v>0</v>
      </c>
      <c r="AX1693">
        <v>0</v>
      </c>
      <c r="AY1693">
        <v>0</v>
      </c>
      <c r="AZ1693">
        <v>0</v>
      </c>
    </row>
    <row r="1694" spans="1:52" x14ac:dyDescent="0.35">
      <c r="A1694">
        <v>14313</v>
      </c>
      <c r="B1694" t="s">
        <v>69</v>
      </c>
      <c r="C1694" t="s">
        <v>74</v>
      </c>
      <c r="D1694" t="s">
        <v>68</v>
      </c>
      <c r="E1694" t="s">
        <v>80</v>
      </c>
      <c r="F1694" t="s">
        <v>200</v>
      </c>
      <c r="G1694" t="s">
        <v>96</v>
      </c>
      <c r="H1694" t="s">
        <v>97</v>
      </c>
      <c r="I1694" t="s">
        <v>207</v>
      </c>
      <c r="J1694" t="s">
        <v>111</v>
      </c>
      <c r="K1694" t="s">
        <v>202</v>
      </c>
      <c r="L1694">
        <v>10</v>
      </c>
      <c r="X1694" s="16"/>
      <c r="Y1694" t="s">
        <v>68</v>
      </c>
      <c r="Z1694">
        <v>10</v>
      </c>
      <c r="AA1694">
        <v>5</v>
      </c>
      <c r="AB1694">
        <v>5</v>
      </c>
      <c r="AC1694">
        <v>9</v>
      </c>
      <c r="AD1694" t="s">
        <v>129</v>
      </c>
      <c r="AE1694" s="16">
        <v>5</v>
      </c>
      <c r="AF1694" s="16">
        <v>3</v>
      </c>
      <c r="AG1694" s="16">
        <v>5</v>
      </c>
      <c r="AH1694" s="16">
        <v>4</v>
      </c>
      <c r="AI1694" s="16"/>
      <c r="AJ1694" s="16">
        <v>4</v>
      </c>
      <c r="AK1694">
        <v>9</v>
      </c>
      <c r="AL1694" s="16">
        <v>8</v>
      </c>
      <c r="AM1694" s="16">
        <v>9</v>
      </c>
      <c r="AN1694" s="16">
        <v>7</v>
      </c>
      <c r="AO1694" s="16">
        <v>8</v>
      </c>
      <c r="AP1694" s="16">
        <v>9</v>
      </c>
      <c r="AQ1694" s="16">
        <v>1</v>
      </c>
      <c r="AR1694" s="16">
        <v>4</v>
      </c>
      <c r="AS1694" s="16">
        <v>2</v>
      </c>
      <c r="AT1694" s="16">
        <v>3</v>
      </c>
      <c r="AU1694">
        <v>1</v>
      </c>
      <c r="AV1694">
        <v>1</v>
      </c>
      <c r="AW1694">
        <v>0</v>
      </c>
      <c r="AX1694">
        <v>0</v>
      </c>
      <c r="AY1694">
        <v>0</v>
      </c>
      <c r="AZ1694">
        <v>0</v>
      </c>
    </row>
    <row r="1695" spans="1:52" x14ac:dyDescent="0.35">
      <c r="A1695">
        <v>14315</v>
      </c>
      <c r="B1695" t="s">
        <v>69</v>
      </c>
      <c r="C1695" t="s">
        <v>74</v>
      </c>
      <c r="D1695" t="s">
        <v>68</v>
      </c>
      <c r="E1695" t="s">
        <v>84</v>
      </c>
      <c r="F1695" t="s">
        <v>198</v>
      </c>
      <c r="G1695" t="s">
        <v>96</v>
      </c>
      <c r="H1695" t="s">
        <v>98</v>
      </c>
      <c r="I1695" t="s">
        <v>209</v>
      </c>
      <c r="J1695" t="s">
        <v>111</v>
      </c>
      <c r="K1695" t="s">
        <v>204</v>
      </c>
      <c r="L1695">
        <v>8</v>
      </c>
      <c r="X1695" s="16"/>
      <c r="Y1695" t="s">
        <v>69</v>
      </c>
      <c r="AB1695">
        <v>3</v>
      </c>
      <c r="AE1695" s="16"/>
      <c r="AF1695" s="16"/>
      <c r="AG1695" s="16"/>
      <c r="AH1695" s="16"/>
      <c r="AI1695" s="16"/>
      <c r="AJ1695" s="16"/>
      <c r="AK1695">
        <v>10</v>
      </c>
      <c r="AL1695" s="16">
        <v>9</v>
      </c>
      <c r="AM1695" s="16">
        <v>7</v>
      </c>
      <c r="AN1695" s="16">
        <v>7</v>
      </c>
      <c r="AO1695" s="16">
        <v>9</v>
      </c>
      <c r="AP1695" s="16">
        <v>9</v>
      </c>
      <c r="AQ1695" s="16">
        <v>1</v>
      </c>
      <c r="AR1695" s="16">
        <v>4</v>
      </c>
      <c r="AS1695" s="16">
        <v>3</v>
      </c>
      <c r="AT1695" s="16">
        <v>2</v>
      </c>
      <c r="AU1695">
        <v>0</v>
      </c>
      <c r="AV1695">
        <v>0</v>
      </c>
      <c r="AW1695">
        <v>0</v>
      </c>
      <c r="AX1695">
        <v>0</v>
      </c>
      <c r="AY1695">
        <v>1</v>
      </c>
      <c r="AZ1695">
        <v>0</v>
      </c>
    </row>
    <row r="1696" spans="1:52" x14ac:dyDescent="0.35">
      <c r="A1696">
        <v>14318</v>
      </c>
      <c r="B1696" t="s">
        <v>69</v>
      </c>
      <c r="C1696" t="s">
        <v>74</v>
      </c>
      <c r="D1696" t="s">
        <v>68</v>
      </c>
      <c r="E1696" t="s">
        <v>77</v>
      </c>
      <c r="F1696" t="s">
        <v>196</v>
      </c>
      <c r="G1696" t="s">
        <v>95</v>
      </c>
      <c r="H1696" t="s">
        <v>98</v>
      </c>
      <c r="I1696" t="s">
        <v>203</v>
      </c>
      <c r="J1696" t="s">
        <v>110</v>
      </c>
      <c r="K1696" t="s">
        <v>202</v>
      </c>
      <c r="L1696">
        <v>9</v>
      </c>
      <c r="P1696">
        <v>9</v>
      </c>
      <c r="Q1696">
        <v>10</v>
      </c>
      <c r="R1696">
        <v>10</v>
      </c>
      <c r="S1696">
        <v>9</v>
      </c>
      <c r="T1696">
        <v>10</v>
      </c>
      <c r="U1696">
        <v>10</v>
      </c>
      <c r="V1696" t="s">
        <v>123</v>
      </c>
      <c r="X1696">
        <v>4</v>
      </c>
      <c r="Y1696" t="s">
        <v>69</v>
      </c>
      <c r="AB1696">
        <v>4</v>
      </c>
      <c r="AE1696" s="16"/>
      <c r="AF1696" s="16"/>
      <c r="AG1696" s="16"/>
      <c r="AH1696" s="16"/>
      <c r="AI1696" s="16"/>
      <c r="AJ1696" s="16"/>
      <c r="AL1696" s="16"/>
      <c r="AM1696" s="16"/>
      <c r="AN1696" s="16"/>
      <c r="AO1696" s="16"/>
      <c r="AP1696" s="16"/>
      <c r="AQ1696" s="16"/>
      <c r="AR1696" s="16"/>
      <c r="AS1696" s="16"/>
      <c r="AT1696" s="16"/>
      <c r="AU1696">
        <v>0</v>
      </c>
      <c r="AV1696">
        <v>0</v>
      </c>
      <c r="AW1696">
        <v>0</v>
      </c>
      <c r="AX1696">
        <v>0</v>
      </c>
      <c r="AY1696">
        <v>1</v>
      </c>
      <c r="AZ1696">
        <v>0</v>
      </c>
    </row>
    <row r="1697" spans="1:52" x14ac:dyDescent="0.35">
      <c r="A1697">
        <v>14319</v>
      </c>
      <c r="B1697" t="s">
        <v>69</v>
      </c>
      <c r="C1697" t="s">
        <v>74</v>
      </c>
      <c r="D1697" t="s">
        <v>68</v>
      </c>
      <c r="E1697" t="s">
        <v>82</v>
      </c>
      <c r="F1697" t="s">
        <v>200</v>
      </c>
      <c r="G1697" t="s">
        <v>96</v>
      </c>
      <c r="H1697" t="s">
        <v>97</v>
      </c>
      <c r="I1697" t="s">
        <v>197</v>
      </c>
      <c r="J1697" t="s">
        <v>110</v>
      </c>
      <c r="K1697" t="s">
        <v>204</v>
      </c>
      <c r="L1697">
        <v>9</v>
      </c>
      <c r="P1697">
        <v>7</v>
      </c>
      <c r="Q1697">
        <v>9</v>
      </c>
      <c r="R1697">
        <v>4</v>
      </c>
      <c r="S1697">
        <v>9</v>
      </c>
      <c r="T1697">
        <v>9</v>
      </c>
      <c r="U1697">
        <v>9</v>
      </c>
      <c r="V1697" t="s">
        <v>123</v>
      </c>
      <c r="X1697">
        <v>4</v>
      </c>
      <c r="Y1697" t="s">
        <v>69</v>
      </c>
      <c r="AB1697">
        <v>4</v>
      </c>
      <c r="AE1697" s="16"/>
      <c r="AF1697" s="16"/>
      <c r="AG1697" s="16"/>
      <c r="AH1697" s="16"/>
      <c r="AI1697" s="16"/>
      <c r="AJ1697" s="16"/>
      <c r="AL1697" s="16"/>
      <c r="AM1697" s="16"/>
      <c r="AN1697" s="16"/>
      <c r="AO1697" s="16"/>
      <c r="AP1697" s="16"/>
      <c r="AQ1697" s="16"/>
      <c r="AR1697" s="16"/>
      <c r="AS1697" s="16"/>
      <c r="AT1697" s="16"/>
      <c r="AU1697">
        <v>1</v>
      </c>
      <c r="AV1697">
        <v>0</v>
      </c>
      <c r="AW1697">
        <v>0</v>
      </c>
      <c r="AX1697">
        <v>0</v>
      </c>
      <c r="AY1697">
        <v>0</v>
      </c>
      <c r="AZ1697">
        <v>0</v>
      </c>
    </row>
    <row r="1698" spans="1:52" x14ac:dyDescent="0.35">
      <c r="A1698">
        <v>14326</v>
      </c>
      <c r="B1698" t="s">
        <v>69</v>
      </c>
      <c r="C1698" t="s">
        <v>74</v>
      </c>
      <c r="D1698" t="s">
        <v>68</v>
      </c>
      <c r="E1698" t="s">
        <v>84</v>
      </c>
      <c r="F1698" t="s">
        <v>198</v>
      </c>
      <c r="G1698" t="s">
        <v>96</v>
      </c>
      <c r="H1698" t="s">
        <v>98</v>
      </c>
      <c r="I1698" t="s">
        <v>209</v>
      </c>
      <c r="J1698" t="s">
        <v>111</v>
      </c>
      <c r="K1698" t="s">
        <v>116</v>
      </c>
      <c r="L1698">
        <v>9</v>
      </c>
      <c r="X1698" s="16"/>
      <c r="Y1698" t="s">
        <v>69</v>
      </c>
      <c r="AB1698">
        <v>4</v>
      </c>
      <c r="AE1698" s="16"/>
      <c r="AF1698" s="16"/>
      <c r="AG1698" s="16"/>
      <c r="AH1698" s="16"/>
      <c r="AI1698" s="16"/>
      <c r="AJ1698" s="16"/>
      <c r="AK1698">
        <v>9</v>
      </c>
      <c r="AL1698" s="16">
        <v>9</v>
      </c>
      <c r="AM1698" s="16">
        <v>8</v>
      </c>
      <c r="AN1698" s="16">
        <v>9</v>
      </c>
      <c r="AO1698" s="16">
        <v>10</v>
      </c>
      <c r="AP1698" s="16">
        <v>8</v>
      </c>
      <c r="AQ1698" s="16">
        <v>1</v>
      </c>
      <c r="AR1698" s="16">
        <v>3</v>
      </c>
      <c r="AS1698" s="16">
        <v>2</v>
      </c>
      <c r="AT1698" s="16">
        <v>4</v>
      </c>
      <c r="AU1698">
        <v>0</v>
      </c>
      <c r="AV1698">
        <v>0</v>
      </c>
      <c r="AW1698">
        <v>0</v>
      </c>
      <c r="AX1698">
        <v>0</v>
      </c>
      <c r="AY1698">
        <v>1</v>
      </c>
      <c r="AZ1698">
        <v>0</v>
      </c>
    </row>
    <row r="1699" spans="1:52" x14ac:dyDescent="0.35">
      <c r="A1699">
        <v>14327</v>
      </c>
      <c r="B1699" t="s">
        <v>69</v>
      </c>
      <c r="C1699" t="s">
        <v>74</v>
      </c>
      <c r="D1699" t="s">
        <v>68</v>
      </c>
      <c r="E1699" t="s">
        <v>81</v>
      </c>
      <c r="F1699" t="s">
        <v>198</v>
      </c>
      <c r="G1699" t="s">
        <v>95</v>
      </c>
      <c r="H1699" t="s">
        <v>97</v>
      </c>
      <c r="I1699" t="s">
        <v>209</v>
      </c>
      <c r="J1699" t="s">
        <v>111</v>
      </c>
      <c r="K1699" t="s">
        <v>116</v>
      </c>
      <c r="L1699">
        <v>10</v>
      </c>
      <c r="X1699" s="16"/>
      <c r="Y1699" t="s">
        <v>68</v>
      </c>
      <c r="Z1699">
        <v>10</v>
      </c>
      <c r="AA1699">
        <v>4</v>
      </c>
      <c r="AB1699">
        <v>4</v>
      </c>
      <c r="AC1699">
        <v>9</v>
      </c>
      <c r="AD1699" t="s">
        <v>128</v>
      </c>
      <c r="AE1699" s="16">
        <v>4</v>
      </c>
      <c r="AF1699" s="16">
        <v>5</v>
      </c>
      <c r="AG1699" s="16">
        <v>4</v>
      </c>
      <c r="AH1699" s="16">
        <v>4</v>
      </c>
      <c r="AI1699" s="16">
        <v>1</v>
      </c>
      <c r="AJ1699" s="16"/>
      <c r="AK1699">
        <v>9</v>
      </c>
      <c r="AL1699" s="16">
        <v>10</v>
      </c>
      <c r="AM1699" s="16">
        <v>7</v>
      </c>
      <c r="AN1699" s="16">
        <v>8</v>
      </c>
      <c r="AO1699" s="16">
        <v>8</v>
      </c>
      <c r="AP1699" s="16">
        <v>10</v>
      </c>
      <c r="AQ1699" s="16">
        <v>3</v>
      </c>
      <c r="AR1699" s="16">
        <v>2</v>
      </c>
      <c r="AS1699" s="16">
        <v>1</v>
      </c>
      <c r="AT1699" s="16">
        <v>4</v>
      </c>
      <c r="AU1699">
        <v>0</v>
      </c>
      <c r="AV1699">
        <v>0</v>
      </c>
      <c r="AW1699">
        <v>0</v>
      </c>
      <c r="AX1699">
        <v>0</v>
      </c>
      <c r="AY1699">
        <v>1</v>
      </c>
      <c r="AZ1699">
        <v>0</v>
      </c>
    </row>
    <row r="1700" spans="1:52" x14ac:dyDescent="0.35">
      <c r="A1700">
        <v>14329</v>
      </c>
      <c r="B1700" t="s">
        <v>69</v>
      </c>
      <c r="C1700" t="s">
        <v>74</v>
      </c>
      <c r="D1700" t="s">
        <v>68</v>
      </c>
      <c r="E1700" t="s">
        <v>84</v>
      </c>
      <c r="F1700" t="s">
        <v>198</v>
      </c>
      <c r="G1700" t="s">
        <v>95</v>
      </c>
      <c r="H1700" t="s">
        <v>97</v>
      </c>
      <c r="I1700" t="s">
        <v>203</v>
      </c>
      <c r="J1700" t="s">
        <v>111</v>
      </c>
      <c r="K1700" t="s">
        <v>204</v>
      </c>
      <c r="L1700">
        <v>9</v>
      </c>
      <c r="X1700" s="16"/>
      <c r="Y1700" t="s">
        <v>68</v>
      </c>
      <c r="Z1700">
        <v>10</v>
      </c>
      <c r="AA1700">
        <v>4</v>
      </c>
      <c r="AB1700">
        <v>5</v>
      </c>
      <c r="AC1700">
        <v>9</v>
      </c>
      <c r="AD1700" t="s">
        <v>129</v>
      </c>
      <c r="AE1700" s="16">
        <v>5</v>
      </c>
      <c r="AF1700" s="16">
        <v>4</v>
      </c>
      <c r="AG1700" s="16">
        <v>3</v>
      </c>
      <c r="AH1700" s="16">
        <v>4</v>
      </c>
      <c r="AI1700" s="16"/>
      <c r="AJ1700" s="16">
        <v>3</v>
      </c>
      <c r="AK1700">
        <v>10</v>
      </c>
      <c r="AL1700" s="16">
        <v>10</v>
      </c>
      <c r="AM1700" s="16">
        <v>8</v>
      </c>
      <c r="AN1700" s="16">
        <v>7</v>
      </c>
      <c r="AO1700" s="16">
        <v>9</v>
      </c>
      <c r="AP1700" s="16">
        <v>7</v>
      </c>
      <c r="AQ1700" s="16">
        <v>1</v>
      </c>
      <c r="AR1700" s="16">
        <v>2</v>
      </c>
      <c r="AS1700" s="16">
        <v>4</v>
      </c>
      <c r="AT1700" s="16">
        <v>3</v>
      </c>
      <c r="AU1700">
        <v>1</v>
      </c>
      <c r="AV1700">
        <v>0</v>
      </c>
      <c r="AW1700">
        <v>0</v>
      </c>
      <c r="AX1700">
        <v>0</v>
      </c>
      <c r="AY1700">
        <v>1</v>
      </c>
      <c r="AZ1700">
        <v>0</v>
      </c>
    </row>
    <row r="1701" spans="1:52" x14ac:dyDescent="0.35">
      <c r="A1701">
        <v>14334</v>
      </c>
      <c r="B1701" t="s">
        <v>69</v>
      </c>
      <c r="C1701" t="s">
        <v>74</v>
      </c>
      <c r="D1701" t="s">
        <v>68</v>
      </c>
      <c r="E1701" t="s">
        <v>76</v>
      </c>
      <c r="F1701" t="s">
        <v>198</v>
      </c>
      <c r="G1701" t="s">
        <v>95</v>
      </c>
      <c r="H1701" t="s">
        <v>98</v>
      </c>
      <c r="I1701" t="s">
        <v>197</v>
      </c>
      <c r="J1701" t="s">
        <v>111</v>
      </c>
      <c r="K1701" t="s">
        <v>117</v>
      </c>
      <c r="L1701">
        <v>10</v>
      </c>
      <c r="X1701" s="16"/>
      <c r="Y1701" t="s">
        <v>68</v>
      </c>
      <c r="Z1701">
        <v>10</v>
      </c>
      <c r="AA1701">
        <v>5</v>
      </c>
      <c r="AB1701">
        <v>5</v>
      </c>
      <c r="AC1701">
        <v>8</v>
      </c>
      <c r="AD1701" t="s">
        <v>129</v>
      </c>
      <c r="AE1701" s="16">
        <v>4</v>
      </c>
      <c r="AF1701" s="16">
        <v>2</v>
      </c>
      <c r="AG1701" s="16">
        <v>4</v>
      </c>
      <c r="AH1701" s="16">
        <v>4</v>
      </c>
      <c r="AI1701" s="16"/>
      <c r="AJ1701" s="16">
        <v>2</v>
      </c>
      <c r="AK1701">
        <v>9</v>
      </c>
      <c r="AL1701" s="16">
        <v>10</v>
      </c>
      <c r="AM1701" s="16">
        <v>8</v>
      </c>
      <c r="AN1701" s="16">
        <v>7</v>
      </c>
      <c r="AO1701" s="16">
        <v>9</v>
      </c>
      <c r="AP1701" s="16">
        <v>10</v>
      </c>
      <c r="AQ1701" s="16">
        <v>2</v>
      </c>
      <c r="AR1701" s="16">
        <v>1</v>
      </c>
      <c r="AS1701" s="16">
        <v>3</v>
      </c>
      <c r="AT1701" s="16">
        <v>4</v>
      </c>
      <c r="AU1701">
        <v>0</v>
      </c>
      <c r="AV1701">
        <v>0</v>
      </c>
      <c r="AW1701">
        <v>1</v>
      </c>
      <c r="AX1701">
        <v>0</v>
      </c>
      <c r="AY1701">
        <v>0</v>
      </c>
      <c r="AZ1701">
        <v>0</v>
      </c>
    </row>
    <row r="1702" spans="1:52" x14ac:dyDescent="0.35">
      <c r="A1702">
        <v>14336</v>
      </c>
      <c r="B1702" t="s">
        <v>69</v>
      </c>
      <c r="C1702" t="s">
        <v>74</v>
      </c>
      <c r="D1702" t="s">
        <v>68</v>
      </c>
      <c r="E1702" t="s">
        <v>77</v>
      </c>
      <c r="F1702" t="s">
        <v>200</v>
      </c>
      <c r="G1702" t="s">
        <v>94</v>
      </c>
      <c r="H1702" t="s">
        <v>99</v>
      </c>
      <c r="I1702" t="s">
        <v>197</v>
      </c>
      <c r="J1702" t="s">
        <v>111</v>
      </c>
      <c r="K1702" t="s">
        <v>204</v>
      </c>
      <c r="L1702">
        <v>5</v>
      </c>
      <c r="X1702" s="16"/>
      <c r="Y1702" t="s">
        <v>69</v>
      </c>
      <c r="AB1702">
        <v>2</v>
      </c>
      <c r="AE1702" s="16"/>
      <c r="AF1702" s="16"/>
      <c r="AG1702" s="16"/>
      <c r="AH1702" s="16"/>
      <c r="AI1702" s="16"/>
      <c r="AJ1702" s="16"/>
      <c r="AK1702">
        <v>2</v>
      </c>
      <c r="AL1702" s="16">
        <v>3</v>
      </c>
      <c r="AM1702" s="16">
        <v>2</v>
      </c>
      <c r="AN1702" s="16">
        <v>3</v>
      </c>
      <c r="AO1702" s="16">
        <v>5</v>
      </c>
      <c r="AP1702" s="16">
        <v>5</v>
      </c>
      <c r="AQ1702" s="16">
        <v>1</v>
      </c>
      <c r="AR1702" s="16">
        <v>2</v>
      </c>
      <c r="AS1702" s="16">
        <v>3</v>
      </c>
      <c r="AT1702" s="16">
        <v>4</v>
      </c>
      <c r="AU1702">
        <v>1</v>
      </c>
      <c r="AV1702">
        <v>0</v>
      </c>
      <c r="AW1702">
        <v>0</v>
      </c>
      <c r="AX1702">
        <v>0</v>
      </c>
      <c r="AY1702">
        <v>0</v>
      </c>
      <c r="AZ1702">
        <v>0</v>
      </c>
    </row>
    <row r="1703" spans="1:52" x14ac:dyDescent="0.35">
      <c r="A1703">
        <v>14340</v>
      </c>
      <c r="B1703" t="s">
        <v>69</v>
      </c>
      <c r="C1703" t="s">
        <v>74</v>
      </c>
      <c r="D1703" t="s">
        <v>68</v>
      </c>
      <c r="E1703" t="s">
        <v>83</v>
      </c>
      <c r="F1703" t="s">
        <v>200</v>
      </c>
      <c r="G1703" t="s">
        <v>94</v>
      </c>
      <c r="H1703" t="s">
        <v>98</v>
      </c>
      <c r="I1703" t="s">
        <v>206</v>
      </c>
      <c r="J1703" t="s">
        <v>111</v>
      </c>
      <c r="K1703" t="s">
        <v>113</v>
      </c>
      <c r="L1703">
        <v>10</v>
      </c>
      <c r="X1703" s="16"/>
      <c r="Y1703" t="s">
        <v>68</v>
      </c>
      <c r="Z1703">
        <v>10</v>
      </c>
      <c r="AA1703">
        <v>4</v>
      </c>
      <c r="AB1703">
        <v>5</v>
      </c>
      <c r="AC1703">
        <v>9</v>
      </c>
      <c r="AD1703" t="s">
        <v>128</v>
      </c>
      <c r="AE1703" s="16">
        <v>3</v>
      </c>
      <c r="AF1703" s="16">
        <v>2</v>
      </c>
      <c r="AG1703" s="16">
        <v>3</v>
      </c>
      <c r="AH1703" s="16">
        <v>3</v>
      </c>
      <c r="AI1703" s="16">
        <v>3</v>
      </c>
      <c r="AJ1703" s="16"/>
      <c r="AK1703">
        <v>9</v>
      </c>
      <c r="AL1703" s="16">
        <v>10</v>
      </c>
      <c r="AM1703" s="16">
        <v>10</v>
      </c>
      <c r="AN1703" s="16">
        <v>10</v>
      </c>
      <c r="AO1703" s="16">
        <v>9</v>
      </c>
      <c r="AP1703" s="16">
        <v>9</v>
      </c>
      <c r="AQ1703" s="16">
        <v>2</v>
      </c>
      <c r="AR1703" s="16">
        <v>4</v>
      </c>
      <c r="AS1703" s="16">
        <v>1</v>
      </c>
      <c r="AT1703" s="16">
        <v>3</v>
      </c>
      <c r="AU1703">
        <v>1</v>
      </c>
      <c r="AV1703">
        <v>1</v>
      </c>
      <c r="AW1703">
        <v>0</v>
      </c>
      <c r="AX1703">
        <v>0</v>
      </c>
      <c r="AY1703">
        <v>0</v>
      </c>
      <c r="AZ1703">
        <v>0</v>
      </c>
    </row>
    <row r="1704" spans="1:52" x14ac:dyDescent="0.35">
      <c r="A1704">
        <v>14342</v>
      </c>
      <c r="B1704" t="s">
        <v>69</v>
      </c>
      <c r="C1704" t="s">
        <v>74</v>
      </c>
      <c r="D1704" t="s">
        <v>68</v>
      </c>
      <c r="E1704" t="s">
        <v>84</v>
      </c>
      <c r="F1704" t="s">
        <v>196</v>
      </c>
      <c r="G1704" t="s">
        <v>96</v>
      </c>
      <c r="H1704" t="s">
        <v>97</v>
      </c>
      <c r="I1704" t="s">
        <v>199</v>
      </c>
      <c r="J1704" t="s">
        <v>111</v>
      </c>
      <c r="K1704" t="s">
        <v>204</v>
      </c>
      <c r="L1704">
        <v>3</v>
      </c>
      <c r="X1704" s="16"/>
      <c r="Y1704" t="s">
        <v>69</v>
      </c>
      <c r="AB1704">
        <v>5</v>
      </c>
      <c r="AE1704" s="16"/>
      <c r="AF1704" s="16"/>
      <c r="AG1704" s="16"/>
      <c r="AH1704" s="16"/>
      <c r="AI1704" s="16"/>
      <c r="AJ1704" s="16"/>
      <c r="AK1704">
        <v>5</v>
      </c>
      <c r="AL1704" s="16">
        <v>7</v>
      </c>
      <c r="AM1704" s="16">
        <v>5</v>
      </c>
      <c r="AN1704" s="16">
        <v>7</v>
      </c>
      <c r="AO1704" s="16">
        <v>7</v>
      </c>
      <c r="AP1704" s="16">
        <v>5</v>
      </c>
      <c r="AQ1704" s="16">
        <v>3</v>
      </c>
      <c r="AR1704" s="16">
        <v>2</v>
      </c>
      <c r="AS1704" s="16">
        <v>4</v>
      </c>
      <c r="AT1704" s="16">
        <v>1</v>
      </c>
      <c r="AU1704">
        <v>1</v>
      </c>
      <c r="AV1704">
        <v>0</v>
      </c>
      <c r="AW1704">
        <v>1</v>
      </c>
      <c r="AX1704">
        <v>0</v>
      </c>
      <c r="AY1704">
        <v>0</v>
      </c>
      <c r="AZ1704">
        <v>0</v>
      </c>
    </row>
    <row r="1705" spans="1:52" x14ac:dyDescent="0.35">
      <c r="A1705">
        <v>14346</v>
      </c>
      <c r="B1705" t="s">
        <v>69</v>
      </c>
      <c r="C1705" t="s">
        <v>74</v>
      </c>
      <c r="D1705" t="s">
        <v>68</v>
      </c>
      <c r="E1705" t="s">
        <v>76</v>
      </c>
      <c r="F1705" t="s">
        <v>200</v>
      </c>
      <c r="G1705" t="s">
        <v>96</v>
      </c>
      <c r="H1705" t="s">
        <v>99</v>
      </c>
      <c r="I1705" t="s">
        <v>209</v>
      </c>
      <c r="J1705" t="s">
        <v>111</v>
      </c>
      <c r="K1705" t="s">
        <v>202</v>
      </c>
      <c r="L1705">
        <v>6</v>
      </c>
      <c r="X1705" s="16"/>
      <c r="Y1705" t="s">
        <v>69</v>
      </c>
      <c r="AB1705">
        <v>3</v>
      </c>
      <c r="AE1705" s="16"/>
      <c r="AF1705" s="16"/>
      <c r="AG1705" s="16"/>
      <c r="AH1705" s="16"/>
      <c r="AI1705" s="16"/>
      <c r="AJ1705" s="16"/>
      <c r="AK1705">
        <v>8</v>
      </c>
      <c r="AL1705" s="16">
        <v>9</v>
      </c>
      <c r="AM1705" s="16">
        <v>9</v>
      </c>
      <c r="AN1705" s="16">
        <v>9</v>
      </c>
      <c r="AO1705" s="16">
        <v>10</v>
      </c>
      <c r="AP1705" s="16">
        <v>8</v>
      </c>
      <c r="AQ1705" s="16">
        <v>1</v>
      </c>
      <c r="AR1705" s="16">
        <v>3</v>
      </c>
      <c r="AS1705" s="16">
        <v>2</v>
      </c>
      <c r="AT1705" s="16">
        <v>4</v>
      </c>
      <c r="AU1705">
        <v>1</v>
      </c>
      <c r="AV1705">
        <v>1</v>
      </c>
      <c r="AW1705">
        <v>0</v>
      </c>
      <c r="AX1705">
        <v>0</v>
      </c>
      <c r="AY1705">
        <v>0</v>
      </c>
      <c r="AZ1705">
        <v>0</v>
      </c>
    </row>
    <row r="1706" spans="1:52" x14ac:dyDescent="0.35">
      <c r="A1706">
        <v>14347</v>
      </c>
      <c r="B1706" t="s">
        <v>69</v>
      </c>
      <c r="C1706" t="s">
        <v>74</v>
      </c>
      <c r="D1706" t="s">
        <v>68</v>
      </c>
      <c r="E1706" t="s">
        <v>86</v>
      </c>
      <c r="F1706" t="s">
        <v>200</v>
      </c>
      <c r="G1706" t="s">
        <v>94</v>
      </c>
      <c r="H1706" t="s">
        <v>99</v>
      </c>
      <c r="I1706" t="s">
        <v>203</v>
      </c>
      <c r="J1706" t="s">
        <v>111</v>
      </c>
      <c r="K1706" t="s">
        <v>204</v>
      </c>
      <c r="L1706">
        <v>7</v>
      </c>
      <c r="X1706" s="16"/>
      <c r="Y1706" t="s">
        <v>69</v>
      </c>
      <c r="AB1706">
        <v>5</v>
      </c>
      <c r="AE1706" s="16"/>
      <c r="AF1706" s="16"/>
      <c r="AG1706" s="16"/>
      <c r="AH1706" s="16"/>
      <c r="AI1706" s="16"/>
      <c r="AJ1706" s="16"/>
      <c r="AK1706">
        <v>6</v>
      </c>
      <c r="AL1706" s="16">
        <v>4</v>
      </c>
      <c r="AM1706" s="16">
        <v>6</v>
      </c>
      <c r="AN1706" s="16">
        <v>6</v>
      </c>
      <c r="AO1706" s="16">
        <v>3</v>
      </c>
      <c r="AP1706" s="16">
        <v>3</v>
      </c>
      <c r="AQ1706" s="16">
        <v>1</v>
      </c>
      <c r="AR1706" s="16">
        <v>2</v>
      </c>
      <c r="AS1706" s="16">
        <v>3</v>
      </c>
      <c r="AT1706" s="16">
        <v>4</v>
      </c>
      <c r="AU1706">
        <v>1</v>
      </c>
      <c r="AV1706">
        <v>0</v>
      </c>
      <c r="AW1706">
        <v>1</v>
      </c>
      <c r="AX1706">
        <v>0</v>
      </c>
      <c r="AY1706">
        <v>0</v>
      </c>
      <c r="AZ1706">
        <v>0</v>
      </c>
    </row>
    <row r="1707" spans="1:52" x14ac:dyDescent="0.35">
      <c r="A1707">
        <v>14349</v>
      </c>
      <c r="B1707" t="s">
        <v>69</v>
      </c>
      <c r="C1707" t="s">
        <v>74</v>
      </c>
      <c r="D1707" t="s">
        <v>68</v>
      </c>
      <c r="E1707" t="s">
        <v>82</v>
      </c>
      <c r="F1707" t="s">
        <v>196</v>
      </c>
      <c r="G1707" t="s">
        <v>96</v>
      </c>
      <c r="H1707" t="s">
        <v>97</v>
      </c>
      <c r="I1707" t="s">
        <v>201</v>
      </c>
      <c r="J1707" t="s">
        <v>111</v>
      </c>
      <c r="K1707" t="s">
        <v>116</v>
      </c>
      <c r="L1707">
        <v>9</v>
      </c>
      <c r="X1707" s="16"/>
      <c r="Y1707" t="s">
        <v>68</v>
      </c>
      <c r="Z1707">
        <v>10</v>
      </c>
      <c r="AA1707">
        <v>4</v>
      </c>
      <c r="AB1707">
        <v>5</v>
      </c>
      <c r="AC1707">
        <v>9</v>
      </c>
      <c r="AD1707" t="s">
        <v>129</v>
      </c>
      <c r="AE1707" s="16">
        <v>5</v>
      </c>
      <c r="AF1707" s="16">
        <v>4</v>
      </c>
      <c r="AG1707" s="16">
        <v>4</v>
      </c>
      <c r="AH1707" s="16">
        <v>4</v>
      </c>
      <c r="AI1707" s="16"/>
      <c r="AJ1707" s="16">
        <v>2</v>
      </c>
      <c r="AK1707">
        <v>9</v>
      </c>
      <c r="AL1707" s="16">
        <v>8</v>
      </c>
      <c r="AM1707" s="16">
        <v>7</v>
      </c>
      <c r="AN1707" s="16">
        <v>8</v>
      </c>
      <c r="AO1707" s="16">
        <v>10</v>
      </c>
      <c r="AP1707" s="16">
        <v>9</v>
      </c>
      <c r="AQ1707" s="16">
        <v>2</v>
      </c>
      <c r="AR1707" s="16">
        <v>1</v>
      </c>
      <c r="AS1707" s="16">
        <v>3</v>
      </c>
      <c r="AT1707" s="16">
        <v>4</v>
      </c>
      <c r="AU1707">
        <v>0</v>
      </c>
      <c r="AV1707">
        <v>0</v>
      </c>
      <c r="AW1707">
        <v>0</v>
      </c>
      <c r="AX1707">
        <v>0</v>
      </c>
      <c r="AY1707">
        <v>1</v>
      </c>
      <c r="AZ1707">
        <v>0</v>
      </c>
    </row>
    <row r="1708" spans="1:52" x14ac:dyDescent="0.35">
      <c r="A1708">
        <v>14351</v>
      </c>
      <c r="B1708" t="s">
        <v>69</v>
      </c>
      <c r="C1708" t="s">
        <v>74</v>
      </c>
      <c r="D1708" t="s">
        <v>68</v>
      </c>
      <c r="E1708" t="s">
        <v>75</v>
      </c>
      <c r="F1708" t="s">
        <v>200</v>
      </c>
      <c r="G1708" t="s">
        <v>96</v>
      </c>
      <c r="H1708" t="s">
        <v>97</v>
      </c>
      <c r="I1708" t="s">
        <v>207</v>
      </c>
      <c r="J1708" t="s">
        <v>111</v>
      </c>
      <c r="K1708" t="s">
        <v>202</v>
      </c>
      <c r="L1708">
        <v>7</v>
      </c>
      <c r="X1708" s="16"/>
      <c r="Y1708" t="s">
        <v>68</v>
      </c>
      <c r="Z1708">
        <v>5</v>
      </c>
      <c r="AA1708">
        <v>2</v>
      </c>
      <c r="AB1708">
        <v>4</v>
      </c>
      <c r="AC1708">
        <v>5</v>
      </c>
      <c r="AD1708" t="s">
        <v>129</v>
      </c>
      <c r="AE1708" s="16">
        <v>5</v>
      </c>
      <c r="AF1708" s="16">
        <v>5</v>
      </c>
      <c r="AG1708" s="16">
        <v>4</v>
      </c>
      <c r="AH1708" s="16">
        <v>4</v>
      </c>
      <c r="AI1708" s="16"/>
      <c r="AJ1708" s="16">
        <v>2</v>
      </c>
      <c r="AK1708">
        <v>8</v>
      </c>
      <c r="AL1708" s="16">
        <v>7</v>
      </c>
      <c r="AM1708" s="16">
        <v>8</v>
      </c>
      <c r="AN1708" s="16">
        <v>10</v>
      </c>
      <c r="AO1708" s="16">
        <v>7</v>
      </c>
      <c r="AP1708" s="16">
        <v>10</v>
      </c>
      <c r="AQ1708" s="16">
        <v>3</v>
      </c>
      <c r="AR1708" s="16">
        <v>2</v>
      </c>
      <c r="AS1708" s="16">
        <v>1</v>
      </c>
      <c r="AT1708" s="16">
        <v>4</v>
      </c>
      <c r="AU1708">
        <v>0</v>
      </c>
      <c r="AV1708">
        <v>0</v>
      </c>
      <c r="AW1708">
        <v>0</v>
      </c>
      <c r="AX1708">
        <v>0</v>
      </c>
      <c r="AY1708">
        <v>1</v>
      </c>
      <c r="AZ1708">
        <v>0</v>
      </c>
    </row>
    <row r="1709" spans="1:52" x14ac:dyDescent="0.35">
      <c r="A1709">
        <v>14354</v>
      </c>
      <c r="B1709" t="s">
        <v>69</v>
      </c>
      <c r="C1709" t="s">
        <v>74</v>
      </c>
      <c r="D1709" t="s">
        <v>68</v>
      </c>
      <c r="E1709" t="s">
        <v>76</v>
      </c>
      <c r="F1709" t="s">
        <v>196</v>
      </c>
      <c r="G1709" t="s">
        <v>95</v>
      </c>
      <c r="H1709" t="s">
        <v>98</v>
      </c>
      <c r="I1709" t="s">
        <v>199</v>
      </c>
      <c r="J1709" t="s">
        <v>111</v>
      </c>
      <c r="K1709" t="s">
        <v>202</v>
      </c>
      <c r="L1709">
        <v>10</v>
      </c>
      <c r="X1709" s="16"/>
      <c r="Y1709" t="s">
        <v>68</v>
      </c>
      <c r="Z1709">
        <v>9</v>
      </c>
      <c r="AA1709">
        <v>5</v>
      </c>
      <c r="AB1709">
        <v>5</v>
      </c>
      <c r="AC1709">
        <v>10</v>
      </c>
      <c r="AD1709" t="s">
        <v>128</v>
      </c>
      <c r="AE1709" s="16">
        <v>4</v>
      </c>
      <c r="AF1709" s="16">
        <v>3</v>
      </c>
      <c r="AG1709" s="16">
        <v>5</v>
      </c>
      <c r="AH1709" s="16">
        <v>4</v>
      </c>
      <c r="AI1709" s="16">
        <v>1</v>
      </c>
      <c r="AJ1709" s="16"/>
      <c r="AK1709">
        <v>9</v>
      </c>
      <c r="AL1709" s="16">
        <v>9</v>
      </c>
      <c r="AM1709" s="16">
        <v>9</v>
      </c>
      <c r="AN1709" s="16">
        <v>8</v>
      </c>
      <c r="AO1709" s="16">
        <v>10</v>
      </c>
      <c r="AP1709" s="16">
        <v>7</v>
      </c>
      <c r="AQ1709" s="16">
        <v>1</v>
      </c>
      <c r="AR1709" s="16">
        <v>3</v>
      </c>
      <c r="AS1709" s="16">
        <v>4</v>
      </c>
      <c r="AT1709" s="16">
        <v>2</v>
      </c>
      <c r="AU1709">
        <v>0</v>
      </c>
      <c r="AV1709">
        <v>1</v>
      </c>
      <c r="AW1709">
        <v>1</v>
      </c>
      <c r="AX1709">
        <v>0</v>
      </c>
      <c r="AY1709">
        <v>0</v>
      </c>
      <c r="AZ1709">
        <v>0</v>
      </c>
    </row>
    <row r="1710" spans="1:52" x14ac:dyDescent="0.35">
      <c r="A1710">
        <v>14360</v>
      </c>
      <c r="B1710" t="s">
        <v>69</v>
      </c>
      <c r="C1710" t="s">
        <v>74</v>
      </c>
      <c r="D1710" t="s">
        <v>68</v>
      </c>
      <c r="E1710" t="s">
        <v>81</v>
      </c>
      <c r="F1710" t="s">
        <v>198</v>
      </c>
      <c r="G1710" t="s">
        <v>96</v>
      </c>
      <c r="H1710" t="s">
        <v>97</v>
      </c>
      <c r="I1710" t="s">
        <v>209</v>
      </c>
      <c r="J1710" t="s">
        <v>111</v>
      </c>
      <c r="K1710" t="s">
        <v>204</v>
      </c>
      <c r="L1710">
        <v>9</v>
      </c>
      <c r="X1710" s="16"/>
      <c r="Y1710" t="s">
        <v>68</v>
      </c>
      <c r="Z1710">
        <v>9</v>
      </c>
      <c r="AA1710">
        <v>4</v>
      </c>
      <c r="AB1710">
        <v>4</v>
      </c>
      <c r="AC1710">
        <v>10</v>
      </c>
      <c r="AD1710" t="s">
        <v>128</v>
      </c>
      <c r="AE1710" s="16">
        <v>5</v>
      </c>
      <c r="AF1710" s="16">
        <v>5</v>
      </c>
      <c r="AG1710" s="16">
        <v>4</v>
      </c>
      <c r="AH1710" s="16">
        <v>4</v>
      </c>
      <c r="AI1710" s="16">
        <v>1</v>
      </c>
      <c r="AJ1710" s="16"/>
      <c r="AK1710">
        <v>9</v>
      </c>
      <c r="AL1710" s="16">
        <v>9</v>
      </c>
      <c r="AM1710" s="16">
        <v>8</v>
      </c>
      <c r="AN1710" s="16">
        <v>8</v>
      </c>
      <c r="AO1710" s="16">
        <v>7</v>
      </c>
      <c r="AP1710" s="16">
        <v>10</v>
      </c>
      <c r="AQ1710" s="16">
        <v>1</v>
      </c>
      <c r="AR1710" s="16">
        <v>4</v>
      </c>
      <c r="AS1710" s="16">
        <v>3</v>
      </c>
      <c r="AT1710" s="16">
        <v>2</v>
      </c>
      <c r="AU1710">
        <v>1</v>
      </c>
      <c r="AV1710">
        <v>0</v>
      </c>
      <c r="AW1710">
        <v>0</v>
      </c>
      <c r="AX1710">
        <v>0</v>
      </c>
      <c r="AY1710">
        <v>1</v>
      </c>
      <c r="AZ1710">
        <v>0</v>
      </c>
    </row>
    <row r="1711" spans="1:52" x14ac:dyDescent="0.35">
      <c r="A1711">
        <v>14362</v>
      </c>
      <c r="B1711" t="s">
        <v>69</v>
      </c>
      <c r="C1711" t="s">
        <v>74</v>
      </c>
      <c r="D1711" t="s">
        <v>68</v>
      </c>
      <c r="E1711" t="s">
        <v>80</v>
      </c>
      <c r="F1711" t="s">
        <v>198</v>
      </c>
      <c r="G1711" t="s">
        <v>96</v>
      </c>
      <c r="H1711" t="s">
        <v>98</v>
      </c>
      <c r="I1711" t="s">
        <v>199</v>
      </c>
      <c r="J1711" t="s">
        <v>111</v>
      </c>
      <c r="K1711" t="s">
        <v>204</v>
      </c>
      <c r="L1711">
        <v>10</v>
      </c>
      <c r="X1711" s="16"/>
      <c r="Y1711" t="s">
        <v>68</v>
      </c>
      <c r="Z1711">
        <v>10</v>
      </c>
      <c r="AA1711">
        <v>5</v>
      </c>
      <c r="AB1711">
        <v>5</v>
      </c>
      <c r="AC1711">
        <v>9</v>
      </c>
      <c r="AD1711" t="s">
        <v>128</v>
      </c>
      <c r="AE1711" s="16">
        <v>5</v>
      </c>
      <c r="AF1711" s="16">
        <v>5</v>
      </c>
      <c r="AG1711" s="16">
        <v>4</v>
      </c>
      <c r="AH1711" s="16">
        <v>4</v>
      </c>
      <c r="AI1711" s="16">
        <v>3</v>
      </c>
      <c r="AJ1711" s="16"/>
      <c r="AK1711">
        <v>9</v>
      </c>
      <c r="AL1711" s="16">
        <v>10</v>
      </c>
      <c r="AM1711" s="16">
        <v>8</v>
      </c>
      <c r="AN1711" s="16">
        <v>9</v>
      </c>
      <c r="AO1711" s="16">
        <v>9</v>
      </c>
      <c r="AP1711" s="16">
        <v>7</v>
      </c>
      <c r="AQ1711" s="16">
        <v>1</v>
      </c>
      <c r="AR1711" s="16">
        <v>4</v>
      </c>
      <c r="AS1711" s="16">
        <v>2</v>
      </c>
      <c r="AT1711" s="16">
        <v>3</v>
      </c>
      <c r="AU1711">
        <v>1</v>
      </c>
      <c r="AV1711">
        <v>1</v>
      </c>
      <c r="AW1711">
        <v>1</v>
      </c>
      <c r="AX1711">
        <v>0</v>
      </c>
      <c r="AY1711">
        <v>0</v>
      </c>
      <c r="AZ1711">
        <v>0</v>
      </c>
    </row>
    <row r="1712" spans="1:52" x14ac:dyDescent="0.35">
      <c r="A1712">
        <v>14363</v>
      </c>
      <c r="B1712" t="s">
        <v>69</v>
      </c>
      <c r="C1712" t="s">
        <v>74</v>
      </c>
      <c r="D1712" t="s">
        <v>68</v>
      </c>
      <c r="E1712" t="s">
        <v>78</v>
      </c>
      <c r="F1712" t="s">
        <v>200</v>
      </c>
      <c r="G1712" t="s">
        <v>96</v>
      </c>
      <c r="H1712" t="s">
        <v>97</v>
      </c>
      <c r="I1712" t="s">
        <v>207</v>
      </c>
      <c r="J1712" t="s">
        <v>110</v>
      </c>
      <c r="K1712" t="s">
        <v>117</v>
      </c>
      <c r="L1712">
        <v>9</v>
      </c>
      <c r="P1712">
        <v>9</v>
      </c>
      <c r="Q1712">
        <v>10</v>
      </c>
      <c r="R1712">
        <v>10</v>
      </c>
      <c r="S1712">
        <v>9</v>
      </c>
      <c r="T1712">
        <v>10</v>
      </c>
      <c r="U1712">
        <v>10</v>
      </c>
      <c r="V1712" t="s">
        <v>123</v>
      </c>
      <c r="X1712">
        <v>4</v>
      </c>
      <c r="Y1712" t="s">
        <v>69</v>
      </c>
      <c r="AB1712">
        <v>4</v>
      </c>
      <c r="AE1712" s="16"/>
      <c r="AF1712" s="16"/>
      <c r="AG1712" s="16"/>
      <c r="AH1712" s="16"/>
      <c r="AI1712" s="16"/>
      <c r="AJ1712" s="16"/>
      <c r="AL1712" s="16"/>
      <c r="AM1712" s="16"/>
      <c r="AN1712" s="16"/>
      <c r="AO1712" s="16"/>
      <c r="AP1712" s="16"/>
      <c r="AQ1712" s="16"/>
      <c r="AR1712" s="16"/>
      <c r="AS1712" s="16"/>
      <c r="AT1712" s="16"/>
      <c r="AU1712">
        <v>1</v>
      </c>
      <c r="AV1712">
        <v>0</v>
      </c>
      <c r="AW1712">
        <v>0</v>
      </c>
      <c r="AX1712">
        <v>0</v>
      </c>
      <c r="AY1712">
        <v>1</v>
      </c>
      <c r="AZ1712">
        <v>0</v>
      </c>
    </row>
    <row r="1713" spans="1:52" x14ac:dyDescent="0.35">
      <c r="A1713">
        <v>14372</v>
      </c>
      <c r="B1713" t="s">
        <v>69</v>
      </c>
      <c r="C1713" t="s">
        <v>74</v>
      </c>
      <c r="D1713" t="s">
        <v>68</v>
      </c>
      <c r="E1713" t="s">
        <v>76</v>
      </c>
      <c r="F1713" t="s">
        <v>198</v>
      </c>
      <c r="G1713" t="s">
        <v>95</v>
      </c>
      <c r="H1713" t="s">
        <v>98</v>
      </c>
      <c r="I1713" t="s">
        <v>205</v>
      </c>
      <c r="J1713" t="s">
        <v>111</v>
      </c>
      <c r="K1713" t="s">
        <v>204</v>
      </c>
      <c r="L1713">
        <v>5</v>
      </c>
      <c r="X1713" s="16"/>
      <c r="Y1713" t="s">
        <v>69</v>
      </c>
      <c r="AB1713">
        <v>2</v>
      </c>
      <c r="AE1713" s="16"/>
      <c r="AF1713" s="16"/>
      <c r="AG1713" s="16"/>
      <c r="AH1713" s="16"/>
      <c r="AI1713" s="16"/>
      <c r="AJ1713" s="16"/>
      <c r="AK1713">
        <v>4</v>
      </c>
      <c r="AL1713" s="16">
        <v>4</v>
      </c>
      <c r="AM1713" s="16">
        <v>5</v>
      </c>
      <c r="AN1713" s="16">
        <v>3</v>
      </c>
      <c r="AO1713" s="16">
        <v>6</v>
      </c>
      <c r="AP1713" s="16">
        <v>5</v>
      </c>
      <c r="AQ1713" s="16">
        <v>2</v>
      </c>
      <c r="AR1713" s="16">
        <v>4</v>
      </c>
      <c r="AS1713" s="16">
        <v>3</v>
      </c>
      <c r="AT1713" s="16">
        <v>1</v>
      </c>
      <c r="AU1713">
        <v>0</v>
      </c>
      <c r="AV1713">
        <v>0</v>
      </c>
      <c r="AW1713">
        <v>1</v>
      </c>
      <c r="AX1713">
        <v>0</v>
      </c>
      <c r="AY1713">
        <v>0</v>
      </c>
      <c r="AZ1713">
        <v>0</v>
      </c>
    </row>
    <row r="1714" spans="1:52" x14ac:dyDescent="0.35">
      <c r="A1714">
        <v>14375</v>
      </c>
      <c r="B1714" t="s">
        <v>69</v>
      </c>
      <c r="C1714" t="s">
        <v>74</v>
      </c>
      <c r="D1714" t="s">
        <v>68</v>
      </c>
      <c r="E1714" t="s">
        <v>80</v>
      </c>
      <c r="F1714" t="s">
        <v>198</v>
      </c>
      <c r="G1714" t="s">
        <v>95</v>
      </c>
      <c r="H1714" t="s">
        <v>98</v>
      </c>
      <c r="I1714" t="s">
        <v>201</v>
      </c>
      <c r="J1714" t="s">
        <v>111</v>
      </c>
      <c r="K1714" t="s">
        <v>202</v>
      </c>
      <c r="L1714">
        <v>9</v>
      </c>
      <c r="X1714" s="16"/>
      <c r="Y1714" t="s">
        <v>69</v>
      </c>
      <c r="AB1714">
        <v>5</v>
      </c>
      <c r="AE1714" s="16"/>
      <c r="AF1714" s="16"/>
      <c r="AG1714" s="16"/>
      <c r="AH1714" s="16"/>
      <c r="AI1714" s="16"/>
      <c r="AJ1714" s="16"/>
      <c r="AK1714">
        <v>10</v>
      </c>
      <c r="AL1714" s="16">
        <v>10</v>
      </c>
      <c r="AM1714" s="16">
        <v>10</v>
      </c>
      <c r="AN1714" s="16">
        <v>9</v>
      </c>
      <c r="AO1714" s="16">
        <v>8</v>
      </c>
      <c r="AP1714" s="16">
        <v>8</v>
      </c>
      <c r="AQ1714" s="16">
        <v>2</v>
      </c>
      <c r="AR1714" s="16">
        <v>4</v>
      </c>
      <c r="AS1714" s="16">
        <v>1</v>
      </c>
      <c r="AT1714" s="16">
        <v>3</v>
      </c>
      <c r="AU1714">
        <v>1</v>
      </c>
      <c r="AV1714">
        <v>1</v>
      </c>
      <c r="AW1714">
        <v>0</v>
      </c>
      <c r="AX1714">
        <v>0</v>
      </c>
      <c r="AY1714">
        <v>1</v>
      </c>
      <c r="AZ1714">
        <v>0</v>
      </c>
    </row>
    <row r="1715" spans="1:52" x14ac:dyDescent="0.35">
      <c r="A1715">
        <v>14376</v>
      </c>
      <c r="B1715" t="s">
        <v>69</v>
      </c>
      <c r="C1715" t="s">
        <v>74</v>
      </c>
      <c r="D1715" t="s">
        <v>68</v>
      </c>
      <c r="E1715" t="s">
        <v>82</v>
      </c>
      <c r="F1715" t="s">
        <v>198</v>
      </c>
      <c r="G1715" t="s">
        <v>95</v>
      </c>
      <c r="H1715" t="s">
        <v>97</v>
      </c>
      <c r="I1715" t="s">
        <v>199</v>
      </c>
      <c r="J1715" t="s">
        <v>111</v>
      </c>
      <c r="K1715" t="s">
        <v>202</v>
      </c>
      <c r="L1715">
        <v>8</v>
      </c>
      <c r="X1715" s="16"/>
      <c r="Y1715" t="s">
        <v>68</v>
      </c>
      <c r="Z1715">
        <v>8</v>
      </c>
      <c r="AA1715">
        <v>4</v>
      </c>
      <c r="AB1715">
        <v>5</v>
      </c>
      <c r="AC1715">
        <v>9</v>
      </c>
      <c r="AD1715" t="s">
        <v>128</v>
      </c>
      <c r="AE1715" s="16">
        <v>5</v>
      </c>
      <c r="AF1715" s="16">
        <v>4</v>
      </c>
      <c r="AG1715" s="16">
        <v>5</v>
      </c>
      <c r="AH1715" s="16">
        <v>5</v>
      </c>
      <c r="AI1715" s="16">
        <v>2</v>
      </c>
      <c r="AJ1715" s="16"/>
      <c r="AK1715">
        <v>9</v>
      </c>
      <c r="AL1715" s="16">
        <v>10</v>
      </c>
      <c r="AM1715" s="16">
        <v>10</v>
      </c>
      <c r="AN1715" s="16">
        <v>8</v>
      </c>
      <c r="AO1715" s="16">
        <v>7</v>
      </c>
      <c r="AP1715" s="16">
        <v>8</v>
      </c>
      <c r="AQ1715" s="16">
        <v>1</v>
      </c>
      <c r="AR1715" s="16">
        <v>4</v>
      </c>
      <c r="AS1715" s="16">
        <v>2</v>
      </c>
      <c r="AT1715" s="16">
        <v>3</v>
      </c>
      <c r="AU1715">
        <v>1</v>
      </c>
      <c r="AV1715">
        <v>0</v>
      </c>
      <c r="AW1715">
        <v>0</v>
      </c>
      <c r="AX1715">
        <v>0</v>
      </c>
      <c r="AY1715">
        <v>0</v>
      </c>
      <c r="AZ1715">
        <v>0</v>
      </c>
    </row>
    <row r="1716" spans="1:52" x14ac:dyDescent="0.35">
      <c r="A1716">
        <v>14378</v>
      </c>
      <c r="B1716" t="s">
        <v>69</v>
      </c>
      <c r="C1716" t="s">
        <v>74</v>
      </c>
      <c r="D1716" t="s">
        <v>68</v>
      </c>
      <c r="E1716" t="s">
        <v>83</v>
      </c>
      <c r="F1716" t="s">
        <v>200</v>
      </c>
      <c r="G1716" t="s">
        <v>94</v>
      </c>
      <c r="H1716" t="s">
        <v>98</v>
      </c>
      <c r="I1716" t="s">
        <v>197</v>
      </c>
      <c r="J1716" t="s">
        <v>110</v>
      </c>
      <c r="K1716" t="s">
        <v>204</v>
      </c>
      <c r="L1716">
        <v>9</v>
      </c>
      <c r="P1716">
        <v>9</v>
      </c>
      <c r="Q1716">
        <v>10</v>
      </c>
      <c r="R1716">
        <v>8</v>
      </c>
      <c r="S1716">
        <v>9</v>
      </c>
      <c r="T1716">
        <v>9</v>
      </c>
      <c r="U1716">
        <v>10</v>
      </c>
      <c r="V1716" t="s">
        <v>125</v>
      </c>
      <c r="X1716">
        <v>4</v>
      </c>
      <c r="Y1716" t="s">
        <v>68</v>
      </c>
      <c r="Z1716">
        <v>9</v>
      </c>
      <c r="AA1716">
        <v>5</v>
      </c>
      <c r="AB1716">
        <v>5</v>
      </c>
      <c r="AC1716">
        <v>10</v>
      </c>
      <c r="AD1716" t="s">
        <v>128</v>
      </c>
      <c r="AE1716" s="16">
        <v>3</v>
      </c>
      <c r="AF1716" s="16">
        <v>4</v>
      </c>
      <c r="AG1716" s="16">
        <v>4</v>
      </c>
      <c r="AH1716" s="16">
        <v>4</v>
      </c>
      <c r="AI1716" s="16">
        <v>1</v>
      </c>
      <c r="AJ1716" s="16"/>
      <c r="AL1716" s="16"/>
      <c r="AM1716" s="16"/>
      <c r="AN1716" s="16"/>
      <c r="AO1716" s="16"/>
      <c r="AP1716" s="16"/>
      <c r="AQ1716" s="16"/>
      <c r="AR1716" s="16"/>
      <c r="AS1716" s="16"/>
      <c r="AT1716" s="16"/>
      <c r="AU1716">
        <v>0</v>
      </c>
      <c r="AV1716">
        <v>0</v>
      </c>
      <c r="AW1716">
        <v>1</v>
      </c>
      <c r="AX1716">
        <v>0</v>
      </c>
      <c r="AY1716">
        <v>0</v>
      </c>
      <c r="AZ1716">
        <v>0</v>
      </c>
    </row>
    <row r="1717" spans="1:52" x14ac:dyDescent="0.35">
      <c r="A1717">
        <v>14380</v>
      </c>
      <c r="B1717" t="s">
        <v>69</v>
      </c>
      <c r="C1717" t="s">
        <v>74</v>
      </c>
      <c r="D1717" t="s">
        <v>68</v>
      </c>
      <c r="E1717" t="s">
        <v>84</v>
      </c>
      <c r="F1717" t="s">
        <v>198</v>
      </c>
      <c r="G1717" t="s">
        <v>95</v>
      </c>
      <c r="H1717" t="s">
        <v>98</v>
      </c>
      <c r="I1717" t="s">
        <v>207</v>
      </c>
      <c r="J1717" t="s">
        <v>111</v>
      </c>
      <c r="K1717" t="s">
        <v>116</v>
      </c>
      <c r="L1717">
        <v>8</v>
      </c>
      <c r="X1717" s="16"/>
      <c r="Y1717" t="s">
        <v>69</v>
      </c>
      <c r="AB1717">
        <v>4</v>
      </c>
      <c r="AE1717" s="16"/>
      <c r="AF1717" s="16"/>
      <c r="AG1717" s="16"/>
      <c r="AH1717" s="16"/>
      <c r="AI1717" s="16"/>
      <c r="AJ1717" s="16"/>
      <c r="AK1717">
        <v>10</v>
      </c>
      <c r="AL1717" s="16">
        <v>9</v>
      </c>
      <c r="AM1717" s="16">
        <v>10</v>
      </c>
      <c r="AN1717" s="16">
        <v>8</v>
      </c>
      <c r="AO1717" s="16">
        <v>7</v>
      </c>
      <c r="AP1717" s="16">
        <v>7</v>
      </c>
      <c r="AQ1717" s="16">
        <v>2</v>
      </c>
      <c r="AR1717" s="16">
        <v>1</v>
      </c>
      <c r="AS1717" s="16">
        <v>3</v>
      </c>
      <c r="AT1717" s="16">
        <v>4</v>
      </c>
      <c r="AU1717">
        <v>1</v>
      </c>
      <c r="AV1717">
        <v>1</v>
      </c>
      <c r="AW1717">
        <v>0</v>
      </c>
      <c r="AX1717">
        <v>0</v>
      </c>
      <c r="AY1717">
        <v>0</v>
      </c>
      <c r="AZ1717">
        <v>0</v>
      </c>
    </row>
    <row r="1718" spans="1:52" x14ac:dyDescent="0.35">
      <c r="A1718">
        <v>14384</v>
      </c>
      <c r="B1718" t="s">
        <v>69</v>
      </c>
      <c r="C1718" t="s">
        <v>74</v>
      </c>
      <c r="D1718" t="s">
        <v>68</v>
      </c>
      <c r="E1718" t="s">
        <v>83</v>
      </c>
      <c r="F1718" t="s">
        <v>196</v>
      </c>
      <c r="G1718" t="s">
        <v>96</v>
      </c>
      <c r="H1718" t="s">
        <v>98</v>
      </c>
      <c r="I1718" t="s">
        <v>207</v>
      </c>
      <c r="J1718" t="s">
        <v>110</v>
      </c>
      <c r="K1718" t="s">
        <v>117</v>
      </c>
      <c r="L1718">
        <v>3</v>
      </c>
      <c r="P1718">
        <v>8</v>
      </c>
      <c r="Q1718">
        <v>9</v>
      </c>
      <c r="R1718">
        <v>8</v>
      </c>
      <c r="S1718">
        <v>10</v>
      </c>
      <c r="T1718">
        <v>9</v>
      </c>
      <c r="U1718">
        <v>9</v>
      </c>
      <c r="V1718" t="s">
        <v>123</v>
      </c>
      <c r="X1718">
        <v>4</v>
      </c>
      <c r="Y1718" t="s">
        <v>69</v>
      </c>
      <c r="AB1718">
        <v>5</v>
      </c>
      <c r="AE1718" s="16"/>
      <c r="AF1718" s="16"/>
      <c r="AG1718" s="16"/>
      <c r="AH1718" s="16"/>
      <c r="AI1718" s="16"/>
      <c r="AJ1718" s="16"/>
      <c r="AL1718" s="16"/>
      <c r="AM1718" s="16"/>
      <c r="AN1718" s="16"/>
      <c r="AO1718" s="16"/>
      <c r="AP1718" s="16"/>
      <c r="AQ1718" s="16"/>
      <c r="AR1718" s="16"/>
      <c r="AS1718" s="16"/>
      <c r="AT1718" s="16"/>
      <c r="AU1718">
        <v>1</v>
      </c>
      <c r="AV1718">
        <v>1</v>
      </c>
      <c r="AW1718">
        <v>0</v>
      </c>
      <c r="AX1718">
        <v>0</v>
      </c>
      <c r="AY1718">
        <v>0</v>
      </c>
      <c r="AZ1718">
        <v>0</v>
      </c>
    </row>
    <row r="1719" spans="1:52" x14ac:dyDescent="0.35">
      <c r="A1719">
        <v>14385</v>
      </c>
      <c r="B1719" t="s">
        <v>69</v>
      </c>
      <c r="C1719" t="s">
        <v>74</v>
      </c>
      <c r="D1719" t="s">
        <v>68</v>
      </c>
      <c r="E1719" t="s">
        <v>78</v>
      </c>
      <c r="F1719" t="s">
        <v>198</v>
      </c>
      <c r="G1719" t="s">
        <v>95</v>
      </c>
      <c r="H1719" t="s">
        <v>97</v>
      </c>
      <c r="I1719" t="s">
        <v>203</v>
      </c>
      <c r="J1719" t="s">
        <v>110</v>
      </c>
      <c r="K1719" t="s">
        <v>202</v>
      </c>
      <c r="L1719">
        <v>8</v>
      </c>
      <c r="P1719">
        <v>10</v>
      </c>
      <c r="Q1719">
        <v>10</v>
      </c>
      <c r="R1719">
        <v>10</v>
      </c>
      <c r="S1719">
        <v>8</v>
      </c>
      <c r="T1719">
        <v>10</v>
      </c>
      <c r="U1719">
        <v>10</v>
      </c>
      <c r="V1719" t="s">
        <v>123</v>
      </c>
      <c r="X1719">
        <v>5</v>
      </c>
      <c r="Y1719" t="s">
        <v>69</v>
      </c>
      <c r="AB1719">
        <v>3</v>
      </c>
      <c r="AE1719" s="16"/>
      <c r="AF1719" s="16"/>
      <c r="AG1719" s="16"/>
      <c r="AH1719" s="16"/>
      <c r="AI1719" s="16"/>
      <c r="AJ1719" s="16"/>
      <c r="AL1719" s="16"/>
      <c r="AM1719" s="16"/>
      <c r="AN1719" s="16"/>
      <c r="AO1719" s="16"/>
      <c r="AP1719" s="16"/>
      <c r="AQ1719" s="16"/>
      <c r="AR1719" s="16"/>
      <c r="AS1719" s="16"/>
      <c r="AT1719" s="16"/>
      <c r="AU1719">
        <v>1</v>
      </c>
      <c r="AV1719">
        <v>1</v>
      </c>
      <c r="AW1719">
        <v>0</v>
      </c>
      <c r="AX1719">
        <v>0</v>
      </c>
      <c r="AY1719">
        <v>0</v>
      </c>
      <c r="AZ1719">
        <v>0</v>
      </c>
    </row>
    <row r="1720" spans="1:52" x14ac:dyDescent="0.35">
      <c r="A1720">
        <v>14387</v>
      </c>
      <c r="B1720" t="s">
        <v>69</v>
      </c>
      <c r="C1720" t="s">
        <v>74</v>
      </c>
      <c r="D1720" t="s">
        <v>68</v>
      </c>
      <c r="E1720" t="s">
        <v>86</v>
      </c>
      <c r="F1720" t="s">
        <v>196</v>
      </c>
      <c r="G1720" t="s">
        <v>96</v>
      </c>
      <c r="H1720" t="s">
        <v>97</v>
      </c>
      <c r="I1720" t="s">
        <v>207</v>
      </c>
      <c r="J1720" t="s">
        <v>111</v>
      </c>
      <c r="K1720" t="s">
        <v>202</v>
      </c>
      <c r="L1720">
        <v>4</v>
      </c>
      <c r="X1720" s="16"/>
      <c r="Y1720" t="s">
        <v>68</v>
      </c>
      <c r="Z1720">
        <v>3</v>
      </c>
      <c r="AA1720">
        <v>2</v>
      </c>
      <c r="AB1720">
        <v>2</v>
      </c>
      <c r="AC1720">
        <v>6</v>
      </c>
      <c r="AD1720" t="s">
        <v>128</v>
      </c>
      <c r="AE1720" s="16">
        <v>4</v>
      </c>
      <c r="AF1720" s="16">
        <v>4</v>
      </c>
      <c r="AG1720" s="16">
        <v>3</v>
      </c>
      <c r="AH1720" s="16">
        <v>3</v>
      </c>
      <c r="AI1720" s="16">
        <v>2</v>
      </c>
      <c r="AJ1720" s="16"/>
      <c r="AK1720">
        <v>3</v>
      </c>
      <c r="AL1720" s="16">
        <v>3</v>
      </c>
      <c r="AM1720" s="16">
        <v>4</v>
      </c>
      <c r="AN1720" s="16">
        <v>5</v>
      </c>
      <c r="AO1720" s="16">
        <v>4</v>
      </c>
      <c r="AP1720" s="16">
        <v>4</v>
      </c>
      <c r="AQ1720" s="16">
        <v>1</v>
      </c>
      <c r="AR1720" s="16">
        <v>2</v>
      </c>
      <c r="AS1720" s="16">
        <v>3</v>
      </c>
      <c r="AT1720" s="16">
        <v>4</v>
      </c>
      <c r="AU1720">
        <v>1</v>
      </c>
      <c r="AV1720">
        <v>1</v>
      </c>
      <c r="AW1720">
        <v>0</v>
      </c>
      <c r="AX1720">
        <v>0</v>
      </c>
      <c r="AY1720">
        <v>0</v>
      </c>
      <c r="AZ1720">
        <v>0</v>
      </c>
    </row>
    <row r="1721" spans="1:52" x14ac:dyDescent="0.35">
      <c r="A1721">
        <v>14388</v>
      </c>
      <c r="B1721" t="s">
        <v>69</v>
      </c>
      <c r="C1721" t="s">
        <v>74</v>
      </c>
      <c r="D1721" t="s">
        <v>68</v>
      </c>
      <c r="E1721" t="s">
        <v>79</v>
      </c>
      <c r="F1721" t="s">
        <v>198</v>
      </c>
      <c r="G1721" t="s">
        <v>96</v>
      </c>
      <c r="H1721" t="s">
        <v>97</v>
      </c>
      <c r="I1721" t="s">
        <v>197</v>
      </c>
      <c r="J1721" t="s">
        <v>111</v>
      </c>
      <c r="K1721" t="s">
        <v>113</v>
      </c>
      <c r="L1721">
        <v>10</v>
      </c>
      <c r="X1721" s="16"/>
      <c r="Y1721" t="s">
        <v>69</v>
      </c>
      <c r="AB1721">
        <v>5</v>
      </c>
      <c r="AE1721" s="16"/>
      <c r="AF1721" s="16"/>
      <c r="AG1721" s="16"/>
      <c r="AH1721" s="16"/>
      <c r="AI1721" s="16"/>
      <c r="AJ1721" s="16"/>
      <c r="AK1721">
        <v>8</v>
      </c>
      <c r="AL1721" s="16">
        <v>8</v>
      </c>
      <c r="AM1721" s="16">
        <v>8</v>
      </c>
      <c r="AN1721" s="16">
        <v>9</v>
      </c>
      <c r="AO1721" s="16">
        <v>7</v>
      </c>
      <c r="AP1721" s="16">
        <v>7</v>
      </c>
      <c r="AQ1721" s="16">
        <v>3</v>
      </c>
      <c r="AR1721" s="16">
        <v>2</v>
      </c>
      <c r="AS1721" s="16">
        <v>4</v>
      </c>
      <c r="AT1721" s="16">
        <v>1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0</v>
      </c>
    </row>
    <row r="1722" spans="1:52" x14ac:dyDescent="0.35">
      <c r="A1722">
        <v>14396</v>
      </c>
      <c r="B1722" t="s">
        <v>69</v>
      </c>
      <c r="C1722" t="s">
        <v>74</v>
      </c>
      <c r="D1722" t="s">
        <v>68</v>
      </c>
      <c r="E1722" t="s">
        <v>83</v>
      </c>
      <c r="F1722" t="s">
        <v>196</v>
      </c>
      <c r="G1722" t="s">
        <v>96</v>
      </c>
      <c r="H1722" t="s">
        <v>98</v>
      </c>
      <c r="I1722" t="s">
        <v>201</v>
      </c>
      <c r="J1722" t="s">
        <v>111</v>
      </c>
      <c r="K1722" t="s">
        <v>202</v>
      </c>
      <c r="L1722">
        <v>10</v>
      </c>
      <c r="X1722" s="16"/>
      <c r="Y1722" t="s">
        <v>69</v>
      </c>
      <c r="AB1722">
        <v>5</v>
      </c>
      <c r="AE1722" s="16"/>
      <c r="AF1722" s="16"/>
      <c r="AG1722" s="16"/>
      <c r="AH1722" s="16"/>
      <c r="AI1722" s="16"/>
      <c r="AJ1722" s="16"/>
      <c r="AK1722">
        <v>9</v>
      </c>
      <c r="AL1722" s="16">
        <v>10</v>
      </c>
      <c r="AM1722" s="16">
        <v>7</v>
      </c>
      <c r="AN1722" s="16">
        <v>9</v>
      </c>
      <c r="AO1722" s="16">
        <v>6</v>
      </c>
      <c r="AP1722" s="16">
        <v>8</v>
      </c>
      <c r="AQ1722" s="16">
        <v>2</v>
      </c>
      <c r="AR1722" s="16">
        <v>1</v>
      </c>
      <c r="AS1722" s="16">
        <v>3</v>
      </c>
      <c r="AT1722" s="16">
        <v>4</v>
      </c>
      <c r="AU1722">
        <v>0</v>
      </c>
      <c r="AV1722">
        <v>1</v>
      </c>
      <c r="AW1722">
        <v>0</v>
      </c>
      <c r="AX1722">
        <v>0</v>
      </c>
      <c r="AY1722">
        <v>0</v>
      </c>
      <c r="AZ1722">
        <v>0</v>
      </c>
    </row>
    <row r="1723" spans="1:52" x14ac:dyDescent="0.35">
      <c r="A1723">
        <v>14397</v>
      </c>
      <c r="B1723" t="s">
        <v>69</v>
      </c>
      <c r="C1723" t="s">
        <v>74</v>
      </c>
      <c r="D1723" t="s">
        <v>68</v>
      </c>
      <c r="E1723" t="s">
        <v>76</v>
      </c>
      <c r="F1723" t="s">
        <v>198</v>
      </c>
      <c r="G1723" t="s">
        <v>96</v>
      </c>
      <c r="H1723" t="s">
        <v>98</v>
      </c>
      <c r="I1723" t="s">
        <v>203</v>
      </c>
      <c r="J1723" t="s">
        <v>110</v>
      </c>
      <c r="K1723" t="s">
        <v>117</v>
      </c>
      <c r="L1723">
        <v>10</v>
      </c>
      <c r="P1723">
        <v>10</v>
      </c>
      <c r="Q1723">
        <v>10</v>
      </c>
      <c r="R1723">
        <v>10</v>
      </c>
      <c r="S1723">
        <v>9</v>
      </c>
      <c r="T1723">
        <v>10</v>
      </c>
      <c r="U1723">
        <v>10</v>
      </c>
      <c r="V1723" t="s">
        <v>123</v>
      </c>
      <c r="X1723">
        <v>4</v>
      </c>
      <c r="Y1723" t="s">
        <v>68</v>
      </c>
      <c r="Z1723">
        <v>9</v>
      </c>
      <c r="AA1723">
        <v>4</v>
      </c>
      <c r="AB1723">
        <v>4</v>
      </c>
      <c r="AC1723">
        <v>10</v>
      </c>
      <c r="AD1723" t="s">
        <v>128</v>
      </c>
      <c r="AE1723" s="16">
        <v>4</v>
      </c>
      <c r="AF1723" s="16">
        <v>4</v>
      </c>
      <c r="AG1723" s="16">
        <v>3</v>
      </c>
      <c r="AH1723" s="16">
        <v>3</v>
      </c>
      <c r="AI1723" s="16">
        <v>2</v>
      </c>
      <c r="AJ1723" s="16"/>
      <c r="AL1723" s="16"/>
      <c r="AM1723" s="16"/>
      <c r="AN1723" s="16"/>
      <c r="AO1723" s="16"/>
      <c r="AP1723" s="16"/>
      <c r="AQ1723" s="16"/>
      <c r="AR1723" s="16"/>
      <c r="AS1723" s="16"/>
      <c r="AT1723" s="16"/>
      <c r="AU1723">
        <v>1</v>
      </c>
      <c r="AV1723">
        <v>1</v>
      </c>
      <c r="AW1723">
        <v>1</v>
      </c>
      <c r="AX1723">
        <v>0</v>
      </c>
      <c r="AY1723">
        <v>0</v>
      </c>
      <c r="AZ1723">
        <v>0</v>
      </c>
    </row>
    <row r="1724" spans="1:52" x14ac:dyDescent="0.35">
      <c r="A1724">
        <v>14400</v>
      </c>
      <c r="B1724" t="s">
        <v>69</v>
      </c>
      <c r="C1724" t="s">
        <v>74</v>
      </c>
      <c r="D1724" t="s">
        <v>68</v>
      </c>
      <c r="E1724" t="s">
        <v>84</v>
      </c>
      <c r="F1724" t="s">
        <v>200</v>
      </c>
      <c r="G1724" t="s">
        <v>96</v>
      </c>
      <c r="H1724" t="s">
        <v>97</v>
      </c>
      <c r="I1724" t="s">
        <v>201</v>
      </c>
      <c r="J1724" t="s">
        <v>111</v>
      </c>
      <c r="K1724" t="s">
        <v>202</v>
      </c>
      <c r="L1724">
        <v>5</v>
      </c>
      <c r="X1724" s="16"/>
      <c r="Y1724" t="s">
        <v>69</v>
      </c>
      <c r="AB1724">
        <v>5</v>
      </c>
      <c r="AE1724" s="16"/>
      <c r="AF1724" s="16"/>
      <c r="AG1724" s="16"/>
      <c r="AH1724" s="16"/>
      <c r="AI1724" s="16"/>
      <c r="AJ1724" s="16"/>
      <c r="AK1724">
        <v>6</v>
      </c>
      <c r="AL1724" s="16">
        <v>8</v>
      </c>
      <c r="AM1724" s="16">
        <v>5</v>
      </c>
      <c r="AN1724" s="16">
        <v>5</v>
      </c>
      <c r="AO1724" s="16">
        <v>8</v>
      </c>
      <c r="AP1724" s="16">
        <v>7</v>
      </c>
      <c r="AQ1724" s="16">
        <v>1</v>
      </c>
      <c r="AR1724" s="16">
        <v>3</v>
      </c>
      <c r="AS1724" s="16">
        <v>2</v>
      </c>
      <c r="AT1724" s="16">
        <v>4</v>
      </c>
      <c r="AU1724">
        <v>1</v>
      </c>
      <c r="AV1724">
        <v>1</v>
      </c>
      <c r="AW1724">
        <v>0</v>
      </c>
      <c r="AX1724">
        <v>0</v>
      </c>
      <c r="AY1724">
        <v>0</v>
      </c>
      <c r="AZ1724">
        <v>0</v>
      </c>
    </row>
    <row r="1725" spans="1:52" x14ac:dyDescent="0.35">
      <c r="A1725">
        <v>14406</v>
      </c>
      <c r="B1725" t="s">
        <v>69</v>
      </c>
      <c r="C1725" t="s">
        <v>74</v>
      </c>
      <c r="D1725" t="s">
        <v>68</v>
      </c>
      <c r="E1725" t="s">
        <v>77</v>
      </c>
      <c r="F1725" t="s">
        <v>200</v>
      </c>
      <c r="G1725" t="s">
        <v>96</v>
      </c>
      <c r="H1725" t="s">
        <v>98</v>
      </c>
      <c r="I1725" t="s">
        <v>199</v>
      </c>
      <c r="J1725" t="s">
        <v>111</v>
      </c>
      <c r="K1725" t="s">
        <v>202</v>
      </c>
      <c r="L1725">
        <v>9</v>
      </c>
      <c r="X1725" s="16"/>
      <c r="Y1725" t="s">
        <v>68</v>
      </c>
      <c r="Z1725">
        <v>9</v>
      </c>
      <c r="AA1725">
        <v>4</v>
      </c>
      <c r="AB1725">
        <v>5</v>
      </c>
      <c r="AC1725">
        <v>8</v>
      </c>
      <c r="AD1725" t="s">
        <v>128</v>
      </c>
      <c r="AE1725" s="16">
        <v>5</v>
      </c>
      <c r="AF1725" s="16">
        <v>5</v>
      </c>
      <c r="AG1725" s="16">
        <v>4</v>
      </c>
      <c r="AH1725" s="16">
        <v>5</v>
      </c>
      <c r="AI1725" s="16">
        <v>3</v>
      </c>
      <c r="AJ1725" s="16"/>
      <c r="AK1725">
        <v>10</v>
      </c>
      <c r="AL1725" s="16">
        <v>10</v>
      </c>
      <c r="AM1725" s="16">
        <v>8</v>
      </c>
      <c r="AN1725" s="16">
        <v>10</v>
      </c>
      <c r="AO1725" s="16">
        <v>9</v>
      </c>
      <c r="AP1725" s="16">
        <v>10</v>
      </c>
      <c r="AQ1725" s="16">
        <v>2</v>
      </c>
      <c r="AR1725" s="16">
        <v>1</v>
      </c>
      <c r="AS1725" s="16">
        <v>3</v>
      </c>
      <c r="AT1725" s="16">
        <v>4</v>
      </c>
      <c r="AU1725">
        <v>1</v>
      </c>
      <c r="AV1725">
        <v>0</v>
      </c>
      <c r="AW1725">
        <v>0</v>
      </c>
      <c r="AX1725">
        <v>0</v>
      </c>
      <c r="AY1725">
        <v>0</v>
      </c>
      <c r="AZ1725">
        <v>0</v>
      </c>
    </row>
    <row r="1726" spans="1:52" x14ac:dyDescent="0.35">
      <c r="A1726">
        <v>14409</v>
      </c>
      <c r="B1726" t="s">
        <v>69</v>
      </c>
      <c r="C1726" t="s">
        <v>74</v>
      </c>
      <c r="D1726" t="s">
        <v>68</v>
      </c>
      <c r="E1726" t="s">
        <v>81</v>
      </c>
      <c r="F1726" t="s">
        <v>92</v>
      </c>
      <c r="G1726" t="s">
        <v>93</v>
      </c>
      <c r="H1726" t="s">
        <v>98</v>
      </c>
      <c r="I1726" t="s">
        <v>206</v>
      </c>
      <c r="J1726" t="s">
        <v>111</v>
      </c>
      <c r="K1726" t="s">
        <v>117</v>
      </c>
      <c r="L1726">
        <v>9</v>
      </c>
      <c r="X1726" s="16"/>
      <c r="Y1726" t="s">
        <v>69</v>
      </c>
      <c r="AB1726">
        <v>5</v>
      </c>
      <c r="AE1726" s="16"/>
      <c r="AF1726" s="16"/>
      <c r="AG1726" s="16"/>
      <c r="AH1726" s="16"/>
      <c r="AI1726" s="16"/>
      <c r="AJ1726" s="16"/>
      <c r="AK1726">
        <v>9</v>
      </c>
      <c r="AL1726" s="16">
        <v>10</v>
      </c>
      <c r="AM1726" s="16">
        <v>7</v>
      </c>
      <c r="AN1726" s="16">
        <v>10</v>
      </c>
      <c r="AO1726" s="16">
        <v>10</v>
      </c>
      <c r="AP1726" s="16">
        <v>8</v>
      </c>
      <c r="AQ1726" s="16">
        <v>4</v>
      </c>
      <c r="AR1726" s="16">
        <v>1</v>
      </c>
      <c r="AS1726" s="16">
        <v>3</v>
      </c>
      <c r="AT1726" s="16">
        <v>2</v>
      </c>
      <c r="AU1726">
        <v>0</v>
      </c>
      <c r="AV1726">
        <v>0</v>
      </c>
      <c r="AW1726">
        <v>0</v>
      </c>
      <c r="AX1726">
        <v>0</v>
      </c>
      <c r="AY1726">
        <v>1</v>
      </c>
      <c r="AZ1726">
        <v>0</v>
      </c>
    </row>
    <row r="1727" spans="1:52" x14ac:dyDescent="0.35">
      <c r="A1727">
        <v>14417</v>
      </c>
      <c r="B1727" t="s">
        <v>69</v>
      </c>
      <c r="C1727" t="s">
        <v>74</v>
      </c>
      <c r="D1727" t="s">
        <v>68</v>
      </c>
      <c r="E1727" t="s">
        <v>80</v>
      </c>
      <c r="F1727" t="s">
        <v>196</v>
      </c>
      <c r="G1727" t="s">
        <v>95</v>
      </c>
      <c r="H1727" t="s">
        <v>98</v>
      </c>
      <c r="I1727" t="s">
        <v>201</v>
      </c>
      <c r="J1727" t="s">
        <v>110</v>
      </c>
      <c r="K1727" t="s">
        <v>204</v>
      </c>
      <c r="L1727">
        <v>10</v>
      </c>
      <c r="P1727">
        <v>10</v>
      </c>
      <c r="Q1727">
        <v>10</v>
      </c>
      <c r="R1727">
        <v>9</v>
      </c>
      <c r="S1727">
        <v>8</v>
      </c>
      <c r="T1727">
        <v>10</v>
      </c>
      <c r="U1727">
        <v>10</v>
      </c>
      <c r="V1727" t="s">
        <v>123</v>
      </c>
      <c r="X1727">
        <v>4</v>
      </c>
      <c r="Y1727" t="s">
        <v>68</v>
      </c>
      <c r="Z1727">
        <v>9</v>
      </c>
      <c r="AA1727">
        <v>5</v>
      </c>
      <c r="AB1727">
        <v>5</v>
      </c>
      <c r="AC1727">
        <v>10</v>
      </c>
      <c r="AD1727" t="s">
        <v>128</v>
      </c>
      <c r="AE1727" s="16">
        <v>2</v>
      </c>
      <c r="AF1727" s="16">
        <v>3</v>
      </c>
      <c r="AG1727" s="16">
        <v>3</v>
      </c>
      <c r="AH1727" s="16">
        <v>4</v>
      </c>
      <c r="AI1727" s="16">
        <v>1</v>
      </c>
      <c r="AJ1727" s="16"/>
      <c r="AL1727" s="16"/>
      <c r="AM1727" s="16"/>
      <c r="AN1727" s="16"/>
      <c r="AO1727" s="16"/>
      <c r="AP1727" s="16"/>
      <c r="AQ1727" s="16"/>
      <c r="AR1727" s="16"/>
      <c r="AS1727" s="16"/>
      <c r="AT1727" s="16"/>
      <c r="AU1727">
        <v>1</v>
      </c>
      <c r="AV1727">
        <v>0</v>
      </c>
      <c r="AW1727">
        <v>0</v>
      </c>
      <c r="AX1727">
        <v>0</v>
      </c>
      <c r="AY1727">
        <v>0</v>
      </c>
      <c r="AZ1727">
        <v>0</v>
      </c>
    </row>
    <row r="1728" spans="1:52" x14ac:dyDescent="0.35">
      <c r="A1728">
        <v>14418</v>
      </c>
      <c r="B1728" t="s">
        <v>69</v>
      </c>
      <c r="C1728" t="s">
        <v>74</v>
      </c>
      <c r="D1728" t="s">
        <v>68</v>
      </c>
      <c r="E1728" t="s">
        <v>81</v>
      </c>
      <c r="F1728" t="s">
        <v>208</v>
      </c>
      <c r="G1728" t="s">
        <v>96</v>
      </c>
      <c r="H1728" t="s">
        <v>99</v>
      </c>
      <c r="I1728" t="s">
        <v>201</v>
      </c>
      <c r="J1728" t="s">
        <v>111</v>
      </c>
      <c r="K1728" t="s">
        <v>116</v>
      </c>
      <c r="L1728">
        <v>7</v>
      </c>
      <c r="X1728" s="16"/>
      <c r="Y1728" t="s">
        <v>68</v>
      </c>
      <c r="Z1728">
        <v>7</v>
      </c>
      <c r="AA1728">
        <v>4</v>
      </c>
      <c r="AB1728">
        <v>4</v>
      </c>
      <c r="AC1728">
        <v>6</v>
      </c>
      <c r="AD1728" t="s">
        <v>129</v>
      </c>
      <c r="AE1728" s="16">
        <v>5</v>
      </c>
      <c r="AF1728" s="16">
        <v>3</v>
      </c>
      <c r="AG1728" s="16">
        <v>5</v>
      </c>
      <c r="AH1728" s="16">
        <v>4</v>
      </c>
      <c r="AI1728" s="16"/>
      <c r="AJ1728" s="16">
        <v>2</v>
      </c>
      <c r="AK1728">
        <v>7</v>
      </c>
      <c r="AL1728" s="16">
        <v>8</v>
      </c>
      <c r="AM1728" s="16">
        <v>6</v>
      </c>
      <c r="AN1728" s="16">
        <v>6</v>
      </c>
      <c r="AO1728" s="16">
        <v>8</v>
      </c>
      <c r="AP1728" s="16">
        <v>7</v>
      </c>
      <c r="AQ1728" s="16">
        <v>3</v>
      </c>
      <c r="AR1728" s="16">
        <v>1</v>
      </c>
      <c r="AS1728" s="16">
        <v>2</v>
      </c>
      <c r="AT1728" s="16">
        <v>4</v>
      </c>
      <c r="AU1728">
        <v>0</v>
      </c>
      <c r="AV1728">
        <v>0</v>
      </c>
      <c r="AW1728">
        <v>0</v>
      </c>
      <c r="AX1728">
        <v>0</v>
      </c>
      <c r="AY1728">
        <v>1</v>
      </c>
      <c r="AZ1728">
        <v>0</v>
      </c>
    </row>
    <row r="1729" spans="1:52" x14ac:dyDescent="0.35">
      <c r="A1729">
        <v>14421</v>
      </c>
      <c r="B1729" t="s">
        <v>69</v>
      </c>
      <c r="C1729" t="s">
        <v>74</v>
      </c>
      <c r="D1729" t="s">
        <v>68</v>
      </c>
      <c r="E1729" t="s">
        <v>85</v>
      </c>
      <c r="F1729" t="s">
        <v>200</v>
      </c>
      <c r="G1729" t="s">
        <v>96</v>
      </c>
      <c r="H1729" t="s">
        <v>97</v>
      </c>
      <c r="I1729" t="s">
        <v>206</v>
      </c>
      <c r="J1729" t="s">
        <v>111</v>
      </c>
      <c r="K1729" t="s">
        <v>116</v>
      </c>
      <c r="L1729">
        <v>8</v>
      </c>
      <c r="X1729" s="16"/>
      <c r="Y1729" t="s">
        <v>69</v>
      </c>
      <c r="AB1729">
        <v>4</v>
      </c>
      <c r="AE1729" s="16"/>
      <c r="AF1729" s="16"/>
      <c r="AG1729" s="16"/>
      <c r="AH1729" s="16"/>
      <c r="AI1729" s="16"/>
      <c r="AJ1729" s="16"/>
      <c r="AK1729">
        <v>9</v>
      </c>
      <c r="AL1729" s="16">
        <v>10</v>
      </c>
      <c r="AM1729" s="16">
        <v>10</v>
      </c>
      <c r="AN1729" s="16">
        <v>7</v>
      </c>
      <c r="AO1729" s="16">
        <v>10</v>
      </c>
      <c r="AP1729" s="16">
        <v>10</v>
      </c>
      <c r="AQ1729" s="16">
        <v>1</v>
      </c>
      <c r="AR1729" s="16">
        <v>4</v>
      </c>
      <c r="AS1729" s="16">
        <v>2</v>
      </c>
      <c r="AT1729" s="16">
        <v>3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</row>
    <row r="1730" spans="1:52" x14ac:dyDescent="0.35">
      <c r="A1730">
        <v>14422</v>
      </c>
      <c r="B1730" t="s">
        <v>69</v>
      </c>
      <c r="C1730" t="s">
        <v>74</v>
      </c>
      <c r="D1730" t="s">
        <v>68</v>
      </c>
      <c r="E1730" t="s">
        <v>79</v>
      </c>
      <c r="F1730" t="s">
        <v>198</v>
      </c>
      <c r="G1730" t="s">
        <v>96</v>
      </c>
      <c r="H1730" t="s">
        <v>97</v>
      </c>
      <c r="I1730" t="s">
        <v>201</v>
      </c>
      <c r="J1730" t="s">
        <v>111</v>
      </c>
      <c r="K1730" t="s">
        <v>204</v>
      </c>
      <c r="L1730">
        <v>9</v>
      </c>
      <c r="X1730" s="16"/>
      <c r="Y1730" t="s">
        <v>69</v>
      </c>
      <c r="AB1730">
        <v>4</v>
      </c>
      <c r="AE1730" s="16"/>
      <c r="AF1730" s="16"/>
      <c r="AG1730" s="16"/>
      <c r="AH1730" s="16"/>
      <c r="AI1730" s="16"/>
      <c r="AJ1730" s="16"/>
      <c r="AK1730">
        <v>9</v>
      </c>
      <c r="AL1730" s="16">
        <v>8</v>
      </c>
      <c r="AM1730" s="16">
        <v>10</v>
      </c>
      <c r="AN1730" s="16">
        <v>9</v>
      </c>
      <c r="AO1730" s="16">
        <v>10</v>
      </c>
      <c r="AP1730" s="16">
        <v>9</v>
      </c>
      <c r="AQ1730" s="16">
        <v>3</v>
      </c>
      <c r="AR1730" s="16">
        <v>2</v>
      </c>
      <c r="AS1730" s="16">
        <v>1</v>
      </c>
      <c r="AT1730" s="16">
        <v>4</v>
      </c>
      <c r="AU1730">
        <v>1</v>
      </c>
      <c r="AV1730">
        <v>0</v>
      </c>
      <c r="AW1730">
        <v>0</v>
      </c>
      <c r="AX1730">
        <v>0</v>
      </c>
      <c r="AY1730">
        <v>0</v>
      </c>
      <c r="AZ1730">
        <v>0</v>
      </c>
    </row>
    <row r="1731" spans="1:52" x14ac:dyDescent="0.35">
      <c r="A1731">
        <v>14424</v>
      </c>
      <c r="B1731" t="s">
        <v>69</v>
      </c>
      <c r="C1731" t="s">
        <v>74</v>
      </c>
      <c r="D1731" t="s">
        <v>68</v>
      </c>
      <c r="E1731" t="s">
        <v>82</v>
      </c>
      <c r="F1731" t="s">
        <v>208</v>
      </c>
      <c r="G1731" t="s">
        <v>96</v>
      </c>
      <c r="H1731" t="s">
        <v>99</v>
      </c>
      <c r="I1731" t="s">
        <v>201</v>
      </c>
      <c r="J1731" t="s">
        <v>111</v>
      </c>
      <c r="K1731" t="s">
        <v>204</v>
      </c>
      <c r="L1731">
        <v>8</v>
      </c>
      <c r="X1731" s="16"/>
      <c r="Y1731" t="s">
        <v>68</v>
      </c>
      <c r="Z1731">
        <v>9</v>
      </c>
      <c r="AA1731">
        <v>5</v>
      </c>
      <c r="AB1731">
        <v>4</v>
      </c>
      <c r="AC1731">
        <v>9</v>
      </c>
      <c r="AD1731" t="s">
        <v>128</v>
      </c>
      <c r="AE1731" s="16">
        <v>4</v>
      </c>
      <c r="AF1731" s="16">
        <v>3</v>
      </c>
      <c r="AG1731" s="16">
        <v>3</v>
      </c>
      <c r="AH1731" s="16">
        <v>4</v>
      </c>
      <c r="AI1731" s="16">
        <v>1</v>
      </c>
      <c r="AJ1731" s="16"/>
      <c r="AK1731">
        <v>9</v>
      </c>
      <c r="AL1731" s="16">
        <v>10</v>
      </c>
      <c r="AM1731" s="16">
        <v>7</v>
      </c>
      <c r="AN1731" s="16">
        <v>7</v>
      </c>
      <c r="AO1731" s="16">
        <v>7</v>
      </c>
      <c r="AP1731" s="16">
        <v>8</v>
      </c>
      <c r="AQ1731" s="16">
        <v>1</v>
      </c>
      <c r="AR1731" s="16">
        <v>4</v>
      </c>
      <c r="AS1731" s="16">
        <v>2</v>
      </c>
      <c r="AT1731" s="16">
        <v>3</v>
      </c>
      <c r="AU1731">
        <v>0</v>
      </c>
      <c r="AV1731">
        <v>0</v>
      </c>
      <c r="AW1731">
        <v>0</v>
      </c>
      <c r="AX1731">
        <v>0</v>
      </c>
      <c r="AY1731">
        <v>1</v>
      </c>
      <c r="AZ1731">
        <v>0</v>
      </c>
    </row>
    <row r="1732" spans="1:52" x14ac:dyDescent="0.35">
      <c r="A1732">
        <v>14426</v>
      </c>
      <c r="B1732" t="s">
        <v>69</v>
      </c>
      <c r="C1732" t="s">
        <v>74</v>
      </c>
      <c r="D1732" t="s">
        <v>68</v>
      </c>
      <c r="E1732" t="s">
        <v>84</v>
      </c>
      <c r="F1732" t="s">
        <v>196</v>
      </c>
      <c r="G1732" t="s">
        <v>95</v>
      </c>
      <c r="H1732" t="s">
        <v>97</v>
      </c>
      <c r="I1732" t="s">
        <v>203</v>
      </c>
      <c r="J1732" t="s">
        <v>110</v>
      </c>
      <c r="K1732" t="s">
        <v>116</v>
      </c>
      <c r="L1732">
        <v>9</v>
      </c>
      <c r="P1732">
        <v>10</v>
      </c>
      <c r="Q1732">
        <v>10</v>
      </c>
      <c r="R1732">
        <v>9</v>
      </c>
      <c r="S1732">
        <v>8</v>
      </c>
      <c r="T1732">
        <v>9</v>
      </c>
      <c r="U1732">
        <v>10</v>
      </c>
      <c r="V1732" t="s">
        <v>123</v>
      </c>
      <c r="X1732">
        <v>4</v>
      </c>
      <c r="Y1732" t="s">
        <v>69</v>
      </c>
      <c r="AB1732">
        <v>4</v>
      </c>
      <c r="AE1732" s="16"/>
      <c r="AF1732" s="16"/>
      <c r="AG1732" s="16"/>
      <c r="AH1732" s="16"/>
      <c r="AI1732" s="16"/>
      <c r="AJ1732" s="16"/>
      <c r="AL1732" s="16"/>
      <c r="AM1732" s="16"/>
      <c r="AN1732" s="16"/>
      <c r="AO1732" s="16"/>
      <c r="AP1732" s="16"/>
      <c r="AQ1732" s="16"/>
      <c r="AR1732" s="16"/>
      <c r="AS1732" s="16"/>
      <c r="AT1732" s="16"/>
      <c r="AU1732">
        <v>1</v>
      </c>
      <c r="AV1732">
        <v>1</v>
      </c>
      <c r="AW1732">
        <v>1</v>
      </c>
      <c r="AX1732">
        <v>0</v>
      </c>
      <c r="AY1732">
        <v>0</v>
      </c>
      <c r="AZ1732">
        <v>0</v>
      </c>
    </row>
    <row r="1733" spans="1:52" x14ac:dyDescent="0.35">
      <c r="A1733">
        <v>14429</v>
      </c>
      <c r="B1733" t="s">
        <v>69</v>
      </c>
      <c r="C1733" t="s">
        <v>74</v>
      </c>
      <c r="D1733" t="s">
        <v>68</v>
      </c>
      <c r="E1733" t="s">
        <v>77</v>
      </c>
      <c r="F1733" t="s">
        <v>198</v>
      </c>
      <c r="G1733" t="s">
        <v>96</v>
      </c>
      <c r="H1733" t="s">
        <v>98</v>
      </c>
      <c r="I1733" t="s">
        <v>197</v>
      </c>
      <c r="J1733" t="s">
        <v>111</v>
      </c>
      <c r="K1733" t="s">
        <v>116</v>
      </c>
      <c r="L1733">
        <v>8</v>
      </c>
      <c r="X1733" s="16"/>
      <c r="Y1733" t="s">
        <v>69</v>
      </c>
      <c r="AB1733">
        <v>5</v>
      </c>
      <c r="AE1733" s="16"/>
      <c r="AF1733" s="16"/>
      <c r="AG1733" s="16"/>
      <c r="AH1733" s="16"/>
      <c r="AI1733" s="16"/>
      <c r="AJ1733" s="16"/>
      <c r="AK1733">
        <v>7</v>
      </c>
      <c r="AL1733" s="16">
        <v>6</v>
      </c>
      <c r="AM1733" s="16">
        <v>6</v>
      </c>
      <c r="AN1733" s="16">
        <v>5</v>
      </c>
      <c r="AO1733" s="16">
        <v>8</v>
      </c>
      <c r="AP1733" s="16">
        <v>5</v>
      </c>
      <c r="AQ1733" s="16">
        <v>3</v>
      </c>
      <c r="AR1733" s="16">
        <v>2</v>
      </c>
      <c r="AS1733" s="16">
        <v>4</v>
      </c>
      <c r="AT1733" s="16">
        <v>1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</row>
    <row r="1734" spans="1:52" x14ac:dyDescent="0.35">
      <c r="A1734">
        <v>14436</v>
      </c>
      <c r="B1734" t="s">
        <v>69</v>
      </c>
      <c r="C1734" t="s">
        <v>74</v>
      </c>
      <c r="D1734" t="s">
        <v>68</v>
      </c>
      <c r="E1734" t="s">
        <v>77</v>
      </c>
      <c r="F1734" t="s">
        <v>196</v>
      </c>
      <c r="G1734" t="s">
        <v>95</v>
      </c>
      <c r="H1734" t="s">
        <v>98</v>
      </c>
      <c r="I1734" t="s">
        <v>205</v>
      </c>
      <c r="J1734" t="s">
        <v>111</v>
      </c>
      <c r="K1734" t="s">
        <v>204</v>
      </c>
      <c r="L1734">
        <v>8</v>
      </c>
      <c r="X1734" s="16"/>
      <c r="Y1734" t="s">
        <v>69</v>
      </c>
      <c r="AB1734">
        <v>5</v>
      </c>
      <c r="AE1734" s="16"/>
      <c r="AF1734" s="16"/>
      <c r="AG1734" s="16"/>
      <c r="AH1734" s="16"/>
      <c r="AI1734" s="16"/>
      <c r="AJ1734" s="16"/>
      <c r="AK1734">
        <v>6</v>
      </c>
      <c r="AL1734" s="16">
        <v>8</v>
      </c>
      <c r="AM1734" s="16">
        <v>8</v>
      </c>
      <c r="AN1734" s="16">
        <v>8</v>
      </c>
      <c r="AO1734" s="16">
        <v>8</v>
      </c>
      <c r="AP1734" s="16">
        <v>6</v>
      </c>
      <c r="AQ1734" s="16">
        <v>1</v>
      </c>
      <c r="AR1734" s="16">
        <v>4</v>
      </c>
      <c r="AS1734" s="16">
        <v>2</v>
      </c>
      <c r="AT1734" s="16">
        <v>3</v>
      </c>
      <c r="AU1734">
        <v>0</v>
      </c>
      <c r="AV1734">
        <v>0</v>
      </c>
      <c r="AW1734">
        <v>1</v>
      </c>
      <c r="AX1734">
        <v>0</v>
      </c>
      <c r="AY1734">
        <v>0</v>
      </c>
      <c r="AZ1734">
        <v>0</v>
      </c>
    </row>
    <row r="1735" spans="1:52" x14ac:dyDescent="0.35">
      <c r="A1735">
        <v>14441</v>
      </c>
      <c r="B1735" t="s">
        <v>69</v>
      </c>
      <c r="C1735" t="s">
        <v>74</v>
      </c>
      <c r="D1735" t="s">
        <v>68</v>
      </c>
      <c r="E1735" t="s">
        <v>79</v>
      </c>
      <c r="F1735" t="s">
        <v>200</v>
      </c>
      <c r="G1735" t="s">
        <v>93</v>
      </c>
      <c r="H1735" t="s">
        <v>100</v>
      </c>
      <c r="I1735" t="s">
        <v>197</v>
      </c>
      <c r="J1735" t="s">
        <v>111</v>
      </c>
      <c r="K1735" t="s">
        <v>116</v>
      </c>
      <c r="L1735">
        <v>9</v>
      </c>
      <c r="X1735" s="16"/>
      <c r="Y1735" t="s">
        <v>69</v>
      </c>
      <c r="AB1735">
        <v>5</v>
      </c>
      <c r="AE1735" s="16"/>
      <c r="AF1735" s="16"/>
      <c r="AG1735" s="16"/>
      <c r="AH1735" s="16"/>
      <c r="AI1735" s="16"/>
      <c r="AJ1735" s="16"/>
      <c r="AK1735">
        <v>10</v>
      </c>
      <c r="AL1735" s="16">
        <v>10</v>
      </c>
      <c r="AM1735" s="16">
        <v>10</v>
      </c>
      <c r="AN1735" s="16">
        <v>7</v>
      </c>
      <c r="AO1735" s="16">
        <v>8</v>
      </c>
      <c r="AP1735" s="16">
        <v>9</v>
      </c>
      <c r="AQ1735" s="16">
        <v>2</v>
      </c>
      <c r="AR1735" s="16">
        <v>1</v>
      </c>
      <c r="AS1735" s="16">
        <v>4</v>
      </c>
      <c r="AT1735" s="16">
        <v>3</v>
      </c>
      <c r="AU1735">
        <v>0</v>
      </c>
      <c r="AV1735">
        <v>1</v>
      </c>
      <c r="AW1735">
        <v>0</v>
      </c>
      <c r="AX1735">
        <v>0</v>
      </c>
      <c r="AY1735">
        <v>0</v>
      </c>
      <c r="AZ1735">
        <v>0</v>
      </c>
    </row>
    <row r="1736" spans="1:52" x14ac:dyDescent="0.35">
      <c r="A1736">
        <v>14443</v>
      </c>
      <c r="B1736" t="s">
        <v>69</v>
      </c>
      <c r="C1736" t="s">
        <v>74</v>
      </c>
      <c r="D1736" t="s">
        <v>68</v>
      </c>
      <c r="E1736" t="s">
        <v>80</v>
      </c>
      <c r="F1736" t="s">
        <v>198</v>
      </c>
      <c r="G1736" t="s">
        <v>96</v>
      </c>
      <c r="H1736" t="s">
        <v>97</v>
      </c>
      <c r="I1736" t="s">
        <v>206</v>
      </c>
      <c r="J1736" t="s">
        <v>111</v>
      </c>
      <c r="K1736" t="s">
        <v>204</v>
      </c>
      <c r="L1736">
        <v>6</v>
      </c>
      <c r="X1736" s="16"/>
      <c r="Y1736" t="s">
        <v>68</v>
      </c>
      <c r="Z1736">
        <v>7</v>
      </c>
      <c r="AA1736">
        <v>5</v>
      </c>
      <c r="AB1736">
        <v>2</v>
      </c>
      <c r="AC1736">
        <v>6</v>
      </c>
      <c r="AD1736" t="s">
        <v>129</v>
      </c>
      <c r="AE1736" s="16">
        <v>4</v>
      </c>
      <c r="AF1736" s="16">
        <v>4</v>
      </c>
      <c r="AG1736" s="16">
        <v>3</v>
      </c>
      <c r="AH1736" s="16">
        <v>4</v>
      </c>
      <c r="AI1736" s="16"/>
      <c r="AJ1736" s="16">
        <v>3</v>
      </c>
      <c r="AK1736">
        <v>8</v>
      </c>
      <c r="AL1736" s="16">
        <v>9</v>
      </c>
      <c r="AM1736" s="16">
        <v>10</v>
      </c>
      <c r="AN1736" s="16">
        <v>8</v>
      </c>
      <c r="AO1736" s="16">
        <v>10</v>
      </c>
      <c r="AP1736" s="16">
        <v>7</v>
      </c>
      <c r="AQ1736" s="16">
        <v>2</v>
      </c>
      <c r="AR1736" s="16">
        <v>3</v>
      </c>
      <c r="AS1736" s="16">
        <v>1</v>
      </c>
      <c r="AT1736" s="16">
        <v>4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</row>
    <row r="1737" spans="1:52" x14ac:dyDescent="0.35">
      <c r="A1737">
        <v>14444</v>
      </c>
      <c r="B1737" t="s">
        <v>69</v>
      </c>
      <c r="C1737" t="s">
        <v>74</v>
      </c>
      <c r="D1737" t="s">
        <v>68</v>
      </c>
      <c r="E1737" t="s">
        <v>83</v>
      </c>
      <c r="F1737" t="s">
        <v>196</v>
      </c>
      <c r="G1737" t="s">
        <v>95</v>
      </c>
      <c r="H1737" t="s">
        <v>97</v>
      </c>
      <c r="I1737" t="s">
        <v>203</v>
      </c>
      <c r="J1737" t="s">
        <v>111</v>
      </c>
      <c r="K1737" t="s">
        <v>202</v>
      </c>
      <c r="L1737">
        <v>10</v>
      </c>
      <c r="X1737" s="16"/>
      <c r="Y1737" t="s">
        <v>69</v>
      </c>
      <c r="AB1737">
        <v>5</v>
      </c>
      <c r="AE1737" s="16"/>
      <c r="AF1737" s="16"/>
      <c r="AG1737" s="16"/>
      <c r="AH1737" s="16"/>
      <c r="AI1737" s="16"/>
      <c r="AJ1737" s="16"/>
      <c r="AK1737">
        <v>9</v>
      </c>
      <c r="AL1737" s="16">
        <v>9</v>
      </c>
      <c r="AM1737" s="16">
        <v>7</v>
      </c>
      <c r="AN1737" s="16">
        <v>9</v>
      </c>
      <c r="AO1737" s="16">
        <v>9</v>
      </c>
      <c r="AP1737" s="16">
        <v>9</v>
      </c>
      <c r="AQ1737" s="16">
        <v>2</v>
      </c>
      <c r="AR1737" s="16">
        <v>4</v>
      </c>
      <c r="AS1737" s="16">
        <v>1</v>
      </c>
      <c r="AT1737" s="16">
        <v>3</v>
      </c>
      <c r="AU1737">
        <v>0</v>
      </c>
      <c r="AV1737">
        <v>1</v>
      </c>
      <c r="AW1737">
        <v>0</v>
      </c>
      <c r="AX1737">
        <v>0</v>
      </c>
      <c r="AY1737">
        <v>1</v>
      </c>
      <c r="AZ1737">
        <v>0</v>
      </c>
    </row>
    <row r="1738" spans="1:52" x14ac:dyDescent="0.35">
      <c r="A1738">
        <v>14445</v>
      </c>
      <c r="B1738" t="s">
        <v>69</v>
      </c>
      <c r="C1738" t="s">
        <v>74</v>
      </c>
      <c r="D1738" t="s">
        <v>68</v>
      </c>
      <c r="E1738" t="s">
        <v>77</v>
      </c>
      <c r="F1738" t="s">
        <v>208</v>
      </c>
      <c r="G1738" t="s">
        <v>94</v>
      </c>
      <c r="H1738" t="s">
        <v>99</v>
      </c>
      <c r="I1738" t="s">
        <v>207</v>
      </c>
      <c r="J1738" t="s">
        <v>111</v>
      </c>
      <c r="K1738" t="s">
        <v>204</v>
      </c>
      <c r="L1738">
        <v>9</v>
      </c>
      <c r="X1738" s="16"/>
      <c r="Y1738" t="s">
        <v>68</v>
      </c>
      <c r="Z1738">
        <v>9</v>
      </c>
      <c r="AA1738">
        <v>4</v>
      </c>
      <c r="AB1738">
        <v>5</v>
      </c>
      <c r="AC1738">
        <v>10</v>
      </c>
      <c r="AD1738" t="s">
        <v>128</v>
      </c>
      <c r="AE1738" s="16">
        <v>5</v>
      </c>
      <c r="AF1738" s="16">
        <v>4</v>
      </c>
      <c r="AG1738" s="16">
        <v>4</v>
      </c>
      <c r="AH1738" s="16">
        <v>4</v>
      </c>
      <c r="AI1738" s="16">
        <v>2</v>
      </c>
      <c r="AJ1738" s="16"/>
      <c r="AK1738">
        <v>8</v>
      </c>
      <c r="AL1738" s="16">
        <v>9</v>
      </c>
      <c r="AM1738" s="16">
        <v>8</v>
      </c>
      <c r="AN1738" s="16">
        <v>7</v>
      </c>
      <c r="AO1738" s="16">
        <v>7</v>
      </c>
      <c r="AP1738" s="16">
        <v>8</v>
      </c>
      <c r="AQ1738" s="16">
        <v>3</v>
      </c>
      <c r="AR1738" s="16">
        <v>1</v>
      </c>
      <c r="AS1738" s="16">
        <v>2</v>
      </c>
      <c r="AT1738" s="16">
        <v>4</v>
      </c>
      <c r="AU1738">
        <v>1</v>
      </c>
      <c r="AV1738">
        <v>0</v>
      </c>
      <c r="AW1738">
        <v>0</v>
      </c>
      <c r="AX1738">
        <v>0</v>
      </c>
      <c r="AY1738">
        <v>0</v>
      </c>
      <c r="AZ1738">
        <v>0</v>
      </c>
    </row>
    <row r="1739" spans="1:52" x14ac:dyDescent="0.35">
      <c r="A1739">
        <v>14447</v>
      </c>
      <c r="B1739" t="s">
        <v>69</v>
      </c>
      <c r="C1739" t="s">
        <v>74</v>
      </c>
      <c r="D1739" t="s">
        <v>68</v>
      </c>
      <c r="E1739" t="s">
        <v>80</v>
      </c>
      <c r="F1739" t="s">
        <v>200</v>
      </c>
      <c r="G1739" t="s">
        <v>96</v>
      </c>
      <c r="H1739" t="s">
        <v>97</v>
      </c>
      <c r="I1739" t="s">
        <v>205</v>
      </c>
      <c r="J1739" t="s">
        <v>111</v>
      </c>
      <c r="K1739" t="s">
        <v>116</v>
      </c>
      <c r="L1739">
        <v>9</v>
      </c>
      <c r="X1739" s="16"/>
      <c r="Y1739" t="s">
        <v>69</v>
      </c>
      <c r="AB1739">
        <v>5</v>
      </c>
      <c r="AE1739" s="16"/>
      <c r="AF1739" s="16"/>
      <c r="AG1739" s="16"/>
      <c r="AH1739" s="16"/>
      <c r="AI1739" s="16"/>
      <c r="AJ1739" s="16"/>
      <c r="AK1739">
        <v>9</v>
      </c>
      <c r="AL1739" s="16">
        <v>8</v>
      </c>
      <c r="AM1739" s="16">
        <v>9</v>
      </c>
      <c r="AN1739" s="16">
        <v>9</v>
      </c>
      <c r="AO1739" s="16">
        <v>10</v>
      </c>
      <c r="AP1739" s="16">
        <v>8</v>
      </c>
      <c r="AQ1739" s="16">
        <v>3</v>
      </c>
      <c r="AR1739" s="16">
        <v>2</v>
      </c>
      <c r="AS1739" s="16">
        <v>1</v>
      </c>
      <c r="AT1739" s="16">
        <v>4</v>
      </c>
      <c r="AU1739">
        <v>1</v>
      </c>
      <c r="AV1739">
        <v>0</v>
      </c>
      <c r="AW1739">
        <v>1</v>
      </c>
      <c r="AX1739">
        <v>0</v>
      </c>
      <c r="AY1739">
        <v>0</v>
      </c>
      <c r="AZ1739">
        <v>0</v>
      </c>
    </row>
    <row r="1740" spans="1:52" x14ac:dyDescent="0.35">
      <c r="A1740">
        <v>14448</v>
      </c>
      <c r="B1740" t="s">
        <v>69</v>
      </c>
      <c r="C1740" t="s">
        <v>74</v>
      </c>
      <c r="D1740" t="s">
        <v>68</v>
      </c>
      <c r="E1740" t="s">
        <v>77</v>
      </c>
      <c r="F1740" t="s">
        <v>198</v>
      </c>
      <c r="G1740" t="s">
        <v>96</v>
      </c>
      <c r="H1740" t="s">
        <v>97</v>
      </c>
      <c r="I1740" t="s">
        <v>199</v>
      </c>
      <c r="J1740" t="s">
        <v>111</v>
      </c>
      <c r="K1740" t="s">
        <v>116</v>
      </c>
      <c r="L1740">
        <v>8</v>
      </c>
      <c r="X1740" s="16"/>
      <c r="Y1740" t="s">
        <v>69</v>
      </c>
      <c r="AB1740">
        <v>3</v>
      </c>
      <c r="AE1740" s="16"/>
      <c r="AF1740" s="16"/>
      <c r="AG1740" s="16"/>
      <c r="AH1740" s="16"/>
      <c r="AI1740" s="16"/>
      <c r="AJ1740" s="16"/>
      <c r="AK1740">
        <v>9</v>
      </c>
      <c r="AL1740" s="16">
        <v>8</v>
      </c>
      <c r="AM1740" s="16">
        <v>10</v>
      </c>
      <c r="AN1740" s="16">
        <v>9</v>
      </c>
      <c r="AO1740" s="16">
        <v>6</v>
      </c>
      <c r="AP1740" s="16">
        <v>9</v>
      </c>
      <c r="AQ1740" s="16">
        <v>4</v>
      </c>
      <c r="AR1740" s="16">
        <v>2</v>
      </c>
      <c r="AS1740" s="16">
        <v>3</v>
      </c>
      <c r="AT1740" s="16">
        <v>1</v>
      </c>
      <c r="AU1740">
        <v>0</v>
      </c>
      <c r="AV1740">
        <v>0</v>
      </c>
      <c r="AW1740">
        <v>1</v>
      </c>
      <c r="AX1740">
        <v>0</v>
      </c>
      <c r="AY1740">
        <v>0</v>
      </c>
      <c r="AZ1740">
        <v>0</v>
      </c>
    </row>
    <row r="1741" spans="1:52" x14ac:dyDescent="0.35">
      <c r="A1741">
        <v>14449</v>
      </c>
      <c r="B1741" t="s">
        <v>69</v>
      </c>
      <c r="C1741" t="s">
        <v>74</v>
      </c>
      <c r="D1741" t="s">
        <v>68</v>
      </c>
      <c r="E1741" t="s">
        <v>83</v>
      </c>
      <c r="F1741" t="s">
        <v>198</v>
      </c>
      <c r="G1741" t="s">
        <v>95</v>
      </c>
      <c r="H1741" t="s">
        <v>97</v>
      </c>
      <c r="I1741" t="s">
        <v>206</v>
      </c>
      <c r="J1741" t="s">
        <v>111</v>
      </c>
      <c r="K1741" t="s">
        <v>117</v>
      </c>
      <c r="L1741">
        <v>8</v>
      </c>
      <c r="X1741" s="16"/>
      <c r="Y1741" t="s">
        <v>68</v>
      </c>
      <c r="Z1741">
        <v>10</v>
      </c>
      <c r="AA1741">
        <v>4</v>
      </c>
      <c r="AB1741">
        <v>3</v>
      </c>
      <c r="AC1741">
        <v>10</v>
      </c>
      <c r="AD1741" t="s">
        <v>128</v>
      </c>
      <c r="AE1741" s="16">
        <v>4</v>
      </c>
      <c r="AF1741" s="16">
        <v>4</v>
      </c>
      <c r="AG1741" s="16">
        <v>3</v>
      </c>
      <c r="AH1741" s="16">
        <v>4</v>
      </c>
      <c r="AI1741" s="16">
        <v>2</v>
      </c>
      <c r="AJ1741" s="16"/>
      <c r="AK1741">
        <v>7</v>
      </c>
      <c r="AL1741" s="16">
        <v>9</v>
      </c>
      <c r="AM1741" s="16">
        <v>8</v>
      </c>
      <c r="AN1741" s="16">
        <v>6</v>
      </c>
      <c r="AO1741" s="16">
        <v>7</v>
      </c>
      <c r="AP1741" s="16">
        <v>4</v>
      </c>
      <c r="AQ1741" s="16">
        <v>3</v>
      </c>
      <c r="AR1741" s="16">
        <v>4</v>
      </c>
      <c r="AS1741" s="16">
        <v>1</v>
      </c>
      <c r="AT1741" s="16">
        <v>2</v>
      </c>
      <c r="AU1741">
        <v>1</v>
      </c>
      <c r="AV1741">
        <v>1</v>
      </c>
      <c r="AW1741">
        <v>0</v>
      </c>
      <c r="AX1741">
        <v>0</v>
      </c>
      <c r="AY1741">
        <v>0</v>
      </c>
      <c r="AZ1741">
        <v>0</v>
      </c>
    </row>
    <row r="1742" spans="1:52" x14ac:dyDescent="0.35">
      <c r="A1742">
        <v>14452</v>
      </c>
      <c r="B1742" t="s">
        <v>69</v>
      </c>
      <c r="C1742" t="s">
        <v>74</v>
      </c>
      <c r="D1742" t="s">
        <v>68</v>
      </c>
      <c r="E1742" t="s">
        <v>80</v>
      </c>
      <c r="F1742" t="s">
        <v>198</v>
      </c>
      <c r="G1742" t="s">
        <v>96</v>
      </c>
      <c r="H1742" t="s">
        <v>98</v>
      </c>
      <c r="I1742" t="s">
        <v>199</v>
      </c>
      <c r="J1742" t="s">
        <v>111</v>
      </c>
      <c r="K1742" t="s">
        <v>204</v>
      </c>
      <c r="L1742">
        <v>9</v>
      </c>
      <c r="X1742" s="16"/>
      <c r="Y1742" t="s">
        <v>69</v>
      </c>
      <c r="AB1742">
        <v>5</v>
      </c>
      <c r="AE1742" s="16"/>
      <c r="AF1742" s="16"/>
      <c r="AG1742" s="16"/>
      <c r="AH1742" s="16"/>
      <c r="AI1742" s="16"/>
      <c r="AJ1742" s="16"/>
      <c r="AK1742">
        <v>9</v>
      </c>
      <c r="AL1742" s="16">
        <v>10</v>
      </c>
      <c r="AM1742" s="16">
        <v>8</v>
      </c>
      <c r="AN1742" s="16">
        <v>8</v>
      </c>
      <c r="AO1742" s="16">
        <v>9</v>
      </c>
      <c r="AP1742" s="16">
        <v>8</v>
      </c>
      <c r="AQ1742" s="16">
        <v>1</v>
      </c>
      <c r="AR1742" s="16">
        <v>2</v>
      </c>
      <c r="AS1742" s="16">
        <v>4</v>
      </c>
      <c r="AT1742" s="16">
        <v>3</v>
      </c>
      <c r="AU1742">
        <v>1</v>
      </c>
      <c r="AV1742">
        <v>0</v>
      </c>
      <c r="AW1742">
        <v>1</v>
      </c>
      <c r="AX1742">
        <v>0</v>
      </c>
      <c r="AY1742">
        <v>0</v>
      </c>
      <c r="AZ1742">
        <v>0</v>
      </c>
    </row>
    <row r="1743" spans="1:52" x14ac:dyDescent="0.35">
      <c r="A1743">
        <v>14455</v>
      </c>
      <c r="B1743" t="s">
        <v>69</v>
      </c>
      <c r="C1743" t="s">
        <v>74</v>
      </c>
      <c r="D1743" t="s">
        <v>68</v>
      </c>
      <c r="E1743" t="s">
        <v>77</v>
      </c>
      <c r="F1743" t="s">
        <v>196</v>
      </c>
      <c r="G1743" t="s">
        <v>96</v>
      </c>
      <c r="H1743" t="s">
        <v>98</v>
      </c>
      <c r="I1743" t="s">
        <v>197</v>
      </c>
      <c r="J1743" t="s">
        <v>111</v>
      </c>
      <c r="K1743" t="s">
        <v>204</v>
      </c>
      <c r="L1743">
        <v>10</v>
      </c>
      <c r="X1743" s="16"/>
      <c r="Y1743" t="s">
        <v>69</v>
      </c>
      <c r="AB1743">
        <v>4</v>
      </c>
      <c r="AE1743" s="16"/>
      <c r="AF1743" s="16"/>
      <c r="AG1743" s="16"/>
      <c r="AH1743" s="16"/>
      <c r="AI1743" s="16"/>
      <c r="AJ1743" s="16"/>
      <c r="AK1743">
        <v>9</v>
      </c>
      <c r="AL1743" s="16">
        <v>9</v>
      </c>
      <c r="AM1743" s="16">
        <v>8</v>
      </c>
      <c r="AN1743" s="16">
        <v>10</v>
      </c>
      <c r="AO1743" s="16">
        <v>7</v>
      </c>
      <c r="AP1743" s="16">
        <v>10</v>
      </c>
      <c r="AQ1743" s="16">
        <v>2</v>
      </c>
      <c r="AR1743" s="16">
        <v>1</v>
      </c>
      <c r="AS1743" s="16">
        <v>3</v>
      </c>
      <c r="AT1743" s="16">
        <v>4</v>
      </c>
      <c r="AU1743">
        <v>1</v>
      </c>
      <c r="AV1743">
        <v>0</v>
      </c>
      <c r="AW1743">
        <v>0</v>
      </c>
      <c r="AX1743">
        <v>0</v>
      </c>
      <c r="AY1743">
        <v>0</v>
      </c>
      <c r="AZ1743">
        <v>0</v>
      </c>
    </row>
    <row r="1744" spans="1:52" x14ac:dyDescent="0.35">
      <c r="A1744">
        <v>14456</v>
      </c>
      <c r="B1744" t="s">
        <v>69</v>
      </c>
      <c r="C1744" t="s">
        <v>74</v>
      </c>
      <c r="D1744" t="s">
        <v>68</v>
      </c>
      <c r="E1744" t="s">
        <v>86</v>
      </c>
      <c r="F1744" t="s">
        <v>200</v>
      </c>
      <c r="G1744" t="s">
        <v>96</v>
      </c>
      <c r="H1744" t="s">
        <v>97</v>
      </c>
      <c r="I1744" t="s">
        <v>199</v>
      </c>
      <c r="J1744" t="s">
        <v>111</v>
      </c>
      <c r="K1744" t="s">
        <v>204</v>
      </c>
      <c r="L1744">
        <v>9</v>
      </c>
      <c r="X1744" s="16"/>
      <c r="Y1744" t="s">
        <v>69</v>
      </c>
      <c r="AB1744">
        <v>4</v>
      </c>
      <c r="AE1744" s="16"/>
      <c r="AF1744" s="16"/>
      <c r="AG1744" s="16"/>
      <c r="AH1744" s="16"/>
      <c r="AI1744" s="16"/>
      <c r="AJ1744" s="16"/>
      <c r="AK1744">
        <v>10</v>
      </c>
      <c r="AL1744" s="16">
        <v>10</v>
      </c>
      <c r="AM1744" s="16">
        <v>8</v>
      </c>
      <c r="AN1744" s="16">
        <v>9</v>
      </c>
      <c r="AO1744" s="16">
        <v>9</v>
      </c>
      <c r="AP1744" s="16">
        <v>7</v>
      </c>
      <c r="AQ1744" s="16">
        <v>1</v>
      </c>
      <c r="AR1744" s="16">
        <v>3</v>
      </c>
      <c r="AS1744" s="16">
        <v>2</v>
      </c>
      <c r="AT1744" s="16">
        <v>4</v>
      </c>
      <c r="AU1744">
        <v>1</v>
      </c>
      <c r="AV1744">
        <v>0</v>
      </c>
      <c r="AW1744">
        <v>0</v>
      </c>
      <c r="AX1744">
        <v>0</v>
      </c>
      <c r="AY1744">
        <v>0</v>
      </c>
      <c r="AZ1744">
        <v>0</v>
      </c>
    </row>
    <row r="1745" spans="1:52" x14ac:dyDescent="0.35">
      <c r="A1745">
        <v>14457</v>
      </c>
      <c r="B1745" t="s">
        <v>69</v>
      </c>
      <c r="C1745" t="s">
        <v>74</v>
      </c>
      <c r="D1745" t="s">
        <v>68</v>
      </c>
      <c r="E1745" t="s">
        <v>86</v>
      </c>
      <c r="F1745" t="s">
        <v>198</v>
      </c>
      <c r="G1745" t="s">
        <v>96</v>
      </c>
      <c r="H1745" t="s">
        <v>97</v>
      </c>
      <c r="I1745" t="s">
        <v>207</v>
      </c>
      <c r="J1745" t="s">
        <v>111</v>
      </c>
      <c r="K1745" t="s">
        <v>202</v>
      </c>
      <c r="L1745">
        <v>9</v>
      </c>
      <c r="X1745" s="16"/>
      <c r="Y1745" t="s">
        <v>69</v>
      </c>
      <c r="AB1745">
        <v>5</v>
      </c>
      <c r="AE1745" s="16"/>
      <c r="AF1745" s="16"/>
      <c r="AG1745" s="16"/>
      <c r="AH1745" s="16"/>
      <c r="AI1745" s="16"/>
      <c r="AJ1745" s="16"/>
      <c r="AK1745">
        <v>9</v>
      </c>
      <c r="AL1745" s="16">
        <v>10</v>
      </c>
      <c r="AM1745" s="16">
        <v>10</v>
      </c>
      <c r="AN1745" s="16">
        <v>10</v>
      </c>
      <c r="AO1745" s="16">
        <v>8</v>
      </c>
      <c r="AP1745" s="16">
        <v>10</v>
      </c>
      <c r="AQ1745" s="16">
        <v>1</v>
      </c>
      <c r="AR1745" s="16">
        <v>3</v>
      </c>
      <c r="AS1745" s="16">
        <v>4</v>
      </c>
      <c r="AT1745" s="16">
        <v>2</v>
      </c>
      <c r="AU1745">
        <v>1</v>
      </c>
      <c r="AV1745">
        <v>1</v>
      </c>
      <c r="AW1745">
        <v>0</v>
      </c>
      <c r="AX1745">
        <v>0</v>
      </c>
      <c r="AY1745">
        <v>1</v>
      </c>
      <c r="AZ1745">
        <v>0</v>
      </c>
    </row>
    <row r="1746" spans="1:52" x14ac:dyDescent="0.35">
      <c r="A1746">
        <v>14458</v>
      </c>
      <c r="B1746" t="s">
        <v>69</v>
      </c>
      <c r="C1746" t="s">
        <v>74</v>
      </c>
      <c r="D1746" t="s">
        <v>68</v>
      </c>
      <c r="E1746" t="s">
        <v>79</v>
      </c>
      <c r="F1746" t="s">
        <v>198</v>
      </c>
      <c r="G1746" t="s">
        <v>96</v>
      </c>
      <c r="H1746" t="s">
        <v>97</v>
      </c>
      <c r="I1746" t="s">
        <v>203</v>
      </c>
      <c r="J1746" t="s">
        <v>111</v>
      </c>
      <c r="K1746" t="s">
        <v>204</v>
      </c>
      <c r="L1746">
        <v>5</v>
      </c>
      <c r="X1746" s="16"/>
      <c r="Y1746" t="s">
        <v>68</v>
      </c>
      <c r="Z1746">
        <v>6</v>
      </c>
      <c r="AA1746">
        <v>3</v>
      </c>
      <c r="AB1746">
        <v>3</v>
      </c>
      <c r="AC1746">
        <v>4</v>
      </c>
      <c r="AD1746" t="s">
        <v>129</v>
      </c>
      <c r="AE1746" s="16">
        <v>5</v>
      </c>
      <c r="AF1746" s="16">
        <v>4</v>
      </c>
      <c r="AG1746" s="16">
        <v>3</v>
      </c>
      <c r="AH1746" s="16">
        <v>5</v>
      </c>
      <c r="AI1746" s="16"/>
      <c r="AJ1746" s="16">
        <v>4</v>
      </c>
      <c r="AK1746">
        <v>5</v>
      </c>
      <c r="AL1746" s="16">
        <v>7</v>
      </c>
      <c r="AM1746" s="16">
        <v>5</v>
      </c>
      <c r="AN1746" s="16">
        <v>5</v>
      </c>
      <c r="AO1746" s="16">
        <v>7</v>
      </c>
      <c r="AP1746" s="16">
        <v>7</v>
      </c>
      <c r="AQ1746" s="16">
        <v>2</v>
      </c>
      <c r="AR1746" s="16">
        <v>4</v>
      </c>
      <c r="AS1746" s="16">
        <v>1</v>
      </c>
      <c r="AT1746" s="16">
        <v>3</v>
      </c>
      <c r="AU1746">
        <v>1</v>
      </c>
      <c r="AV1746">
        <v>0</v>
      </c>
      <c r="AW1746">
        <v>0</v>
      </c>
      <c r="AX1746">
        <v>0</v>
      </c>
      <c r="AY1746">
        <v>1</v>
      </c>
      <c r="AZ1746">
        <v>0</v>
      </c>
    </row>
    <row r="1747" spans="1:52" x14ac:dyDescent="0.35">
      <c r="A1747">
        <v>14465</v>
      </c>
      <c r="B1747" t="s">
        <v>69</v>
      </c>
      <c r="C1747" t="s">
        <v>74</v>
      </c>
      <c r="D1747" t="s">
        <v>68</v>
      </c>
      <c r="E1747" t="s">
        <v>82</v>
      </c>
      <c r="F1747" t="s">
        <v>208</v>
      </c>
      <c r="G1747" t="s">
        <v>94</v>
      </c>
      <c r="H1747" t="s">
        <v>99</v>
      </c>
      <c r="I1747" t="s">
        <v>201</v>
      </c>
      <c r="J1747" t="s">
        <v>111</v>
      </c>
      <c r="K1747" t="s">
        <v>116</v>
      </c>
      <c r="L1747">
        <v>7</v>
      </c>
      <c r="X1747" s="16"/>
      <c r="Y1747" t="s">
        <v>69</v>
      </c>
      <c r="AB1747">
        <v>4</v>
      </c>
      <c r="AE1747" s="16"/>
      <c r="AF1747" s="16"/>
      <c r="AG1747" s="16"/>
      <c r="AH1747" s="16"/>
      <c r="AI1747" s="16"/>
      <c r="AJ1747" s="16"/>
      <c r="AK1747">
        <v>8</v>
      </c>
      <c r="AL1747" s="16">
        <v>7</v>
      </c>
      <c r="AM1747" s="16">
        <v>9</v>
      </c>
      <c r="AN1747" s="16">
        <v>9</v>
      </c>
      <c r="AO1747" s="16">
        <v>9</v>
      </c>
      <c r="AP1747" s="16">
        <v>10</v>
      </c>
      <c r="AQ1747" s="16">
        <v>2</v>
      </c>
      <c r="AR1747" s="16">
        <v>1</v>
      </c>
      <c r="AS1747" s="16">
        <v>3</v>
      </c>
      <c r="AT1747" s="16">
        <v>4</v>
      </c>
      <c r="AU1747">
        <v>0</v>
      </c>
      <c r="AV1747">
        <v>1</v>
      </c>
      <c r="AW1747">
        <v>0</v>
      </c>
      <c r="AX1747">
        <v>0</v>
      </c>
      <c r="AY1747">
        <v>0</v>
      </c>
      <c r="AZ1747">
        <v>0</v>
      </c>
    </row>
    <row r="1748" spans="1:52" x14ac:dyDescent="0.35">
      <c r="A1748">
        <v>14476</v>
      </c>
      <c r="B1748" t="s">
        <v>69</v>
      </c>
      <c r="C1748" t="s">
        <v>74</v>
      </c>
      <c r="D1748" t="s">
        <v>68</v>
      </c>
      <c r="E1748" t="s">
        <v>86</v>
      </c>
      <c r="F1748" t="s">
        <v>196</v>
      </c>
      <c r="G1748" t="s">
        <v>96</v>
      </c>
      <c r="H1748" t="s">
        <v>97</v>
      </c>
      <c r="I1748" t="s">
        <v>199</v>
      </c>
      <c r="J1748" t="s">
        <v>111</v>
      </c>
      <c r="K1748" t="s">
        <v>204</v>
      </c>
      <c r="L1748">
        <v>9</v>
      </c>
      <c r="X1748" s="16"/>
      <c r="Y1748" t="s">
        <v>68</v>
      </c>
      <c r="Z1748">
        <v>9</v>
      </c>
      <c r="AA1748">
        <v>5</v>
      </c>
      <c r="AB1748">
        <v>5</v>
      </c>
      <c r="AC1748">
        <v>10</v>
      </c>
      <c r="AD1748" t="s">
        <v>129</v>
      </c>
      <c r="AE1748" s="16">
        <v>3</v>
      </c>
      <c r="AF1748" s="16">
        <v>2</v>
      </c>
      <c r="AG1748" s="16">
        <v>4</v>
      </c>
      <c r="AH1748" s="16">
        <v>2</v>
      </c>
      <c r="AI1748" s="16"/>
      <c r="AJ1748" s="16">
        <v>1</v>
      </c>
      <c r="AK1748">
        <v>10</v>
      </c>
      <c r="AL1748" s="16">
        <v>10</v>
      </c>
      <c r="AM1748" s="16">
        <v>9</v>
      </c>
      <c r="AN1748" s="16">
        <v>10</v>
      </c>
      <c r="AO1748" s="16">
        <v>7</v>
      </c>
      <c r="AP1748" s="16">
        <v>10</v>
      </c>
      <c r="AQ1748" s="16">
        <v>1</v>
      </c>
      <c r="AR1748" s="16">
        <v>4</v>
      </c>
      <c r="AS1748" s="16">
        <v>3</v>
      </c>
      <c r="AT1748" s="16">
        <v>2</v>
      </c>
      <c r="AU1748">
        <v>1</v>
      </c>
      <c r="AV1748">
        <v>1</v>
      </c>
      <c r="AW1748">
        <v>0</v>
      </c>
      <c r="AX1748">
        <v>0</v>
      </c>
      <c r="AY1748">
        <v>0</v>
      </c>
      <c r="AZ1748">
        <v>0</v>
      </c>
    </row>
    <row r="1749" spans="1:52" x14ac:dyDescent="0.35">
      <c r="A1749">
        <v>14481</v>
      </c>
      <c r="B1749" t="s">
        <v>69</v>
      </c>
      <c r="C1749" t="s">
        <v>74</v>
      </c>
      <c r="D1749" t="s">
        <v>68</v>
      </c>
      <c r="E1749" t="s">
        <v>82</v>
      </c>
      <c r="F1749" t="s">
        <v>196</v>
      </c>
      <c r="G1749" t="s">
        <v>96</v>
      </c>
      <c r="H1749" t="s">
        <v>97</v>
      </c>
      <c r="I1749" t="s">
        <v>207</v>
      </c>
      <c r="J1749" t="s">
        <v>111</v>
      </c>
      <c r="K1749" t="s">
        <v>202</v>
      </c>
      <c r="L1749">
        <v>4</v>
      </c>
      <c r="X1749" s="16"/>
      <c r="Y1749" t="s">
        <v>69</v>
      </c>
      <c r="AB1749">
        <v>4</v>
      </c>
      <c r="AE1749" s="16"/>
      <c r="AF1749" s="16"/>
      <c r="AG1749" s="16"/>
      <c r="AH1749" s="16"/>
      <c r="AI1749" s="16"/>
      <c r="AJ1749" s="16"/>
      <c r="AK1749">
        <v>3</v>
      </c>
      <c r="AL1749" s="16">
        <v>5</v>
      </c>
      <c r="AM1749" s="16">
        <v>5</v>
      </c>
      <c r="AN1749" s="16">
        <v>4</v>
      </c>
      <c r="AO1749" s="16">
        <v>5</v>
      </c>
      <c r="AP1749" s="16">
        <v>3</v>
      </c>
      <c r="AQ1749" s="16">
        <v>1</v>
      </c>
      <c r="AR1749" s="16">
        <v>4</v>
      </c>
      <c r="AS1749" s="16">
        <v>2</v>
      </c>
      <c r="AT1749" s="16">
        <v>3</v>
      </c>
      <c r="AU1749">
        <v>1</v>
      </c>
      <c r="AV1749">
        <v>0</v>
      </c>
      <c r="AW1749">
        <v>0</v>
      </c>
      <c r="AX1749">
        <v>0</v>
      </c>
      <c r="AY1749">
        <v>0</v>
      </c>
      <c r="AZ1749">
        <v>0</v>
      </c>
    </row>
    <row r="1750" spans="1:52" x14ac:dyDescent="0.35">
      <c r="A1750">
        <v>14486</v>
      </c>
      <c r="B1750" t="s">
        <v>69</v>
      </c>
      <c r="C1750" t="s">
        <v>74</v>
      </c>
      <c r="D1750" t="s">
        <v>68</v>
      </c>
      <c r="E1750" t="s">
        <v>79</v>
      </c>
      <c r="F1750" t="s">
        <v>200</v>
      </c>
      <c r="G1750" t="s">
        <v>94</v>
      </c>
      <c r="H1750" t="s">
        <v>98</v>
      </c>
      <c r="I1750" t="s">
        <v>209</v>
      </c>
      <c r="J1750" t="s">
        <v>110</v>
      </c>
      <c r="K1750" t="s">
        <v>204</v>
      </c>
      <c r="L1750">
        <v>10</v>
      </c>
      <c r="P1750">
        <v>10</v>
      </c>
      <c r="Q1750">
        <v>9</v>
      </c>
      <c r="R1750">
        <v>10</v>
      </c>
      <c r="S1750">
        <v>8</v>
      </c>
      <c r="T1750">
        <v>8</v>
      </c>
      <c r="U1750">
        <v>9</v>
      </c>
      <c r="V1750" t="s">
        <v>122</v>
      </c>
      <c r="X1750">
        <v>4</v>
      </c>
      <c r="Y1750" t="s">
        <v>69</v>
      </c>
      <c r="AB1750">
        <v>4</v>
      </c>
      <c r="AE1750" s="16"/>
      <c r="AF1750" s="16"/>
      <c r="AG1750" s="16"/>
      <c r="AH1750" s="16"/>
      <c r="AI1750" s="16"/>
      <c r="AJ1750" s="16"/>
      <c r="AL1750" s="16"/>
      <c r="AM1750" s="16"/>
      <c r="AN1750" s="16"/>
      <c r="AO1750" s="16"/>
      <c r="AP1750" s="16"/>
      <c r="AQ1750" s="16"/>
      <c r="AR1750" s="16"/>
      <c r="AS1750" s="16"/>
      <c r="AT1750" s="16"/>
      <c r="AU1750">
        <v>1</v>
      </c>
      <c r="AV1750">
        <v>0</v>
      </c>
      <c r="AW1750">
        <v>0</v>
      </c>
      <c r="AX1750">
        <v>0</v>
      </c>
      <c r="AY1750">
        <v>1</v>
      </c>
      <c r="AZ1750">
        <v>0</v>
      </c>
    </row>
    <row r="1751" spans="1:52" x14ac:dyDescent="0.35">
      <c r="A1751">
        <v>14488</v>
      </c>
      <c r="B1751" t="s">
        <v>69</v>
      </c>
      <c r="C1751" t="s">
        <v>74</v>
      </c>
      <c r="D1751" t="s">
        <v>68</v>
      </c>
      <c r="E1751" t="s">
        <v>83</v>
      </c>
      <c r="F1751" t="s">
        <v>200</v>
      </c>
      <c r="G1751" t="s">
        <v>96</v>
      </c>
      <c r="H1751" t="s">
        <v>98</v>
      </c>
      <c r="I1751" t="s">
        <v>197</v>
      </c>
      <c r="J1751" t="s">
        <v>111</v>
      </c>
      <c r="K1751" t="s">
        <v>204</v>
      </c>
      <c r="L1751">
        <v>9</v>
      </c>
      <c r="X1751" s="16"/>
      <c r="Y1751" t="s">
        <v>69</v>
      </c>
      <c r="AB1751">
        <v>5</v>
      </c>
      <c r="AE1751" s="16"/>
      <c r="AF1751" s="16"/>
      <c r="AG1751" s="16"/>
      <c r="AH1751" s="16"/>
      <c r="AI1751" s="16"/>
      <c r="AJ1751" s="16"/>
      <c r="AK1751">
        <v>10</v>
      </c>
      <c r="AL1751" s="16">
        <v>9</v>
      </c>
      <c r="AM1751" s="16">
        <v>10</v>
      </c>
      <c r="AN1751" s="16">
        <v>7</v>
      </c>
      <c r="AO1751" s="16">
        <v>9</v>
      </c>
      <c r="AP1751" s="16">
        <v>9</v>
      </c>
      <c r="AQ1751" s="16">
        <v>2</v>
      </c>
      <c r="AR1751" s="16">
        <v>4</v>
      </c>
      <c r="AS1751" s="16">
        <v>1</v>
      </c>
      <c r="AT1751" s="16">
        <v>3</v>
      </c>
      <c r="AU1751">
        <v>0</v>
      </c>
      <c r="AV1751">
        <v>0</v>
      </c>
      <c r="AW1751">
        <v>1</v>
      </c>
      <c r="AX1751">
        <v>0</v>
      </c>
      <c r="AY1751">
        <v>0</v>
      </c>
      <c r="AZ1751">
        <v>0</v>
      </c>
    </row>
    <row r="1752" spans="1:52" x14ac:dyDescent="0.35">
      <c r="A1752">
        <v>14493</v>
      </c>
      <c r="B1752" t="s">
        <v>69</v>
      </c>
      <c r="C1752" t="s">
        <v>74</v>
      </c>
      <c r="D1752" t="s">
        <v>68</v>
      </c>
      <c r="E1752" t="s">
        <v>83</v>
      </c>
      <c r="F1752" t="s">
        <v>198</v>
      </c>
      <c r="G1752" t="s">
        <v>95</v>
      </c>
      <c r="H1752" t="s">
        <v>98</v>
      </c>
      <c r="I1752" t="s">
        <v>207</v>
      </c>
      <c r="J1752" t="s">
        <v>111</v>
      </c>
      <c r="K1752" t="s">
        <v>116</v>
      </c>
      <c r="L1752">
        <v>8</v>
      </c>
      <c r="X1752" s="16"/>
      <c r="Y1752" t="s">
        <v>69</v>
      </c>
      <c r="AB1752">
        <v>4</v>
      </c>
      <c r="AE1752" s="16"/>
      <c r="AF1752" s="16"/>
      <c r="AG1752" s="16"/>
      <c r="AH1752" s="16"/>
      <c r="AI1752" s="16"/>
      <c r="AJ1752" s="16"/>
      <c r="AK1752">
        <v>9</v>
      </c>
      <c r="AL1752" s="16">
        <v>7</v>
      </c>
      <c r="AM1752" s="16">
        <v>7</v>
      </c>
      <c r="AN1752" s="16">
        <v>10</v>
      </c>
      <c r="AO1752" s="16">
        <v>9</v>
      </c>
      <c r="AP1752" s="16">
        <v>10</v>
      </c>
      <c r="AQ1752" s="16">
        <v>3</v>
      </c>
      <c r="AR1752" s="16">
        <v>2</v>
      </c>
      <c r="AS1752" s="16">
        <v>4</v>
      </c>
      <c r="AT1752" s="16">
        <v>1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0</v>
      </c>
    </row>
    <row r="1753" spans="1:52" x14ac:dyDescent="0.35">
      <c r="A1753">
        <v>14494</v>
      </c>
      <c r="B1753" t="s">
        <v>69</v>
      </c>
      <c r="C1753" t="s">
        <v>74</v>
      </c>
      <c r="D1753" t="s">
        <v>68</v>
      </c>
      <c r="E1753" t="s">
        <v>81</v>
      </c>
      <c r="F1753" t="s">
        <v>208</v>
      </c>
      <c r="G1753" t="s">
        <v>96</v>
      </c>
      <c r="H1753" t="s">
        <v>98</v>
      </c>
      <c r="I1753" t="s">
        <v>205</v>
      </c>
      <c r="J1753" t="s">
        <v>111</v>
      </c>
      <c r="K1753" t="s">
        <v>116</v>
      </c>
      <c r="L1753">
        <v>10</v>
      </c>
      <c r="X1753" s="16"/>
      <c r="Y1753" t="s">
        <v>68</v>
      </c>
      <c r="Z1753">
        <v>9</v>
      </c>
      <c r="AA1753">
        <v>4</v>
      </c>
      <c r="AB1753">
        <v>4</v>
      </c>
      <c r="AC1753">
        <v>9</v>
      </c>
      <c r="AD1753" t="s">
        <v>128</v>
      </c>
      <c r="AE1753" s="16">
        <v>2</v>
      </c>
      <c r="AF1753" s="16">
        <v>5</v>
      </c>
      <c r="AG1753" s="16">
        <v>2</v>
      </c>
      <c r="AH1753" s="16">
        <v>2</v>
      </c>
      <c r="AI1753" s="16">
        <v>1</v>
      </c>
      <c r="AJ1753" s="16"/>
      <c r="AK1753">
        <v>9</v>
      </c>
      <c r="AL1753" s="16">
        <v>10</v>
      </c>
      <c r="AM1753" s="16">
        <v>8</v>
      </c>
      <c r="AN1753" s="16">
        <v>7</v>
      </c>
      <c r="AO1753" s="16">
        <v>8</v>
      </c>
      <c r="AP1753" s="16">
        <v>8</v>
      </c>
      <c r="AQ1753" s="16">
        <v>4</v>
      </c>
      <c r="AR1753" s="16">
        <v>1</v>
      </c>
      <c r="AS1753" s="16">
        <v>2</v>
      </c>
      <c r="AT1753" s="16">
        <v>3</v>
      </c>
      <c r="AU1753">
        <v>1</v>
      </c>
      <c r="AV1753">
        <v>1</v>
      </c>
      <c r="AW1753">
        <v>0</v>
      </c>
      <c r="AX1753">
        <v>0</v>
      </c>
      <c r="AY1753">
        <v>1</v>
      </c>
      <c r="AZ1753">
        <v>0</v>
      </c>
    </row>
    <row r="1754" spans="1:52" x14ac:dyDescent="0.35">
      <c r="A1754">
        <v>14501</v>
      </c>
      <c r="B1754" t="s">
        <v>69</v>
      </c>
      <c r="C1754" t="s">
        <v>74</v>
      </c>
      <c r="D1754" t="s">
        <v>68</v>
      </c>
      <c r="E1754" t="s">
        <v>81</v>
      </c>
      <c r="F1754" t="s">
        <v>92</v>
      </c>
      <c r="G1754" t="s">
        <v>94</v>
      </c>
      <c r="H1754" t="s">
        <v>99</v>
      </c>
      <c r="I1754" t="s">
        <v>203</v>
      </c>
      <c r="J1754" t="s">
        <v>111</v>
      </c>
      <c r="K1754" t="s">
        <v>202</v>
      </c>
      <c r="L1754">
        <v>8</v>
      </c>
      <c r="X1754" s="16"/>
      <c r="Y1754" t="s">
        <v>68</v>
      </c>
      <c r="Z1754">
        <v>8</v>
      </c>
      <c r="AA1754">
        <v>5</v>
      </c>
      <c r="AB1754">
        <v>5</v>
      </c>
      <c r="AC1754">
        <v>9</v>
      </c>
      <c r="AD1754" t="s">
        <v>128</v>
      </c>
      <c r="AE1754" s="16">
        <v>4</v>
      </c>
      <c r="AF1754" s="16">
        <v>4</v>
      </c>
      <c r="AG1754" s="16">
        <v>3</v>
      </c>
      <c r="AH1754" s="16">
        <v>4</v>
      </c>
      <c r="AI1754" s="16">
        <v>1</v>
      </c>
      <c r="AJ1754" s="16"/>
      <c r="AK1754">
        <v>6</v>
      </c>
      <c r="AL1754" s="16">
        <v>7</v>
      </c>
      <c r="AM1754" s="16">
        <v>3</v>
      </c>
      <c r="AN1754" s="16">
        <v>8</v>
      </c>
      <c r="AO1754" s="16">
        <v>3</v>
      </c>
      <c r="AP1754" s="16">
        <v>8</v>
      </c>
      <c r="AQ1754" s="16">
        <v>1</v>
      </c>
      <c r="AR1754" s="16">
        <v>4</v>
      </c>
      <c r="AS1754" s="16">
        <v>3</v>
      </c>
      <c r="AT1754" s="16">
        <v>2</v>
      </c>
      <c r="AU1754">
        <v>1</v>
      </c>
      <c r="AV1754">
        <v>0</v>
      </c>
      <c r="AW1754">
        <v>1</v>
      </c>
      <c r="AX1754">
        <v>0</v>
      </c>
      <c r="AY1754">
        <v>0</v>
      </c>
      <c r="AZ1754">
        <v>0</v>
      </c>
    </row>
    <row r="1755" spans="1:52" x14ac:dyDescent="0.35">
      <c r="A1755">
        <v>14502</v>
      </c>
      <c r="B1755" t="s">
        <v>69</v>
      </c>
      <c r="C1755" t="s">
        <v>74</v>
      </c>
      <c r="D1755" t="s">
        <v>68</v>
      </c>
      <c r="E1755" t="s">
        <v>84</v>
      </c>
      <c r="F1755" t="s">
        <v>196</v>
      </c>
      <c r="G1755" t="s">
        <v>96</v>
      </c>
      <c r="H1755" t="s">
        <v>97</v>
      </c>
      <c r="I1755" t="s">
        <v>197</v>
      </c>
      <c r="J1755" t="s">
        <v>111</v>
      </c>
      <c r="K1755" t="s">
        <v>116</v>
      </c>
      <c r="L1755">
        <v>8</v>
      </c>
      <c r="X1755" s="16"/>
      <c r="Y1755" t="s">
        <v>68</v>
      </c>
      <c r="Z1755">
        <v>7</v>
      </c>
      <c r="AA1755">
        <v>5</v>
      </c>
      <c r="AB1755">
        <v>5</v>
      </c>
      <c r="AC1755">
        <v>7</v>
      </c>
      <c r="AD1755" t="s">
        <v>129</v>
      </c>
      <c r="AE1755" s="16">
        <v>5</v>
      </c>
      <c r="AF1755" s="16">
        <v>5</v>
      </c>
      <c r="AG1755" s="16">
        <v>4</v>
      </c>
      <c r="AH1755" s="16">
        <v>5</v>
      </c>
      <c r="AI1755" s="16"/>
      <c r="AJ1755" s="16">
        <v>2</v>
      </c>
      <c r="AK1755">
        <v>9</v>
      </c>
      <c r="AL1755" s="16">
        <v>9</v>
      </c>
      <c r="AM1755" s="16">
        <v>10</v>
      </c>
      <c r="AN1755" s="16">
        <v>9</v>
      </c>
      <c r="AO1755" s="16">
        <v>7</v>
      </c>
      <c r="AP1755" s="16">
        <v>9</v>
      </c>
      <c r="AQ1755" s="16">
        <v>3</v>
      </c>
      <c r="AR1755" s="16">
        <v>2</v>
      </c>
      <c r="AS1755" s="16">
        <v>1</v>
      </c>
      <c r="AT1755" s="16">
        <v>4</v>
      </c>
      <c r="AU1755">
        <v>1</v>
      </c>
      <c r="AV1755">
        <v>1</v>
      </c>
      <c r="AW1755">
        <v>1</v>
      </c>
      <c r="AX1755">
        <v>0</v>
      </c>
      <c r="AY1755">
        <v>0</v>
      </c>
      <c r="AZ1755">
        <v>0</v>
      </c>
    </row>
    <row r="1756" spans="1:52" x14ac:dyDescent="0.35">
      <c r="A1756">
        <v>14504</v>
      </c>
      <c r="B1756" t="s">
        <v>69</v>
      </c>
      <c r="C1756" t="s">
        <v>74</v>
      </c>
      <c r="D1756" t="s">
        <v>68</v>
      </c>
      <c r="E1756" t="s">
        <v>86</v>
      </c>
      <c r="F1756" t="s">
        <v>198</v>
      </c>
      <c r="G1756" t="s">
        <v>95</v>
      </c>
      <c r="H1756" t="s">
        <v>98</v>
      </c>
      <c r="I1756" t="s">
        <v>207</v>
      </c>
      <c r="J1756" t="s">
        <v>111</v>
      </c>
      <c r="K1756" t="s">
        <v>116</v>
      </c>
      <c r="L1756">
        <v>6</v>
      </c>
      <c r="X1756" s="16"/>
      <c r="Y1756" t="s">
        <v>69</v>
      </c>
      <c r="AB1756">
        <v>4</v>
      </c>
      <c r="AE1756" s="16"/>
      <c r="AF1756" s="16"/>
      <c r="AG1756" s="16"/>
      <c r="AH1756" s="16"/>
      <c r="AI1756" s="16"/>
      <c r="AJ1756" s="16"/>
      <c r="AK1756">
        <v>8</v>
      </c>
      <c r="AL1756" s="16">
        <v>8</v>
      </c>
      <c r="AM1756" s="16">
        <v>9</v>
      </c>
      <c r="AN1756" s="16">
        <v>10</v>
      </c>
      <c r="AO1756" s="16">
        <v>8</v>
      </c>
      <c r="AP1756" s="16">
        <v>9</v>
      </c>
      <c r="AQ1756" s="16">
        <v>2</v>
      </c>
      <c r="AR1756" s="16">
        <v>1</v>
      </c>
      <c r="AS1756" s="16">
        <v>3</v>
      </c>
      <c r="AT1756" s="16">
        <v>4</v>
      </c>
      <c r="AU1756">
        <v>1</v>
      </c>
      <c r="AV1756">
        <v>1</v>
      </c>
      <c r="AW1756">
        <v>0</v>
      </c>
      <c r="AX1756">
        <v>0</v>
      </c>
      <c r="AY1756">
        <v>0</v>
      </c>
      <c r="AZ1756">
        <v>0</v>
      </c>
    </row>
    <row r="1757" spans="1:52" x14ac:dyDescent="0.35">
      <c r="A1757">
        <v>14505</v>
      </c>
      <c r="B1757" t="s">
        <v>69</v>
      </c>
      <c r="C1757" t="s">
        <v>74</v>
      </c>
      <c r="D1757" t="s">
        <v>68</v>
      </c>
      <c r="E1757" t="s">
        <v>80</v>
      </c>
      <c r="F1757" t="s">
        <v>208</v>
      </c>
      <c r="G1757" t="s">
        <v>94</v>
      </c>
      <c r="H1757" t="s">
        <v>98</v>
      </c>
      <c r="I1757" t="s">
        <v>207</v>
      </c>
      <c r="J1757" t="s">
        <v>111</v>
      </c>
      <c r="K1757" t="s">
        <v>202</v>
      </c>
      <c r="L1757">
        <v>9</v>
      </c>
      <c r="X1757" s="16"/>
      <c r="Y1757" t="s">
        <v>69</v>
      </c>
      <c r="AB1757">
        <v>5</v>
      </c>
      <c r="AE1757" s="16"/>
      <c r="AF1757" s="16"/>
      <c r="AG1757" s="16"/>
      <c r="AH1757" s="16"/>
      <c r="AI1757" s="16"/>
      <c r="AJ1757" s="16"/>
      <c r="AK1757">
        <v>9</v>
      </c>
      <c r="AL1757" s="16">
        <v>9</v>
      </c>
      <c r="AM1757" s="16">
        <v>10</v>
      </c>
      <c r="AN1757" s="16">
        <v>8</v>
      </c>
      <c r="AO1757" s="16">
        <v>8</v>
      </c>
      <c r="AP1757" s="16">
        <v>8</v>
      </c>
      <c r="AQ1757" s="16">
        <v>4</v>
      </c>
      <c r="AR1757" s="16">
        <v>2</v>
      </c>
      <c r="AS1757" s="16">
        <v>3</v>
      </c>
      <c r="AT1757" s="16">
        <v>1</v>
      </c>
      <c r="AU1757">
        <v>1</v>
      </c>
      <c r="AV1757">
        <v>0</v>
      </c>
      <c r="AW1757">
        <v>0</v>
      </c>
      <c r="AX1757">
        <v>0</v>
      </c>
      <c r="AY1757">
        <v>0</v>
      </c>
      <c r="AZ1757">
        <v>0</v>
      </c>
    </row>
    <row r="1758" spans="1:52" x14ac:dyDescent="0.35">
      <c r="A1758">
        <v>14506</v>
      </c>
      <c r="B1758" t="s">
        <v>69</v>
      </c>
      <c r="C1758" t="s">
        <v>74</v>
      </c>
      <c r="D1758" t="s">
        <v>68</v>
      </c>
      <c r="E1758" t="s">
        <v>84</v>
      </c>
      <c r="F1758" t="s">
        <v>200</v>
      </c>
      <c r="G1758" t="s">
        <v>93</v>
      </c>
      <c r="H1758" t="s">
        <v>99</v>
      </c>
      <c r="I1758" t="s">
        <v>209</v>
      </c>
      <c r="J1758" t="s">
        <v>110</v>
      </c>
      <c r="K1758" t="s">
        <v>116</v>
      </c>
      <c r="L1758">
        <v>9</v>
      </c>
      <c r="P1758">
        <v>10</v>
      </c>
      <c r="Q1758">
        <v>9</v>
      </c>
      <c r="R1758">
        <v>10</v>
      </c>
      <c r="S1758">
        <v>8</v>
      </c>
      <c r="T1758">
        <v>10</v>
      </c>
      <c r="U1758">
        <v>9</v>
      </c>
      <c r="V1758" t="s">
        <v>125</v>
      </c>
      <c r="X1758">
        <v>4</v>
      </c>
      <c r="Y1758" t="s">
        <v>68</v>
      </c>
      <c r="Z1758">
        <v>10</v>
      </c>
      <c r="AA1758">
        <v>5</v>
      </c>
      <c r="AB1758">
        <v>5</v>
      </c>
      <c r="AC1758">
        <v>9</v>
      </c>
      <c r="AD1758" t="s">
        <v>129</v>
      </c>
      <c r="AE1758" s="16">
        <v>4</v>
      </c>
      <c r="AF1758" s="16">
        <v>3</v>
      </c>
      <c r="AG1758" s="16">
        <v>5</v>
      </c>
      <c r="AH1758" s="16">
        <v>5</v>
      </c>
      <c r="AI1758" s="16"/>
      <c r="AJ1758" s="16">
        <v>2</v>
      </c>
      <c r="AL1758" s="16"/>
      <c r="AM1758" s="16"/>
      <c r="AN1758" s="16"/>
      <c r="AO1758" s="16"/>
      <c r="AP1758" s="16"/>
      <c r="AQ1758" s="16"/>
      <c r="AR1758" s="16"/>
      <c r="AS1758" s="16"/>
      <c r="AT1758" s="16"/>
      <c r="AU1758">
        <v>1</v>
      </c>
      <c r="AV1758">
        <v>0</v>
      </c>
      <c r="AW1758">
        <v>0</v>
      </c>
      <c r="AX1758">
        <v>0</v>
      </c>
      <c r="AY1758">
        <v>0</v>
      </c>
      <c r="AZ1758">
        <v>0</v>
      </c>
    </row>
    <row r="1759" spans="1:52" x14ac:dyDescent="0.35">
      <c r="A1759">
        <v>14507</v>
      </c>
      <c r="B1759" t="s">
        <v>69</v>
      </c>
      <c r="C1759" t="s">
        <v>74</v>
      </c>
      <c r="D1759" t="s">
        <v>68</v>
      </c>
      <c r="E1759" t="s">
        <v>76</v>
      </c>
      <c r="F1759" t="s">
        <v>200</v>
      </c>
      <c r="G1759" t="s">
        <v>96</v>
      </c>
      <c r="H1759" t="s">
        <v>97</v>
      </c>
      <c r="I1759" t="s">
        <v>205</v>
      </c>
      <c r="J1759" t="s">
        <v>110</v>
      </c>
      <c r="K1759" t="s">
        <v>204</v>
      </c>
      <c r="L1759">
        <v>10</v>
      </c>
      <c r="P1759">
        <v>10</v>
      </c>
      <c r="Q1759">
        <v>9</v>
      </c>
      <c r="R1759">
        <v>10</v>
      </c>
      <c r="S1759">
        <v>9</v>
      </c>
      <c r="T1759">
        <v>9</v>
      </c>
      <c r="U1759">
        <v>9</v>
      </c>
      <c r="V1759" t="s">
        <v>123</v>
      </c>
      <c r="X1759">
        <v>4</v>
      </c>
      <c r="Y1759" t="s">
        <v>69</v>
      </c>
      <c r="AB1759">
        <v>5</v>
      </c>
      <c r="AE1759" s="16"/>
      <c r="AF1759" s="16"/>
      <c r="AG1759" s="16"/>
      <c r="AH1759" s="16"/>
      <c r="AI1759" s="16"/>
      <c r="AJ1759" s="16"/>
      <c r="AL1759" s="16"/>
      <c r="AM1759" s="16"/>
      <c r="AN1759" s="16"/>
      <c r="AO1759" s="16"/>
      <c r="AP1759" s="16"/>
      <c r="AQ1759" s="16"/>
      <c r="AR1759" s="16"/>
      <c r="AS1759" s="16"/>
      <c r="AT1759" s="16"/>
      <c r="AU1759">
        <v>1</v>
      </c>
      <c r="AV1759">
        <v>0</v>
      </c>
      <c r="AW1759">
        <v>0</v>
      </c>
      <c r="AX1759">
        <v>0</v>
      </c>
      <c r="AY1759">
        <v>0</v>
      </c>
      <c r="AZ1759">
        <v>0</v>
      </c>
    </row>
    <row r="1760" spans="1:52" x14ac:dyDescent="0.35">
      <c r="A1760">
        <v>14509</v>
      </c>
      <c r="B1760" t="s">
        <v>69</v>
      </c>
      <c r="C1760" t="s">
        <v>74</v>
      </c>
      <c r="D1760" t="s">
        <v>68</v>
      </c>
      <c r="E1760" t="s">
        <v>77</v>
      </c>
      <c r="F1760" t="s">
        <v>198</v>
      </c>
      <c r="G1760" t="s">
        <v>96</v>
      </c>
      <c r="H1760" t="s">
        <v>97</v>
      </c>
      <c r="I1760" t="s">
        <v>199</v>
      </c>
      <c r="J1760" t="s">
        <v>111</v>
      </c>
      <c r="K1760" t="s">
        <v>116</v>
      </c>
      <c r="L1760">
        <v>9</v>
      </c>
      <c r="X1760" s="16"/>
      <c r="Y1760" t="s">
        <v>69</v>
      </c>
      <c r="AB1760">
        <v>5</v>
      </c>
      <c r="AE1760" s="16"/>
      <c r="AF1760" s="16"/>
      <c r="AG1760" s="16"/>
      <c r="AH1760" s="16"/>
      <c r="AI1760" s="16"/>
      <c r="AJ1760" s="16"/>
      <c r="AK1760">
        <v>9</v>
      </c>
      <c r="AL1760" s="16">
        <v>7</v>
      </c>
      <c r="AM1760" s="16">
        <v>8</v>
      </c>
      <c r="AN1760" s="16">
        <v>8</v>
      </c>
      <c r="AO1760" s="16">
        <v>7</v>
      </c>
      <c r="AP1760" s="16">
        <v>10</v>
      </c>
      <c r="AQ1760" s="16">
        <v>4</v>
      </c>
      <c r="AR1760" s="16">
        <v>3</v>
      </c>
      <c r="AS1760" s="16">
        <v>2</v>
      </c>
      <c r="AT1760" s="16">
        <v>1</v>
      </c>
      <c r="AU1760">
        <v>1</v>
      </c>
      <c r="AV1760">
        <v>1</v>
      </c>
      <c r="AW1760">
        <v>0</v>
      </c>
      <c r="AX1760">
        <v>0</v>
      </c>
      <c r="AY1760">
        <v>0</v>
      </c>
      <c r="AZ1760">
        <v>0</v>
      </c>
    </row>
    <row r="1761" spans="1:52" x14ac:dyDescent="0.35">
      <c r="A1761">
        <v>14511</v>
      </c>
      <c r="B1761" t="s">
        <v>69</v>
      </c>
      <c r="C1761" t="s">
        <v>74</v>
      </c>
      <c r="D1761" t="s">
        <v>68</v>
      </c>
      <c r="E1761" t="s">
        <v>81</v>
      </c>
      <c r="F1761" t="s">
        <v>196</v>
      </c>
      <c r="G1761" t="s">
        <v>96</v>
      </c>
      <c r="H1761" t="s">
        <v>98</v>
      </c>
      <c r="I1761" t="s">
        <v>209</v>
      </c>
      <c r="J1761" t="s">
        <v>111</v>
      </c>
      <c r="K1761" t="s">
        <v>116</v>
      </c>
      <c r="L1761">
        <v>9</v>
      </c>
      <c r="X1761" s="16"/>
      <c r="Y1761" t="s">
        <v>69</v>
      </c>
      <c r="AB1761">
        <v>4</v>
      </c>
      <c r="AE1761" s="16"/>
      <c r="AF1761" s="16"/>
      <c r="AG1761" s="16"/>
      <c r="AH1761" s="16"/>
      <c r="AI1761" s="16"/>
      <c r="AJ1761" s="16"/>
      <c r="AK1761">
        <v>9</v>
      </c>
      <c r="AL1761" s="16">
        <v>9</v>
      </c>
      <c r="AM1761" s="16">
        <v>8</v>
      </c>
      <c r="AN1761" s="16">
        <v>9</v>
      </c>
      <c r="AO1761" s="16">
        <v>10</v>
      </c>
      <c r="AP1761" s="16">
        <v>7</v>
      </c>
      <c r="AQ1761" s="16">
        <v>1</v>
      </c>
      <c r="AR1761" s="16">
        <v>4</v>
      </c>
      <c r="AS1761" s="16">
        <v>2</v>
      </c>
      <c r="AT1761" s="16">
        <v>3</v>
      </c>
      <c r="AU1761">
        <v>1</v>
      </c>
      <c r="AV1761">
        <v>0</v>
      </c>
      <c r="AW1761">
        <v>0</v>
      </c>
      <c r="AX1761">
        <v>0</v>
      </c>
      <c r="AY1761">
        <v>0</v>
      </c>
      <c r="AZ1761">
        <v>0</v>
      </c>
    </row>
    <row r="1762" spans="1:52" x14ac:dyDescent="0.35">
      <c r="A1762">
        <v>14512</v>
      </c>
      <c r="B1762" t="s">
        <v>69</v>
      </c>
      <c r="C1762" t="s">
        <v>74</v>
      </c>
      <c r="D1762" t="s">
        <v>68</v>
      </c>
      <c r="E1762" t="s">
        <v>79</v>
      </c>
      <c r="F1762" t="s">
        <v>200</v>
      </c>
      <c r="G1762" t="s">
        <v>96</v>
      </c>
      <c r="H1762" t="s">
        <v>98</v>
      </c>
      <c r="I1762" t="s">
        <v>209</v>
      </c>
      <c r="J1762" t="s">
        <v>111</v>
      </c>
      <c r="K1762" t="s">
        <v>117</v>
      </c>
      <c r="L1762">
        <v>6</v>
      </c>
      <c r="X1762" s="16"/>
      <c r="Y1762" t="s">
        <v>69</v>
      </c>
      <c r="AB1762">
        <v>4</v>
      </c>
      <c r="AE1762" s="16"/>
      <c r="AF1762" s="16"/>
      <c r="AG1762" s="16"/>
      <c r="AH1762" s="16"/>
      <c r="AI1762" s="16"/>
      <c r="AJ1762" s="16"/>
      <c r="AK1762">
        <v>7</v>
      </c>
      <c r="AL1762" s="16">
        <v>10</v>
      </c>
      <c r="AM1762" s="16">
        <v>9</v>
      </c>
      <c r="AN1762" s="16">
        <v>7</v>
      </c>
      <c r="AO1762" s="16">
        <v>7</v>
      </c>
      <c r="AP1762" s="16">
        <v>9</v>
      </c>
      <c r="AQ1762" s="16">
        <v>4</v>
      </c>
      <c r="AR1762" s="16">
        <v>3</v>
      </c>
      <c r="AS1762" s="16">
        <v>2</v>
      </c>
      <c r="AT1762" s="16">
        <v>1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0</v>
      </c>
    </row>
    <row r="1763" spans="1:52" x14ac:dyDescent="0.35">
      <c r="A1763">
        <v>14514</v>
      </c>
      <c r="B1763" t="s">
        <v>69</v>
      </c>
      <c r="C1763" t="s">
        <v>74</v>
      </c>
      <c r="D1763" t="s">
        <v>68</v>
      </c>
      <c r="E1763" t="s">
        <v>79</v>
      </c>
      <c r="F1763" t="s">
        <v>196</v>
      </c>
      <c r="G1763" t="s">
        <v>95</v>
      </c>
      <c r="H1763" t="s">
        <v>98</v>
      </c>
      <c r="I1763" t="s">
        <v>209</v>
      </c>
      <c r="J1763" t="s">
        <v>110</v>
      </c>
      <c r="K1763" t="s">
        <v>116</v>
      </c>
      <c r="L1763">
        <v>7</v>
      </c>
      <c r="P1763">
        <v>9</v>
      </c>
      <c r="Q1763">
        <v>7</v>
      </c>
      <c r="R1763">
        <v>9</v>
      </c>
      <c r="S1763">
        <v>8</v>
      </c>
      <c r="T1763">
        <v>10</v>
      </c>
      <c r="U1763">
        <v>9</v>
      </c>
      <c r="V1763" t="s">
        <v>122</v>
      </c>
      <c r="X1763">
        <v>5</v>
      </c>
      <c r="Y1763" t="s">
        <v>68</v>
      </c>
      <c r="Z1763">
        <v>6</v>
      </c>
      <c r="AA1763">
        <v>3</v>
      </c>
      <c r="AB1763">
        <v>4</v>
      </c>
      <c r="AC1763">
        <v>8</v>
      </c>
      <c r="AD1763" t="s">
        <v>128</v>
      </c>
      <c r="AE1763" s="16">
        <v>5</v>
      </c>
      <c r="AF1763" s="16">
        <v>5</v>
      </c>
      <c r="AG1763" s="16">
        <v>5</v>
      </c>
      <c r="AH1763" s="16">
        <v>4</v>
      </c>
      <c r="AI1763" s="16">
        <v>1</v>
      </c>
      <c r="AJ1763" s="16"/>
      <c r="AL1763" s="16"/>
      <c r="AM1763" s="16"/>
      <c r="AN1763" s="16"/>
      <c r="AO1763" s="16"/>
      <c r="AP1763" s="16"/>
      <c r="AQ1763" s="16"/>
      <c r="AR1763" s="16"/>
      <c r="AS1763" s="16"/>
      <c r="AT1763" s="16"/>
      <c r="AU1763">
        <v>1</v>
      </c>
      <c r="AV1763">
        <v>0</v>
      </c>
      <c r="AW1763">
        <v>0</v>
      </c>
      <c r="AX1763">
        <v>0</v>
      </c>
      <c r="AY1763">
        <v>1</v>
      </c>
      <c r="AZ1763">
        <v>0</v>
      </c>
    </row>
    <row r="1764" spans="1:52" x14ac:dyDescent="0.35">
      <c r="A1764">
        <v>14515</v>
      </c>
      <c r="B1764" t="s">
        <v>69</v>
      </c>
      <c r="C1764" t="s">
        <v>74</v>
      </c>
      <c r="D1764" t="s">
        <v>68</v>
      </c>
      <c r="E1764" t="s">
        <v>80</v>
      </c>
      <c r="F1764" t="s">
        <v>196</v>
      </c>
      <c r="G1764" t="s">
        <v>95</v>
      </c>
      <c r="H1764" t="s">
        <v>97</v>
      </c>
      <c r="I1764" t="s">
        <v>201</v>
      </c>
      <c r="J1764" t="s">
        <v>111</v>
      </c>
      <c r="K1764" t="s">
        <v>204</v>
      </c>
      <c r="L1764">
        <v>9</v>
      </c>
      <c r="X1764" s="16"/>
      <c r="Y1764" t="s">
        <v>68</v>
      </c>
      <c r="Z1764">
        <v>8</v>
      </c>
      <c r="AA1764">
        <v>5</v>
      </c>
      <c r="AB1764">
        <v>5</v>
      </c>
      <c r="AC1764">
        <v>9</v>
      </c>
      <c r="AD1764" t="s">
        <v>128</v>
      </c>
      <c r="AE1764" s="16">
        <v>5</v>
      </c>
      <c r="AF1764" s="16">
        <v>3</v>
      </c>
      <c r="AG1764" s="16">
        <v>5</v>
      </c>
      <c r="AH1764" s="16">
        <v>5</v>
      </c>
      <c r="AI1764" s="16">
        <v>2</v>
      </c>
      <c r="AJ1764" s="16"/>
      <c r="AK1764">
        <v>9</v>
      </c>
      <c r="AL1764" s="16">
        <v>7</v>
      </c>
      <c r="AM1764" s="16">
        <v>7</v>
      </c>
      <c r="AN1764" s="16">
        <v>10</v>
      </c>
      <c r="AO1764" s="16">
        <v>8</v>
      </c>
      <c r="AP1764" s="16">
        <v>7</v>
      </c>
      <c r="AQ1764" s="16">
        <v>2</v>
      </c>
      <c r="AR1764" s="16">
        <v>1</v>
      </c>
      <c r="AS1764" s="16">
        <v>3</v>
      </c>
      <c r="AT1764" s="16">
        <v>4</v>
      </c>
      <c r="AU1764">
        <v>1</v>
      </c>
      <c r="AV1764">
        <v>0</v>
      </c>
      <c r="AW1764">
        <v>0</v>
      </c>
      <c r="AX1764">
        <v>0</v>
      </c>
      <c r="AY1764">
        <v>0</v>
      </c>
      <c r="AZ1764">
        <v>0</v>
      </c>
    </row>
    <row r="1765" spans="1:52" x14ac:dyDescent="0.35">
      <c r="A1765">
        <v>14516</v>
      </c>
      <c r="B1765" t="s">
        <v>69</v>
      </c>
      <c r="C1765" t="s">
        <v>74</v>
      </c>
      <c r="D1765" t="s">
        <v>68</v>
      </c>
      <c r="E1765" t="s">
        <v>85</v>
      </c>
      <c r="F1765" t="s">
        <v>208</v>
      </c>
      <c r="G1765" t="s">
        <v>96</v>
      </c>
      <c r="H1765" t="s">
        <v>99</v>
      </c>
      <c r="I1765" t="s">
        <v>206</v>
      </c>
      <c r="J1765" t="s">
        <v>110</v>
      </c>
      <c r="K1765" t="s">
        <v>204</v>
      </c>
      <c r="L1765">
        <v>9</v>
      </c>
      <c r="P1765">
        <v>10</v>
      </c>
      <c r="Q1765">
        <v>10</v>
      </c>
      <c r="R1765">
        <v>10</v>
      </c>
      <c r="S1765">
        <v>8</v>
      </c>
      <c r="T1765">
        <v>10</v>
      </c>
      <c r="U1765">
        <v>10</v>
      </c>
      <c r="V1765" t="s">
        <v>124</v>
      </c>
      <c r="X1765">
        <v>4</v>
      </c>
      <c r="Y1765" t="s">
        <v>69</v>
      </c>
      <c r="AB1765">
        <v>5</v>
      </c>
      <c r="AE1765" s="16"/>
      <c r="AF1765" s="16"/>
      <c r="AG1765" s="16"/>
      <c r="AH1765" s="16"/>
      <c r="AI1765" s="16"/>
      <c r="AJ1765" s="16"/>
      <c r="AL1765" s="16"/>
      <c r="AM1765" s="16"/>
      <c r="AN1765" s="16"/>
      <c r="AO1765" s="16"/>
      <c r="AP1765" s="16"/>
      <c r="AQ1765" s="16"/>
      <c r="AR1765" s="16"/>
      <c r="AS1765" s="16"/>
      <c r="AT1765" s="16"/>
      <c r="AU1765">
        <v>1</v>
      </c>
      <c r="AV1765">
        <v>0</v>
      </c>
      <c r="AW1765">
        <v>0</v>
      </c>
      <c r="AX1765">
        <v>0</v>
      </c>
      <c r="AY1765">
        <v>0</v>
      </c>
      <c r="AZ1765">
        <v>0</v>
      </c>
    </row>
    <row r="1766" spans="1:52" x14ac:dyDescent="0.35">
      <c r="A1766">
        <v>14517</v>
      </c>
      <c r="B1766" t="s">
        <v>69</v>
      </c>
      <c r="C1766" t="s">
        <v>74</v>
      </c>
      <c r="D1766" t="s">
        <v>68</v>
      </c>
      <c r="E1766" t="s">
        <v>80</v>
      </c>
      <c r="F1766" t="s">
        <v>198</v>
      </c>
      <c r="G1766" t="s">
        <v>95</v>
      </c>
      <c r="H1766" t="s">
        <v>97</v>
      </c>
      <c r="I1766" t="s">
        <v>199</v>
      </c>
      <c r="J1766" t="s">
        <v>111</v>
      </c>
      <c r="K1766" t="s">
        <v>204</v>
      </c>
      <c r="L1766">
        <v>7</v>
      </c>
      <c r="X1766" s="16"/>
      <c r="Y1766" t="s">
        <v>69</v>
      </c>
      <c r="AB1766">
        <v>4</v>
      </c>
      <c r="AE1766" s="16"/>
      <c r="AF1766" s="16"/>
      <c r="AG1766" s="16"/>
      <c r="AH1766" s="16"/>
      <c r="AI1766" s="16"/>
      <c r="AJ1766" s="16"/>
      <c r="AK1766">
        <v>9</v>
      </c>
      <c r="AL1766" s="16">
        <v>9</v>
      </c>
      <c r="AM1766" s="16">
        <v>8</v>
      </c>
      <c r="AN1766" s="16">
        <v>7</v>
      </c>
      <c r="AO1766" s="16">
        <v>7</v>
      </c>
      <c r="AP1766" s="16">
        <v>7</v>
      </c>
      <c r="AQ1766" s="16">
        <v>3</v>
      </c>
      <c r="AR1766" s="16">
        <v>2</v>
      </c>
      <c r="AS1766" s="16">
        <v>1</v>
      </c>
      <c r="AT1766" s="16">
        <v>4</v>
      </c>
      <c r="AU1766">
        <v>1</v>
      </c>
      <c r="AV1766">
        <v>1</v>
      </c>
      <c r="AW1766">
        <v>0</v>
      </c>
      <c r="AX1766">
        <v>0</v>
      </c>
      <c r="AY1766">
        <v>0</v>
      </c>
      <c r="AZ1766">
        <v>0</v>
      </c>
    </row>
    <row r="1767" spans="1:52" x14ac:dyDescent="0.35">
      <c r="A1767">
        <v>14518</v>
      </c>
      <c r="B1767" t="s">
        <v>69</v>
      </c>
      <c r="C1767" t="s">
        <v>74</v>
      </c>
      <c r="D1767" t="s">
        <v>68</v>
      </c>
      <c r="E1767" t="s">
        <v>85</v>
      </c>
      <c r="F1767" t="s">
        <v>208</v>
      </c>
      <c r="G1767" t="s">
        <v>96</v>
      </c>
      <c r="H1767" t="s">
        <v>99</v>
      </c>
      <c r="I1767" t="s">
        <v>205</v>
      </c>
      <c r="J1767" t="s">
        <v>111</v>
      </c>
      <c r="K1767" t="s">
        <v>116</v>
      </c>
      <c r="L1767">
        <v>5</v>
      </c>
      <c r="X1767" s="16"/>
      <c r="Y1767" t="s">
        <v>69</v>
      </c>
      <c r="AB1767">
        <v>2</v>
      </c>
      <c r="AE1767" s="16"/>
      <c r="AF1767" s="16"/>
      <c r="AG1767" s="16"/>
      <c r="AH1767" s="16"/>
      <c r="AI1767" s="16"/>
      <c r="AJ1767" s="16"/>
      <c r="AK1767">
        <v>6</v>
      </c>
      <c r="AL1767" s="16">
        <v>8</v>
      </c>
      <c r="AM1767" s="16">
        <v>3</v>
      </c>
      <c r="AN1767" s="16">
        <v>8</v>
      </c>
      <c r="AO1767" s="16">
        <v>7</v>
      </c>
      <c r="AP1767" s="16">
        <v>7</v>
      </c>
      <c r="AQ1767" s="16">
        <v>3</v>
      </c>
      <c r="AR1767" s="16">
        <v>2</v>
      </c>
      <c r="AS1767" s="16">
        <v>4</v>
      </c>
      <c r="AT1767" s="16">
        <v>1</v>
      </c>
      <c r="AU1767">
        <v>1</v>
      </c>
      <c r="AV1767">
        <v>1</v>
      </c>
      <c r="AW1767">
        <v>0</v>
      </c>
      <c r="AX1767">
        <v>0</v>
      </c>
      <c r="AY1767">
        <v>1</v>
      </c>
      <c r="AZ1767">
        <v>0</v>
      </c>
    </row>
    <row r="1768" spans="1:52" x14ac:dyDescent="0.35">
      <c r="A1768">
        <v>14520</v>
      </c>
      <c r="B1768" t="s">
        <v>69</v>
      </c>
      <c r="C1768" t="s">
        <v>74</v>
      </c>
      <c r="D1768" t="s">
        <v>68</v>
      </c>
      <c r="E1768" t="s">
        <v>78</v>
      </c>
      <c r="F1768" t="s">
        <v>198</v>
      </c>
      <c r="G1768" t="s">
        <v>96</v>
      </c>
      <c r="H1768" t="s">
        <v>98</v>
      </c>
      <c r="I1768" t="s">
        <v>199</v>
      </c>
      <c r="J1768" t="s">
        <v>111</v>
      </c>
      <c r="K1768" t="s">
        <v>202</v>
      </c>
      <c r="L1768">
        <v>10</v>
      </c>
      <c r="X1768" s="16"/>
      <c r="Y1768" t="s">
        <v>68</v>
      </c>
      <c r="Z1768">
        <v>9</v>
      </c>
      <c r="AA1768">
        <v>4</v>
      </c>
      <c r="AB1768">
        <v>5</v>
      </c>
      <c r="AC1768">
        <v>8</v>
      </c>
      <c r="AD1768" t="s">
        <v>128</v>
      </c>
      <c r="AE1768" s="16">
        <v>4</v>
      </c>
      <c r="AF1768" s="16">
        <v>5</v>
      </c>
      <c r="AG1768" s="16">
        <v>5</v>
      </c>
      <c r="AH1768" s="16">
        <v>3</v>
      </c>
      <c r="AI1768" s="16">
        <v>1</v>
      </c>
      <c r="AJ1768" s="16"/>
      <c r="AK1768">
        <v>9</v>
      </c>
      <c r="AL1768" s="16">
        <v>10</v>
      </c>
      <c r="AM1768" s="16">
        <v>7</v>
      </c>
      <c r="AN1768" s="16">
        <v>7</v>
      </c>
      <c r="AO1768" s="16">
        <v>10</v>
      </c>
      <c r="AP1768" s="16">
        <v>9</v>
      </c>
      <c r="AQ1768" s="16">
        <v>2</v>
      </c>
      <c r="AR1768" s="16">
        <v>1</v>
      </c>
      <c r="AS1768" s="16">
        <v>4</v>
      </c>
      <c r="AT1768" s="16">
        <v>3</v>
      </c>
      <c r="AU1768">
        <v>1</v>
      </c>
      <c r="AV1768">
        <v>1</v>
      </c>
      <c r="AW1768">
        <v>0</v>
      </c>
      <c r="AX1768">
        <v>0</v>
      </c>
      <c r="AY1768">
        <v>0</v>
      </c>
      <c r="AZ1768">
        <v>0</v>
      </c>
    </row>
    <row r="1769" spans="1:52" x14ac:dyDescent="0.35">
      <c r="A1769">
        <v>14521</v>
      </c>
      <c r="B1769" t="s">
        <v>69</v>
      </c>
      <c r="C1769" t="s">
        <v>74</v>
      </c>
      <c r="D1769" t="s">
        <v>68</v>
      </c>
      <c r="E1769" t="s">
        <v>86</v>
      </c>
      <c r="F1769" t="s">
        <v>198</v>
      </c>
      <c r="G1769" t="s">
        <v>95</v>
      </c>
      <c r="H1769" t="s">
        <v>97</v>
      </c>
      <c r="I1769" t="s">
        <v>207</v>
      </c>
      <c r="J1769" t="s">
        <v>111</v>
      </c>
      <c r="K1769" t="s">
        <v>204</v>
      </c>
      <c r="L1769">
        <v>7</v>
      </c>
      <c r="X1769" s="16"/>
      <c r="Y1769" t="s">
        <v>68</v>
      </c>
      <c r="Z1769">
        <v>8</v>
      </c>
      <c r="AA1769">
        <v>4</v>
      </c>
      <c r="AB1769">
        <v>5</v>
      </c>
      <c r="AC1769">
        <v>9</v>
      </c>
      <c r="AD1769" t="s">
        <v>128</v>
      </c>
      <c r="AE1769" s="16">
        <v>5</v>
      </c>
      <c r="AF1769" s="16">
        <v>4</v>
      </c>
      <c r="AG1769" s="16">
        <v>4</v>
      </c>
      <c r="AH1769" s="16">
        <v>5</v>
      </c>
      <c r="AI1769" s="16">
        <v>2</v>
      </c>
      <c r="AJ1769" s="16"/>
      <c r="AK1769">
        <v>8</v>
      </c>
      <c r="AL1769" s="16">
        <v>9</v>
      </c>
      <c r="AM1769" s="16">
        <v>10</v>
      </c>
      <c r="AN1769" s="16">
        <v>9</v>
      </c>
      <c r="AO1769" s="16">
        <v>9</v>
      </c>
      <c r="AP1769" s="16">
        <v>10</v>
      </c>
      <c r="AQ1769" s="16">
        <v>2</v>
      </c>
      <c r="AR1769" s="16">
        <v>1</v>
      </c>
      <c r="AS1769" s="16">
        <v>3</v>
      </c>
      <c r="AT1769" s="16">
        <v>4</v>
      </c>
      <c r="AU1769">
        <v>0</v>
      </c>
      <c r="AV1769">
        <v>1</v>
      </c>
      <c r="AW1769">
        <v>0</v>
      </c>
      <c r="AX1769">
        <v>0</v>
      </c>
      <c r="AY1769">
        <v>0</v>
      </c>
      <c r="AZ1769">
        <v>0</v>
      </c>
    </row>
    <row r="1770" spans="1:52" x14ac:dyDescent="0.35">
      <c r="A1770">
        <v>14524</v>
      </c>
      <c r="B1770" t="s">
        <v>69</v>
      </c>
      <c r="C1770" t="s">
        <v>74</v>
      </c>
      <c r="D1770" t="s">
        <v>68</v>
      </c>
      <c r="E1770" t="s">
        <v>83</v>
      </c>
      <c r="F1770" t="s">
        <v>198</v>
      </c>
      <c r="G1770" t="s">
        <v>95</v>
      </c>
      <c r="H1770" t="s">
        <v>97</v>
      </c>
      <c r="I1770" t="s">
        <v>199</v>
      </c>
      <c r="J1770" t="s">
        <v>111</v>
      </c>
      <c r="K1770" t="s">
        <v>202</v>
      </c>
      <c r="L1770">
        <v>9</v>
      </c>
      <c r="X1770" s="16"/>
      <c r="Y1770" t="s">
        <v>69</v>
      </c>
      <c r="AB1770">
        <v>4</v>
      </c>
      <c r="AE1770" s="16"/>
      <c r="AF1770" s="16"/>
      <c r="AG1770" s="16"/>
      <c r="AH1770" s="16"/>
      <c r="AI1770" s="16"/>
      <c r="AJ1770" s="16"/>
      <c r="AK1770">
        <v>10</v>
      </c>
      <c r="AL1770" s="16">
        <v>10</v>
      </c>
      <c r="AM1770" s="16">
        <v>7</v>
      </c>
      <c r="AN1770" s="16">
        <v>9</v>
      </c>
      <c r="AO1770" s="16">
        <v>9</v>
      </c>
      <c r="AP1770" s="16">
        <v>10</v>
      </c>
      <c r="AQ1770" s="16">
        <v>1</v>
      </c>
      <c r="AR1770" s="16">
        <v>4</v>
      </c>
      <c r="AS1770" s="16">
        <v>3</v>
      </c>
      <c r="AT1770" s="16">
        <v>2</v>
      </c>
      <c r="AU1770">
        <v>1</v>
      </c>
      <c r="AV1770">
        <v>1</v>
      </c>
      <c r="AW1770">
        <v>0</v>
      </c>
      <c r="AX1770">
        <v>0</v>
      </c>
      <c r="AY1770">
        <v>0</v>
      </c>
      <c r="AZ1770">
        <v>0</v>
      </c>
    </row>
    <row r="1771" spans="1:52" x14ac:dyDescent="0.35">
      <c r="A1771">
        <v>14525</v>
      </c>
      <c r="B1771" t="s">
        <v>69</v>
      </c>
      <c r="C1771" t="s">
        <v>74</v>
      </c>
      <c r="D1771" t="s">
        <v>68</v>
      </c>
      <c r="E1771" t="s">
        <v>85</v>
      </c>
      <c r="F1771" t="s">
        <v>196</v>
      </c>
      <c r="G1771" t="s">
        <v>96</v>
      </c>
      <c r="H1771" t="s">
        <v>98</v>
      </c>
      <c r="I1771" t="s">
        <v>207</v>
      </c>
      <c r="J1771" t="s">
        <v>111</v>
      </c>
      <c r="K1771" t="s">
        <v>202</v>
      </c>
      <c r="L1771">
        <v>9</v>
      </c>
      <c r="X1771" s="16"/>
      <c r="Y1771" t="s">
        <v>69</v>
      </c>
      <c r="AB1771">
        <v>5</v>
      </c>
      <c r="AE1771" s="16"/>
      <c r="AF1771" s="16"/>
      <c r="AG1771" s="16"/>
      <c r="AH1771" s="16"/>
      <c r="AI1771" s="16"/>
      <c r="AJ1771" s="16"/>
      <c r="AK1771">
        <v>10</v>
      </c>
      <c r="AL1771" s="16">
        <v>10</v>
      </c>
      <c r="AM1771" s="16">
        <v>9</v>
      </c>
      <c r="AN1771" s="16">
        <v>9</v>
      </c>
      <c r="AO1771" s="16">
        <v>8</v>
      </c>
      <c r="AP1771" s="16">
        <v>8</v>
      </c>
      <c r="AQ1771" s="16">
        <v>3</v>
      </c>
      <c r="AR1771" s="16">
        <v>4</v>
      </c>
      <c r="AS1771" s="16">
        <v>1</v>
      </c>
      <c r="AT1771" s="16">
        <v>2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0</v>
      </c>
    </row>
    <row r="1772" spans="1:52" x14ac:dyDescent="0.35">
      <c r="A1772">
        <v>14528</v>
      </c>
      <c r="B1772" t="s">
        <v>69</v>
      </c>
      <c r="C1772" t="s">
        <v>74</v>
      </c>
      <c r="D1772" t="s">
        <v>68</v>
      </c>
      <c r="E1772" t="s">
        <v>85</v>
      </c>
      <c r="F1772" t="s">
        <v>198</v>
      </c>
      <c r="G1772" t="s">
        <v>95</v>
      </c>
      <c r="H1772" t="s">
        <v>97</v>
      </c>
      <c r="I1772" t="s">
        <v>206</v>
      </c>
      <c r="J1772" t="s">
        <v>111</v>
      </c>
      <c r="K1772" t="s">
        <v>117</v>
      </c>
      <c r="L1772">
        <v>10</v>
      </c>
      <c r="X1772" s="16"/>
      <c r="Y1772" t="s">
        <v>69</v>
      </c>
      <c r="AB1772">
        <v>5</v>
      </c>
      <c r="AE1772" s="16"/>
      <c r="AF1772" s="16"/>
      <c r="AG1772" s="16"/>
      <c r="AH1772" s="16"/>
      <c r="AI1772" s="16"/>
      <c r="AJ1772" s="16"/>
      <c r="AK1772">
        <v>8</v>
      </c>
      <c r="AL1772" s="16">
        <v>7</v>
      </c>
      <c r="AM1772" s="16">
        <v>10</v>
      </c>
      <c r="AN1772" s="16">
        <v>7</v>
      </c>
      <c r="AO1772" s="16">
        <v>10</v>
      </c>
      <c r="AP1772" s="16">
        <v>9</v>
      </c>
      <c r="AQ1772" s="16">
        <v>1</v>
      </c>
      <c r="AR1772" s="16">
        <v>2</v>
      </c>
      <c r="AS1772" s="16">
        <v>3</v>
      </c>
      <c r="AT1772" s="16">
        <v>4</v>
      </c>
      <c r="AU1772">
        <v>0</v>
      </c>
      <c r="AV1772">
        <v>0</v>
      </c>
      <c r="AW1772">
        <v>0</v>
      </c>
      <c r="AX1772">
        <v>0</v>
      </c>
      <c r="AY1772">
        <v>1</v>
      </c>
      <c r="AZ1772">
        <v>0</v>
      </c>
    </row>
    <row r="1773" spans="1:52" x14ac:dyDescent="0.35">
      <c r="A1773">
        <v>14529</v>
      </c>
      <c r="B1773" t="s">
        <v>69</v>
      </c>
      <c r="C1773" t="s">
        <v>74</v>
      </c>
      <c r="D1773" t="s">
        <v>68</v>
      </c>
      <c r="E1773" t="s">
        <v>84</v>
      </c>
      <c r="F1773" t="s">
        <v>198</v>
      </c>
      <c r="G1773" t="s">
        <v>95</v>
      </c>
      <c r="H1773" t="s">
        <v>98</v>
      </c>
      <c r="I1773" t="s">
        <v>197</v>
      </c>
      <c r="J1773" t="s">
        <v>110</v>
      </c>
      <c r="K1773" t="s">
        <v>113</v>
      </c>
      <c r="L1773">
        <v>10</v>
      </c>
      <c r="P1773">
        <v>10</v>
      </c>
      <c r="Q1773">
        <v>10</v>
      </c>
      <c r="R1773">
        <v>9</v>
      </c>
      <c r="S1773">
        <v>8</v>
      </c>
      <c r="T1773">
        <v>8</v>
      </c>
      <c r="U1773">
        <v>10</v>
      </c>
      <c r="V1773" t="s">
        <v>123</v>
      </c>
      <c r="X1773">
        <v>4</v>
      </c>
      <c r="Y1773" t="s">
        <v>69</v>
      </c>
      <c r="AB1773">
        <v>4</v>
      </c>
      <c r="AE1773" s="16"/>
      <c r="AF1773" s="16"/>
      <c r="AG1773" s="16"/>
      <c r="AH1773" s="16"/>
      <c r="AI1773" s="16"/>
      <c r="AJ1773" s="16"/>
      <c r="AL1773" s="16"/>
      <c r="AM1773" s="16"/>
      <c r="AN1773" s="16"/>
      <c r="AO1773" s="16"/>
      <c r="AP1773" s="16"/>
      <c r="AQ1773" s="16"/>
      <c r="AR1773" s="16"/>
      <c r="AS1773" s="16"/>
      <c r="AT1773" s="16"/>
      <c r="AU1773">
        <v>0</v>
      </c>
      <c r="AV1773">
        <v>1</v>
      </c>
      <c r="AW1773">
        <v>0</v>
      </c>
      <c r="AX1773">
        <v>0</v>
      </c>
      <c r="AY1773">
        <v>0</v>
      </c>
      <c r="AZ1773">
        <v>0</v>
      </c>
    </row>
    <row r="1774" spans="1:52" x14ac:dyDescent="0.35">
      <c r="A1774">
        <v>14530</v>
      </c>
      <c r="B1774" t="s">
        <v>69</v>
      </c>
      <c r="C1774" t="s">
        <v>74</v>
      </c>
      <c r="D1774" t="s">
        <v>68</v>
      </c>
      <c r="E1774" t="s">
        <v>81</v>
      </c>
      <c r="F1774" t="s">
        <v>208</v>
      </c>
      <c r="G1774" t="s">
        <v>96</v>
      </c>
      <c r="H1774" t="s">
        <v>99</v>
      </c>
      <c r="I1774" t="s">
        <v>206</v>
      </c>
      <c r="J1774" t="s">
        <v>111</v>
      </c>
      <c r="K1774" t="s">
        <v>202</v>
      </c>
      <c r="L1774">
        <v>7</v>
      </c>
      <c r="X1774" s="16"/>
      <c r="Y1774" t="s">
        <v>69</v>
      </c>
      <c r="AB1774">
        <v>5</v>
      </c>
      <c r="AE1774" s="16"/>
      <c r="AF1774" s="16"/>
      <c r="AG1774" s="16"/>
      <c r="AH1774" s="16"/>
      <c r="AI1774" s="16"/>
      <c r="AJ1774" s="16"/>
      <c r="AK1774">
        <v>9</v>
      </c>
      <c r="AL1774" s="16">
        <v>10</v>
      </c>
      <c r="AM1774" s="16">
        <v>8</v>
      </c>
      <c r="AN1774" s="16">
        <v>7</v>
      </c>
      <c r="AO1774" s="16">
        <v>8</v>
      </c>
      <c r="AP1774" s="16">
        <v>10</v>
      </c>
      <c r="AQ1774" s="16">
        <v>3</v>
      </c>
      <c r="AR1774" s="16">
        <v>1</v>
      </c>
      <c r="AS1774" s="16">
        <v>2</v>
      </c>
      <c r="AT1774" s="16">
        <v>4</v>
      </c>
      <c r="AU1774">
        <v>1</v>
      </c>
      <c r="AV1774">
        <v>1</v>
      </c>
      <c r="AW1774">
        <v>0</v>
      </c>
      <c r="AX1774">
        <v>0</v>
      </c>
      <c r="AY1774">
        <v>0</v>
      </c>
      <c r="AZ1774">
        <v>0</v>
      </c>
    </row>
    <row r="1775" spans="1:52" x14ac:dyDescent="0.35">
      <c r="A1775">
        <v>14531</v>
      </c>
      <c r="B1775" t="s">
        <v>69</v>
      </c>
      <c r="C1775" t="s">
        <v>74</v>
      </c>
      <c r="D1775" t="s">
        <v>68</v>
      </c>
      <c r="E1775" t="s">
        <v>85</v>
      </c>
      <c r="F1775" t="s">
        <v>196</v>
      </c>
      <c r="G1775" t="s">
        <v>96</v>
      </c>
      <c r="H1775" t="s">
        <v>98</v>
      </c>
      <c r="I1775" t="s">
        <v>206</v>
      </c>
      <c r="J1775" t="s">
        <v>111</v>
      </c>
      <c r="K1775" t="s">
        <v>202</v>
      </c>
      <c r="L1775">
        <v>2</v>
      </c>
      <c r="X1775" s="16"/>
      <c r="Y1775" t="s">
        <v>69</v>
      </c>
      <c r="AB1775">
        <v>4</v>
      </c>
      <c r="AE1775" s="16"/>
      <c r="AF1775" s="16"/>
      <c r="AG1775" s="16"/>
      <c r="AH1775" s="16"/>
      <c r="AI1775" s="16"/>
      <c r="AJ1775" s="16"/>
      <c r="AK1775">
        <v>4</v>
      </c>
      <c r="AL1775" s="16">
        <v>4</v>
      </c>
      <c r="AM1775" s="16">
        <v>5</v>
      </c>
      <c r="AN1775" s="16">
        <v>7</v>
      </c>
      <c r="AO1775" s="16">
        <v>4</v>
      </c>
      <c r="AP1775" s="16">
        <v>7</v>
      </c>
      <c r="AQ1775" s="16">
        <v>2</v>
      </c>
      <c r="AR1775" s="16">
        <v>1</v>
      </c>
      <c r="AS1775" s="16">
        <v>3</v>
      </c>
      <c r="AT1775" s="16">
        <v>4</v>
      </c>
      <c r="AU1775">
        <v>1</v>
      </c>
      <c r="AV1775">
        <v>0</v>
      </c>
      <c r="AW1775">
        <v>0</v>
      </c>
      <c r="AX1775">
        <v>0</v>
      </c>
      <c r="AY1775">
        <v>0</v>
      </c>
      <c r="AZ1775">
        <v>0</v>
      </c>
    </row>
    <row r="1776" spans="1:52" x14ac:dyDescent="0.35">
      <c r="A1776">
        <v>14532</v>
      </c>
      <c r="B1776" t="s">
        <v>69</v>
      </c>
      <c r="C1776" t="s">
        <v>74</v>
      </c>
      <c r="D1776" t="s">
        <v>68</v>
      </c>
      <c r="E1776" t="s">
        <v>82</v>
      </c>
      <c r="F1776" t="s">
        <v>198</v>
      </c>
      <c r="G1776" t="s">
        <v>96</v>
      </c>
      <c r="H1776" t="s">
        <v>97</v>
      </c>
      <c r="I1776" t="s">
        <v>209</v>
      </c>
      <c r="J1776" t="s">
        <v>110</v>
      </c>
      <c r="K1776" t="s">
        <v>202</v>
      </c>
      <c r="L1776">
        <v>6</v>
      </c>
      <c r="P1776">
        <v>4</v>
      </c>
      <c r="Q1776">
        <v>8</v>
      </c>
      <c r="R1776">
        <v>6</v>
      </c>
      <c r="S1776">
        <v>5</v>
      </c>
      <c r="T1776">
        <v>6</v>
      </c>
      <c r="U1776">
        <v>5</v>
      </c>
      <c r="V1776" t="s">
        <v>123</v>
      </c>
      <c r="X1776">
        <v>3</v>
      </c>
      <c r="Y1776" t="s">
        <v>68</v>
      </c>
      <c r="Z1776">
        <v>6</v>
      </c>
      <c r="AA1776">
        <v>1</v>
      </c>
      <c r="AB1776">
        <v>4</v>
      </c>
      <c r="AC1776">
        <v>5</v>
      </c>
      <c r="AD1776" t="s">
        <v>128</v>
      </c>
      <c r="AE1776" s="16">
        <v>4</v>
      </c>
      <c r="AF1776" s="16">
        <v>3</v>
      </c>
      <c r="AG1776" s="16">
        <v>4</v>
      </c>
      <c r="AH1776" s="16">
        <v>4</v>
      </c>
      <c r="AI1776" s="16">
        <v>1</v>
      </c>
      <c r="AJ1776" s="16"/>
      <c r="AL1776" s="16"/>
      <c r="AM1776" s="16"/>
      <c r="AN1776" s="16"/>
      <c r="AO1776" s="16"/>
      <c r="AP1776" s="16"/>
      <c r="AQ1776" s="16"/>
      <c r="AR1776" s="16"/>
      <c r="AS1776" s="16"/>
      <c r="AT1776" s="16"/>
      <c r="AU1776">
        <v>0</v>
      </c>
      <c r="AV1776">
        <v>0</v>
      </c>
      <c r="AW1776">
        <v>0</v>
      </c>
      <c r="AX1776">
        <v>0</v>
      </c>
      <c r="AY1776">
        <v>1</v>
      </c>
      <c r="AZ1776">
        <v>0</v>
      </c>
    </row>
    <row r="1777" spans="1:52" x14ac:dyDescent="0.35">
      <c r="A1777">
        <v>14537</v>
      </c>
      <c r="B1777" t="s">
        <v>69</v>
      </c>
      <c r="C1777" t="s">
        <v>74</v>
      </c>
      <c r="D1777" t="s">
        <v>68</v>
      </c>
      <c r="E1777" t="s">
        <v>83</v>
      </c>
      <c r="F1777" t="s">
        <v>196</v>
      </c>
      <c r="G1777" t="s">
        <v>96</v>
      </c>
      <c r="H1777" t="s">
        <v>98</v>
      </c>
      <c r="I1777" t="s">
        <v>205</v>
      </c>
      <c r="J1777" t="s">
        <v>111</v>
      </c>
      <c r="K1777" t="s">
        <v>204</v>
      </c>
      <c r="L1777">
        <v>10</v>
      </c>
      <c r="X1777" s="16"/>
      <c r="Y1777" t="s">
        <v>69</v>
      </c>
      <c r="AB1777">
        <v>4</v>
      </c>
      <c r="AE1777" s="16"/>
      <c r="AF1777" s="16"/>
      <c r="AG1777" s="16"/>
      <c r="AH1777" s="16"/>
      <c r="AI1777" s="16"/>
      <c r="AJ1777" s="16"/>
      <c r="AK1777">
        <v>9</v>
      </c>
      <c r="AL1777" s="16">
        <v>9</v>
      </c>
      <c r="AM1777" s="16">
        <v>10</v>
      </c>
      <c r="AN1777" s="16">
        <v>8</v>
      </c>
      <c r="AO1777" s="16">
        <v>7</v>
      </c>
      <c r="AP1777" s="16">
        <v>7</v>
      </c>
      <c r="AQ1777" s="16">
        <v>4</v>
      </c>
      <c r="AR1777" s="16">
        <v>2</v>
      </c>
      <c r="AS1777" s="16">
        <v>3</v>
      </c>
      <c r="AT1777" s="16">
        <v>1</v>
      </c>
      <c r="AU1777">
        <v>1</v>
      </c>
      <c r="AV1777">
        <v>1</v>
      </c>
      <c r="AW1777">
        <v>0</v>
      </c>
      <c r="AX1777">
        <v>0</v>
      </c>
      <c r="AY1777">
        <v>1</v>
      </c>
      <c r="AZ1777">
        <v>0</v>
      </c>
    </row>
    <row r="1778" spans="1:52" x14ac:dyDescent="0.35">
      <c r="A1778">
        <v>14538</v>
      </c>
      <c r="B1778" t="s">
        <v>69</v>
      </c>
      <c r="C1778" t="s">
        <v>74</v>
      </c>
      <c r="D1778" t="s">
        <v>68</v>
      </c>
      <c r="E1778" t="s">
        <v>76</v>
      </c>
      <c r="F1778" t="s">
        <v>196</v>
      </c>
      <c r="G1778" t="s">
        <v>96</v>
      </c>
      <c r="H1778" t="s">
        <v>98</v>
      </c>
      <c r="I1778" t="s">
        <v>207</v>
      </c>
      <c r="J1778" t="s">
        <v>110</v>
      </c>
      <c r="K1778" t="s">
        <v>116</v>
      </c>
      <c r="L1778">
        <v>7</v>
      </c>
      <c r="P1778">
        <v>9</v>
      </c>
      <c r="Q1778">
        <v>7</v>
      </c>
      <c r="R1778">
        <v>9</v>
      </c>
      <c r="S1778">
        <v>9</v>
      </c>
      <c r="T1778">
        <v>8</v>
      </c>
      <c r="U1778">
        <v>9</v>
      </c>
      <c r="V1778" t="s">
        <v>124</v>
      </c>
      <c r="X1778">
        <v>3</v>
      </c>
      <c r="Y1778" t="s">
        <v>69</v>
      </c>
      <c r="AB1778">
        <v>5</v>
      </c>
      <c r="AE1778" s="16"/>
      <c r="AF1778" s="16"/>
      <c r="AG1778" s="16"/>
      <c r="AH1778" s="16"/>
      <c r="AI1778" s="16"/>
      <c r="AJ1778" s="16"/>
      <c r="AL1778" s="16"/>
      <c r="AM1778" s="16"/>
      <c r="AN1778" s="16"/>
      <c r="AO1778" s="16"/>
      <c r="AP1778" s="16"/>
      <c r="AQ1778" s="16"/>
      <c r="AR1778" s="16"/>
      <c r="AS1778" s="16"/>
      <c r="AT1778" s="16"/>
      <c r="AU1778">
        <v>1</v>
      </c>
      <c r="AV1778">
        <v>0</v>
      </c>
      <c r="AW1778">
        <v>0</v>
      </c>
      <c r="AX1778">
        <v>0</v>
      </c>
      <c r="AY1778">
        <v>0</v>
      </c>
      <c r="AZ1778">
        <v>0</v>
      </c>
    </row>
    <row r="1779" spans="1:52" x14ac:dyDescent="0.35">
      <c r="A1779">
        <v>14542</v>
      </c>
      <c r="B1779" t="s">
        <v>69</v>
      </c>
      <c r="C1779" t="s">
        <v>74</v>
      </c>
      <c r="D1779" t="s">
        <v>68</v>
      </c>
      <c r="E1779" t="s">
        <v>84</v>
      </c>
      <c r="F1779" t="s">
        <v>198</v>
      </c>
      <c r="G1779" t="s">
        <v>96</v>
      </c>
      <c r="H1779" t="s">
        <v>98</v>
      </c>
      <c r="I1779" t="s">
        <v>199</v>
      </c>
      <c r="J1779" t="s">
        <v>111</v>
      </c>
      <c r="K1779" t="s">
        <v>204</v>
      </c>
      <c r="L1779">
        <v>10</v>
      </c>
      <c r="X1779" s="16"/>
      <c r="Y1779" t="s">
        <v>69</v>
      </c>
      <c r="AB1779">
        <v>5</v>
      </c>
      <c r="AE1779" s="16"/>
      <c r="AF1779" s="16"/>
      <c r="AG1779" s="16"/>
      <c r="AH1779" s="16"/>
      <c r="AI1779" s="16"/>
      <c r="AJ1779" s="16"/>
      <c r="AK1779">
        <v>8</v>
      </c>
      <c r="AL1779" s="16">
        <v>9</v>
      </c>
      <c r="AM1779" s="16">
        <v>10</v>
      </c>
      <c r="AN1779" s="16">
        <v>9</v>
      </c>
      <c r="AO1779" s="16">
        <v>7</v>
      </c>
      <c r="AP1779" s="16">
        <v>9</v>
      </c>
      <c r="AQ1779" s="16">
        <v>1</v>
      </c>
      <c r="AR1779" s="16">
        <v>4</v>
      </c>
      <c r="AS1779" s="16">
        <v>3</v>
      </c>
      <c r="AT1779" s="16">
        <v>2</v>
      </c>
      <c r="AU1779">
        <v>1</v>
      </c>
      <c r="AV1779">
        <v>1</v>
      </c>
      <c r="AW1779">
        <v>0</v>
      </c>
      <c r="AX1779">
        <v>0</v>
      </c>
      <c r="AY1779">
        <v>0</v>
      </c>
      <c r="AZ1779">
        <v>0</v>
      </c>
    </row>
    <row r="1780" spans="1:52" x14ac:dyDescent="0.35">
      <c r="A1780">
        <v>14543</v>
      </c>
      <c r="B1780" t="s">
        <v>69</v>
      </c>
      <c r="C1780" t="s">
        <v>74</v>
      </c>
      <c r="D1780" t="s">
        <v>68</v>
      </c>
      <c r="E1780" t="s">
        <v>78</v>
      </c>
      <c r="F1780" t="s">
        <v>200</v>
      </c>
      <c r="G1780" t="s">
        <v>93</v>
      </c>
      <c r="H1780" t="s">
        <v>99</v>
      </c>
      <c r="I1780" t="s">
        <v>197</v>
      </c>
      <c r="J1780" t="s">
        <v>111</v>
      </c>
      <c r="K1780" t="s">
        <v>204</v>
      </c>
      <c r="L1780">
        <v>10</v>
      </c>
      <c r="X1780" s="16"/>
      <c r="Y1780" t="s">
        <v>69</v>
      </c>
      <c r="AB1780">
        <v>4</v>
      </c>
      <c r="AE1780" s="16"/>
      <c r="AF1780" s="16"/>
      <c r="AG1780" s="16"/>
      <c r="AH1780" s="16"/>
      <c r="AI1780" s="16"/>
      <c r="AJ1780" s="16"/>
      <c r="AK1780">
        <v>9</v>
      </c>
      <c r="AL1780" s="16">
        <v>8</v>
      </c>
      <c r="AM1780" s="16">
        <v>8</v>
      </c>
      <c r="AN1780" s="16">
        <v>8</v>
      </c>
      <c r="AO1780" s="16">
        <v>9</v>
      </c>
      <c r="AP1780" s="16">
        <v>9</v>
      </c>
      <c r="AQ1780" s="16">
        <v>4</v>
      </c>
      <c r="AR1780" s="16">
        <v>3</v>
      </c>
      <c r="AS1780" s="16">
        <v>2</v>
      </c>
      <c r="AT1780" s="16">
        <v>1</v>
      </c>
      <c r="AU1780">
        <v>0</v>
      </c>
      <c r="AV1780">
        <v>0</v>
      </c>
      <c r="AW1780">
        <v>1</v>
      </c>
      <c r="AX1780">
        <v>0</v>
      </c>
      <c r="AY1780">
        <v>0</v>
      </c>
      <c r="AZ1780">
        <v>0</v>
      </c>
    </row>
    <row r="1781" spans="1:52" x14ac:dyDescent="0.35">
      <c r="A1781">
        <v>14544</v>
      </c>
      <c r="B1781" t="s">
        <v>69</v>
      </c>
      <c r="C1781" t="s">
        <v>74</v>
      </c>
      <c r="D1781" t="s">
        <v>68</v>
      </c>
      <c r="E1781" t="s">
        <v>85</v>
      </c>
      <c r="F1781" t="s">
        <v>200</v>
      </c>
      <c r="G1781" t="s">
        <v>94</v>
      </c>
      <c r="H1781" t="s">
        <v>99</v>
      </c>
      <c r="I1781" t="s">
        <v>209</v>
      </c>
      <c r="J1781" t="s">
        <v>111</v>
      </c>
      <c r="K1781" t="s">
        <v>202</v>
      </c>
      <c r="L1781">
        <v>6</v>
      </c>
      <c r="X1781" s="16"/>
      <c r="Y1781" t="s">
        <v>68</v>
      </c>
      <c r="Z1781">
        <v>7</v>
      </c>
      <c r="AA1781">
        <v>4</v>
      </c>
      <c r="AB1781">
        <v>5</v>
      </c>
      <c r="AC1781">
        <v>4</v>
      </c>
      <c r="AD1781" t="s">
        <v>129</v>
      </c>
      <c r="AE1781" s="16">
        <v>2</v>
      </c>
      <c r="AF1781" s="16">
        <v>4</v>
      </c>
      <c r="AG1781" s="16">
        <v>3</v>
      </c>
      <c r="AH1781" s="16">
        <v>3</v>
      </c>
      <c r="AI1781" s="16"/>
      <c r="AJ1781" s="16">
        <v>2</v>
      </c>
      <c r="AK1781">
        <v>6</v>
      </c>
      <c r="AL1781" s="16">
        <v>8</v>
      </c>
      <c r="AM1781" s="16">
        <v>4</v>
      </c>
      <c r="AN1781" s="16">
        <v>8</v>
      </c>
      <c r="AO1781" s="16">
        <v>7</v>
      </c>
      <c r="AP1781" s="16">
        <v>8</v>
      </c>
      <c r="AQ1781" s="16">
        <v>4</v>
      </c>
      <c r="AR1781" s="16">
        <v>2</v>
      </c>
      <c r="AS1781" s="16">
        <v>3</v>
      </c>
      <c r="AT1781" s="16">
        <v>1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0</v>
      </c>
    </row>
    <row r="1782" spans="1:52" x14ac:dyDescent="0.35">
      <c r="A1782">
        <v>14548</v>
      </c>
      <c r="B1782" t="s">
        <v>69</v>
      </c>
      <c r="C1782" t="s">
        <v>74</v>
      </c>
      <c r="D1782" t="s">
        <v>68</v>
      </c>
      <c r="E1782" t="s">
        <v>86</v>
      </c>
      <c r="F1782" t="s">
        <v>200</v>
      </c>
      <c r="G1782" t="s">
        <v>94</v>
      </c>
      <c r="H1782" t="s">
        <v>98</v>
      </c>
      <c r="I1782" t="s">
        <v>205</v>
      </c>
      <c r="J1782" t="s">
        <v>111</v>
      </c>
      <c r="K1782" t="s">
        <v>204</v>
      </c>
      <c r="L1782">
        <v>10</v>
      </c>
      <c r="X1782" s="16"/>
      <c r="Y1782" t="s">
        <v>69</v>
      </c>
      <c r="AB1782">
        <v>5</v>
      </c>
      <c r="AE1782" s="16"/>
      <c r="AF1782" s="16"/>
      <c r="AG1782" s="16"/>
      <c r="AH1782" s="16"/>
      <c r="AI1782" s="16"/>
      <c r="AJ1782" s="16"/>
      <c r="AK1782">
        <v>9</v>
      </c>
      <c r="AL1782" s="16">
        <v>9</v>
      </c>
      <c r="AM1782" s="16">
        <v>9</v>
      </c>
      <c r="AN1782" s="16">
        <v>7</v>
      </c>
      <c r="AO1782" s="16">
        <v>9</v>
      </c>
      <c r="AP1782" s="16">
        <v>10</v>
      </c>
      <c r="AQ1782" s="16">
        <v>1</v>
      </c>
      <c r="AR1782" s="16">
        <v>4</v>
      </c>
      <c r="AS1782" s="16">
        <v>3</v>
      </c>
      <c r="AT1782" s="16">
        <v>2</v>
      </c>
      <c r="AU1782">
        <v>1</v>
      </c>
      <c r="AV1782">
        <v>1</v>
      </c>
      <c r="AW1782">
        <v>0</v>
      </c>
      <c r="AX1782">
        <v>0</v>
      </c>
      <c r="AY1782">
        <v>0</v>
      </c>
      <c r="AZ1782">
        <v>0</v>
      </c>
    </row>
    <row r="1783" spans="1:52" x14ac:dyDescent="0.35">
      <c r="A1783">
        <v>14552</v>
      </c>
      <c r="B1783" t="s">
        <v>69</v>
      </c>
      <c r="C1783" t="s">
        <v>74</v>
      </c>
      <c r="D1783" t="s">
        <v>68</v>
      </c>
      <c r="E1783" t="s">
        <v>84</v>
      </c>
      <c r="F1783" t="s">
        <v>198</v>
      </c>
      <c r="G1783" t="s">
        <v>96</v>
      </c>
      <c r="H1783" t="s">
        <v>98</v>
      </c>
      <c r="I1783" t="s">
        <v>207</v>
      </c>
      <c r="J1783" t="s">
        <v>111</v>
      </c>
      <c r="K1783" t="s">
        <v>204</v>
      </c>
      <c r="L1783">
        <v>9</v>
      </c>
      <c r="X1783" s="16"/>
      <c r="Y1783" t="s">
        <v>69</v>
      </c>
      <c r="AB1783">
        <v>4</v>
      </c>
      <c r="AE1783" s="16"/>
      <c r="AF1783" s="16"/>
      <c r="AG1783" s="16"/>
      <c r="AH1783" s="16"/>
      <c r="AI1783" s="16"/>
      <c r="AJ1783" s="16"/>
      <c r="AK1783">
        <v>10</v>
      </c>
      <c r="AL1783" s="16">
        <v>10</v>
      </c>
      <c r="AM1783" s="16">
        <v>7</v>
      </c>
      <c r="AN1783" s="16">
        <v>10</v>
      </c>
      <c r="AO1783" s="16">
        <v>8</v>
      </c>
      <c r="AP1783" s="16">
        <v>8</v>
      </c>
      <c r="AQ1783" s="16">
        <v>1</v>
      </c>
      <c r="AR1783" s="16">
        <v>3</v>
      </c>
      <c r="AS1783" s="16">
        <v>2</v>
      </c>
      <c r="AT1783" s="16">
        <v>4</v>
      </c>
      <c r="AU1783">
        <v>1</v>
      </c>
      <c r="AV1783">
        <v>1</v>
      </c>
      <c r="AW1783">
        <v>1</v>
      </c>
      <c r="AX1783">
        <v>0</v>
      </c>
      <c r="AY1783">
        <v>0</v>
      </c>
      <c r="AZ1783">
        <v>0</v>
      </c>
    </row>
    <row r="1784" spans="1:52" x14ac:dyDescent="0.35">
      <c r="A1784">
        <v>14553</v>
      </c>
      <c r="B1784" t="s">
        <v>69</v>
      </c>
      <c r="C1784" t="s">
        <v>74</v>
      </c>
      <c r="D1784" t="s">
        <v>68</v>
      </c>
      <c r="E1784" t="s">
        <v>79</v>
      </c>
      <c r="F1784" t="s">
        <v>196</v>
      </c>
      <c r="G1784" t="s">
        <v>95</v>
      </c>
      <c r="H1784" t="s">
        <v>98</v>
      </c>
      <c r="I1784" t="s">
        <v>206</v>
      </c>
      <c r="J1784" t="s">
        <v>111</v>
      </c>
      <c r="K1784" t="s">
        <v>204</v>
      </c>
      <c r="L1784">
        <v>5</v>
      </c>
      <c r="X1784" s="16"/>
      <c r="Y1784" t="s">
        <v>68</v>
      </c>
      <c r="Z1784">
        <v>7</v>
      </c>
      <c r="AA1784">
        <v>3</v>
      </c>
      <c r="AB1784">
        <v>5</v>
      </c>
      <c r="AC1784">
        <v>4</v>
      </c>
      <c r="AD1784" t="s">
        <v>129</v>
      </c>
      <c r="AE1784" s="16">
        <v>4</v>
      </c>
      <c r="AF1784" s="16">
        <v>3</v>
      </c>
      <c r="AG1784" s="16">
        <v>2</v>
      </c>
      <c r="AH1784" s="16">
        <v>4</v>
      </c>
      <c r="AI1784" s="16"/>
      <c r="AJ1784" s="16">
        <v>3</v>
      </c>
      <c r="AK1784">
        <v>6</v>
      </c>
      <c r="AL1784" s="16">
        <v>6</v>
      </c>
      <c r="AM1784" s="16">
        <v>8</v>
      </c>
      <c r="AN1784" s="16">
        <v>8</v>
      </c>
      <c r="AO1784" s="16">
        <v>9</v>
      </c>
      <c r="AP1784" s="16">
        <v>7</v>
      </c>
      <c r="AQ1784" s="16">
        <v>4</v>
      </c>
      <c r="AR1784" s="16">
        <v>2</v>
      </c>
      <c r="AS1784" s="16">
        <v>3</v>
      </c>
      <c r="AT1784" s="16">
        <v>1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0</v>
      </c>
    </row>
    <row r="1785" spans="1:52" x14ac:dyDescent="0.35">
      <c r="A1785">
        <v>14555</v>
      </c>
      <c r="B1785" t="s">
        <v>69</v>
      </c>
      <c r="C1785" t="s">
        <v>74</v>
      </c>
      <c r="D1785" t="s">
        <v>68</v>
      </c>
      <c r="E1785" t="s">
        <v>78</v>
      </c>
      <c r="F1785" t="s">
        <v>196</v>
      </c>
      <c r="G1785" t="s">
        <v>96</v>
      </c>
      <c r="H1785" t="s">
        <v>97</v>
      </c>
      <c r="I1785" t="s">
        <v>199</v>
      </c>
      <c r="J1785" t="s">
        <v>111</v>
      </c>
      <c r="K1785" t="s">
        <v>117</v>
      </c>
      <c r="L1785">
        <v>9</v>
      </c>
      <c r="X1785" s="16"/>
      <c r="Y1785" t="s">
        <v>69</v>
      </c>
      <c r="AB1785">
        <v>5</v>
      </c>
      <c r="AE1785" s="16"/>
      <c r="AF1785" s="16"/>
      <c r="AG1785" s="16"/>
      <c r="AH1785" s="16"/>
      <c r="AI1785" s="16"/>
      <c r="AJ1785" s="16"/>
      <c r="AK1785">
        <v>10</v>
      </c>
      <c r="AL1785" s="16">
        <v>9</v>
      </c>
      <c r="AM1785" s="16">
        <v>8</v>
      </c>
      <c r="AN1785" s="16">
        <v>10</v>
      </c>
      <c r="AO1785" s="16">
        <v>10</v>
      </c>
      <c r="AP1785" s="16">
        <v>8</v>
      </c>
      <c r="AQ1785" s="16">
        <v>2</v>
      </c>
      <c r="AR1785" s="16">
        <v>4</v>
      </c>
      <c r="AS1785" s="16">
        <v>3</v>
      </c>
      <c r="AT1785" s="16">
        <v>1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0</v>
      </c>
    </row>
    <row r="1786" spans="1:52" x14ac:dyDescent="0.35">
      <c r="A1786">
        <v>14561</v>
      </c>
      <c r="B1786" t="s">
        <v>69</v>
      </c>
      <c r="C1786" t="s">
        <v>74</v>
      </c>
      <c r="D1786" t="s">
        <v>68</v>
      </c>
      <c r="E1786" t="s">
        <v>78</v>
      </c>
      <c r="F1786" t="s">
        <v>198</v>
      </c>
      <c r="G1786" t="s">
        <v>95</v>
      </c>
      <c r="H1786" t="s">
        <v>97</v>
      </c>
      <c r="I1786" t="s">
        <v>197</v>
      </c>
      <c r="J1786" t="s">
        <v>111</v>
      </c>
      <c r="K1786" t="s">
        <v>116</v>
      </c>
      <c r="L1786">
        <v>8</v>
      </c>
      <c r="X1786" s="16"/>
      <c r="Y1786" t="s">
        <v>69</v>
      </c>
      <c r="AB1786">
        <v>5</v>
      </c>
      <c r="AE1786" s="16"/>
      <c r="AF1786" s="16"/>
      <c r="AG1786" s="16"/>
      <c r="AH1786" s="16"/>
      <c r="AI1786" s="16"/>
      <c r="AJ1786" s="16"/>
      <c r="AK1786">
        <v>7</v>
      </c>
      <c r="AL1786" s="16">
        <v>8</v>
      </c>
      <c r="AM1786" s="16">
        <v>10</v>
      </c>
      <c r="AN1786" s="16">
        <v>8</v>
      </c>
      <c r="AO1786" s="16">
        <v>9</v>
      </c>
      <c r="AP1786" s="16">
        <v>7</v>
      </c>
      <c r="AQ1786" s="16">
        <v>1</v>
      </c>
      <c r="AR1786" s="16">
        <v>4</v>
      </c>
      <c r="AS1786" s="16">
        <v>3</v>
      </c>
      <c r="AT1786" s="16">
        <v>2</v>
      </c>
      <c r="AU1786">
        <v>0</v>
      </c>
      <c r="AV1786">
        <v>1</v>
      </c>
      <c r="AW1786">
        <v>0</v>
      </c>
      <c r="AX1786">
        <v>0</v>
      </c>
      <c r="AY1786">
        <v>0</v>
      </c>
      <c r="AZ1786">
        <v>0</v>
      </c>
    </row>
    <row r="1787" spans="1:52" x14ac:dyDescent="0.35">
      <c r="A1787">
        <v>14562</v>
      </c>
      <c r="B1787" t="s">
        <v>69</v>
      </c>
      <c r="C1787" t="s">
        <v>74</v>
      </c>
      <c r="D1787" t="s">
        <v>68</v>
      </c>
      <c r="E1787" t="s">
        <v>84</v>
      </c>
      <c r="F1787" t="s">
        <v>196</v>
      </c>
      <c r="G1787" t="s">
        <v>96</v>
      </c>
      <c r="H1787" t="s">
        <v>97</v>
      </c>
      <c r="I1787" t="s">
        <v>206</v>
      </c>
      <c r="J1787" t="s">
        <v>111</v>
      </c>
      <c r="K1787" t="s">
        <v>202</v>
      </c>
      <c r="L1787">
        <v>10</v>
      </c>
      <c r="X1787" s="16"/>
      <c r="Y1787" t="s">
        <v>69</v>
      </c>
      <c r="AB1787">
        <v>5</v>
      </c>
      <c r="AE1787" s="16"/>
      <c r="AF1787" s="16"/>
      <c r="AG1787" s="16"/>
      <c r="AH1787" s="16"/>
      <c r="AI1787" s="16"/>
      <c r="AJ1787" s="16"/>
      <c r="AK1787">
        <v>9</v>
      </c>
      <c r="AL1787" s="16">
        <v>10</v>
      </c>
      <c r="AM1787" s="16">
        <v>7</v>
      </c>
      <c r="AN1787" s="16">
        <v>7</v>
      </c>
      <c r="AO1787" s="16">
        <v>7</v>
      </c>
      <c r="AP1787" s="16">
        <v>8</v>
      </c>
      <c r="AQ1787" s="16">
        <v>4</v>
      </c>
      <c r="AR1787" s="16">
        <v>1</v>
      </c>
      <c r="AS1787" s="16">
        <v>3</v>
      </c>
      <c r="AT1787" s="16">
        <v>2</v>
      </c>
      <c r="AU1787">
        <v>0</v>
      </c>
      <c r="AV1787">
        <v>1</v>
      </c>
      <c r="AW1787">
        <v>0</v>
      </c>
      <c r="AX1787">
        <v>0</v>
      </c>
      <c r="AY1787">
        <v>0</v>
      </c>
      <c r="AZ1787">
        <v>0</v>
      </c>
    </row>
    <row r="1788" spans="1:52" x14ac:dyDescent="0.35">
      <c r="A1788">
        <v>14563</v>
      </c>
      <c r="B1788" t="s">
        <v>69</v>
      </c>
      <c r="C1788" t="s">
        <v>74</v>
      </c>
      <c r="D1788" t="s">
        <v>68</v>
      </c>
      <c r="E1788" t="s">
        <v>85</v>
      </c>
      <c r="F1788" t="s">
        <v>198</v>
      </c>
      <c r="G1788" t="s">
        <v>96</v>
      </c>
      <c r="H1788" t="s">
        <v>98</v>
      </c>
      <c r="I1788" t="s">
        <v>201</v>
      </c>
      <c r="J1788" t="s">
        <v>111</v>
      </c>
      <c r="K1788" t="s">
        <v>202</v>
      </c>
      <c r="L1788">
        <v>9</v>
      </c>
      <c r="X1788" s="16"/>
      <c r="Y1788" t="s">
        <v>68</v>
      </c>
      <c r="Z1788">
        <v>9</v>
      </c>
      <c r="AA1788">
        <v>4</v>
      </c>
      <c r="AB1788">
        <v>4</v>
      </c>
      <c r="AC1788">
        <v>10</v>
      </c>
      <c r="AD1788" t="s">
        <v>128</v>
      </c>
      <c r="AE1788" s="16">
        <v>5</v>
      </c>
      <c r="AF1788" s="16">
        <v>3</v>
      </c>
      <c r="AG1788" s="16">
        <v>5</v>
      </c>
      <c r="AH1788" s="16">
        <v>4</v>
      </c>
      <c r="AI1788" s="16">
        <v>3</v>
      </c>
      <c r="AJ1788" s="16"/>
      <c r="AK1788">
        <v>10</v>
      </c>
      <c r="AL1788" s="16">
        <v>10</v>
      </c>
      <c r="AM1788" s="16">
        <v>10</v>
      </c>
      <c r="AN1788" s="16">
        <v>8</v>
      </c>
      <c r="AO1788" s="16">
        <v>9</v>
      </c>
      <c r="AP1788" s="16">
        <v>8</v>
      </c>
      <c r="AQ1788" s="16">
        <v>2</v>
      </c>
      <c r="AR1788" s="16">
        <v>1</v>
      </c>
      <c r="AS1788" s="16">
        <v>4</v>
      </c>
      <c r="AT1788" s="16">
        <v>3</v>
      </c>
      <c r="AU1788">
        <v>0</v>
      </c>
      <c r="AV1788">
        <v>1</v>
      </c>
      <c r="AW1788">
        <v>0</v>
      </c>
      <c r="AX1788">
        <v>0</v>
      </c>
      <c r="AY1788">
        <v>0</v>
      </c>
      <c r="AZ1788">
        <v>0</v>
      </c>
    </row>
    <row r="1789" spans="1:52" x14ac:dyDescent="0.35">
      <c r="A1789">
        <v>14567</v>
      </c>
      <c r="B1789" t="s">
        <v>69</v>
      </c>
      <c r="C1789" t="s">
        <v>74</v>
      </c>
      <c r="D1789" t="s">
        <v>68</v>
      </c>
      <c r="E1789" t="s">
        <v>75</v>
      </c>
      <c r="F1789" t="s">
        <v>196</v>
      </c>
      <c r="G1789" t="s">
        <v>96</v>
      </c>
      <c r="H1789" t="s">
        <v>97</v>
      </c>
      <c r="I1789" t="s">
        <v>206</v>
      </c>
      <c r="J1789" t="s">
        <v>111</v>
      </c>
      <c r="K1789" t="s">
        <v>204</v>
      </c>
      <c r="L1789">
        <v>10</v>
      </c>
      <c r="X1789" s="16"/>
      <c r="Y1789" t="s">
        <v>69</v>
      </c>
      <c r="AB1789">
        <v>4</v>
      </c>
      <c r="AE1789" s="16"/>
      <c r="AF1789" s="16"/>
      <c r="AG1789" s="16"/>
      <c r="AH1789" s="16"/>
      <c r="AI1789" s="16"/>
      <c r="AJ1789" s="16"/>
      <c r="AK1789">
        <v>9</v>
      </c>
      <c r="AL1789" s="16">
        <v>10</v>
      </c>
      <c r="AM1789" s="16">
        <v>9</v>
      </c>
      <c r="AN1789" s="16">
        <v>8</v>
      </c>
      <c r="AO1789" s="16">
        <v>9</v>
      </c>
      <c r="AP1789" s="16">
        <v>8</v>
      </c>
      <c r="AQ1789" s="16">
        <v>1</v>
      </c>
      <c r="AR1789" s="16">
        <v>4</v>
      </c>
      <c r="AS1789" s="16">
        <v>3</v>
      </c>
      <c r="AT1789" s="16">
        <v>2</v>
      </c>
      <c r="AU1789">
        <v>1</v>
      </c>
      <c r="AV1789">
        <v>1</v>
      </c>
      <c r="AW1789">
        <v>0</v>
      </c>
      <c r="AX1789">
        <v>0</v>
      </c>
      <c r="AY1789">
        <v>0</v>
      </c>
      <c r="AZ1789">
        <v>0</v>
      </c>
    </row>
    <row r="1790" spans="1:52" x14ac:dyDescent="0.35">
      <c r="A1790">
        <v>14568</v>
      </c>
      <c r="B1790" t="s">
        <v>69</v>
      </c>
      <c r="C1790" t="s">
        <v>74</v>
      </c>
      <c r="D1790" t="s">
        <v>68</v>
      </c>
      <c r="E1790" t="s">
        <v>78</v>
      </c>
      <c r="F1790" t="s">
        <v>196</v>
      </c>
      <c r="G1790" t="s">
        <v>96</v>
      </c>
      <c r="H1790" t="s">
        <v>97</v>
      </c>
      <c r="I1790" t="s">
        <v>199</v>
      </c>
      <c r="J1790" t="s">
        <v>111</v>
      </c>
      <c r="K1790" t="s">
        <v>204</v>
      </c>
      <c r="L1790">
        <v>9</v>
      </c>
      <c r="X1790" s="16"/>
      <c r="Y1790" t="s">
        <v>69</v>
      </c>
      <c r="AB1790">
        <v>5</v>
      </c>
      <c r="AE1790" s="16"/>
      <c r="AF1790" s="16"/>
      <c r="AG1790" s="16"/>
      <c r="AH1790" s="16"/>
      <c r="AI1790" s="16"/>
      <c r="AJ1790" s="16"/>
      <c r="AK1790">
        <v>10</v>
      </c>
      <c r="AL1790" s="16">
        <v>9</v>
      </c>
      <c r="AM1790" s="16">
        <v>7</v>
      </c>
      <c r="AN1790" s="16">
        <v>7</v>
      </c>
      <c r="AO1790" s="16">
        <v>10</v>
      </c>
      <c r="AP1790" s="16">
        <v>8</v>
      </c>
      <c r="AQ1790" s="16">
        <v>1</v>
      </c>
      <c r="AR1790" s="16">
        <v>4</v>
      </c>
      <c r="AS1790" s="16">
        <v>3</v>
      </c>
      <c r="AT1790" s="16">
        <v>2</v>
      </c>
      <c r="AU1790">
        <v>0</v>
      </c>
      <c r="AV1790">
        <v>0</v>
      </c>
      <c r="AW1790">
        <v>0</v>
      </c>
      <c r="AX1790">
        <v>0</v>
      </c>
      <c r="AY1790">
        <v>1</v>
      </c>
      <c r="AZ1790">
        <v>0</v>
      </c>
    </row>
    <row r="1791" spans="1:52" x14ac:dyDescent="0.35">
      <c r="A1791">
        <v>14569</v>
      </c>
      <c r="B1791" t="s">
        <v>69</v>
      </c>
      <c r="C1791" t="s">
        <v>74</v>
      </c>
      <c r="D1791" t="s">
        <v>68</v>
      </c>
      <c r="E1791" t="s">
        <v>77</v>
      </c>
      <c r="F1791" t="s">
        <v>196</v>
      </c>
      <c r="G1791" t="s">
        <v>96</v>
      </c>
      <c r="H1791" t="s">
        <v>98</v>
      </c>
      <c r="I1791" t="s">
        <v>199</v>
      </c>
      <c r="J1791" t="s">
        <v>111</v>
      </c>
      <c r="K1791" t="s">
        <v>116</v>
      </c>
      <c r="L1791">
        <v>8</v>
      </c>
      <c r="X1791" s="16"/>
      <c r="Y1791" t="s">
        <v>69</v>
      </c>
      <c r="AB1791">
        <v>5</v>
      </c>
      <c r="AE1791" s="16"/>
      <c r="AF1791" s="16"/>
      <c r="AG1791" s="16"/>
      <c r="AH1791" s="16"/>
      <c r="AI1791" s="16"/>
      <c r="AJ1791" s="16"/>
      <c r="AK1791">
        <v>9</v>
      </c>
      <c r="AL1791" s="16">
        <v>7</v>
      </c>
      <c r="AM1791" s="16">
        <v>8</v>
      </c>
      <c r="AN1791" s="16">
        <v>7</v>
      </c>
      <c r="AO1791" s="16">
        <v>8</v>
      </c>
      <c r="AP1791" s="16">
        <v>7</v>
      </c>
      <c r="AQ1791" s="16">
        <v>4</v>
      </c>
      <c r="AR1791" s="16">
        <v>1</v>
      </c>
      <c r="AS1791" s="16">
        <v>2</v>
      </c>
      <c r="AT1791" s="16">
        <v>3</v>
      </c>
      <c r="AU1791">
        <v>0</v>
      </c>
      <c r="AV1791">
        <v>1</v>
      </c>
      <c r="AW1791">
        <v>0</v>
      </c>
      <c r="AX1791">
        <v>0</v>
      </c>
      <c r="AY1791">
        <v>0</v>
      </c>
      <c r="AZ1791">
        <v>0</v>
      </c>
    </row>
    <row r="1792" spans="1:52" x14ac:dyDescent="0.35">
      <c r="A1792">
        <v>14573</v>
      </c>
      <c r="B1792" t="s">
        <v>69</v>
      </c>
      <c r="C1792" t="s">
        <v>74</v>
      </c>
      <c r="D1792" t="s">
        <v>68</v>
      </c>
      <c r="E1792" t="s">
        <v>78</v>
      </c>
      <c r="F1792" t="s">
        <v>208</v>
      </c>
      <c r="G1792" t="s">
        <v>93</v>
      </c>
      <c r="H1792" t="s">
        <v>99</v>
      </c>
      <c r="I1792" t="s">
        <v>201</v>
      </c>
      <c r="J1792" t="s">
        <v>110</v>
      </c>
      <c r="K1792" t="s">
        <v>202</v>
      </c>
      <c r="L1792">
        <v>9</v>
      </c>
      <c r="P1792">
        <v>10</v>
      </c>
      <c r="Q1792">
        <v>10</v>
      </c>
      <c r="R1792">
        <v>10</v>
      </c>
      <c r="S1792">
        <v>10</v>
      </c>
      <c r="T1792">
        <v>9</v>
      </c>
      <c r="U1792">
        <v>10</v>
      </c>
      <c r="V1792" t="s">
        <v>123</v>
      </c>
      <c r="X1792">
        <v>4</v>
      </c>
      <c r="Y1792" t="s">
        <v>68</v>
      </c>
      <c r="Z1792">
        <v>9</v>
      </c>
      <c r="AA1792">
        <v>5</v>
      </c>
      <c r="AB1792">
        <v>5</v>
      </c>
      <c r="AC1792">
        <v>9</v>
      </c>
      <c r="AD1792" t="s">
        <v>129</v>
      </c>
      <c r="AE1792" s="16">
        <v>2</v>
      </c>
      <c r="AF1792" s="16">
        <v>4</v>
      </c>
      <c r="AG1792" s="16">
        <v>2</v>
      </c>
      <c r="AH1792" s="16">
        <v>3</v>
      </c>
      <c r="AI1792" s="16"/>
      <c r="AJ1792" s="16">
        <v>2</v>
      </c>
      <c r="AL1792" s="16"/>
      <c r="AM1792" s="16"/>
      <c r="AN1792" s="16"/>
      <c r="AO1792" s="16"/>
      <c r="AP1792" s="16"/>
      <c r="AQ1792" s="16"/>
      <c r="AR1792" s="16"/>
      <c r="AS1792" s="16"/>
      <c r="AT1792" s="16"/>
      <c r="AU1792">
        <v>1</v>
      </c>
      <c r="AV1792">
        <v>1</v>
      </c>
      <c r="AW1792">
        <v>0</v>
      </c>
      <c r="AX1792">
        <v>0</v>
      </c>
      <c r="AY1792">
        <v>0</v>
      </c>
      <c r="AZ1792">
        <v>0</v>
      </c>
    </row>
    <row r="1793" spans="1:52" x14ac:dyDescent="0.35">
      <c r="A1793">
        <v>14574</v>
      </c>
      <c r="B1793" t="s">
        <v>69</v>
      </c>
      <c r="C1793" t="s">
        <v>74</v>
      </c>
      <c r="D1793" t="s">
        <v>68</v>
      </c>
      <c r="E1793" t="s">
        <v>85</v>
      </c>
      <c r="F1793" t="s">
        <v>198</v>
      </c>
      <c r="G1793" t="s">
        <v>95</v>
      </c>
      <c r="H1793" t="s">
        <v>97</v>
      </c>
      <c r="I1793" t="s">
        <v>201</v>
      </c>
      <c r="J1793" t="s">
        <v>111</v>
      </c>
      <c r="K1793" t="s">
        <v>204</v>
      </c>
      <c r="L1793">
        <v>9</v>
      </c>
      <c r="X1793" s="16"/>
      <c r="Y1793" t="s">
        <v>69</v>
      </c>
      <c r="AB1793">
        <v>5</v>
      </c>
      <c r="AE1793" s="16"/>
      <c r="AF1793" s="16"/>
      <c r="AG1793" s="16"/>
      <c r="AH1793" s="16"/>
      <c r="AI1793" s="16"/>
      <c r="AJ1793" s="16"/>
      <c r="AK1793">
        <v>9</v>
      </c>
      <c r="AL1793" s="16">
        <v>9</v>
      </c>
      <c r="AM1793" s="16">
        <v>7</v>
      </c>
      <c r="AN1793" s="16">
        <v>10</v>
      </c>
      <c r="AO1793" s="16">
        <v>9</v>
      </c>
      <c r="AP1793" s="16">
        <v>8</v>
      </c>
      <c r="AQ1793" s="16">
        <v>2</v>
      </c>
      <c r="AR1793" s="16">
        <v>1</v>
      </c>
      <c r="AS1793" s="16">
        <v>3</v>
      </c>
      <c r="AT1793" s="16">
        <v>4</v>
      </c>
      <c r="AU1793">
        <v>1</v>
      </c>
      <c r="AV1793">
        <v>1</v>
      </c>
      <c r="AW1793">
        <v>0</v>
      </c>
      <c r="AX1793">
        <v>0</v>
      </c>
      <c r="AY1793">
        <v>0</v>
      </c>
      <c r="AZ1793">
        <v>0</v>
      </c>
    </row>
    <row r="1794" spans="1:52" x14ac:dyDescent="0.35">
      <c r="A1794">
        <v>14576</v>
      </c>
      <c r="B1794" t="s">
        <v>69</v>
      </c>
      <c r="C1794" t="s">
        <v>74</v>
      </c>
      <c r="D1794" t="s">
        <v>68</v>
      </c>
      <c r="E1794" t="s">
        <v>75</v>
      </c>
      <c r="F1794" t="s">
        <v>196</v>
      </c>
      <c r="G1794" t="s">
        <v>96</v>
      </c>
      <c r="H1794" t="s">
        <v>97</v>
      </c>
      <c r="I1794" t="s">
        <v>203</v>
      </c>
      <c r="J1794" t="s">
        <v>111</v>
      </c>
      <c r="K1794" t="s">
        <v>204</v>
      </c>
      <c r="L1794">
        <v>10</v>
      </c>
      <c r="X1794" s="16"/>
      <c r="Y1794" t="s">
        <v>69</v>
      </c>
      <c r="AB1794">
        <v>5</v>
      </c>
      <c r="AE1794" s="16"/>
      <c r="AF1794" s="16"/>
      <c r="AG1794" s="16"/>
      <c r="AH1794" s="16"/>
      <c r="AI1794" s="16"/>
      <c r="AJ1794" s="16"/>
      <c r="AK1794">
        <v>9</v>
      </c>
      <c r="AL1794" s="16">
        <v>10</v>
      </c>
      <c r="AM1794" s="16">
        <v>7</v>
      </c>
      <c r="AN1794" s="16">
        <v>7</v>
      </c>
      <c r="AO1794" s="16">
        <v>7</v>
      </c>
      <c r="AP1794" s="16">
        <v>8</v>
      </c>
      <c r="AQ1794" s="16">
        <v>2</v>
      </c>
      <c r="AR1794" s="16">
        <v>1</v>
      </c>
      <c r="AS1794" s="16">
        <v>3</v>
      </c>
      <c r="AT1794" s="16">
        <v>4</v>
      </c>
      <c r="AU1794">
        <v>0</v>
      </c>
      <c r="AV1794">
        <v>0</v>
      </c>
      <c r="AW1794">
        <v>0</v>
      </c>
      <c r="AX1794">
        <v>1</v>
      </c>
      <c r="AY1794">
        <v>0</v>
      </c>
      <c r="AZ1794">
        <v>0</v>
      </c>
    </row>
    <row r="1795" spans="1:52" x14ac:dyDescent="0.35">
      <c r="A1795">
        <v>14586</v>
      </c>
      <c r="B1795" t="s">
        <v>69</v>
      </c>
      <c r="C1795" t="s">
        <v>74</v>
      </c>
      <c r="D1795" t="s">
        <v>68</v>
      </c>
      <c r="E1795" t="s">
        <v>86</v>
      </c>
      <c r="F1795" t="s">
        <v>198</v>
      </c>
      <c r="G1795" t="s">
        <v>95</v>
      </c>
      <c r="H1795" t="s">
        <v>97</v>
      </c>
      <c r="I1795" t="s">
        <v>207</v>
      </c>
      <c r="J1795" t="s">
        <v>110</v>
      </c>
      <c r="K1795" t="s">
        <v>204</v>
      </c>
      <c r="L1795">
        <v>9</v>
      </c>
      <c r="P1795">
        <v>10</v>
      </c>
      <c r="Q1795">
        <v>8</v>
      </c>
      <c r="R1795">
        <v>10</v>
      </c>
      <c r="S1795">
        <v>10</v>
      </c>
      <c r="T1795">
        <v>10</v>
      </c>
      <c r="U1795">
        <v>8</v>
      </c>
      <c r="V1795" t="s">
        <v>123</v>
      </c>
      <c r="X1795">
        <v>5</v>
      </c>
      <c r="Y1795" t="s">
        <v>68</v>
      </c>
      <c r="Z1795">
        <v>9</v>
      </c>
      <c r="AA1795">
        <v>4</v>
      </c>
      <c r="AB1795">
        <v>4</v>
      </c>
      <c r="AC1795">
        <v>10</v>
      </c>
      <c r="AD1795" t="s">
        <v>129</v>
      </c>
      <c r="AE1795" s="16">
        <v>5</v>
      </c>
      <c r="AF1795" s="16">
        <v>4</v>
      </c>
      <c r="AG1795" s="16">
        <v>4</v>
      </c>
      <c r="AH1795" s="16">
        <v>4</v>
      </c>
      <c r="AI1795" s="16"/>
      <c r="AJ1795" s="16">
        <v>2</v>
      </c>
      <c r="AL1795" s="16"/>
      <c r="AM1795" s="16"/>
      <c r="AN1795" s="16"/>
      <c r="AO1795" s="16"/>
      <c r="AP1795" s="16"/>
      <c r="AQ1795" s="16"/>
      <c r="AR1795" s="16"/>
      <c r="AS1795" s="16"/>
      <c r="AT1795" s="16"/>
      <c r="AU1795">
        <v>0</v>
      </c>
      <c r="AV1795">
        <v>0</v>
      </c>
      <c r="AW1795">
        <v>0</v>
      </c>
      <c r="AX1795">
        <v>0</v>
      </c>
      <c r="AY1795">
        <v>1</v>
      </c>
      <c r="AZ1795">
        <v>0</v>
      </c>
    </row>
    <row r="1796" spans="1:52" x14ac:dyDescent="0.35">
      <c r="A1796">
        <v>14589</v>
      </c>
      <c r="B1796" t="s">
        <v>69</v>
      </c>
      <c r="C1796" t="s">
        <v>74</v>
      </c>
      <c r="D1796" t="s">
        <v>68</v>
      </c>
      <c r="E1796" t="s">
        <v>77</v>
      </c>
      <c r="F1796" t="s">
        <v>196</v>
      </c>
      <c r="G1796" t="s">
        <v>95</v>
      </c>
      <c r="H1796" t="s">
        <v>98</v>
      </c>
      <c r="I1796" t="s">
        <v>205</v>
      </c>
      <c r="J1796" t="s">
        <v>111</v>
      </c>
      <c r="K1796" t="s">
        <v>116</v>
      </c>
      <c r="L1796">
        <v>9</v>
      </c>
      <c r="X1796" s="16"/>
      <c r="Y1796" t="s">
        <v>69</v>
      </c>
      <c r="AB1796">
        <v>4</v>
      </c>
      <c r="AE1796" s="16"/>
      <c r="AF1796" s="16"/>
      <c r="AG1796" s="16"/>
      <c r="AH1796" s="16"/>
      <c r="AI1796" s="16"/>
      <c r="AJ1796" s="16"/>
      <c r="AK1796">
        <v>10</v>
      </c>
      <c r="AL1796" s="16">
        <v>10</v>
      </c>
      <c r="AM1796" s="16">
        <v>10</v>
      </c>
      <c r="AN1796" s="16">
        <v>10</v>
      </c>
      <c r="AO1796" s="16">
        <v>8</v>
      </c>
      <c r="AP1796" s="16">
        <v>8</v>
      </c>
      <c r="AQ1796" s="16">
        <v>1</v>
      </c>
      <c r="AR1796" s="16">
        <v>3</v>
      </c>
      <c r="AS1796" s="16">
        <v>2</v>
      </c>
      <c r="AT1796" s="16">
        <v>4</v>
      </c>
      <c r="AU1796">
        <v>1</v>
      </c>
      <c r="AV1796">
        <v>1</v>
      </c>
      <c r="AW1796">
        <v>0</v>
      </c>
      <c r="AX1796">
        <v>0</v>
      </c>
      <c r="AY1796">
        <v>0</v>
      </c>
      <c r="AZ1796">
        <v>0</v>
      </c>
    </row>
    <row r="1797" spans="1:52" x14ac:dyDescent="0.35">
      <c r="A1797">
        <v>14590</v>
      </c>
      <c r="B1797" t="s">
        <v>69</v>
      </c>
      <c r="C1797" t="s">
        <v>74</v>
      </c>
      <c r="D1797" t="s">
        <v>68</v>
      </c>
      <c r="E1797" t="s">
        <v>85</v>
      </c>
      <c r="F1797" t="s">
        <v>198</v>
      </c>
      <c r="G1797" t="s">
        <v>95</v>
      </c>
      <c r="H1797" t="s">
        <v>97</v>
      </c>
      <c r="I1797" t="s">
        <v>207</v>
      </c>
      <c r="J1797" t="s">
        <v>110</v>
      </c>
      <c r="K1797" t="s">
        <v>116</v>
      </c>
      <c r="L1797">
        <v>7</v>
      </c>
      <c r="P1797">
        <v>7</v>
      </c>
      <c r="Q1797">
        <v>9</v>
      </c>
      <c r="R1797">
        <v>7</v>
      </c>
      <c r="S1797">
        <v>8</v>
      </c>
      <c r="T1797">
        <v>9</v>
      </c>
      <c r="U1797">
        <v>9</v>
      </c>
      <c r="V1797" t="s">
        <v>125</v>
      </c>
      <c r="X1797">
        <v>4</v>
      </c>
      <c r="Y1797" t="s">
        <v>68</v>
      </c>
      <c r="Z1797">
        <v>8</v>
      </c>
      <c r="AA1797">
        <v>5</v>
      </c>
      <c r="AB1797">
        <v>4</v>
      </c>
      <c r="AC1797">
        <v>5</v>
      </c>
      <c r="AD1797" t="s">
        <v>129</v>
      </c>
      <c r="AE1797" s="16">
        <v>5</v>
      </c>
      <c r="AF1797" s="16">
        <v>5</v>
      </c>
      <c r="AG1797" s="16">
        <v>4</v>
      </c>
      <c r="AH1797" s="16">
        <v>4</v>
      </c>
      <c r="AI1797" s="16"/>
      <c r="AJ1797" s="16">
        <v>3</v>
      </c>
      <c r="AL1797" s="16"/>
      <c r="AM1797" s="16"/>
      <c r="AN1797" s="16"/>
      <c r="AO1797" s="16"/>
      <c r="AP1797" s="16"/>
      <c r="AQ1797" s="16"/>
      <c r="AR1797" s="16"/>
      <c r="AS1797" s="16"/>
      <c r="AT1797" s="16"/>
      <c r="AU1797">
        <v>1</v>
      </c>
      <c r="AV1797">
        <v>0</v>
      </c>
      <c r="AW1797">
        <v>0</v>
      </c>
      <c r="AX1797">
        <v>0</v>
      </c>
      <c r="AY1797">
        <v>0</v>
      </c>
      <c r="AZ1797">
        <v>0</v>
      </c>
    </row>
    <row r="1798" spans="1:52" x14ac:dyDescent="0.35">
      <c r="A1798">
        <v>14593</v>
      </c>
      <c r="B1798" t="s">
        <v>69</v>
      </c>
      <c r="C1798" t="s">
        <v>74</v>
      </c>
      <c r="D1798" t="s">
        <v>68</v>
      </c>
      <c r="E1798" t="s">
        <v>78</v>
      </c>
      <c r="F1798" t="s">
        <v>198</v>
      </c>
      <c r="G1798" t="s">
        <v>95</v>
      </c>
      <c r="H1798" t="s">
        <v>97</v>
      </c>
      <c r="I1798" t="s">
        <v>203</v>
      </c>
      <c r="J1798" t="s">
        <v>110</v>
      </c>
      <c r="K1798" t="s">
        <v>204</v>
      </c>
      <c r="L1798">
        <v>9</v>
      </c>
      <c r="P1798">
        <v>10</v>
      </c>
      <c r="Q1798">
        <v>8</v>
      </c>
      <c r="R1798">
        <v>8</v>
      </c>
      <c r="S1798">
        <v>10</v>
      </c>
      <c r="T1798">
        <v>10</v>
      </c>
      <c r="U1798">
        <v>8</v>
      </c>
      <c r="V1798" t="s">
        <v>123</v>
      </c>
      <c r="X1798">
        <v>4</v>
      </c>
      <c r="Y1798" t="s">
        <v>69</v>
      </c>
      <c r="AB1798">
        <v>5</v>
      </c>
      <c r="AE1798" s="16"/>
      <c r="AF1798" s="16"/>
      <c r="AG1798" s="16"/>
      <c r="AH1798" s="16"/>
      <c r="AI1798" s="16"/>
      <c r="AJ1798" s="16"/>
      <c r="AL1798" s="16"/>
      <c r="AM1798" s="16"/>
      <c r="AN1798" s="16"/>
      <c r="AO1798" s="16"/>
      <c r="AP1798" s="16"/>
      <c r="AQ1798" s="16"/>
      <c r="AR1798" s="16"/>
      <c r="AS1798" s="16"/>
      <c r="AT1798" s="16"/>
      <c r="AU1798">
        <v>1</v>
      </c>
      <c r="AV1798">
        <v>1</v>
      </c>
      <c r="AW1798">
        <v>0</v>
      </c>
      <c r="AX1798">
        <v>0</v>
      </c>
      <c r="AY1798">
        <v>0</v>
      </c>
      <c r="AZ1798">
        <v>0</v>
      </c>
    </row>
    <row r="1799" spans="1:52" x14ac:dyDescent="0.35">
      <c r="A1799">
        <v>14594</v>
      </c>
      <c r="B1799" t="s">
        <v>69</v>
      </c>
      <c r="C1799" t="s">
        <v>74</v>
      </c>
      <c r="D1799" t="s">
        <v>68</v>
      </c>
      <c r="E1799" t="s">
        <v>83</v>
      </c>
      <c r="F1799" t="s">
        <v>198</v>
      </c>
      <c r="G1799" t="s">
        <v>95</v>
      </c>
      <c r="H1799" t="s">
        <v>97</v>
      </c>
      <c r="I1799" t="s">
        <v>197</v>
      </c>
      <c r="J1799" t="s">
        <v>111</v>
      </c>
      <c r="K1799" t="s">
        <v>204</v>
      </c>
      <c r="L1799">
        <v>8</v>
      </c>
      <c r="X1799" s="16"/>
      <c r="Y1799" t="s">
        <v>69</v>
      </c>
      <c r="AB1799">
        <v>5</v>
      </c>
      <c r="AE1799" s="16"/>
      <c r="AF1799" s="16"/>
      <c r="AG1799" s="16"/>
      <c r="AH1799" s="16"/>
      <c r="AI1799" s="16"/>
      <c r="AJ1799" s="16"/>
      <c r="AK1799">
        <v>10</v>
      </c>
      <c r="AL1799" s="16">
        <v>10</v>
      </c>
      <c r="AM1799" s="16">
        <v>7</v>
      </c>
      <c r="AN1799" s="16">
        <v>10</v>
      </c>
      <c r="AO1799" s="16">
        <v>9</v>
      </c>
      <c r="AP1799" s="16">
        <v>8</v>
      </c>
      <c r="AQ1799" s="16">
        <v>1</v>
      </c>
      <c r="AR1799" s="16">
        <v>4</v>
      </c>
      <c r="AS1799" s="16">
        <v>2</v>
      </c>
      <c r="AT1799" s="16">
        <v>3</v>
      </c>
      <c r="AU1799">
        <v>0</v>
      </c>
      <c r="AV1799">
        <v>0</v>
      </c>
      <c r="AW1799">
        <v>1</v>
      </c>
      <c r="AX1799">
        <v>0</v>
      </c>
      <c r="AY1799">
        <v>0</v>
      </c>
      <c r="AZ1799">
        <v>0</v>
      </c>
    </row>
    <row r="1800" spans="1:52" x14ac:dyDescent="0.35">
      <c r="A1800">
        <v>14595</v>
      </c>
      <c r="B1800" t="s">
        <v>69</v>
      </c>
      <c r="C1800" t="s">
        <v>74</v>
      </c>
      <c r="D1800" t="s">
        <v>68</v>
      </c>
      <c r="E1800" t="s">
        <v>77</v>
      </c>
      <c r="F1800" t="s">
        <v>208</v>
      </c>
      <c r="G1800" t="s">
        <v>96</v>
      </c>
      <c r="H1800" t="s">
        <v>98</v>
      </c>
      <c r="I1800" t="s">
        <v>201</v>
      </c>
      <c r="J1800" t="s">
        <v>111</v>
      </c>
      <c r="K1800" t="s">
        <v>116</v>
      </c>
      <c r="L1800">
        <v>8</v>
      </c>
      <c r="X1800" s="16"/>
      <c r="Y1800" t="s">
        <v>68</v>
      </c>
      <c r="Z1800">
        <v>9</v>
      </c>
      <c r="AA1800">
        <v>5</v>
      </c>
      <c r="AB1800">
        <v>3</v>
      </c>
      <c r="AC1800">
        <v>10</v>
      </c>
      <c r="AD1800" t="s">
        <v>129</v>
      </c>
      <c r="AE1800" s="16">
        <v>5</v>
      </c>
      <c r="AF1800" s="16">
        <v>3</v>
      </c>
      <c r="AG1800" s="16">
        <v>4</v>
      </c>
      <c r="AH1800" s="16">
        <v>5</v>
      </c>
      <c r="AI1800" s="16"/>
      <c r="AJ1800" s="16">
        <v>2</v>
      </c>
      <c r="AK1800">
        <v>10</v>
      </c>
      <c r="AL1800" s="16">
        <v>10</v>
      </c>
      <c r="AM1800" s="16">
        <v>10</v>
      </c>
      <c r="AN1800" s="16">
        <v>8</v>
      </c>
      <c r="AO1800" s="16">
        <v>8</v>
      </c>
      <c r="AP1800" s="16">
        <v>10</v>
      </c>
      <c r="AQ1800" s="16">
        <v>1</v>
      </c>
      <c r="AR1800" s="16">
        <v>3</v>
      </c>
      <c r="AS1800" s="16">
        <v>2</v>
      </c>
      <c r="AT1800" s="16">
        <v>4</v>
      </c>
      <c r="AU1800">
        <v>1</v>
      </c>
      <c r="AV1800">
        <v>0</v>
      </c>
      <c r="AW1800">
        <v>0</v>
      </c>
      <c r="AX1800">
        <v>0</v>
      </c>
      <c r="AY1800">
        <v>0</v>
      </c>
      <c r="AZ1800">
        <v>0</v>
      </c>
    </row>
    <row r="1801" spans="1:52" x14ac:dyDescent="0.35">
      <c r="A1801">
        <v>14596</v>
      </c>
      <c r="B1801" t="s">
        <v>69</v>
      </c>
      <c r="C1801" t="s">
        <v>74</v>
      </c>
      <c r="D1801" t="s">
        <v>68</v>
      </c>
      <c r="E1801" t="s">
        <v>86</v>
      </c>
      <c r="F1801" t="s">
        <v>198</v>
      </c>
      <c r="G1801" t="s">
        <v>95</v>
      </c>
      <c r="H1801" t="s">
        <v>97</v>
      </c>
      <c r="I1801" t="s">
        <v>206</v>
      </c>
      <c r="J1801" t="s">
        <v>111</v>
      </c>
      <c r="K1801" t="s">
        <v>202</v>
      </c>
      <c r="L1801">
        <v>9</v>
      </c>
      <c r="X1801" s="16"/>
      <c r="Y1801" t="s">
        <v>69</v>
      </c>
      <c r="AB1801">
        <v>4</v>
      </c>
      <c r="AE1801" s="16"/>
      <c r="AF1801" s="16"/>
      <c r="AG1801" s="16"/>
      <c r="AH1801" s="16"/>
      <c r="AI1801" s="16"/>
      <c r="AJ1801" s="16"/>
      <c r="AK1801">
        <v>10</v>
      </c>
      <c r="AL1801" s="16">
        <v>10</v>
      </c>
      <c r="AM1801" s="16">
        <v>10</v>
      </c>
      <c r="AN1801" s="16">
        <v>8</v>
      </c>
      <c r="AO1801" s="16">
        <v>9</v>
      </c>
      <c r="AP1801" s="16">
        <v>7</v>
      </c>
      <c r="AQ1801" s="16">
        <v>3</v>
      </c>
      <c r="AR1801" s="16">
        <v>4</v>
      </c>
      <c r="AS1801" s="16">
        <v>1</v>
      </c>
      <c r="AT1801" s="16">
        <v>2</v>
      </c>
      <c r="AU1801">
        <v>1</v>
      </c>
      <c r="AV1801">
        <v>1</v>
      </c>
      <c r="AW1801">
        <v>0</v>
      </c>
      <c r="AX1801">
        <v>0</v>
      </c>
      <c r="AY1801">
        <v>0</v>
      </c>
      <c r="AZ1801">
        <v>0</v>
      </c>
    </row>
    <row r="1802" spans="1:52" x14ac:dyDescent="0.35">
      <c r="A1802">
        <v>14599</v>
      </c>
      <c r="B1802" t="s">
        <v>69</v>
      </c>
      <c r="C1802" t="s">
        <v>74</v>
      </c>
      <c r="D1802" t="s">
        <v>68</v>
      </c>
      <c r="E1802" t="s">
        <v>86</v>
      </c>
      <c r="F1802" t="s">
        <v>198</v>
      </c>
      <c r="G1802" t="s">
        <v>95</v>
      </c>
      <c r="H1802" t="s">
        <v>97</v>
      </c>
      <c r="I1802" t="s">
        <v>206</v>
      </c>
      <c r="J1802" t="s">
        <v>111</v>
      </c>
      <c r="K1802" t="s">
        <v>204</v>
      </c>
      <c r="L1802">
        <v>10</v>
      </c>
      <c r="X1802" s="16"/>
      <c r="Y1802" t="s">
        <v>68</v>
      </c>
      <c r="Z1802">
        <v>10</v>
      </c>
      <c r="AA1802">
        <v>5</v>
      </c>
      <c r="AB1802">
        <v>4</v>
      </c>
      <c r="AC1802">
        <v>8</v>
      </c>
      <c r="AD1802" t="s">
        <v>129</v>
      </c>
      <c r="AE1802" s="16">
        <v>4</v>
      </c>
      <c r="AF1802" s="16">
        <v>5</v>
      </c>
      <c r="AG1802" s="16">
        <v>2</v>
      </c>
      <c r="AH1802" s="16">
        <v>5</v>
      </c>
      <c r="AI1802" s="16"/>
      <c r="AJ1802" s="16">
        <v>3</v>
      </c>
      <c r="AK1802">
        <v>9</v>
      </c>
      <c r="AL1802" s="16">
        <v>10</v>
      </c>
      <c r="AM1802" s="16">
        <v>9</v>
      </c>
      <c r="AN1802" s="16">
        <v>10</v>
      </c>
      <c r="AO1802" s="16">
        <v>9</v>
      </c>
      <c r="AP1802" s="16">
        <v>7</v>
      </c>
      <c r="AQ1802" s="16">
        <v>2</v>
      </c>
      <c r="AR1802" s="16">
        <v>1</v>
      </c>
      <c r="AS1802" s="16">
        <v>4</v>
      </c>
      <c r="AT1802" s="16">
        <v>3</v>
      </c>
      <c r="AU1802">
        <v>0</v>
      </c>
      <c r="AV1802">
        <v>0</v>
      </c>
      <c r="AW1802">
        <v>0</v>
      </c>
      <c r="AX1802">
        <v>0</v>
      </c>
      <c r="AY1802">
        <v>1</v>
      </c>
      <c r="AZ1802">
        <v>0</v>
      </c>
    </row>
    <row r="1803" spans="1:52" x14ac:dyDescent="0.35">
      <c r="A1803">
        <v>14601</v>
      </c>
      <c r="B1803" t="s">
        <v>69</v>
      </c>
      <c r="C1803" t="s">
        <v>74</v>
      </c>
      <c r="D1803" t="s">
        <v>68</v>
      </c>
      <c r="E1803" t="s">
        <v>81</v>
      </c>
      <c r="F1803" t="s">
        <v>198</v>
      </c>
      <c r="G1803" t="s">
        <v>95</v>
      </c>
      <c r="H1803" t="s">
        <v>97</v>
      </c>
      <c r="I1803" t="s">
        <v>197</v>
      </c>
      <c r="J1803" t="s">
        <v>111</v>
      </c>
      <c r="K1803" t="s">
        <v>113</v>
      </c>
      <c r="L1803">
        <v>9</v>
      </c>
      <c r="X1803" s="16"/>
      <c r="Y1803" t="s">
        <v>68</v>
      </c>
      <c r="Z1803">
        <v>10</v>
      </c>
      <c r="AA1803">
        <v>5</v>
      </c>
      <c r="AB1803">
        <v>5</v>
      </c>
      <c r="AC1803">
        <v>9</v>
      </c>
      <c r="AD1803" t="s">
        <v>129</v>
      </c>
      <c r="AE1803" s="16">
        <v>5</v>
      </c>
      <c r="AF1803" s="16">
        <v>5</v>
      </c>
      <c r="AG1803" s="16">
        <v>4</v>
      </c>
      <c r="AH1803" s="16">
        <v>4</v>
      </c>
      <c r="AI1803" s="16"/>
      <c r="AJ1803" s="16">
        <v>2</v>
      </c>
      <c r="AK1803">
        <v>10</v>
      </c>
      <c r="AL1803" s="16">
        <v>10</v>
      </c>
      <c r="AM1803" s="16">
        <v>9</v>
      </c>
      <c r="AN1803" s="16">
        <v>8</v>
      </c>
      <c r="AO1803" s="16">
        <v>9</v>
      </c>
      <c r="AP1803" s="16">
        <v>9</v>
      </c>
      <c r="AQ1803" s="16">
        <v>4</v>
      </c>
      <c r="AR1803" s="16">
        <v>1</v>
      </c>
      <c r="AS1803" s="16">
        <v>3</v>
      </c>
      <c r="AT1803" s="16">
        <v>2</v>
      </c>
      <c r="AU1803">
        <v>1</v>
      </c>
      <c r="AV1803">
        <v>1</v>
      </c>
      <c r="AW1803">
        <v>0</v>
      </c>
      <c r="AX1803">
        <v>0</v>
      </c>
      <c r="AY1803">
        <v>0</v>
      </c>
      <c r="AZ1803">
        <v>0</v>
      </c>
    </row>
    <row r="1804" spans="1:52" x14ac:dyDescent="0.35">
      <c r="A1804">
        <v>14603</v>
      </c>
      <c r="B1804" t="s">
        <v>69</v>
      </c>
      <c r="C1804" t="s">
        <v>74</v>
      </c>
      <c r="D1804" t="s">
        <v>68</v>
      </c>
      <c r="E1804" t="s">
        <v>84</v>
      </c>
      <c r="F1804" t="s">
        <v>198</v>
      </c>
      <c r="G1804" t="s">
        <v>96</v>
      </c>
      <c r="H1804" t="s">
        <v>97</v>
      </c>
      <c r="I1804" t="s">
        <v>203</v>
      </c>
      <c r="J1804" t="s">
        <v>111</v>
      </c>
      <c r="K1804" t="s">
        <v>204</v>
      </c>
      <c r="L1804">
        <v>10</v>
      </c>
      <c r="X1804" s="16"/>
      <c r="Y1804" t="s">
        <v>69</v>
      </c>
      <c r="AB1804">
        <v>4</v>
      </c>
      <c r="AE1804" s="16"/>
      <c r="AF1804" s="16"/>
      <c r="AG1804" s="16"/>
      <c r="AH1804" s="16"/>
      <c r="AI1804" s="16"/>
      <c r="AJ1804" s="16"/>
      <c r="AK1804">
        <v>9</v>
      </c>
      <c r="AL1804" s="16">
        <v>10</v>
      </c>
      <c r="AM1804" s="16">
        <v>8</v>
      </c>
      <c r="AN1804" s="16">
        <v>7</v>
      </c>
      <c r="AO1804" s="16">
        <v>7</v>
      </c>
      <c r="AP1804" s="16">
        <v>6</v>
      </c>
      <c r="AQ1804" s="16">
        <v>2</v>
      </c>
      <c r="AR1804" s="16">
        <v>1</v>
      </c>
      <c r="AS1804" s="16">
        <v>3</v>
      </c>
      <c r="AT1804" s="16">
        <v>4</v>
      </c>
      <c r="AU1804">
        <v>0</v>
      </c>
      <c r="AV1804">
        <v>0</v>
      </c>
      <c r="AW1804">
        <v>0</v>
      </c>
      <c r="AX1804">
        <v>0</v>
      </c>
      <c r="AY1804">
        <v>1</v>
      </c>
      <c r="AZ1804">
        <v>0</v>
      </c>
    </row>
    <row r="1805" spans="1:52" x14ac:dyDescent="0.35">
      <c r="A1805">
        <v>14605</v>
      </c>
      <c r="B1805" t="s">
        <v>69</v>
      </c>
      <c r="C1805" t="s">
        <v>74</v>
      </c>
      <c r="D1805" t="s">
        <v>68</v>
      </c>
      <c r="E1805" t="s">
        <v>86</v>
      </c>
      <c r="F1805" t="s">
        <v>196</v>
      </c>
      <c r="G1805" t="s">
        <v>95</v>
      </c>
      <c r="H1805" t="s">
        <v>97</v>
      </c>
      <c r="I1805" t="s">
        <v>203</v>
      </c>
      <c r="J1805" t="s">
        <v>110</v>
      </c>
      <c r="K1805" t="s">
        <v>204</v>
      </c>
      <c r="L1805">
        <v>9</v>
      </c>
      <c r="P1805">
        <v>10</v>
      </c>
      <c r="Q1805">
        <v>9</v>
      </c>
      <c r="R1805">
        <v>10</v>
      </c>
      <c r="S1805">
        <v>9</v>
      </c>
      <c r="T1805">
        <v>9</v>
      </c>
      <c r="U1805">
        <v>9</v>
      </c>
      <c r="V1805" t="s">
        <v>123</v>
      </c>
      <c r="X1805">
        <v>5</v>
      </c>
      <c r="Y1805" t="s">
        <v>68</v>
      </c>
      <c r="Z1805">
        <v>9</v>
      </c>
      <c r="AA1805">
        <v>4</v>
      </c>
      <c r="AB1805">
        <v>5</v>
      </c>
      <c r="AC1805">
        <v>10</v>
      </c>
      <c r="AD1805" t="s">
        <v>128</v>
      </c>
      <c r="AE1805" s="16">
        <v>5</v>
      </c>
      <c r="AF1805" s="16">
        <v>4</v>
      </c>
      <c r="AG1805" s="16">
        <v>3</v>
      </c>
      <c r="AH1805" s="16">
        <v>5</v>
      </c>
      <c r="AI1805" s="16">
        <v>1</v>
      </c>
      <c r="AJ1805" s="16"/>
      <c r="AL1805" s="16"/>
      <c r="AM1805" s="16"/>
      <c r="AN1805" s="16"/>
      <c r="AO1805" s="16"/>
      <c r="AP1805" s="16"/>
      <c r="AQ1805" s="16"/>
      <c r="AR1805" s="16"/>
      <c r="AS1805" s="16"/>
      <c r="AT1805" s="16"/>
      <c r="AU1805">
        <v>0</v>
      </c>
      <c r="AV1805">
        <v>1</v>
      </c>
      <c r="AW1805">
        <v>0</v>
      </c>
      <c r="AX1805">
        <v>0</v>
      </c>
      <c r="AY1805">
        <v>0</v>
      </c>
      <c r="AZ1805">
        <v>0</v>
      </c>
    </row>
    <row r="1806" spans="1:52" x14ac:dyDescent="0.35">
      <c r="A1806">
        <v>14606</v>
      </c>
      <c r="B1806" t="s">
        <v>69</v>
      </c>
      <c r="C1806" t="s">
        <v>74</v>
      </c>
      <c r="D1806" t="s">
        <v>68</v>
      </c>
      <c r="E1806" t="s">
        <v>80</v>
      </c>
      <c r="F1806" t="s">
        <v>208</v>
      </c>
      <c r="G1806" t="s">
        <v>96</v>
      </c>
      <c r="H1806" t="s">
        <v>98</v>
      </c>
      <c r="I1806" t="s">
        <v>201</v>
      </c>
      <c r="J1806" t="s">
        <v>111</v>
      </c>
      <c r="K1806" t="s">
        <v>202</v>
      </c>
      <c r="L1806">
        <v>8</v>
      </c>
      <c r="X1806" s="16"/>
      <c r="Y1806" t="s">
        <v>69</v>
      </c>
      <c r="AB1806">
        <v>4</v>
      </c>
      <c r="AE1806" s="16"/>
      <c r="AF1806" s="16"/>
      <c r="AG1806" s="16"/>
      <c r="AH1806" s="16"/>
      <c r="AI1806" s="16"/>
      <c r="AJ1806" s="16"/>
      <c r="AK1806">
        <v>7</v>
      </c>
      <c r="AL1806" s="16">
        <v>8</v>
      </c>
      <c r="AM1806" s="16">
        <v>9</v>
      </c>
      <c r="AN1806" s="16">
        <v>5</v>
      </c>
      <c r="AO1806" s="16">
        <v>9</v>
      </c>
      <c r="AP1806" s="16">
        <v>9</v>
      </c>
      <c r="AQ1806" s="16">
        <v>1</v>
      </c>
      <c r="AR1806" s="16">
        <v>4</v>
      </c>
      <c r="AS1806" s="16">
        <v>2</v>
      </c>
      <c r="AT1806" s="16">
        <v>3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0</v>
      </c>
    </row>
    <row r="1807" spans="1:52" x14ac:dyDescent="0.35">
      <c r="A1807">
        <v>14607</v>
      </c>
      <c r="B1807" t="s">
        <v>69</v>
      </c>
      <c r="C1807" t="s">
        <v>74</v>
      </c>
      <c r="D1807" t="s">
        <v>68</v>
      </c>
      <c r="E1807" t="s">
        <v>79</v>
      </c>
      <c r="F1807" t="s">
        <v>196</v>
      </c>
      <c r="G1807" t="s">
        <v>96</v>
      </c>
      <c r="H1807" t="s">
        <v>97</v>
      </c>
      <c r="I1807" t="s">
        <v>197</v>
      </c>
      <c r="J1807" t="s">
        <v>112</v>
      </c>
      <c r="K1807" t="s">
        <v>116</v>
      </c>
      <c r="L1807">
        <v>9</v>
      </c>
      <c r="X1807" s="16"/>
      <c r="Y1807" t="s">
        <v>69</v>
      </c>
      <c r="AB1807">
        <v>5</v>
      </c>
      <c r="AE1807" s="16"/>
      <c r="AF1807" s="16"/>
      <c r="AG1807" s="16"/>
      <c r="AH1807" s="16"/>
      <c r="AI1807" s="16"/>
      <c r="AJ1807" s="16"/>
      <c r="AK1807">
        <v>10</v>
      </c>
      <c r="AL1807" s="16">
        <v>8</v>
      </c>
      <c r="AM1807" s="16">
        <v>7</v>
      </c>
      <c r="AN1807" s="16">
        <v>9</v>
      </c>
      <c r="AO1807" s="16">
        <v>10</v>
      </c>
      <c r="AP1807" s="16">
        <v>8</v>
      </c>
      <c r="AQ1807" s="16">
        <v>2</v>
      </c>
      <c r="AR1807" s="16">
        <v>1</v>
      </c>
      <c r="AS1807" s="16">
        <v>3</v>
      </c>
      <c r="AT1807" s="16">
        <v>4</v>
      </c>
      <c r="AU1807">
        <v>0</v>
      </c>
      <c r="AV1807">
        <v>1</v>
      </c>
      <c r="AW1807">
        <v>0</v>
      </c>
      <c r="AX1807">
        <v>0</v>
      </c>
      <c r="AY1807">
        <v>0</v>
      </c>
      <c r="AZ1807">
        <v>0</v>
      </c>
    </row>
    <row r="1808" spans="1:52" x14ac:dyDescent="0.35">
      <c r="A1808">
        <v>14609</v>
      </c>
      <c r="B1808" t="s">
        <v>69</v>
      </c>
      <c r="C1808" t="s">
        <v>74</v>
      </c>
      <c r="D1808" t="s">
        <v>68</v>
      </c>
      <c r="E1808" t="s">
        <v>79</v>
      </c>
      <c r="F1808" t="s">
        <v>200</v>
      </c>
      <c r="G1808" t="s">
        <v>96</v>
      </c>
      <c r="H1808" t="s">
        <v>98</v>
      </c>
      <c r="I1808" t="s">
        <v>206</v>
      </c>
      <c r="J1808" t="s">
        <v>111</v>
      </c>
      <c r="K1808" t="s">
        <v>116</v>
      </c>
      <c r="L1808">
        <v>6</v>
      </c>
      <c r="X1808" s="16"/>
      <c r="Y1808" t="s">
        <v>69</v>
      </c>
      <c r="AB1808">
        <v>4</v>
      </c>
      <c r="AE1808" s="16"/>
      <c r="AF1808" s="16"/>
      <c r="AG1808" s="16"/>
      <c r="AH1808" s="16"/>
      <c r="AI1808" s="16"/>
      <c r="AJ1808" s="16"/>
      <c r="AK1808">
        <v>8</v>
      </c>
      <c r="AL1808" s="16">
        <v>7</v>
      </c>
      <c r="AM1808" s="16">
        <v>8</v>
      </c>
      <c r="AN1808" s="16">
        <v>8</v>
      </c>
      <c r="AO1808" s="16">
        <v>7</v>
      </c>
      <c r="AP1808" s="16">
        <v>9</v>
      </c>
      <c r="AQ1808" s="16">
        <v>1</v>
      </c>
      <c r="AR1808" s="16">
        <v>4</v>
      </c>
      <c r="AS1808" s="16">
        <v>3</v>
      </c>
      <c r="AT1808" s="16">
        <v>2</v>
      </c>
      <c r="AU1808">
        <v>1</v>
      </c>
      <c r="AV1808">
        <v>1</v>
      </c>
      <c r="AW1808">
        <v>0</v>
      </c>
      <c r="AX1808">
        <v>0</v>
      </c>
      <c r="AY1808">
        <v>0</v>
      </c>
      <c r="AZ1808">
        <v>0</v>
      </c>
    </row>
    <row r="1809" spans="1:52" x14ac:dyDescent="0.35">
      <c r="A1809">
        <v>14610</v>
      </c>
      <c r="B1809" t="s">
        <v>69</v>
      </c>
      <c r="C1809" t="s">
        <v>74</v>
      </c>
      <c r="D1809" t="s">
        <v>68</v>
      </c>
      <c r="E1809" t="s">
        <v>86</v>
      </c>
      <c r="F1809" t="s">
        <v>198</v>
      </c>
      <c r="G1809" t="s">
        <v>96</v>
      </c>
      <c r="H1809" t="s">
        <v>97</v>
      </c>
      <c r="I1809" t="s">
        <v>209</v>
      </c>
      <c r="J1809" t="s">
        <v>110</v>
      </c>
      <c r="K1809" t="s">
        <v>116</v>
      </c>
      <c r="L1809">
        <v>6</v>
      </c>
      <c r="P1809">
        <v>9</v>
      </c>
      <c r="Q1809">
        <v>9</v>
      </c>
      <c r="R1809">
        <v>7</v>
      </c>
      <c r="S1809">
        <v>10</v>
      </c>
      <c r="T1809">
        <v>10</v>
      </c>
      <c r="U1809">
        <v>9</v>
      </c>
      <c r="V1809" t="s">
        <v>126</v>
      </c>
      <c r="X1809">
        <v>3</v>
      </c>
      <c r="Y1809" t="s">
        <v>68</v>
      </c>
      <c r="Z1809">
        <v>6</v>
      </c>
      <c r="AA1809">
        <v>2</v>
      </c>
      <c r="AB1809">
        <v>2</v>
      </c>
      <c r="AC1809">
        <v>5</v>
      </c>
      <c r="AD1809" t="s">
        <v>128</v>
      </c>
      <c r="AE1809" s="16">
        <v>2</v>
      </c>
      <c r="AF1809" s="16">
        <v>4</v>
      </c>
      <c r="AG1809" s="16">
        <v>2</v>
      </c>
      <c r="AH1809" s="16">
        <v>2</v>
      </c>
      <c r="AI1809" s="16">
        <v>2</v>
      </c>
      <c r="AJ1809" s="16"/>
      <c r="AL1809" s="16"/>
      <c r="AM1809" s="16"/>
      <c r="AN1809" s="16"/>
      <c r="AO1809" s="16"/>
      <c r="AP1809" s="16"/>
      <c r="AQ1809" s="16"/>
      <c r="AR1809" s="16"/>
      <c r="AS1809" s="16"/>
      <c r="AT1809" s="16"/>
      <c r="AU1809">
        <v>0</v>
      </c>
      <c r="AV1809">
        <v>0</v>
      </c>
      <c r="AW1809">
        <v>0</v>
      </c>
      <c r="AX1809">
        <v>0</v>
      </c>
      <c r="AY1809">
        <v>1</v>
      </c>
      <c r="AZ1809">
        <v>0</v>
      </c>
    </row>
    <row r="1810" spans="1:52" x14ac:dyDescent="0.35">
      <c r="A1810">
        <v>14612</v>
      </c>
      <c r="B1810" t="s">
        <v>69</v>
      </c>
      <c r="C1810" t="s">
        <v>74</v>
      </c>
      <c r="D1810" t="s">
        <v>68</v>
      </c>
      <c r="E1810" t="s">
        <v>85</v>
      </c>
      <c r="F1810" t="s">
        <v>208</v>
      </c>
      <c r="G1810" t="s">
        <v>96</v>
      </c>
      <c r="H1810" t="s">
        <v>99</v>
      </c>
      <c r="I1810" t="s">
        <v>199</v>
      </c>
      <c r="J1810" t="s">
        <v>111</v>
      </c>
      <c r="K1810" t="s">
        <v>204</v>
      </c>
      <c r="L1810">
        <v>9</v>
      </c>
      <c r="X1810" s="16"/>
      <c r="Y1810" t="s">
        <v>68</v>
      </c>
      <c r="Z1810">
        <v>9</v>
      </c>
      <c r="AA1810">
        <v>4</v>
      </c>
      <c r="AB1810">
        <v>5</v>
      </c>
      <c r="AC1810">
        <v>8</v>
      </c>
      <c r="AD1810" t="s">
        <v>129</v>
      </c>
      <c r="AE1810" s="16">
        <v>2</v>
      </c>
      <c r="AF1810" s="16">
        <v>2</v>
      </c>
      <c r="AG1810" s="16">
        <v>3</v>
      </c>
      <c r="AH1810" s="16">
        <v>3</v>
      </c>
      <c r="AI1810" s="16"/>
      <c r="AJ1810" s="16">
        <v>2</v>
      </c>
      <c r="AK1810">
        <v>10</v>
      </c>
      <c r="AL1810" s="16">
        <v>10</v>
      </c>
      <c r="AM1810" s="16">
        <v>9</v>
      </c>
      <c r="AN1810" s="16">
        <v>8</v>
      </c>
      <c r="AO1810" s="16">
        <v>7</v>
      </c>
      <c r="AP1810" s="16">
        <v>7</v>
      </c>
      <c r="AQ1810" s="16">
        <v>1</v>
      </c>
      <c r="AR1810" s="16">
        <v>3</v>
      </c>
      <c r="AS1810" s="16">
        <v>2</v>
      </c>
      <c r="AT1810" s="16">
        <v>4</v>
      </c>
      <c r="AU1810">
        <v>0</v>
      </c>
      <c r="AV1810">
        <v>1</v>
      </c>
      <c r="AW1810">
        <v>0</v>
      </c>
      <c r="AX1810">
        <v>0</v>
      </c>
      <c r="AY1810">
        <v>0</v>
      </c>
      <c r="AZ1810">
        <v>0</v>
      </c>
    </row>
    <row r="1811" spans="1:52" x14ac:dyDescent="0.35">
      <c r="A1811">
        <v>14614</v>
      </c>
      <c r="B1811" t="s">
        <v>69</v>
      </c>
      <c r="C1811" t="s">
        <v>74</v>
      </c>
      <c r="D1811" t="s">
        <v>68</v>
      </c>
      <c r="E1811" t="s">
        <v>75</v>
      </c>
      <c r="F1811" t="s">
        <v>196</v>
      </c>
      <c r="G1811" t="s">
        <v>95</v>
      </c>
      <c r="H1811" t="s">
        <v>97</v>
      </c>
      <c r="I1811" t="s">
        <v>207</v>
      </c>
      <c r="J1811" t="s">
        <v>111</v>
      </c>
      <c r="K1811" t="s">
        <v>117</v>
      </c>
      <c r="L1811">
        <v>7</v>
      </c>
      <c r="X1811" s="16"/>
      <c r="Y1811" t="s">
        <v>69</v>
      </c>
      <c r="AB1811">
        <v>3</v>
      </c>
      <c r="AE1811" s="16"/>
      <c r="AF1811" s="16"/>
      <c r="AG1811" s="16"/>
      <c r="AH1811" s="16"/>
      <c r="AI1811" s="16"/>
      <c r="AJ1811" s="16"/>
      <c r="AK1811">
        <v>8</v>
      </c>
      <c r="AL1811" s="16">
        <v>7</v>
      </c>
      <c r="AM1811" s="16">
        <v>9</v>
      </c>
      <c r="AN1811" s="16">
        <v>10</v>
      </c>
      <c r="AO1811" s="16">
        <v>10</v>
      </c>
      <c r="AP1811" s="16">
        <v>7</v>
      </c>
      <c r="AQ1811" s="16">
        <v>3</v>
      </c>
      <c r="AR1811" s="16">
        <v>2</v>
      </c>
      <c r="AS1811" s="16">
        <v>4</v>
      </c>
      <c r="AT1811" s="16">
        <v>1</v>
      </c>
      <c r="AU1811">
        <v>1</v>
      </c>
      <c r="AV1811">
        <v>1</v>
      </c>
      <c r="AW1811">
        <v>1</v>
      </c>
      <c r="AX1811">
        <v>0</v>
      </c>
      <c r="AY1811">
        <v>0</v>
      </c>
      <c r="AZ1811">
        <v>0</v>
      </c>
    </row>
    <row r="1812" spans="1:52" x14ac:dyDescent="0.35">
      <c r="A1812">
        <v>14616</v>
      </c>
      <c r="B1812" t="s">
        <v>69</v>
      </c>
      <c r="C1812" t="s">
        <v>74</v>
      </c>
      <c r="D1812" t="s">
        <v>68</v>
      </c>
      <c r="E1812" t="s">
        <v>81</v>
      </c>
      <c r="F1812" t="s">
        <v>200</v>
      </c>
      <c r="G1812" t="s">
        <v>94</v>
      </c>
      <c r="H1812" t="s">
        <v>98</v>
      </c>
      <c r="I1812" t="s">
        <v>205</v>
      </c>
      <c r="J1812" t="s">
        <v>111</v>
      </c>
      <c r="K1812" t="s">
        <v>204</v>
      </c>
      <c r="L1812">
        <v>9</v>
      </c>
      <c r="X1812" s="16"/>
      <c r="Y1812" t="s">
        <v>69</v>
      </c>
      <c r="AB1812">
        <v>4</v>
      </c>
      <c r="AE1812" s="16"/>
      <c r="AF1812" s="16"/>
      <c r="AG1812" s="16"/>
      <c r="AH1812" s="16"/>
      <c r="AI1812" s="16"/>
      <c r="AJ1812" s="16"/>
      <c r="AK1812">
        <v>9</v>
      </c>
      <c r="AL1812" s="16">
        <v>8</v>
      </c>
      <c r="AM1812" s="16">
        <v>7</v>
      </c>
      <c r="AN1812" s="16">
        <v>8</v>
      </c>
      <c r="AO1812" s="16">
        <v>7</v>
      </c>
      <c r="AP1812" s="16">
        <v>10</v>
      </c>
      <c r="AQ1812" s="16">
        <v>3</v>
      </c>
      <c r="AR1812" s="16">
        <v>2</v>
      </c>
      <c r="AS1812" s="16">
        <v>4</v>
      </c>
      <c r="AT1812" s="16">
        <v>1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0</v>
      </c>
    </row>
    <row r="1813" spans="1:52" x14ac:dyDescent="0.35">
      <c r="A1813">
        <v>14617</v>
      </c>
      <c r="B1813" t="s">
        <v>69</v>
      </c>
      <c r="C1813" t="s">
        <v>74</v>
      </c>
      <c r="D1813" t="s">
        <v>68</v>
      </c>
      <c r="E1813" t="s">
        <v>76</v>
      </c>
      <c r="F1813" t="s">
        <v>198</v>
      </c>
      <c r="G1813" t="s">
        <v>96</v>
      </c>
      <c r="H1813" t="s">
        <v>98</v>
      </c>
      <c r="I1813" t="s">
        <v>209</v>
      </c>
      <c r="J1813" t="s">
        <v>111</v>
      </c>
      <c r="K1813" t="s">
        <v>117</v>
      </c>
      <c r="L1813">
        <v>9</v>
      </c>
      <c r="X1813" s="16"/>
      <c r="Y1813" t="s">
        <v>69</v>
      </c>
      <c r="AB1813">
        <v>5</v>
      </c>
      <c r="AE1813" s="16"/>
      <c r="AF1813" s="16"/>
      <c r="AG1813" s="16"/>
      <c r="AH1813" s="16"/>
      <c r="AI1813" s="16"/>
      <c r="AJ1813" s="16"/>
      <c r="AK1813">
        <v>10</v>
      </c>
      <c r="AL1813" s="16">
        <v>10</v>
      </c>
      <c r="AM1813" s="16">
        <v>8</v>
      </c>
      <c r="AN1813" s="16">
        <v>10</v>
      </c>
      <c r="AO1813" s="16">
        <v>7</v>
      </c>
      <c r="AP1813" s="16">
        <v>10</v>
      </c>
      <c r="AQ1813" s="16">
        <v>1</v>
      </c>
      <c r="AR1813" s="16">
        <v>3</v>
      </c>
      <c r="AS1813" s="16">
        <v>2</v>
      </c>
      <c r="AT1813" s="16">
        <v>4</v>
      </c>
      <c r="AU1813">
        <v>0</v>
      </c>
      <c r="AV1813">
        <v>0</v>
      </c>
      <c r="AW1813">
        <v>0</v>
      </c>
      <c r="AX1813">
        <v>0</v>
      </c>
      <c r="AY1813">
        <v>1</v>
      </c>
      <c r="AZ1813">
        <v>0</v>
      </c>
    </row>
    <row r="1814" spans="1:52" x14ac:dyDescent="0.35">
      <c r="A1814">
        <v>14618</v>
      </c>
      <c r="B1814" t="s">
        <v>69</v>
      </c>
      <c r="C1814" t="s">
        <v>74</v>
      </c>
      <c r="D1814" t="s">
        <v>68</v>
      </c>
      <c r="E1814" t="s">
        <v>81</v>
      </c>
      <c r="F1814" t="s">
        <v>200</v>
      </c>
      <c r="G1814" t="s">
        <v>96</v>
      </c>
      <c r="H1814" t="s">
        <v>97</v>
      </c>
      <c r="I1814" t="s">
        <v>205</v>
      </c>
      <c r="J1814" t="s">
        <v>110</v>
      </c>
      <c r="K1814" t="s">
        <v>202</v>
      </c>
      <c r="L1814">
        <v>10</v>
      </c>
      <c r="P1814">
        <v>10</v>
      </c>
      <c r="Q1814">
        <v>10</v>
      </c>
      <c r="R1814">
        <v>10</v>
      </c>
      <c r="S1814">
        <v>10</v>
      </c>
      <c r="T1814">
        <v>9</v>
      </c>
      <c r="U1814">
        <v>10</v>
      </c>
      <c r="V1814" t="s">
        <v>123</v>
      </c>
      <c r="X1814">
        <v>4</v>
      </c>
      <c r="Y1814" t="s">
        <v>69</v>
      </c>
      <c r="AB1814">
        <v>5</v>
      </c>
      <c r="AE1814" s="16"/>
      <c r="AF1814" s="16"/>
      <c r="AG1814" s="16"/>
      <c r="AH1814" s="16"/>
      <c r="AI1814" s="16"/>
      <c r="AJ1814" s="16"/>
      <c r="AL1814" s="16"/>
      <c r="AM1814" s="16"/>
      <c r="AN1814" s="16"/>
      <c r="AO1814" s="16"/>
      <c r="AP1814" s="16"/>
      <c r="AQ1814" s="16"/>
      <c r="AR1814" s="16"/>
      <c r="AS1814" s="16"/>
      <c r="AT1814" s="16"/>
      <c r="AU1814">
        <v>1</v>
      </c>
      <c r="AV1814">
        <v>1</v>
      </c>
      <c r="AW1814">
        <v>0</v>
      </c>
      <c r="AX1814">
        <v>0</v>
      </c>
      <c r="AY1814">
        <v>1</v>
      </c>
      <c r="AZ1814">
        <v>0</v>
      </c>
    </row>
    <row r="1815" spans="1:52" x14ac:dyDescent="0.35">
      <c r="A1815">
        <v>14620</v>
      </c>
      <c r="B1815" t="s">
        <v>69</v>
      </c>
      <c r="C1815" t="s">
        <v>74</v>
      </c>
      <c r="D1815" t="s">
        <v>68</v>
      </c>
      <c r="E1815" t="s">
        <v>80</v>
      </c>
      <c r="F1815" t="s">
        <v>198</v>
      </c>
      <c r="G1815" t="s">
        <v>96</v>
      </c>
      <c r="H1815" t="s">
        <v>98</v>
      </c>
      <c r="I1815" t="s">
        <v>203</v>
      </c>
      <c r="J1815" t="s">
        <v>111</v>
      </c>
      <c r="K1815" t="s">
        <v>204</v>
      </c>
      <c r="L1815">
        <v>9</v>
      </c>
      <c r="X1815" s="16"/>
      <c r="Y1815" t="s">
        <v>69</v>
      </c>
      <c r="AB1815">
        <v>4</v>
      </c>
      <c r="AE1815" s="16"/>
      <c r="AF1815" s="16"/>
      <c r="AG1815" s="16"/>
      <c r="AH1815" s="16"/>
      <c r="AI1815" s="16"/>
      <c r="AJ1815" s="16"/>
      <c r="AK1815">
        <v>10</v>
      </c>
      <c r="AL1815" s="16">
        <v>9</v>
      </c>
      <c r="AM1815" s="16">
        <v>9</v>
      </c>
      <c r="AN1815" s="16">
        <v>10</v>
      </c>
      <c r="AO1815" s="16">
        <v>10</v>
      </c>
      <c r="AP1815" s="16">
        <v>9</v>
      </c>
      <c r="AQ1815" s="16">
        <v>1</v>
      </c>
      <c r="AR1815" s="16">
        <v>4</v>
      </c>
      <c r="AS1815" s="16">
        <v>3</v>
      </c>
      <c r="AT1815" s="16">
        <v>2</v>
      </c>
      <c r="AU1815">
        <v>1</v>
      </c>
      <c r="AV1815">
        <v>1</v>
      </c>
      <c r="AW1815">
        <v>0</v>
      </c>
      <c r="AX1815">
        <v>0</v>
      </c>
      <c r="AY1815">
        <v>0</v>
      </c>
      <c r="AZ1815">
        <v>0</v>
      </c>
    </row>
    <row r="1816" spans="1:52" x14ac:dyDescent="0.35">
      <c r="A1816">
        <v>14623</v>
      </c>
      <c r="B1816" t="s">
        <v>69</v>
      </c>
      <c r="C1816" t="s">
        <v>74</v>
      </c>
      <c r="D1816" t="s">
        <v>68</v>
      </c>
      <c r="E1816" t="s">
        <v>77</v>
      </c>
      <c r="F1816" t="s">
        <v>198</v>
      </c>
      <c r="G1816" t="s">
        <v>95</v>
      </c>
      <c r="H1816" t="s">
        <v>98</v>
      </c>
      <c r="I1816" t="s">
        <v>209</v>
      </c>
      <c r="J1816" t="s">
        <v>111</v>
      </c>
      <c r="K1816" t="s">
        <v>116</v>
      </c>
      <c r="L1816">
        <v>10</v>
      </c>
      <c r="X1816" s="16"/>
      <c r="Y1816" t="s">
        <v>69</v>
      </c>
      <c r="AB1816">
        <v>5</v>
      </c>
      <c r="AE1816" s="16"/>
      <c r="AF1816" s="16"/>
      <c r="AG1816" s="16"/>
      <c r="AH1816" s="16"/>
      <c r="AI1816" s="16"/>
      <c r="AJ1816" s="16"/>
      <c r="AK1816">
        <v>9</v>
      </c>
      <c r="AL1816" s="16">
        <v>8</v>
      </c>
      <c r="AM1816" s="16">
        <v>7</v>
      </c>
      <c r="AN1816" s="16">
        <v>8</v>
      </c>
      <c r="AO1816" s="16">
        <v>9</v>
      </c>
      <c r="AP1816" s="16">
        <v>7</v>
      </c>
      <c r="AQ1816" s="16">
        <v>1</v>
      </c>
      <c r="AR1816" s="16">
        <v>4</v>
      </c>
      <c r="AS1816" s="16">
        <v>3</v>
      </c>
      <c r="AT1816" s="16">
        <v>2</v>
      </c>
      <c r="AU1816">
        <v>0</v>
      </c>
      <c r="AV1816">
        <v>0</v>
      </c>
      <c r="AW1816">
        <v>0</v>
      </c>
      <c r="AX1816">
        <v>0</v>
      </c>
      <c r="AY1816">
        <v>1</v>
      </c>
      <c r="AZ1816">
        <v>0</v>
      </c>
    </row>
    <row r="1817" spans="1:52" x14ac:dyDescent="0.35">
      <c r="A1817">
        <v>14624</v>
      </c>
      <c r="B1817" t="s">
        <v>69</v>
      </c>
      <c r="C1817" t="s">
        <v>74</v>
      </c>
      <c r="D1817" t="s">
        <v>68</v>
      </c>
      <c r="E1817" t="s">
        <v>75</v>
      </c>
      <c r="F1817" t="s">
        <v>198</v>
      </c>
      <c r="G1817" t="s">
        <v>96</v>
      </c>
      <c r="H1817" t="s">
        <v>97</v>
      </c>
      <c r="I1817" t="s">
        <v>207</v>
      </c>
      <c r="J1817" t="s">
        <v>111</v>
      </c>
      <c r="K1817" t="s">
        <v>204</v>
      </c>
      <c r="L1817">
        <v>6</v>
      </c>
      <c r="X1817" s="16"/>
      <c r="Y1817" t="s">
        <v>68</v>
      </c>
      <c r="Z1817">
        <v>8</v>
      </c>
      <c r="AA1817">
        <v>4</v>
      </c>
      <c r="AB1817">
        <v>5</v>
      </c>
      <c r="AC1817">
        <v>4</v>
      </c>
      <c r="AD1817" t="s">
        <v>128</v>
      </c>
      <c r="AE1817" s="16">
        <v>5</v>
      </c>
      <c r="AF1817" s="16">
        <v>3</v>
      </c>
      <c r="AG1817" s="16">
        <v>5</v>
      </c>
      <c r="AH1817" s="16">
        <v>4</v>
      </c>
      <c r="AI1817" s="16">
        <v>1</v>
      </c>
      <c r="AJ1817" s="16"/>
      <c r="AK1817">
        <v>7</v>
      </c>
      <c r="AL1817" s="16">
        <v>6</v>
      </c>
      <c r="AM1817" s="16">
        <v>6</v>
      </c>
      <c r="AN1817" s="16">
        <v>4</v>
      </c>
      <c r="AO1817" s="16">
        <v>6</v>
      </c>
      <c r="AP1817" s="16">
        <v>4</v>
      </c>
      <c r="AQ1817" s="16">
        <v>2</v>
      </c>
      <c r="AR1817" s="16">
        <v>1</v>
      </c>
      <c r="AS1817" s="16">
        <v>3</v>
      </c>
      <c r="AT1817" s="16">
        <v>4</v>
      </c>
      <c r="AU1817">
        <v>0</v>
      </c>
      <c r="AV1817">
        <v>1</v>
      </c>
      <c r="AW1817">
        <v>0</v>
      </c>
      <c r="AX1817">
        <v>0</v>
      </c>
      <c r="AY1817">
        <v>1</v>
      </c>
      <c r="AZ1817">
        <v>0</v>
      </c>
    </row>
    <row r="1818" spans="1:52" x14ac:dyDescent="0.35">
      <c r="A1818">
        <v>14625</v>
      </c>
      <c r="B1818" t="s">
        <v>69</v>
      </c>
      <c r="C1818" t="s">
        <v>74</v>
      </c>
      <c r="D1818" t="s">
        <v>68</v>
      </c>
      <c r="E1818" t="s">
        <v>80</v>
      </c>
      <c r="F1818" t="s">
        <v>198</v>
      </c>
      <c r="G1818" t="s">
        <v>95</v>
      </c>
      <c r="H1818" t="s">
        <v>97</v>
      </c>
      <c r="I1818" t="s">
        <v>197</v>
      </c>
      <c r="J1818" t="s">
        <v>111</v>
      </c>
      <c r="K1818" t="s">
        <v>202</v>
      </c>
      <c r="L1818">
        <v>5</v>
      </c>
      <c r="X1818" s="16"/>
      <c r="Y1818" t="s">
        <v>68</v>
      </c>
      <c r="Z1818">
        <v>4</v>
      </c>
      <c r="AA1818">
        <v>2</v>
      </c>
      <c r="AB1818">
        <v>4</v>
      </c>
      <c r="AC1818">
        <v>7</v>
      </c>
      <c r="AD1818" t="s">
        <v>128</v>
      </c>
      <c r="AE1818" s="16">
        <v>4</v>
      </c>
      <c r="AF1818" s="16">
        <v>4</v>
      </c>
      <c r="AG1818" s="16">
        <v>4</v>
      </c>
      <c r="AH1818" s="16">
        <v>3</v>
      </c>
      <c r="AI1818" s="16">
        <v>3</v>
      </c>
      <c r="AJ1818" s="16"/>
      <c r="AK1818">
        <v>5</v>
      </c>
      <c r="AL1818" s="16">
        <v>6</v>
      </c>
      <c r="AM1818" s="16">
        <v>5</v>
      </c>
      <c r="AN1818" s="16">
        <v>8</v>
      </c>
      <c r="AO1818" s="16">
        <v>2</v>
      </c>
      <c r="AP1818" s="16">
        <v>7</v>
      </c>
      <c r="AQ1818" s="16">
        <v>2</v>
      </c>
      <c r="AR1818" s="16">
        <v>4</v>
      </c>
      <c r="AS1818" s="16">
        <v>1</v>
      </c>
      <c r="AT1818" s="16">
        <v>3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0</v>
      </c>
    </row>
    <row r="1819" spans="1:52" x14ac:dyDescent="0.35">
      <c r="A1819">
        <v>14628</v>
      </c>
      <c r="B1819" t="s">
        <v>69</v>
      </c>
      <c r="C1819" t="s">
        <v>74</v>
      </c>
      <c r="D1819" t="s">
        <v>68</v>
      </c>
      <c r="E1819" t="s">
        <v>80</v>
      </c>
      <c r="F1819" t="s">
        <v>198</v>
      </c>
      <c r="G1819" t="s">
        <v>95</v>
      </c>
      <c r="H1819" t="s">
        <v>97</v>
      </c>
      <c r="I1819" t="s">
        <v>209</v>
      </c>
      <c r="J1819" t="s">
        <v>111</v>
      </c>
      <c r="K1819" t="s">
        <v>116</v>
      </c>
      <c r="L1819">
        <v>9</v>
      </c>
      <c r="X1819" s="16"/>
      <c r="Y1819" t="s">
        <v>68</v>
      </c>
      <c r="Z1819">
        <v>9</v>
      </c>
      <c r="AA1819">
        <v>5</v>
      </c>
      <c r="AB1819">
        <v>4</v>
      </c>
      <c r="AC1819">
        <v>10</v>
      </c>
      <c r="AD1819" t="s">
        <v>128</v>
      </c>
      <c r="AE1819" s="16">
        <v>4</v>
      </c>
      <c r="AF1819" s="16">
        <v>3</v>
      </c>
      <c r="AG1819" s="16">
        <v>5</v>
      </c>
      <c r="AH1819" s="16">
        <v>4</v>
      </c>
      <c r="AI1819" s="16">
        <v>2</v>
      </c>
      <c r="AJ1819" s="16"/>
      <c r="AK1819">
        <v>9</v>
      </c>
      <c r="AL1819" s="16">
        <v>9</v>
      </c>
      <c r="AM1819" s="16">
        <v>10</v>
      </c>
      <c r="AN1819" s="16">
        <v>9</v>
      </c>
      <c r="AO1819" s="16">
        <v>9</v>
      </c>
      <c r="AP1819" s="16">
        <v>8</v>
      </c>
      <c r="AQ1819" s="16">
        <v>2</v>
      </c>
      <c r="AR1819" s="16">
        <v>1</v>
      </c>
      <c r="AS1819" s="16">
        <v>3</v>
      </c>
      <c r="AT1819" s="16">
        <v>4</v>
      </c>
      <c r="AU1819">
        <v>0</v>
      </c>
      <c r="AV1819">
        <v>0</v>
      </c>
      <c r="AW1819">
        <v>0</v>
      </c>
      <c r="AX1819">
        <v>0</v>
      </c>
      <c r="AY1819">
        <v>1</v>
      </c>
      <c r="AZ1819">
        <v>0</v>
      </c>
    </row>
    <row r="1820" spans="1:52" x14ac:dyDescent="0.35">
      <c r="A1820">
        <v>14629</v>
      </c>
      <c r="B1820" t="s">
        <v>69</v>
      </c>
      <c r="C1820" t="s">
        <v>74</v>
      </c>
      <c r="D1820" t="s">
        <v>68</v>
      </c>
      <c r="E1820" t="s">
        <v>83</v>
      </c>
      <c r="F1820" t="s">
        <v>198</v>
      </c>
      <c r="G1820" t="s">
        <v>95</v>
      </c>
      <c r="H1820" t="s">
        <v>97</v>
      </c>
      <c r="I1820" t="s">
        <v>207</v>
      </c>
      <c r="J1820" t="s">
        <v>111</v>
      </c>
      <c r="K1820" t="s">
        <v>202</v>
      </c>
      <c r="L1820">
        <v>9</v>
      </c>
      <c r="X1820" s="16"/>
      <c r="Y1820" t="s">
        <v>68</v>
      </c>
      <c r="Z1820">
        <v>9</v>
      </c>
      <c r="AA1820">
        <v>5</v>
      </c>
      <c r="AB1820">
        <v>4</v>
      </c>
      <c r="AC1820">
        <v>8</v>
      </c>
      <c r="AD1820" t="s">
        <v>128</v>
      </c>
      <c r="AE1820" s="16">
        <v>4</v>
      </c>
      <c r="AF1820" s="16">
        <v>4</v>
      </c>
      <c r="AG1820" s="16">
        <v>5</v>
      </c>
      <c r="AH1820" s="16">
        <v>4</v>
      </c>
      <c r="AI1820" s="16">
        <v>4</v>
      </c>
      <c r="AJ1820" s="16"/>
      <c r="AK1820">
        <v>9</v>
      </c>
      <c r="AL1820" s="16">
        <v>10</v>
      </c>
      <c r="AM1820" s="16">
        <v>7</v>
      </c>
      <c r="AN1820" s="16">
        <v>10</v>
      </c>
      <c r="AO1820" s="16">
        <v>9</v>
      </c>
      <c r="AP1820" s="16">
        <v>10</v>
      </c>
      <c r="AQ1820" s="16">
        <v>1</v>
      </c>
      <c r="AR1820" s="16">
        <v>3</v>
      </c>
      <c r="AS1820" s="16">
        <v>2</v>
      </c>
      <c r="AT1820" s="16">
        <v>4</v>
      </c>
      <c r="AU1820">
        <v>0</v>
      </c>
      <c r="AV1820">
        <v>1</v>
      </c>
      <c r="AW1820">
        <v>0</v>
      </c>
      <c r="AX1820">
        <v>0</v>
      </c>
      <c r="AY1820">
        <v>0</v>
      </c>
      <c r="AZ1820">
        <v>0</v>
      </c>
    </row>
    <row r="1821" spans="1:52" x14ac:dyDescent="0.35">
      <c r="A1821">
        <v>14634</v>
      </c>
      <c r="B1821" t="s">
        <v>69</v>
      </c>
      <c r="C1821" t="s">
        <v>74</v>
      </c>
      <c r="D1821" t="s">
        <v>68</v>
      </c>
      <c r="E1821" t="s">
        <v>77</v>
      </c>
      <c r="F1821" t="s">
        <v>198</v>
      </c>
      <c r="G1821" t="s">
        <v>96</v>
      </c>
      <c r="H1821" t="s">
        <v>97</v>
      </c>
      <c r="I1821" t="s">
        <v>205</v>
      </c>
      <c r="J1821" t="s">
        <v>111</v>
      </c>
      <c r="K1821" t="s">
        <v>202</v>
      </c>
      <c r="L1821">
        <v>10</v>
      </c>
      <c r="X1821" s="16"/>
      <c r="Y1821" t="s">
        <v>69</v>
      </c>
      <c r="AB1821">
        <v>5</v>
      </c>
      <c r="AE1821" s="16"/>
      <c r="AF1821" s="16"/>
      <c r="AG1821" s="16"/>
      <c r="AH1821" s="16"/>
      <c r="AI1821" s="16"/>
      <c r="AJ1821" s="16"/>
      <c r="AK1821">
        <v>9</v>
      </c>
      <c r="AL1821" s="16">
        <v>8</v>
      </c>
      <c r="AM1821" s="16">
        <v>7</v>
      </c>
      <c r="AN1821" s="16">
        <v>10</v>
      </c>
      <c r="AO1821" s="16">
        <v>9</v>
      </c>
      <c r="AP1821" s="16">
        <v>7</v>
      </c>
      <c r="AQ1821" s="16">
        <v>2</v>
      </c>
      <c r="AR1821" s="16">
        <v>4</v>
      </c>
      <c r="AS1821" s="16">
        <v>3</v>
      </c>
      <c r="AT1821" s="16">
        <v>1</v>
      </c>
      <c r="AU1821">
        <v>1</v>
      </c>
      <c r="AV1821">
        <v>1</v>
      </c>
      <c r="AW1821">
        <v>0</v>
      </c>
      <c r="AX1821">
        <v>0</v>
      </c>
      <c r="AY1821">
        <v>0</v>
      </c>
      <c r="AZ1821">
        <v>0</v>
      </c>
    </row>
    <row r="1822" spans="1:52" x14ac:dyDescent="0.35">
      <c r="A1822">
        <v>14635</v>
      </c>
      <c r="B1822" t="s">
        <v>69</v>
      </c>
      <c r="C1822" t="s">
        <v>74</v>
      </c>
      <c r="D1822" t="s">
        <v>68</v>
      </c>
      <c r="E1822" t="s">
        <v>84</v>
      </c>
      <c r="F1822" t="s">
        <v>198</v>
      </c>
      <c r="G1822" t="s">
        <v>95</v>
      </c>
      <c r="H1822" t="s">
        <v>98</v>
      </c>
      <c r="I1822" t="s">
        <v>205</v>
      </c>
      <c r="J1822" t="s">
        <v>111</v>
      </c>
      <c r="K1822" t="s">
        <v>116</v>
      </c>
      <c r="L1822">
        <v>9</v>
      </c>
      <c r="X1822" s="16"/>
      <c r="Y1822" t="s">
        <v>69</v>
      </c>
      <c r="AB1822">
        <v>4</v>
      </c>
      <c r="AE1822" s="16"/>
      <c r="AF1822" s="16"/>
      <c r="AG1822" s="16"/>
      <c r="AH1822" s="16"/>
      <c r="AI1822" s="16"/>
      <c r="AJ1822" s="16"/>
      <c r="AK1822">
        <v>9</v>
      </c>
      <c r="AL1822" s="16">
        <v>9</v>
      </c>
      <c r="AM1822" s="16">
        <v>7</v>
      </c>
      <c r="AN1822" s="16">
        <v>8</v>
      </c>
      <c r="AO1822" s="16">
        <v>7</v>
      </c>
      <c r="AP1822" s="16">
        <v>9</v>
      </c>
      <c r="AQ1822" s="16">
        <v>1</v>
      </c>
      <c r="AR1822" s="16">
        <v>3</v>
      </c>
      <c r="AS1822" s="16">
        <v>2</v>
      </c>
      <c r="AT1822" s="16">
        <v>4</v>
      </c>
      <c r="AU1822">
        <v>1</v>
      </c>
      <c r="AV1822">
        <v>0</v>
      </c>
      <c r="AW1822">
        <v>0</v>
      </c>
      <c r="AX1822">
        <v>0</v>
      </c>
      <c r="AY1822">
        <v>1</v>
      </c>
      <c r="AZ1822">
        <v>0</v>
      </c>
    </row>
    <row r="1823" spans="1:52" x14ac:dyDescent="0.35">
      <c r="A1823">
        <v>14636</v>
      </c>
      <c r="B1823" t="s">
        <v>69</v>
      </c>
      <c r="C1823" t="s">
        <v>74</v>
      </c>
      <c r="D1823" t="s">
        <v>68</v>
      </c>
      <c r="E1823" t="s">
        <v>76</v>
      </c>
      <c r="F1823" t="s">
        <v>198</v>
      </c>
      <c r="G1823" t="s">
        <v>96</v>
      </c>
      <c r="H1823" t="s">
        <v>98</v>
      </c>
      <c r="I1823" t="s">
        <v>205</v>
      </c>
      <c r="J1823" t="s">
        <v>111</v>
      </c>
      <c r="K1823" t="s">
        <v>204</v>
      </c>
      <c r="L1823">
        <v>10</v>
      </c>
      <c r="X1823" s="16"/>
      <c r="Y1823" t="s">
        <v>69</v>
      </c>
      <c r="AB1823">
        <v>5</v>
      </c>
      <c r="AE1823" s="16"/>
      <c r="AF1823" s="16"/>
      <c r="AG1823" s="16"/>
      <c r="AH1823" s="16"/>
      <c r="AI1823" s="16"/>
      <c r="AJ1823" s="16"/>
      <c r="AK1823">
        <v>9</v>
      </c>
      <c r="AL1823" s="16">
        <v>9</v>
      </c>
      <c r="AM1823" s="16">
        <v>8</v>
      </c>
      <c r="AN1823" s="16">
        <v>8</v>
      </c>
      <c r="AO1823" s="16">
        <v>10</v>
      </c>
      <c r="AP1823" s="16">
        <v>7</v>
      </c>
      <c r="AQ1823" s="16">
        <v>4</v>
      </c>
      <c r="AR1823" s="16">
        <v>3</v>
      </c>
      <c r="AS1823" s="16">
        <v>2</v>
      </c>
      <c r="AT1823" s="16">
        <v>1</v>
      </c>
      <c r="AU1823">
        <v>0</v>
      </c>
      <c r="AV1823">
        <v>0</v>
      </c>
      <c r="AW1823">
        <v>0</v>
      </c>
      <c r="AX1823">
        <v>1</v>
      </c>
      <c r="AY1823">
        <v>0</v>
      </c>
      <c r="AZ1823">
        <v>0</v>
      </c>
    </row>
    <row r="1824" spans="1:52" x14ac:dyDescent="0.35">
      <c r="A1824">
        <v>14643</v>
      </c>
      <c r="B1824" t="s">
        <v>69</v>
      </c>
      <c r="C1824" t="s">
        <v>74</v>
      </c>
      <c r="D1824" t="s">
        <v>68</v>
      </c>
      <c r="E1824" t="s">
        <v>86</v>
      </c>
      <c r="F1824" t="s">
        <v>196</v>
      </c>
      <c r="G1824" t="s">
        <v>95</v>
      </c>
      <c r="H1824" t="s">
        <v>98</v>
      </c>
      <c r="I1824" t="s">
        <v>209</v>
      </c>
      <c r="J1824" t="s">
        <v>110</v>
      </c>
      <c r="K1824" t="s">
        <v>204</v>
      </c>
      <c r="L1824">
        <v>9</v>
      </c>
      <c r="P1824">
        <v>10</v>
      </c>
      <c r="Q1824">
        <v>10</v>
      </c>
      <c r="R1824">
        <v>10</v>
      </c>
      <c r="S1824">
        <v>8</v>
      </c>
      <c r="T1824">
        <v>10</v>
      </c>
      <c r="U1824">
        <v>10</v>
      </c>
      <c r="V1824" t="s">
        <v>124</v>
      </c>
      <c r="X1824">
        <v>4</v>
      </c>
      <c r="Y1824" t="s">
        <v>68</v>
      </c>
      <c r="Z1824">
        <v>10</v>
      </c>
      <c r="AA1824">
        <v>4</v>
      </c>
      <c r="AB1824">
        <v>5</v>
      </c>
      <c r="AC1824">
        <v>9</v>
      </c>
      <c r="AD1824" t="s">
        <v>128</v>
      </c>
      <c r="AE1824" s="16">
        <v>4</v>
      </c>
      <c r="AF1824" s="16">
        <v>2</v>
      </c>
      <c r="AG1824" s="16">
        <v>4</v>
      </c>
      <c r="AH1824" s="16">
        <v>3</v>
      </c>
      <c r="AI1824" s="16">
        <v>2</v>
      </c>
      <c r="AJ1824" s="16"/>
      <c r="AL1824" s="16"/>
      <c r="AM1824" s="16"/>
      <c r="AN1824" s="16"/>
      <c r="AO1824" s="16"/>
      <c r="AP1824" s="16"/>
      <c r="AQ1824" s="16"/>
      <c r="AR1824" s="16"/>
      <c r="AS1824" s="16"/>
      <c r="AT1824" s="16"/>
      <c r="AU1824">
        <v>1</v>
      </c>
      <c r="AV1824">
        <v>1</v>
      </c>
      <c r="AW1824">
        <v>0</v>
      </c>
      <c r="AX1824">
        <v>0</v>
      </c>
      <c r="AY1824">
        <v>0</v>
      </c>
      <c r="AZ1824">
        <v>0</v>
      </c>
    </row>
    <row r="1825" spans="1:52" x14ac:dyDescent="0.35">
      <c r="A1825">
        <v>14647</v>
      </c>
      <c r="B1825" t="s">
        <v>69</v>
      </c>
      <c r="C1825" t="s">
        <v>74</v>
      </c>
      <c r="D1825" t="s">
        <v>68</v>
      </c>
      <c r="E1825" t="s">
        <v>77</v>
      </c>
      <c r="F1825" t="s">
        <v>198</v>
      </c>
      <c r="G1825" t="s">
        <v>95</v>
      </c>
      <c r="H1825" t="s">
        <v>98</v>
      </c>
      <c r="I1825" t="s">
        <v>203</v>
      </c>
      <c r="J1825" t="s">
        <v>111</v>
      </c>
      <c r="K1825" t="s">
        <v>204</v>
      </c>
      <c r="L1825">
        <v>10</v>
      </c>
      <c r="X1825" s="16"/>
      <c r="Y1825" t="s">
        <v>68</v>
      </c>
      <c r="Z1825">
        <v>9</v>
      </c>
      <c r="AA1825">
        <v>5</v>
      </c>
      <c r="AB1825">
        <v>5</v>
      </c>
      <c r="AC1825">
        <v>10</v>
      </c>
      <c r="AD1825" t="s">
        <v>129</v>
      </c>
      <c r="AE1825" s="16">
        <v>5</v>
      </c>
      <c r="AF1825" s="16">
        <v>5</v>
      </c>
      <c r="AG1825" s="16">
        <v>3</v>
      </c>
      <c r="AH1825" s="16">
        <v>4</v>
      </c>
      <c r="AI1825" s="16"/>
      <c r="AJ1825" s="16">
        <v>3</v>
      </c>
      <c r="AK1825">
        <v>9</v>
      </c>
      <c r="AL1825" s="16">
        <v>8</v>
      </c>
      <c r="AM1825" s="16">
        <v>7</v>
      </c>
      <c r="AN1825" s="16">
        <v>7</v>
      </c>
      <c r="AO1825" s="16">
        <v>9</v>
      </c>
      <c r="AP1825" s="16">
        <v>7</v>
      </c>
      <c r="AQ1825" s="16">
        <v>2</v>
      </c>
      <c r="AR1825" s="16">
        <v>1</v>
      </c>
      <c r="AS1825" s="16">
        <v>3</v>
      </c>
      <c r="AT1825" s="16">
        <v>4</v>
      </c>
      <c r="AU1825">
        <v>1</v>
      </c>
      <c r="AV1825">
        <v>0</v>
      </c>
      <c r="AW1825">
        <v>0</v>
      </c>
      <c r="AX1825">
        <v>0</v>
      </c>
      <c r="AY1825">
        <v>1</v>
      </c>
      <c r="AZ1825">
        <v>0</v>
      </c>
    </row>
    <row r="1826" spans="1:52" x14ac:dyDescent="0.35">
      <c r="A1826">
        <v>14650</v>
      </c>
      <c r="B1826" t="s">
        <v>69</v>
      </c>
      <c r="C1826" t="s">
        <v>74</v>
      </c>
      <c r="D1826" t="s">
        <v>68</v>
      </c>
      <c r="E1826" t="s">
        <v>75</v>
      </c>
      <c r="F1826" t="s">
        <v>196</v>
      </c>
      <c r="G1826" t="s">
        <v>95</v>
      </c>
      <c r="H1826" t="s">
        <v>97</v>
      </c>
      <c r="I1826" t="s">
        <v>199</v>
      </c>
      <c r="J1826" t="s">
        <v>111</v>
      </c>
      <c r="K1826" t="s">
        <v>116</v>
      </c>
      <c r="L1826">
        <v>8</v>
      </c>
      <c r="X1826" s="16"/>
      <c r="Y1826" t="s">
        <v>68</v>
      </c>
      <c r="Z1826">
        <v>8</v>
      </c>
      <c r="AA1826">
        <v>5</v>
      </c>
      <c r="AB1826">
        <v>3</v>
      </c>
      <c r="AC1826">
        <v>9</v>
      </c>
      <c r="AD1826" t="s">
        <v>129</v>
      </c>
      <c r="AE1826" s="16">
        <v>5</v>
      </c>
      <c r="AF1826" s="16">
        <v>5</v>
      </c>
      <c r="AG1826" s="16">
        <v>4</v>
      </c>
      <c r="AH1826" s="16">
        <v>4</v>
      </c>
      <c r="AI1826" s="16"/>
      <c r="AJ1826" s="16">
        <v>1</v>
      </c>
      <c r="AK1826">
        <v>9</v>
      </c>
      <c r="AL1826" s="16">
        <v>10</v>
      </c>
      <c r="AM1826" s="16">
        <v>7</v>
      </c>
      <c r="AN1826" s="16">
        <v>8</v>
      </c>
      <c r="AO1826" s="16">
        <v>7</v>
      </c>
      <c r="AP1826" s="16">
        <v>10</v>
      </c>
      <c r="AQ1826" s="16">
        <v>2</v>
      </c>
      <c r="AR1826" s="16">
        <v>1</v>
      </c>
      <c r="AS1826" s="16">
        <v>3</v>
      </c>
      <c r="AT1826" s="16">
        <v>4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</row>
    <row r="1827" spans="1:52" x14ac:dyDescent="0.35">
      <c r="A1827">
        <v>14652</v>
      </c>
      <c r="B1827" t="s">
        <v>69</v>
      </c>
      <c r="C1827" t="s">
        <v>74</v>
      </c>
      <c r="D1827" t="s">
        <v>68</v>
      </c>
      <c r="E1827" t="s">
        <v>82</v>
      </c>
      <c r="F1827" t="s">
        <v>198</v>
      </c>
      <c r="G1827" t="s">
        <v>96</v>
      </c>
      <c r="H1827" t="s">
        <v>97</v>
      </c>
      <c r="I1827" t="s">
        <v>205</v>
      </c>
      <c r="J1827" t="s">
        <v>111</v>
      </c>
      <c r="K1827" t="s">
        <v>204</v>
      </c>
      <c r="L1827">
        <v>9</v>
      </c>
      <c r="X1827" s="16"/>
      <c r="Y1827" t="s">
        <v>68</v>
      </c>
      <c r="Z1827">
        <v>10</v>
      </c>
      <c r="AA1827">
        <v>4</v>
      </c>
      <c r="AB1827">
        <v>5</v>
      </c>
      <c r="AC1827">
        <v>9</v>
      </c>
      <c r="AD1827" t="s">
        <v>129</v>
      </c>
      <c r="AE1827" s="16">
        <v>5</v>
      </c>
      <c r="AF1827" s="16">
        <v>4</v>
      </c>
      <c r="AG1827" s="16">
        <v>3</v>
      </c>
      <c r="AH1827" s="16">
        <v>5</v>
      </c>
      <c r="AI1827" s="16"/>
      <c r="AJ1827" s="16">
        <v>3</v>
      </c>
      <c r="AK1827">
        <v>9</v>
      </c>
      <c r="AL1827" s="16">
        <v>10</v>
      </c>
      <c r="AM1827" s="16">
        <v>8</v>
      </c>
      <c r="AN1827" s="16">
        <v>8</v>
      </c>
      <c r="AO1827" s="16">
        <v>10</v>
      </c>
      <c r="AP1827" s="16">
        <v>8</v>
      </c>
      <c r="AQ1827" s="16">
        <v>4</v>
      </c>
      <c r="AR1827" s="16">
        <v>3</v>
      </c>
      <c r="AS1827" s="16">
        <v>1</v>
      </c>
      <c r="AT1827" s="16">
        <v>2</v>
      </c>
      <c r="AU1827">
        <v>1</v>
      </c>
      <c r="AV1827">
        <v>1</v>
      </c>
      <c r="AW1827">
        <v>0</v>
      </c>
      <c r="AX1827">
        <v>0</v>
      </c>
      <c r="AY1827">
        <v>1</v>
      </c>
      <c r="AZ1827">
        <v>0</v>
      </c>
    </row>
    <row r="1828" spans="1:52" x14ac:dyDescent="0.35">
      <c r="A1828">
        <v>14653</v>
      </c>
      <c r="B1828" t="s">
        <v>69</v>
      </c>
      <c r="C1828" t="s">
        <v>74</v>
      </c>
      <c r="D1828" t="s">
        <v>68</v>
      </c>
      <c r="E1828" t="s">
        <v>82</v>
      </c>
      <c r="F1828" t="s">
        <v>196</v>
      </c>
      <c r="G1828" t="s">
        <v>95</v>
      </c>
      <c r="H1828" t="s">
        <v>98</v>
      </c>
      <c r="I1828" t="s">
        <v>207</v>
      </c>
      <c r="J1828" t="s">
        <v>110</v>
      </c>
      <c r="K1828" t="s">
        <v>204</v>
      </c>
      <c r="L1828">
        <v>3</v>
      </c>
      <c r="P1828">
        <v>3</v>
      </c>
      <c r="Q1828">
        <v>8</v>
      </c>
      <c r="R1828">
        <v>6</v>
      </c>
      <c r="S1828">
        <v>2</v>
      </c>
      <c r="T1828">
        <v>4</v>
      </c>
      <c r="U1828">
        <v>5</v>
      </c>
      <c r="V1828" t="s">
        <v>123</v>
      </c>
      <c r="X1828">
        <v>4</v>
      </c>
      <c r="Y1828" t="s">
        <v>69</v>
      </c>
      <c r="AB1828">
        <v>5</v>
      </c>
      <c r="AE1828" s="16"/>
      <c r="AF1828" s="16"/>
      <c r="AG1828" s="16"/>
      <c r="AH1828" s="16"/>
      <c r="AI1828" s="16"/>
      <c r="AJ1828" s="16"/>
      <c r="AL1828" s="16"/>
      <c r="AM1828" s="16"/>
      <c r="AN1828" s="16"/>
      <c r="AO1828" s="16"/>
      <c r="AP1828" s="16"/>
      <c r="AQ1828" s="16"/>
      <c r="AR1828" s="16"/>
      <c r="AS1828" s="16"/>
      <c r="AT1828" s="16"/>
      <c r="AU1828">
        <v>1</v>
      </c>
      <c r="AV1828">
        <v>1</v>
      </c>
      <c r="AW1828">
        <v>0</v>
      </c>
      <c r="AX1828">
        <v>0</v>
      </c>
      <c r="AY1828">
        <v>0</v>
      </c>
      <c r="AZ1828">
        <v>0</v>
      </c>
    </row>
    <row r="1829" spans="1:52" x14ac:dyDescent="0.35">
      <c r="A1829">
        <v>14655</v>
      </c>
      <c r="B1829" t="s">
        <v>69</v>
      </c>
      <c r="C1829" t="s">
        <v>74</v>
      </c>
      <c r="D1829" t="s">
        <v>68</v>
      </c>
      <c r="E1829" t="s">
        <v>81</v>
      </c>
      <c r="F1829" t="s">
        <v>198</v>
      </c>
      <c r="G1829" t="s">
        <v>95</v>
      </c>
      <c r="H1829" t="s">
        <v>97</v>
      </c>
      <c r="I1829" t="s">
        <v>206</v>
      </c>
      <c r="J1829" t="s">
        <v>111</v>
      </c>
      <c r="K1829" t="s">
        <v>202</v>
      </c>
      <c r="L1829">
        <v>9</v>
      </c>
      <c r="X1829" s="16"/>
      <c r="Y1829" t="s">
        <v>68</v>
      </c>
      <c r="Z1829">
        <v>7</v>
      </c>
      <c r="AA1829">
        <v>5</v>
      </c>
      <c r="AB1829">
        <v>4</v>
      </c>
      <c r="AC1829">
        <v>9</v>
      </c>
      <c r="AD1829" t="s">
        <v>128</v>
      </c>
      <c r="AE1829" s="16">
        <v>3</v>
      </c>
      <c r="AF1829" s="16">
        <v>4</v>
      </c>
      <c r="AG1829" s="16">
        <v>3</v>
      </c>
      <c r="AH1829" s="16">
        <v>4</v>
      </c>
      <c r="AI1829" s="16">
        <v>2</v>
      </c>
      <c r="AJ1829" s="16"/>
      <c r="AK1829">
        <v>10</v>
      </c>
      <c r="AL1829" s="16">
        <v>10</v>
      </c>
      <c r="AM1829" s="16">
        <v>8</v>
      </c>
      <c r="AN1829" s="16">
        <v>8</v>
      </c>
      <c r="AO1829" s="16">
        <v>9</v>
      </c>
      <c r="AP1829" s="16">
        <v>8</v>
      </c>
      <c r="AQ1829" s="16">
        <v>2</v>
      </c>
      <c r="AR1829" s="16">
        <v>1</v>
      </c>
      <c r="AS1829" s="16">
        <v>3</v>
      </c>
      <c r="AT1829" s="16">
        <v>4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0</v>
      </c>
    </row>
    <row r="1830" spans="1:52" x14ac:dyDescent="0.35">
      <c r="A1830">
        <v>14661</v>
      </c>
      <c r="B1830" t="s">
        <v>69</v>
      </c>
      <c r="C1830" t="s">
        <v>74</v>
      </c>
      <c r="D1830" t="s">
        <v>68</v>
      </c>
      <c r="E1830" t="s">
        <v>82</v>
      </c>
      <c r="F1830" t="s">
        <v>198</v>
      </c>
      <c r="G1830" t="s">
        <v>96</v>
      </c>
      <c r="H1830" t="s">
        <v>98</v>
      </c>
      <c r="I1830" t="s">
        <v>201</v>
      </c>
      <c r="J1830" t="s">
        <v>111</v>
      </c>
      <c r="K1830" t="s">
        <v>202</v>
      </c>
      <c r="L1830">
        <v>8</v>
      </c>
      <c r="X1830" s="16"/>
      <c r="Y1830" t="s">
        <v>69</v>
      </c>
      <c r="AB1830">
        <v>5</v>
      </c>
      <c r="AE1830" s="16"/>
      <c r="AF1830" s="16"/>
      <c r="AG1830" s="16"/>
      <c r="AH1830" s="16"/>
      <c r="AI1830" s="16"/>
      <c r="AJ1830" s="16"/>
      <c r="AK1830">
        <v>9</v>
      </c>
      <c r="AL1830" s="16">
        <v>8</v>
      </c>
      <c r="AM1830" s="16">
        <v>9</v>
      </c>
      <c r="AN1830" s="16">
        <v>7</v>
      </c>
      <c r="AO1830" s="16">
        <v>9</v>
      </c>
      <c r="AP1830" s="16">
        <v>7</v>
      </c>
      <c r="AQ1830" s="16">
        <v>2</v>
      </c>
      <c r="AR1830" s="16">
        <v>1</v>
      </c>
      <c r="AS1830" s="16">
        <v>4</v>
      </c>
      <c r="AT1830" s="16">
        <v>3</v>
      </c>
      <c r="AU1830">
        <v>1</v>
      </c>
      <c r="AV1830">
        <v>1</v>
      </c>
      <c r="AW1830">
        <v>0</v>
      </c>
      <c r="AX1830">
        <v>0</v>
      </c>
      <c r="AY1830">
        <v>0</v>
      </c>
      <c r="AZ1830">
        <v>0</v>
      </c>
    </row>
    <row r="1831" spans="1:52" x14ac:dyDescent="0.35">
      <c r="A1831">
        <v>14662</v>
      </c>
      <c r="B1831" t="s">
        <v>69</v>
      </c>
      <c r="C1831" t="s">
        <v>74</v>
      </c>
      <c r="D1831" t="s">
        <v>68</v>
      </c>
      <c r="E1831" t="s">
        <v>75</v>
      </c>
      <c r="F1831" t="s">
        <v>200</v>
      </c>
      <c r="G1831" t="s">
        <v>96</v>
      </c>
      <c r="H1831" t="s">
        <v>98</v>
      </c>
      <c r="I1831" t="s">
        <v>201</v>
      </c>
      <c r="J1831" t="s">
        <v>111</v>
      </c>
      <c r="K1831" t="s">
        <v>204</v>
      </c>
      <c r="L1831">
        <v>9</v>
      </c>
      <c r="X1831" s="16"/>
      <c r="Y1831" t="s">
        <v>69</v>
      </c>
      <c r="AB1831">
        <v>4</v>
      </c>
      <c r="AE1831" s="16"/>
      <c r="AF1831" s="16"/>
      <c r="AG1831" s="16"/>
      <c r="AH1831" s="16"/>
      <c r="AI1831" s="16"/>
      <c r="AJ1831" s="16"/>
      <c r="AK1831">
        <v>9</v>
      </c>
      <c r="AL1831" s="16">
        <v>7</v>
      </c>
      <c r="AM1831" s="16">
        <v>7</v>
      </c>
      <c r="AN1831" s="16">
        <v>7</v>
      </c>
      <c r="AO1831" s="16">
        <v>9</v>
      </c>
      <c r="AP1831" s="16">
        <v>7</v>
      </c>
      <c r="AQ1831" s="16">
        <v>1</v>
      </c>
      <c r="AR1831" s="16">
        <v>3</v>
      </c>
      <c r="AS1831" s="16">
        <v>2</v>
      </c>
      <c r="AT1831" s="16">
        <v>4</v>
      </c>
      <c r="AU1831">
        <v>0</v>
      </c>
      <c r="AV1831">
        <v>0</v>
      </c>
      <c r="AW1831">
        <v>1</v>
      </c>
      <c r="AX1831">
        <v>0</v>
      </c>
      <c r="AY1831">
        <v>0</v>
      </c>
      <c r="AZ1831">
        <v>0</v>
      </c>
    </row>
    <row r="1832" spans="1:52" x14ac:dyDescent="0.35">
      <c r="A1832">
        <v>14668</v>
      </c>
      <c r="B1832" t="s">
        <v>69</v>
      </c>
      <c r="C1832" t="s">
        <v>74</v>
      </c>
      <c r="D1832" t="s">
        <v>68</v>
      </c>
      <c r="E1832" t="s">
        <v>77</v>
      </c>
      <c r="F1832" t="s">
        <v>196</v>
      </c>
      <c r="G1832" t="s">
        <v>96</v>
      </c>
      <c r="H1832" t="s">
        <v>97</v>
      </c>
      <c r="I1832" t="s">
        <v>207</v>
      </c>
      <c r="J1832" t="s">
        <v>111</v>
      </c>
      <c r="K1832" t="s">
        <v>204</v>
      </c>
      <c r="L1832">
        <v>9</v>
      </c>
      <c r="X1832" s="16"/>
      <c r="Y1832" t="s">
        <v>69</v>
      </c>
      <c r="AB1832">
        <v>5</v>
      </c>
      <c r="AE1832" s="16"/>
      <c r="AF1832" s="16"/>
      <c r="AG1832" s="16"/>
      <c r="AH1832" s="16"/>
      <c r="AI1832" s="16"/>
      <c r="AJ1832" s="16"/>
      <c r="AK1832">
        <v>10</v>
      </c>
      <c r="AL1832" s="16">
        <v>10</v>
      </c>
      <c r="AM1832" s="16">
        <v>10</v>
      </c>
      <c r="AN1832" s="16">
        <v>10</v>
      </c>
      <c r="AO1832" s="16">
        <v>7</v>
      </c>
      <c r="AP1832" s="16">
        <v>9</v>
      </c>
      <c r="AQ1832" s="16">
        <v>1</v>
      </c>
      <c r="AR1832" s="16">
        <v>2</v>
      </c>
      <c r="AS1832" s="16">
        <v>4</v>
      </c>
      <c r="AT1832" s="16">
        <v>3</v>
      </c>
      <c r="AU1832">
        <v>1</v>
      </c>
      <c r="AV1832">
        <v>1</v>
      </c>
      <c r="AW1832">
        <v>1</v>
      </c>
      <c r="AX1832">
        <v>0</v>
      </c>
      <c r="AY1832">
        <v>0</v>
      </c>
      <c r="AZ1832">
        <v>0</v>
      </c>
    </row>
    <row r="1833" spans="1:52" x14ac:dyDescent="0.35">
      <c r="A1833">
        <v>14670</v>
      </c>
      <c r="B1833" t="s">
        <v>69</v>
      </c>
      <c r="C1833" t="s">
        <v>74</v>
      </c>
      <c r="D1833" t="s">
        <v>68</v>
      </c>
      <c r="E1833" t="s">
        <v>75</v>
      </c>
      <c r="F1833" t="s">
        <v>198</v>
      </c>
      <c r="G1833" t="s">
        <v>96</v>
      </c>
      <c r="H1833" t="s">
        <v>98</v>
      </c>
      <c r="I1833" t="s">
        <v>205</v>
      </c>
      <c r="J1833" t="s">
        <v>111</v>
      </c>
      <c r="K1833" t="s">
        <v>117</v>
      </c>
      <c r="L1833">
        <v>9</v>
      </c>
      <c r="X1833" s="16"/>
      <c r="Y1833" t="s">
        <v>69</v>
      </c>
      <c r="AB1833">
        <v>5</v>
      </c>
      <c r="AE1833" s="16"/>
      <c r="AF1833" s="16"/>
      <c r="AG1833" s="16"/>
      <c r="AH1833" s="16"/>
      <c r="AI1833" s="16"/>
      <c r="AJ1833" s="16"/>
      <c r="AK1833">
        <v>9</v>
      </c>
      <c r="AL1833" s="16">
        <v>10</v>
      </c>
      <c r="AM1833" s="16">
        <v>8</v>
      </c>
      <c r="AN1833" s="16">
        <v>7</v>
      </c>
      <c r="AO1833" s="16">
        <v>10</v>
      </c>
      <c r="AP1833" s="16">
        <v>10</v>
      </c>
      <c r="AQ1833" s="16">
        <v>2</v>
      </c>
      <c r="AR1833" s="16">
        <v>1</v>
      </c>
      <c r="AS1833" s="16">
        <v>3</v>
      </c>
      <c r="AT1833" s="16">
        <v>4</v>
      </c>
      <c r="AU1833">
        <v>0</v>
      </c>
      <c r="AV1833">
        <v>1</v>
      </c>
      <c r="AW1833">
        <v>1</v>
      </c>
      <c r="AX1833">
        <v>0</v>
      </c>
      <c r="AY1833">
        <v>0</v>
      </c>
      <c r="AZ1833">
        <v>0</v>
      </c>
    </row>
    <row r="1834" spans="1:52" x14ac:dyDescent="0.35">
      <c r="A1834">
        <v>14675</v>
      </c>
      <c r="B1834" t="s">
        <v>69</v>
      </c>
      <c r="C1834" t="s">
        <v>74</v>
      </c>
      <c r="D1834" t="s">
        <v>68</v>
      </c>
      <c r="E1834" t="s">
        <v>85</v>
      </c>
      <c r="F1834" t="s">
        <v>200</v>
      </c>
      <c r="G1834" t="s">
        <v>96</v>
      </c>
      <c r="H1834" t="s">
        <v>98</v>
      </c>
      <c r="I1834" t="s">
        <v>199</v>
      </c>
      <c r="J1834" t="s">
        <v>110</v>
      </c>
      <c r="K1834" t="s">
        <v>204</v>
      </c>
      <c r="L1834">
        <v>6</v>
      </c>
      <c r="P1834">
        <v>9</v>
      </c>
      <c r="Q1834">
        <v>9</v>
      </c>
      <c r="R1834">
        <v>8</v>
      </c>
      <c r="S1834">
        <v>8</v>
      </c>
      <c r="T1834">
        <v>10</v>
      </c>
      <c r="U1834">
        <v>9</v>
      </c>
      <c r="V1834" t="s">
        <v>124</v>
      </c>
      <c r="X1834">
        <v>4</v>
      </c>
      <c r="Y1834" t="s">
        <v>69</v>
      </c>
      <c r="AB1834">
        <v>3</v>
      </c>
      <c r="AE1834" s="16"/>
      <c r="AF1834" s="16"/>
      <c r="AG1834" s="16"/>
      <c r="AH1834" s="16"/>
      <c r="AI1834" s="16"/>
      <c r="AJ1834" s="16"/>
      <c r="AL1834" s="16"/>
      <c r="AM1834" s="16"/>
      <c r="AN1834" s="16"/>
      <c r="AO1834" s="16"/>
      <c r="AP1834" s="16"/>
      <c r="AQ1834" s="16"/>
      <c r="AR1834" s="16"/>
      <c r="AS1834" s="16"/>
      <c r="AT1834" s="16"/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</row>
    <row r="1835" spans="1:52" x14ac:dyDescent="0.35">
      <c r="A1835">
        <v>14679</v>
      </c>
      <c r="B1835" t="s">
        <v>69</v>
      </c>
      <c r="C1835" t="s">
        <v>74</v>
      </c>
      <c r="D1835" t="s">
        <v>68</v>
      </c>
      <c r="E1835" t="s">
        <v>79</v>
      </c>
      <c r="F1835" t="s">
        <v>198</v>
      </c>
      <c r="G1835" t="s">
        <v>95</v>
      </c>
      <c r="H1835" t="s">
        <v>97</v>
      </c>
      <c r="I1835" t="s">
        <v>206</v>
      </c>
      <c r="J1835" t="s">
        <v>111</v>
      </c>
      <c r="K1835" t="s">
        <v>204</v>
      </c>
      <c r="L1835">
        <v>10</v>
      </c>
      <c r="X1835" s="16"/>
      <c r="Y1835" t="s">
        <v>69</v>
      </c>
      <c r="AB1835">
        <v>5</v>
      </c>
      <c r="AE1835" s="16"/>
      <c r="AF1835" s="16"/>
      <c r="AG1835" s="16"/>
      <c r="AH1835" s="16"/>
      <c r="AI1835" s="16"/>
      <c r="AJ1835" s="16"/>
      <c r="AK1835">
        <v>9</v>
      </c>
      <c r="AL1835" s="16">
        <v>9</v>
      </c>
      <c r="AM1835" s="16">
        <v>7</v>
      </c>
      <c r="AN1835" s="16">
        <v>8</v>
      </c>
      <c r="AO1835" s="16">
        <v>9</v>
      </c>
      <c r="AP1835" s="16">
        <v>7</v>
      </c>
      <c r="AQ1835" s="16">
        <v>2</v>
      </c>
      <c r="AR1835" s="16">
        <v>4</v>
      </c>
      <c r="AS1835" s="16">
        <v>1</v>
      </c>
      <c r="AT1835" s="16">
        <v>3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0</v>
      </c>
    </row>
    <row r="1836" spans="1:52" x14ac:dyDescent="0.35">
      <c r="A1836">
        <v>14680</v>
      </c>
      <c r="B1836" t="s">
        <v>69</v>
      </c>
      <c r="C1836" t="s">
        <v>74</v>
      </c>
      <c r="D1836" t="s">
        <v>68</v>
      </c>
      <c r="E1836" t="s">
        <v>80</v>
      </c>
      <c r="F1836" t="s">
        <v>198</v>
      </c>
      <c r="G1836" t="s">
        <v>96</v>
      </c>
      <c r="H1836" t="s">
        <v>98</v>
      </c>
      <c r="I1836" t="s">
        <v>206</v>
      </c>
      <c r="J1836" t="s">
        <v>111</v>
      </c>
      <c r="K1836" t="s">
        <v>204</v>
      </c>
      <c r="L1836">
        <v>8</v>
      </c>
      <c r="X1836" s="16"/>
      <c r="Y1836" t="s">
        <v>69</v>
      </c>
      <c r="AB1836">
        <v>4</v>
      </c>
      <c r="AE1836" s="16"/>
      <c r="AF1836" s="16"/>
      <c r="AG1836" s="16"/>
      <c r="AH1836" s="16"/>
      <c r="AI1836" s="16"/>
      <c r="AJ1836" s="16"/>
      <c r="AK1836">
        <v>7</v>
      </c>
      <c r="AL1836" s="16">
        <v>8</v>
      </c>
      <c r="AM1836" s="16">
        <v>10</v>
      </c>
      <c r="AN1836" s="16">
        <v>7</v>
      </c>
      <c r="AO1836" s="16">
        <v>10</v>
      </c>
      <c r="AP1836" s="16">
        <v>8</v>
      </c>
      <c r="AQ1836" s="16">
        <v>1</v>
      </c>
      <c r="AR1836" s="16">
        <v>3</v>
      </c>
      <c r="AS1836" s="16">
        <v>2</v>
      </c>
      <c r="AT1836" s="16">
        <v>4</v>
      </c>
      <c r="AU1836">
        <v>0</v>
      </c>
      <c r="AV1836">
        <v>0</v>
      </c>
      <c r="AW1836">
        <v>0</v>
      </c>
      <c r="AX1836">
        <v>0</v>
      </c>
      <c r="AY1836">
        <v>1</v>
      </c>
      <c r="AZ1836">
        <v>0</v>
      </c>
    </row>
    <row r="1837" spans="1:52" x14ac:dyDescent="0.35">
      <c r="A1837">
        <v>14683</v>
      </c>
      <c r="B1837" t="s">
        <v>69</v>
      </c>
      <c r="C1837" t="s">
        <v>74</v>
      </c>
      <c r="D1837" t="s">
        <v>68</v>
      </c>
      <c r="E1837" t="s">
        <v>83</v>
      </c>
      <c r="F1837" t="s">
        <v>200</v>
      </c>
      <c r="G1837" t="s">
        <v>94</v>
      </c>
      <c r="H1837" t="s">
        <v>98</v>
      </c>
      <c r="I1837" t="s">
        <v>199</v>
      </c>
      <c r="J1837" t="s">
        <v>110</v>
      </c>
      <c r="K1837" t="s">
        <v>202</v>
      </c>
      <c r="L1837">
        <v>8</v>
      </c>
      <c r="P1837">
        <v>10</v>
      </c>
      <c r="Q1837">
        <v>10</v>
      </c>
      <c r="R1837">
        <v>10</v>
      </c>
      <c r="S1837">
        <v>9</v>
      </c>
      <c r="T1837">
        <v>10</v>
      </c>
      <c r="U1837">
        <v>10</v>
      </c>
      <c r="V1837" t="s">
        <v>123</v>
      </c>
      <c r="X1837">
        <v>3</v>
      </c>
      <c r="Y1837" t="s">
        <v>69</v>
      </c>
      <c r="AB1837">
        <v>4</v>
      </c>
      <c r="AE1837" s="16"/>
      <c r="AF1837" s="16"/>
      <c r="AG1837" s="16"/>
      <c r="AH1837" s="16"/>
      <c r="AI1837" s="16"/>
      <c r="AJ1837" s="16"/>
      <c r="AL1837" s="16"/>
      <c r="AM1837" s="16"/>
      <c r="AN1837" s="16"/>
      <c r="AO1837" s="16"/>
      <c r="AP1837" s="16"/>
      <c r="AQ1837" s="16"/>
      <c r="AR1837" s="16"/>
      <c r="AS1837" s="16"/>
      <c r="AT1837" s="16"/>
      <c r="AU1837">
        <v>1</v>
      </c>
      <c r="AV1837">
        <v>0</v>
      </c>
      <c r="AW1837">
        <v>0</v>
      </c>
      <c r="AX1837">
        <v>0</v>
      </c>
      <c r="AY1837">
        <v>0</v>
      </c>
      <c r="AZ1837">
        <v>0</v>
      </c>
    </row>
    <row r="1838" spans="1:52" x14ac:dyDescent="0.35">
      <c r="A1838">
        <v>14684</v>
      </c>
      <c r="B1838" t="s">
        <v>69</v>
      </c>
      <c r="C1838" t="s">
        <v>74</v>
      </c>
      <c r="D1838" t="s">
        <v>68</v>
      </c>
      <c r="E1838" t="s">
        <v>80</v>
      </c>
      <c r="F1838" t="s">
        <v>198</v>
      </c>
      <c r="G1838" t="s">
        <v>96</v>
      </c>
      <c r="H1838" t="s">
        <v>97</v>
      </c>
      <c r="I1838" t="s">
        <v>197</v>
      </c>
      <c r="J1838" t="s">
        <v>111</v>
      </c>
      <c r="K1838" t="s">
        <v>117</v>
      </c>
      <c r="L1838">
        <v>9</v>
      </c>
      <c r="X1838" s="16"/>
      <c r="Y1838" t="s">
        <v>69</v>
      </c>
      <c r="AB1838">
        <v>5</v>
      </c>
      <c r="AE1838" s="16"/>
      <c r="AF1838" s="16"/>
      <c r="AG1838" s="16"/>
      <c r="AH1838" s="16"/>
      <c r="AI1838" s="16"/>
      <c r="AJ1838" s="16"/>
      <c r="AK1838">
        <v>8</v>
      </c>
      <c r="AL1838" s="16">
        <v>10</v>
      </c>
      <c r="AM1838" s="16">
        <v>8</v>
      </c>
      <c r="AN1838" s="16">
        <v>7</v>
      </c>
      <c r="AO1838" s="16">
        <v>10</v>
      </c>
      <c r="AP1838" s="16">
        <v>8</v>
      </c>
      <c r="AQ1838" s="16">
        <v>2</v>
      </c>
      <c r="AR1838" s="16">
        <v>4</v>
      </c>
      <c r="AS1838" s="16">
        <v>1</v>
      </c>
      <c r="AT1838" s="16">
        <v>3</v>
      </c>
      <c r="AU1838">
        <v>1</v>
      </c>
      <c r="AV1838">
        <v>1</v>
      </c>
      <c r="AW1838">
        <v>0</v>
      </c>
      <c r="AX1838">
        <v>0</v>
      </c>
      <c r="AY1838">
        <v>0</v>
      </c>
      <c r="AZ1838">
        <v>0</v>
      </c>
    </row>
    <row r="1839" spans="1:52" x14ac:dyDescent="0.35">
      <c r="A1839">
        <v>14686</v>
      </c>
      <c r="B1839" t="s">
        <v>69</v>
      </c>
      <c r="C1839" t="s">
        <v>74</v>
      </c>
      <c r="D1839" t="s">
        <v>68</v>
      </c>
      <c r="E1839" t="s">
        <v>80</v>
      </c>
      <c r="F1839" t="s">
        <v>198</v>
      </c>
      <c r="G1839" t="s">
        <v>96</v>
      </c>
      <c r="H1839" t="s">
        <v>98</v>
      </c>
      <c r="I1839" t="s">
        <v>201</v>
      </c>
      <c r="J1839" t="s">
        <v>111</v>
      </c>
      <c r="K1839" t="s">
        <v>116</v>
      </c>
      <c r="L1839">
        <v>9</v>
      </c>
      <c r="X1839" s="16"/>
      <c r="Y1839" t="s">
        <v>68</v>
      </c>
      <c r="Z1839">
        <v>9</v>
      </c>
      <c r="AA1839">
        <v>4</v>
      </c>
      <c r="AB1839">
        <v>4</v>
      </c>
      <c r="AC1839">
        <v>10</v>
      </c>
      <c r="AD1839" t="s">
        <v>129</v>
      </c>
      <c r="AE1839" s="16">
        <v>4</v>
      </c>
      <c r="AF1839" s="16">
        <v>3</v>
      </c>
      <c r="AG1839" s="16">
        <v>5</v>
      </c>
      <c r="AH1839" s="16">
        <v>5</v>
      </c>
      <c r="AI1839" s="16"/>
      <c r="AJ1839" s="16">
        <v>3</v>
      </c>
      <c r="AK1839">
        <v>9</v>
      </c>
      <c r="AL1839" s="16">
        <v>10</v>
      </c>
      <c r="AM1839" s="16">
        <v>9</v>
      </c>
      <c r="AN1839" s="16">
        <v>8</v>
      </c>
      <c r="AO1839" s="16">
        <v>8</v>
      </c>
      <c r="AP1839" s="16">
        <v>8</v>
      </c>
      <c r="AQ1839" s="16">
        <v>1</v>
      </c>
      <c r="AR1839" s="16">
        <v>4</v>
      </c>
      <c r="AS1839" s="16">
        <v>2</v>
      </c>
      <c r="AT1839" s="16">
        <v>3</v>
      </c>
      <c r="AU1839">
        <v>1</v>
      </c>
      <c r="AV1839">
        <v>0</v>
      </c>
      <c r="AW1839">
        <v>1</v>
      </c>
      <c r="AX1839">
        <v>0</v>
      </c>
      <c r="AY1839">
        <v>0</v>
      </c>
      <c r="AZ1839">
        <v>0</v>
      </c>
    </row>
    <row r="1840" spans="1:52" x14ac:dyDescent="0.35">
      <c r="A1840">
        <v>14687</v>
      </c>
      <c r="B1840" t="s">
        <v>69</v>
      </c>
      <c r="C1840" t="s">
        <v>74</v>
      </c>
      <c r="D1840" t="s">
        <v>68</v>
      </c>
      <c r="E1840" t="s">
        <v>79</v>
      </c>
      <c r="F1840" t="s">
        <v>208</v>
      </c>
      <c r="G1840" t="s">
        <v>94</v>
      </c>
      <c r="H1840" t="s">
        <v>99</v>
      </c>
      <c r="I1840" t="s">
        <v>197</v>
      </c>
      <c r="J1840" t="s">
        <v>110</v>
      </c>
      <c r="K1840" t="s">
        <v>204</v>
      </c>
      <c r="L1840">
        <v>8</v>
      </c>
      <c r="P1840">
        <v>9</v>
      </c>
      <c r="Q1840">
        <v>10</v>
      </c>
      <c r="R1840">
        <v>10</v>
      </c>
      <c r="S1840">
        <v>9</v>
      </c>
      <c r="T1840">
        <v>8</v>
      </c>
      <c r="U1840">
        <v>10</v>
      </c>
      <c r="V1840" t="s">
        <v>123</v>
      </c>
      <c r="X1840">
        <v>4</v>
      </c>
      <c r="Y1840" t="s">
        <v>69</v>
      </c>
      <c r="AB1840">
        <v>5</v>
      </c>
      <c r="AE1840" s="16"/>
      <c r="AF1840" s="16"/>
      <c r="AG1840" s="16"/>
      <c r="AH1840" s="16"/>
      <c r="AI1840" s="16"/>
      <c r="AJ1840" s="16"/>
      <c r="AL1840" s="16"/>
      <c r="AM1840" s="16"/>
      <c r="AN1840" s="16"/>
      <c r="AO1840" s="16"/>
      <c r="AP1840" s="16"/>
      <c r="AQ1840" s="16"/>
      <c r="AR1840" s="16"/>
      <c r="AS1840" s="16"/>
      <c r="AT1840" s="16"/>
      <c r="AU1840">
        <v>0</v>
      </c>
      <c r="AV1840">
        <v>0</v>
      </c>
      <c r="AW1840">
        <v>1</v>
      </c>
      <c r="AX1840">
        <v>0</v>
      </c>
      <c r="AY1840">
        <v>0</v>
      </c>
      <c r="AZ1840">
        <v>0</v>
      </c>
    </row>
    <row r="1841" spans="1:52" x14ac:dyDescent="0.35">
      <c r="A1841">
        <v>14688</v>
      </c>
      <c r="B1841" t="s">
        <v>69</v>
      </c>
      <c r="C1841" t="s">
        <v>74</v>
      </c>
      <c r="D1841" t="s">
        <v>68</v>
      </c>
      <c r="E1841" t="s">
        <v>80</v>
      </c>
      <c r="F1841" t="s">
        <v>198</v>
      </c>
      <c r="G1841" t="s">
        <v>96</v>
      </c>
      <c r="H1841" t="s">
        <v>98</v>
      </c>
      <c r="I1841" t="s">
        <v>206</v>
      </c>
      <c r="J1841" t="s">
        <v>111</v>
      </c>
      <c r="K1841" t="s">
        <v>204</v>
      </c>
      <c r="L1841">
        <v>9</v>
      </c>
      <c r="X1841" s="16"/>
      <c r="Y1841" t="s">
        <v>68</v>
      </c>
      <c r="Z1841">
        <v>9</v>
      </c>
      <c r="AA1841">
        <v>4</v>
      </c>
      <c r="AB1841">
        <v>5</v>
      </c>
      <c r="AC1841">
        <v>10</v>
      </c>
      <c r="AD1841" t="s">
        <v>128</v>
      </c>
      <c r="AE1841" s="16">
        <v>5</v>
      </c>
      <c r="AF1841" s="16">
        <v>3</v>
      </c>
      <c r="AG1841" s="16">
        <v>3</v>
      </c>
      <c r="AH1841" s="16">
        <v>4</v>
      </c>
      <c r="AI1841" s="16">
        <v>2</v>
      </c>
      <c r="AJ1841" s="16"/>
      <c r="AK1841">
        <v>10</v>
      </c>
      <c r="AL1841" s="16">
        <v>9</v>
      </c>
      <c r="AM1841" s="16">
        <v>10</v>
      </c>
      <c r="AN1841" s="16">
        <v>10</v>
      </c>
      <c r="AO1841" s="16">
        <v>8</v>
      </c>
      <c r="AP1841" s="16">
        <v>10</v>
      </c>
      <c r="AQ1841" s="16">
        <v>1</v>
      </c>
      <c r="AR1841" s="16">
        <v>3</v>
      </c>
      <c r="AS1841" s="16">
        <v>4</v>
      </c>
      <c r="AT1841" s="16">
        <v>2</v>
      </c>
      <c r="AU1841">
        <v>1</v>
      </c>
      <c r="AV1841">
        <v>1</v>
      </c>
      <c r="AW1841">
        <v>0</v>
      </c>
      <c r="AX1841">
        <v>0</v>
      </c>
      <c r="AY1841">
        <v>0</v>
      </c>
      <c r="AZ1841">
        <v>0</v>
      </c>
    </row>
    <row r="1842" spans="1:52" x14ac:dyDescent="0.35">
      <c r="A1842">
        <v>14689</v>
      </c>
      <c r="B1842" t="s">
        <v>69</v>
      </c>
      <c r="C1842" t="s">
        <v>74</v>
      </c>
      <c r="D1842" t="s">
        <v>68</v>
      </c>
      <c r="E1842" t="s">
        <v>86</v>
      </c>
      <c r="F1842" t="s">
        <v>198</v>
      </c>
      <c r="G1842" t="s">
        <v>95</v>
      </c>
      <c r="H1842" t="s">
        <v>98</v>
      </c>
      <c r="I1842" t="s">
        <v>206</v>
      </c>
      <c r="J1842" t="s">
        <v>111</v>
      </c>
      <c r="K1842" t="s">
        <v>204</v>
      </c>
      <c r="L1842">
        <v>10</v>
      </c>
      <c r="X1842" s="16"/>
      <c r="Y1842" t="s">
        <v>68</v>
      </c>
      <c r="Z1842">
        <v>10</v>
      </c>
      <c r="AA1842">
        <v>5</v>
      </c>
      <c r="AB1842">
        <v>4</v>
      </c>
      <c r="AC1842">
        <v>9</v>
      </c>
      <c r="AD1842" t="s">
        <v>128</v>
      </c>
      <c r="AE1842" s="16">
        <v>3</v>
      </c>
      <c r="AF1842" s="16">
        <v>4</v>
      </c>
      <c r="AG1842" s="16">
        <v>3</v>
      </c>
      <c r="AH1842" s="16">
        <v>5</v>
      </c>
      <c r="AI1842" s="16">
        <v>2</v>
      </c>
      <c r="AJ1842" s="16"/>
      <c r="AK1842">
        <v>8</v>
      </c>
      <c r="AL1842" s="16">
        <v>8</v>
      </c>
      <c r="AM1842" s="16">
        <v>8</v>
      </c>
      <c r="AN1842" s="16">
        <v>7</v>
      </c>
      <c r="AO1842" s="16">
        <v>8</v>
      </c>
      <c r="AP1842" s="16">
        <v>10</v>
      </c>
      <c r="AQ1842" s="16">
        <v>4</v>
      </c>
      <c r="AR1842" s="16">
        <v>3</v>
      </c>
      <c r="AS1842" s="16">
        <v>2</v>
      </c>
      <c r="AT1842" s="16">
        <v>1</v>
      </c>
      <c r="AU1842">
        <v>1</v>
      </c>
      <c r="AV1842">
        <v>1</v>
      </c>
      <c r="AW1842">
        <v>0</v>
      </c>
      <c r="AX1842">
        <v>0</v>
      </c>
      <c r="AY1842">
        <v>0</v>
      </c>
      <c r="AZ1842">
        <v>0</v>
      </c>
    </row>
    <row r="1843" spans="1:52" x14ac:dyDescent="0.35">
      <c r="A1843">
        <v>14696</v>
      </c>
      <c r="B1843" t="s">
        <v>69</v>
      </c>
      <c r="C1843" t="s">
        <v>74</v>
      </c>
      <c r="D1843" t="s">
        <v>68</v>
      </c>
      <c r="E1843" t="s">
        <v>80</v>
      </c>
      <c r="F1843" t="s">
        <v>200</v>
      </c>
      <c r="G1843" t="s">
        <v>96</v>
      </c>
      <c r="H1843" t="s">
        <v>100</v>
      </c>
      <c r="I1843" t="s">
        <v>205</v>
      </c>
      <c r="J1843" t="s">
        <v>111</v>
      </c>
      <c r="K1843" t="s">
        <v>204</v>
      </c>
      <c r="L1843">
        <v>6</v>
      </c>
      <c r="X1843" s="16"/>
      <c r="Y1843" t="s">
        <v>69</v>
      </c>
      <c r="AB1843">
        <v>3</v>
      </c>
      <c r="AE1843" s="16"/>
      <c r="AF1843" s="16"/>
      <c r="AG1843" s="16"/>
      <c r="AH1843" s="16"/>
      <c r="AI1843" s="16"/>
      <c r="AJ1843" s="16"/>
      <c r="AK1843">
        <v>8</v>
      </c>
      <c r="AL1843" s="16">
        <v>9</v>
      </c>
      <c r="AM1843" s="16">
        <v>7</v>
      </c>
      <c r="AN1843" s="16">
        <v>7</v>
      </c>
      <c r="AO1843" s="16">
        <v>10</v>
      </c>
      <c r="AP1843" s="16">
        <v>7</v>
      </c>
      <c r="AQ1843" s="16">
        <v>1</v>
      </c>
      <c r="AR1843" s="16">
        <v>3</v>
      </c>
      <c r="AS1843" s="16">
        <v>4</v>
      </c>
      <c r="AT1843" s="16">
        <v>2</v>
      </c>
      <c r="AU1843">
        <v>1</v>
      </c>
      <c r="AV1843">
        <v>1</v>
      </c>
      <c r="AW1843">
        <v>0</v>
      </c>
      <c r="AX1843">
        <v>0</v>
      </c>
      <c r="AY1843">
        <v>1</v>
      </c>
      <c r="AZ1843">
        <v>0</v>
      </c>
    </row>
    <row r="1844" spans="1:52" x14ac:dyDescent="0.35">
      <c r="A1844">
        <v>14701</v>
      </c>
      <c r="B1844" t="s">
        <v>69</v>
      </c>
      <c r="C1844" t="s">
        <v>74</v>
      </c>
      <c r="D1844" t="s">
        <v>68</v>
      </c>
      <c r="E1844" t="s">
        <v>85</v>
      </c>
      <c r="F1844" t="s">
        <v>92</v>
      </c>
      <c r="G1844" t="s">
        <v>94</v>
      </c>
      <c r="H1844" t="s">
        <v>98</v>
      </c>
      <c r="I1844" t="s">
        <v>206</v>
      </c>
      <c r="J1844" t="s">
        <v>111</v>
      </c>
      <c r="K1844" t="s">
        <v>117</v>
      </c>
      <c r="L1844">
        <v>9</v>
      </c>
      <c r="X1844" s="16"/>
      <c r="Y1844" t="s">
        <v>69</v>
      </c>
      <c r="AB1844">
        <v>4</v>
      </c>
      <c r="AE1844" s="16"/>
      <c r="AF1844" s="16"/>
      <c r="AG1844" s="16"/>
      <c r="AH1844" s="16"/>
      <c r="AI1844" s="16"/>
      <c r="AJ1844" s="16"/>
      <c r="AK1844">
        <v>9</v>
      </c>
      <c r="AL1844" s="16">
        <v>8</v>
      </c>
      <c r="AM1844" s="16">
        <v>9</v>
      </c>
      <c r="AN1844" s="16">
        <v>8</v>
      </c>
      <c r="AO1844" s="16">
        <v>7</v>
      </c>
      <c r="AP1844" s="16">
        <v>9</v>
      </c>
      <c r="AQ1844" s="16">
        <v>1</v>
      </c>
      <c r="AR1844" s="16">
        <v>4</v>
      </c>
      <c r="AS1844" s="16">
        <v>2</v>
      </c>
      <c r="AT1844" s="16">
        <v>3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0</v>
      </c>
    </row>
    <row r="1845" spans="1:52" x14ac:dyDescent="0.35">
      <c r="A1845">
        <v>14702</v>
      </c>
      <c r="B1845" t="s">
        <v>69</v>
      </c>
      <c r="C1845" t="s">
        <v>74</v>
      </c>
      <c r="D1845" t="s">
        <v>68</v>
      </c>
      <c r="E1845" t="s">
        <v>75</v>
      </c>
      <c r="F1845" t="s">
        <v>200</v>
      </c>
      <c r="G1845" t="s">
        <v>94</v>
      </c>
      <c r="H1845" t="s">
        <v>99</v>
      </c>
      <c r="I1845" t="s">
        <v>209</v>
      </c>
      <c r="J1845" t="s">
        <v>111</v>
      </c>
      <c r="K1845" t="s">
        <v>116</v>
      </c>
      <c r="L1845">
        <v>10</v>
      </c>
      <c r="X1845" s="16"/>
      <c r="Y1845" t="s">
        <v>69</v>
      </c>
      <c r="AB1845">
        <v>5</v>
      </c>
      <c r="AE1845" s="16"/>
      <c r="AF1845" s="16"/>
      <c r="AG1845" s="16"/>
      <c r="AH1845" s="16"/>
      <c r="AI1845" s="16"/>
      <c r="AJ1845" s="16"/>
      <c r="AK1845">
        <v>9</v>
      </c>
      <c r="AL1845" s="16">
        <v>7</v>
      </c>
      <c r="AM1845" s="16">
        <v>7</v>
      </c>
      <c r="AN1845" s="16">
        <v>7</v>
      </c>
      <c r="AO1845" s="16">
        <v>7</v>
      </c>
      <c r="AP1845" s="16">
        <v>10</v>
      </c>
      <c r="AQ1845" s="16">
        <v>2</v>
      </c>
      <c r="AR1845" s="16">
        <v>1</v>
      </c>
      <c r="AS1845" s="16">
        <v>4</v>
      </c>
      <c r="AT1845" s="16">
        <v>3</v>
      </c>
      <c r="AU1845">
        <v>1</v>
      </c>
      <c r="AV1845">
        <v>0</v>
      </c>
      <c r="AW1845">
        <v>0</v>
      </c>
      <c r="AX1845">
        <v>0</v>
      </c>
      <c r="AY1845">
        <v>1</v>
      </c>
      <c r="AZ1845">
        <v>0</v>
      </c>
    </row>
    <row r="1846" spans="1:52" x14ac:dyDescent="0.35">
      <c r="A1846">
        <v>14705</v>
      </c>
      <c r="B1846" t="s">
        <v>69</v>
      </c>
      <c r="C1846" t="s">
        <v>74</v>
      </c>
      <c r="D1846" t="s">
        <v>68</v>
      </c>
      <c r="E1846" t="s">
        <v>79</v>
      </c>
      <c r="F1846" t="s">
        <v>200</v>
      </c>
      <c r="G1846" t="s">
        <v>96</v>
      </c>
      <c r="H1846" t="s">
        <v>99</v>
      </c>
      <c r="I1846" t="s">
        <v>209</v>
      </c>
      <c r="J1846" t="s">
        <v>111</v>
      </c>
      <c r="K1846" t="s">
        <v>113</v>
      </c>
      <c r="L1846">
        <v>10</v>
      </c>
      <c r="X1846" s="16"/>
      <c r="Y1846" t="s">
        <v>68</v>
      </c>
      <c r="Z1846">
        <v>10</v>
      </c>
      <c r="AA1846">
        <v>5</v>
      </c>
      <c r="AB1846">
        <v>5</v>
      </c>
      <c r="AC1846">
        <v>8</v>
      </c>
      <c r="AD1846" t="s">
        <v>128</v>
      </c>
      <c r="AE1846" s="16">
        <v>5</v>
      </c>
      <c r="AF1846" s="16">
        <v>4</v>
      </c>
      <c r="AG1846" s="16">
        <v>4</v>
      </c>
      <c r="AH1846" s="16">
        <v>5</v>
      </c>
      <c r="AI1846" s="16">
        <v>2</v>
      </c>
      <c r="AJ1846" s="16"/>
      <c r="AK1846">
        <v>9</v>
      </c>
      <c r="AL1846" s="16">
        <v>9</v>
      </c>
      <c r="AM1846" s="16">
        <v>9</v>
      </c>
      <c r="AN1846" s="16">
        <v>8</v>
      </c>
      <c r="AO1846" s="16">
        <v>9</v>
      </c>
      <c r="AP1846" s="16">
        <v>9</v>
      </c>
      <c r="AQ1846" s="16">
        <v>2</v>
      </c>
      <c r="AR1846" s="16">
        <v>1</v>
      </c>
      <c r="AS1846" s="16">
        <v>3</v>
      </c>
      <c r="AT1846" s="16">
        <v>4</v>
      </c>
      <c r="AU1846">
        <v>1</v>
      </c>
      <c r="AV1846">
        <v>0</v>
      </c>
      <c r="AW1846">
        <v>0</v>
      </c>
      <c r="AX1846">
        <v>0</v>
      </c>
      <c r="AY1846">
        <v>1</v>
      </c>
      <c r="AZ1846">
        <v>0</v>
      </c>
    </row>
    <row r="1847" spans="1:52" x14ac:dyDescent="0.35">
      <c r="A1847">
        <v>14706</v>
      </c>
      <c r="B1847" t="s">
        <v>69</v>
      </c>
      <c r="C1847" t="s">
        <v>74</v>
      </c>
      <c r="D1847" t="s">
        <v>68</v>
      </c>
      <c r="E1847" t="s">
        <v>77</v>
      </c>
      <c r="F1847" t="s">
        <v>198</v>
      </c>
      <c r="G1847" t="s">
        <v>96</v>
      </c>
      <c r="H1847" t="s">
        <v>97</v>
      </c>
      <c r="I1847" t="s">
        <v>209</v>
      </c>
      <c r="J1847" t="s">
        <v>111</v>
      </c>
      <c r="K1847" t="s">
        <v>204</v>
      </c>
      <c r="L1847">
        <v>9</v>
      </c>
      <c r="X1847" s="16"/>
      <c r="Y1847" t="s">
        <v>69</v>
      </c>
      <c r="AB1847">
        <v>4</v>
      </c>
      <c r="AE1847" s="16"/>
      <c r="AF1847" s="16"/>
      <c r="AG1847" s="16"/>
      <c r="AH1847" s="16"/>
      <c r="AI1847" s="16"/>
      <c r="AJ1847" s="16"/>
      <c r="AK1847">
        <v>9</v>
      </c>
      <c r="AL1847" s="16">
        <v>10</v>
      </c>
      <c r="AM1847" s="16">
        <v>7</v>
      </c>
      <c r="AN1847" s="16">
        <v>9</v>
      </c>
      <c r="AO1847" s="16">
        <v>8</v>
      </c>
      <c r="AP1847" s="16">
        <v>7</v>
      </c>
      <c r="AQ1847" s="16">
        <v>2</v>
      </c>
      <c r="AR1847" s="16">
        <v>1</v>
      </c>
      <c r="AS1847" s="16">
        <v>3</v>
      </c>
      <c r="AT1847" s="16">
        <v>4</v>
      </c>
      <c r="AU1847">
        <v>0</v>
      </c>
      <c r="AV1847">
        <v>1</v>
      </c>
      <c r="AW1847">
        <v>0</v>
      </c>
      <c r="AX1847">
        <v>0</v>
      </c>
      <c r="AY1847">
        <v>0</v>
      </c>
      <c r="AZ1847">
        <v>0</v>
      </c>
    </row>
    <row r="1848" spans="1:52" x14ac:dyDescent="0.35">
      <c r="A1848">
        <v>14707</v>
      </c>
      <c r="B1848" t="s">
        <v>69</v>
      </c>
      <c r="C1848" t="s">
        <v>74</v>
      </c>
      <c r="D1848" t="s">
        <v>68</v>
      </c>
      <c r="E1848" t="s">
        <v>78</v>
      </c>
      <c r="F1848" t="s">
        <v>200</v>
      </c>
      <c r="G1848" t="s">
        <v>93</v>
      </c>
      <c r="H1848" t="s">
        <v>99</v>
      </c>
      <c r="I1848" t="s">
        <v>207</v>
      </c>
      <c r="J1848" t="s">
        <v>111</v>
      </c>
      <c r="K1848" t="s">
        <v>204</v>
      </c>
      <c r="L1848">
        <v>10</v>
      </c>
      <c r="X1848" s="16"/>
      <c r="Y1848" t="s">
        <v>68</v>
      </c>
      <c r="Z1848">
        <v>10</v>
      </c>
      <c r="AA1848">
        <v>4</v>
      </c>
      <c r="AB1848">
        <v>5</v>
      </c>
      <c r="AC1848">
        <v>9</v>
      </c>
      <c r="AD1848" t="s">
        <v>128</v>
      </c>
      <c r="AE1848" s="16">
        <v>4</v>
      </c>
      <c r="AF1848" s="16">
        <v>5</v>
      </c>
      <c r="AG1848" s="16">
        <v>4</v>
      </c>
      <c r="AH1848" s="16">
        <v>5</v>
      </c>
      <c r="AI1848" s="16">
        <v>1</v>
      </c>
      <c r="AJ1848" s="16"/>
      <c r="AK1848">
        <v>9</v>
      </c>
      <c r="AL1848" s="16">
        <v>9</v>
      </c>
      <c r="AM1848" s="16">
        <v>9</v>
      </c>
      <c r="AN1848" s="16">
        <v>9</v>
      </c>
      <c r="AO1848" s="16">
        <v>7</v>
      </c>
      <c r="AP1848" s="16">
        <v>9</v>
      </c>
      <c r="AQ1848" s="16">
        <v>4</v>
      </c>
      <c r="AR1848" s="16">
        <v>3</v>
      </c>
      <c r="AS1848" s="16">
        <v>2</v>
      </c>
      <c r="AT1848" s="16">
        <v>1</v>
      </c>
      <c r="AU1848">
        <v>0</v>
      </c>
      <c r="AV1848">
        <v>0</v>
      </c>
      <c r="AW1848">
        <v>0</v>
      </c>
      <c r="AX1848">
        <v>0</v>
      </c>
      <c r="AY1848">
        <v>1</v>
      </c>
      <c r="AZ1848">
        <v>0</v>
      </c>
    </row>
    <row r="1849" spans="1:52" x14ac:dyDescent="0.35">
      <c r="A1849">
        <v>14708</v>
      </c>
      <c r="B1849" t="s">
        <v>69</v>
      </c>
      <c r="C1849" t="s">
        <v>74</v>
      </c>
      <c r="D1849" t="s">
        <v>68</v>
      </c>
      <c r="E1849" t="s">
        <v>78</v>
      </c>
      <c r="F1849" t="s">
        <v>200</v>
      </c>
      <c r="G1849" t="s">
        <v>94</v>
      </c>
      <c r="H1849" t="s">
        <v>100</v>
      </c>
      <c r="I1849" t="s">
        <v>203</v>
      </c>
      <c r="J1849" t="s">
        <v>111</v>
      </c>
      <c r="K1849" t="s">
        <v>202</v>
      </c>
      <c r="L1849">
        <v>9</v>
      </c>
      <c r="X1849" s="16"/>
      <c r="Y1849" t="s">
        <v>68</v>
      </c>
      <c r="Z1849">
        <v>10</v>
      </c>
      <c r="AA1849">
        <v>5</v>
      </c>
      <c r="AB1849">
        <v>5</v>
      </c>
      <c r="AC1849">
        <v>10</v>
      </c>
      <c r="AD1849" t="s">
        <v>128</v>
      </c>
      <c r="AE1849" s="16">
        <v>3</v>
      </c>
      <c r="AF1849" s="16">
        <v>3</v>
      </c>
      <c r="AG1849" s="16">
        <v>3</v>
      </c>
      <c r="AH1849" s="16">
        <v>3</v>
      </c>
      <c r="AI1849" s="16">
        <v>1</v>
      </c>
      <c r="AJ1849" s="16"/>
      <c r="AK1849">
        <v>10</v>
      </c>
      <c r="AL1849" s="16">
        <v>10</v>
      </c>
      <c r="AM1849" s="16">
        <v>10</v>
      </c>
      <c r="AN1849" s="16">
        <v>10</v>
      </c>
      <c r="AO1849" s="16">
        <v>7</v>
      </c>
      <c r="AP1849" s="16">
        <v>7</v>
      </c>
      <c r="AQ1849" s="16">
        <v>3</v>
      </c>
      <c r="AR1849" s="16">
        <v>2</v>
      </c>
      <c r="AS1849" s="16">
        <v>4</v>
      </c>
      <c r="AT1849" s="16">
        <v>1</v>
      </c>
      <c r="AU1849">
        <v>1</v>
      </c>
      <c r="AV1849">
        <v>1</v>
      </c>
      <c r="AW1849">
        <v>1</v>
      </c>
      <c r="AX1849">
        <v>0</v>
      </c>
      <c r="AY1849">
        <v>0</v>
      </c>
      <c r="AZ1849">
        <v>0</v>
      </c>
    </row>
    <row r="1850" spans="1:52" x14ac:dyDescent="0.35">
      <c r="A1850">
        <v>14709</v>
      </c>
      <c r="B1850" t="s">
        <v>69</v>
      </c>
      <c r="C1850" t="s">
        <v>74</v>
      </c>
      <c r="D1850" t="s">
        <v>68</v>
      </c>
      <c r="E1850" t="s">
        <v>75</v>
      </c>
      <c r="F1850" t="s">
        <v>196</v>
      </c>
      <c r="G1850" t="s">
        <v>96</v>
      </c>
      <c r="H1850" t="s">
        <v>98</v>
      </c>
      <c r="I1850" t="s">
        <v>206</v>
      </c>
      <c r="J1850" t="s">
        <v>111</v>
      </c>
      <c r="K1850" t="s">
        <v>204</v>
      </c>
      <c r="L1850">
        <v>5</v>
      </c>
      <c r="X1850" s="16"/>
      <c r="Y1850" t="s">
        <v>68</v>
      </c>
      <c r="Z1850">
        <v>7</v>
      </c>
      <c r="AA1850">
        <v>2</v>
      </c>
      <c r="AB1850">
        <v>2</v>
      </c>
      <c r="AC1850">
        <v>4</v>
      </c>
      <c r="AD1850" t="s">
        <v>129</v>
      </c>
      <c r="AE1850" s="16">
        <v>3</v>
      </c>
      <c r="AF1850" s="16">
        <v>5</v>
      </c>
      <c r="AG1850" s="16">
        <v>3</v>
      </c>
      <c r="AH1850" s="16">
        <v>3</v>
      </c>
      <c r="AI1850" s="16"/>
      <c r="AJ1850" s="16">
        <v>2</v>
      </c>
      <c r="AK1850">
        <v>3</v>
      </c>
      <c r="AL1850" s="16">
        <v>5</v>
      </c>
      <c r="AM1850" s="16">
        <v>4</v>
      </c>
      <c r="AN1850" s="16">
        <v>4</v>
      </c>
      <c r="AO1850" s="16">
        <v>4</v>
      </c>
      <c r="AP1850" s="16">
        <v>4</v>
      </c>
      <c r="AQ1850" s="16">
        <v>2</v>
      </c>
      <c r="AR1850" s="16">
        <v>1</v>
      </c>
      <c r="AS1850" s="16">
        <v>3</v>
      </c>
      <c r="AT1850" s="16">
        <v>4</v>
      </c>
      <c r="AU1850">
        <v>1</v>
      </c>
      <c r="AV1850">
        <v>1</v>
      </c>
      <c r="AW1850">
        <v>0</v>
      </c>
      <c r="AX1850">
        <v>0</v>
      </c>
      <c r="AY1850">
        <v>0</v>
      </c>
      <c r="AZ1850">
        <v>0</v>
      </c>
    </row>
    <row r="1851" spans="1:52" x14ac:dyDescent="0.35">
      <c r="A1851">
        <v>14712</v>
      </c>
      <c r="B1851" t="s">
        <v>69</v>
      </c>
      <c r="C1851" t="s">
        <v>74</v>
      </c>
      <c r="D1851" t="s">
        <v>68</v>
      </c>
      <c r="E1851" t="s">
        <v>78</v>
      </c>
      <c r="F1851" t="s">
        <v>196</v>
      </c>
      <c r="G1851" t="s">
        <v>96</v>
      </c>
      <c r="H1851" t="s">
        <v>97</v>
      </c>
      <c r="I1851" t="s">
        <v>203</v>
      </c>
      <c r="J1851" t="s">
        <v>111</v>
      </c>
      <c r="K1851" t="s">
        <v>204</v>
      </c>
      <c r="L1851">
        <v>9</v>
      </c>
      <c r="X1851" s="16"/>
      <c r="Y1851" t="s">
        <v>68</v>
      </c>
      <c r="Z1851">
        <v>10</v>
      </c>
      <c r="AA1851">
        <v>5</v>
      </c>
      <c r="AB1851">
        <v>5</v>
      </c>
      <c r="AC1851">
        <v>10</v>
      </c>
      <c r="AD1851" t="s">
        <v>129</v>
      </c>
      <c r="AE1851" s="16">
        <v>3</v>
      </c>
      <c r="AF1851" s="16">
        <v>4</v>
      </c>
      <c r="AG1851" s="16">
        <v>3</v>
      </c>
      <c r="AH1851" s="16">
        <v>3</v>
      </c>
      <c r="AI1851" s="16"/>
      <c r="AJ1851" s="16">
        <v>3</v>
      </c>
      <c r="AK1851">
        <v>10</v>
      </c>
      <c r="AL1851" s="16">
        <v>10</v>
      </c>
      <c r="AM1851" s="16">
        <v>7</v>
      </c>
      <c r="AN1851" s="16">
        <v>7</v>
      </c>
      <c r="AO1851" s="16">
        <v>10</v>
      </c>
      <c r="AP1851" s="16">
        <v>9</v>
      </c>
      <c r="AQ1851" s="16">
        <v>1</v>
      </c>
      <c r="AR1851" s="16">
        <v>3</v>
      </c>
      <c r="AS1851" s="16">
        <v>2</v>
      </c>
      <c r="AT1851" s="16">
        <v>4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0</v>
      </c>
    </row>
    <row r="1852" spans="1:52" x14ac:dyDescent="0.35">
      <c r="A1852">
        <v>14714</v>
      </c>
      <c r="B1852" t="s">
        <v>69</v>
      </c>
      <c r="C1852" t="s">
        <v>74</v>
      </c>
      <c r="D1852" t="s">
        <v>68</v>
      </c>
      <c r="E1852" t="s">
        <v>78</v>
      </c>
      <c r="F1852" t="s">
        <v>200</v>
      </c>
      <c r="G1852" t="s">
        <v>93</v>
      </c>
      <c r="H1852" t="s">
        <v>99</v>
      </c>
      <c r="I1852" t="s">
        <v>206</v>
      </c>
      <c r="J1852" t="s">
        <v>111</v>
      </c>
      <c r="K1852" t="s">
        <v>204</v>
      </c>
      <c r="L1852">
        <v>9</v>
      </c>
      <c r="X1852" s="16"/>
      <c r="Y1852" t="s">
        <v>69</v>
      </c>
      <c r="AB1852">
        <v>5</v>
      </c>
      <c r="AE1852" s="16"/>
      <c r="AF1852" s="16"/>
      <c r="AG1852" s="16"/>
      <c r="AH1852" s="16"/>
      <c r="AI1852" s="16"/>
      <c r="AJ1852" s="16"/>
      <c r="AK1852">
        <v>8</v>
      </c>
      <c r="AL1852" s="16">
        <v>9</v>
      </c>
      <c r="AM1852" s="16">
        <v>8</v>
      </c>
      <c r="AN1852" s="16">
        <v>9</v>
      </c>
      <c r="AO1852" s="16">
        <v>8</v>
      </c>
      <c r="AP1852" s="16">
        <v>8</v>
      </c>
      <c r="AQ1852" s="16">
        <v>1</v>
      </c>
      <c r="AR1852" s="16">
        <v>3</v>
      </c>
      <c r="AS1852" s="16">
        <v>4</v>
      </c>
      <c r="AT1852" s="16">
        <v>2</v>
      </c>
      <c r="AU1852">
        <v>0</v>
      </c>
      <c r="AV1852">
        <v>1</v>
      </c>
      <c r="AW1852">
        <v>0</v>
      </c>
      <c r="AX1852">
        <v>0</v>
      </c>
      <c r="AY1852">
        <v>0</v>
      </c>
      <c r="AZ1852">
        <v>0</v>
      </c>
    </row>
    <row r="1853" spans="1:52" x14ac:dyDescent="0.35">
      <c r="A1853">
        <v>14715</v>
      </c>
      <c r="B1853" t="s">
        <v>69</v>
      </c>
      <c r="C1853" t="s">
        <v>74</v>
      </c>
      <c r="D1853" t="s">
        <v>68</v>
      </c>
      <c r="E1853" t="s">
        <v>77</v>
      </c>
      <c r="F1853" t="s">
        <v>196</v>
      </c>
      <c r="G1853" t="s">
        <v>96</v>
      </c>
      <c r="H1853" t="s">
        <v>97</v>
      </c>
      <c r="I1853" t="s">
        <v>206</v>
      </c>
      <c r="J1853" t="s">
        <v>111</v>
      </c>
      <c r="K1853" t="s">
        <v>202</v>
      </c>
      <c r="L1853">
        <v>9</v>
      </c>
      <c r="X1853" s="16"/>
      <c r="Y1853" t="s">
        <v>68</v>
      </c>
      <c r="Z1853">
        <v>9</v>
      </c>
      <c r="AA1853">
        <v>4</v>
      </c>
      <c r="AB1853">
        <v>4</v>
      </c>
      <c r="AC1853">
        <v>8</v>
      </c>
      <c r="AD1853" t="s">
        <v>128</v>
      </c>
      <c r="AE1853" s="16">
        <v>4</v>
      </c>
      <c r="AF1853" s="16">
        <v>5</v>
      </c>
      <c r="AG1853" s="16">
        <v>3</v>
      </c>
      <c r="AH1853" s="16">
        <v>4</v>
      </c>
      <c r="AI1853" s="16">
        <v>2</v>
      </c>
      <c r="AJ1853" s="16"/>
      <c r="AK1853">
        <v>8</v>
      </c>
      <c r="AL1853" s="16">
        <v>9</v>
      </c>
      <c r="AM1853" s="16">
        <v>10</v>
      </c>
      <c r="AN1853" s="16">
        <v>10</v>
      </c>
      <c r="AO1853" s="16">
        <v>7</v>
      </c>
      <c r="AP1853" s="16">
        <v>10</v>
      </c>
      <c r="AQ1853" s="16">
        <v>2</v>
      </c>
      <c r="AR1853" s="16">
        <v>4</v>
      </c>
      <c r="AS1853" s="16">
        <v>1</v>
      </c>
      <c r="AT1853" s="16">
        <v>3</v>
      </c>
      <c r="AU1853">
        <v>1</v>
      </c>
      <c r="AV1853">
        <v>1</v>
      </c>
      <c r="AW1853">
        <v>0</v>
      </c>
      <c r="AX1853">
        <v>0</v>
      </c>
      <c r="AY1853">
        <v>0</v>
      </c>
      <c r="AZ1853">
        <v>0</v>
      </c>
    </row>
    <row r="1854" spans="1:52" x14ac:dyDescent="0.35">
      <c r="A1854">
        <v>14719</v>
      </c>
      <c r="B1854" t="s">
        <v>69</v>
      </c>
      <c r="C1854" t="s">
        <v>74</v>
      </c>
      <c r="D1854" t="s">
        <v>68</v>
      </c>
      <c r="E1854" t="s">
        <v>76</v>
      </c>
      <c r="F1854" t="s">
        <v>198</v>
      </c>
      <c r="G1854" t="s">
        <v>96</v>
      </c>
      <c r="H1854" t="s">
        <v>97</v>
      </c>
      <c r="I1854" t="s">
        <v>205</v>
      </c>
      <c r="J1854" t="s">
        <v>111</v>
      </c>
      <c r="K1854" t="s">
        <v>202</v>
      </c>
      <c r="L1854">
        <v>9</v>
      </c>
      <c r="X1854" s="16"/>
      <c r="Y1854" t="s">
        <v>69</v>
      </c>
      <c r="AB1854">
        <v>5</v>
      </c>
      <c r="AE1854" s="16"/>
      <c r="AF1854" s="16"/>
      <c r="AG1854" s="16"/>
      <c r="AH1854" s="16"/>
      <c r="AI1854" s="16"/>
      <c r="AJ1854" s="16"/>
      <c r="AK1854">
        <v>10</v>
      </c>
      <c r="AL1854" s="16">
        <v>8</v>
      </c>
      <c r="AM1854" s="16">
        <v>8</v>
      </c>
      <c r="AN1854" s="16">
        <v>10</v>
      </c>
      <c r="AO1854" s="16">
        <v>7</v>
      </c>
      <c r="AP1854" s="16">
        <v>10</v>
      </c>
      <c r="AQ1854" s="16">
        <v>1</v>
      </c>
      <c r="AR1854" s="16">
        <v>4</v>
      </c>
      <c r="AS1854" s="16">
        <v>2</v>
      </c>
      <c r="AT1854" s="16">
        <v>3</v>
      </c>
      <c r="AU1854">
        <v>1</v>
      </c>
      <c r="AV1854">
        <v>1</v>
      </c>
      <c r="AW1854">
        <v>0</v>
      </c>
      <c r="AX1854">
        <v>0</v>
      </c>
      <c r="AY1854">
        <v>0</v>
      </c>
      <c r="AZ1854">
        <v>0</v>
      </c>
    </row>
    <row r="1855" spans="1:52" x14ac:dyDescent="0.35">
      <c r="A1855">
        <v>14726</v>
      </c>
      <c r="B1855" t="s">
        <v>69</v>
      </c>
      <c r="C1855" t="s">
        <v>74</v>
      </c>
      <c r="D1855" t="s">
        <v>68</v>
      </c>
      <c r="E1855" t="s">
        <v>84</v>
      </c>
      <c r="F1855" t="s">
        <v>200</v>
      </c>
      <c r="G1855" t="s">
        <v>94</v>
      </c>
      <c r="H1855" t="s">
        <v>99</v>
      </c>
      <c r="I1855" t="s">
        <v>207</v>
      </c>
      <c r="J1855" t="s">
        <v>111</v>
      </c>
      <c r="K1855" t="s">
        <v>202</v>
      </c>
      <c r="L1855">
        <v>9</v>
      </c>
      <c r="X1855" s="16"/>
      <c r="Y1855" t="s">
        <v>69</v>
      </c>
      <c r="AB1855">
        <v>4</v>
      </c>
      <c r="AE1855" s="16"/>
      <c r="AF1855" s="16"/>
      <c r="AG1855" s="16"/>
      <c r="AH1855" s="16"/>
      <c r="AI1855" s="16"/>
      <c r="AJ1855" s="16"/>
      <c r="AK1855">
        <v>9</v>
      </c>
      <c r="AL1855" s="16">
        <v>9</v>
      </c>
      <c r="AM1855" s="16">
        <v>7</v>
      </c>
      <c r="AN1855" s="16">
        <v>9</v>
      </c>
      <c r="AO1855" s="16">
        <v>7</v>
      </c>
      <c r="AP1855" s="16">
        <v>9</v>
      </c>
      <c r="AQ1855" s="16">
        <v>3</v>
      </c>
      <c r="AR1855" s="16">
        <v>1</v>
      </c>
      <c r="AS1855" s="16">
        <v>2</v>
      </c>
      <c r="AT1855" s="16">
        <v>4</v>
      </c>
      <c r="AU1855">
        <v>1</v>
      </c>
      <c r="AV1855">
        <v>1</v>
      </c>
      <c r="AW1855">
        <v>1</v>
      </c>
      <c r="AX1855">
        <v>0</v>
      </c>
      <c r="AY1855">
        <v>0</v>
      </c>
      <c r="AZ1855">
        <v>0</v>
      </c>
    </row>
    <row r="1856" spans="1:52" x14ac:dyDescent="0.35">
      <c r="A1856">
        <v>14733</v>
      </c>
      <c r="B1856" t="s">
        <v>69</v>
      </c>
      <c r="C1856" t="s">
        <v>74</v>
      </c>
      <c r="D1856" t="s">
        <v>68</v>
      </c>
      <c r="E1856" t="s">
        <v>84</v>
      </c>
      <c r="F1856" t="s">
        <v>198</v>
      </c>
      <c r="G1856" t="s">
        <v>95</v>
      </c>
      <c r="H1856" t="s">
        <v>98</v>
      </c>
      <c r="I1856" t="s">
        <v>197</v>
      </c>
      <c r="J1856" t="s">
        <v>111</v>
      </c>
      <c r="K1856" t="s">
        <v>116</v>
      </c>
      <c r="L1856">
        <v>7</v>
      </c>
      <c r="X1856" s="16"/>
      <c r="Y1856" t="s">
        <v>69</v>
      </c>
      <c r="AB1856">
        <v>5</v>
      </c>
      <c r="AE1856" s="16"/>
      <c r="AF1856" s="16"/>
      <c r="AG1856" s="16"/>
      <c r="AH1856" s="16"/>
      <c r="AI1856" s="16"/>
      <c r="AJ1856" s="16"/>
      <c r="AK1856">
        <v>8</v>
      </c>
      <c r="AL1856" s="16">
        <v>8</v>
      </c>
      <c r="AM1856" s="16">
        <v>7</v>
      </c>
      <c r="AN1856" s="16">
        <v>9</v>
      </c>
      <c r="AO1856" s="16">
        <v>9</v>
      </c>
      <c r="AP1856" s="16">
        <v>7</v>
      </c>
      <c r="AQ1856" s="16">
        <v>1</v>
      </c>
      <c r="AR1856" s="16">
        <v>4</v>
      </c>
      <c r="AS1856" s="16">
        <v>3</v>
      </c>
      <c r="AT1856" s="16">
        <v>2</v>
      </c>
      <c r="AU1856">
        <v>0</v>
      </c>
      <c r="AV1856">
        <v>0</v>
      </c>
      <c r="AW1856">
        <v>1</v>
      </c>
      <c r="AX1856">
        <v>0</v>
      </c>
      <c r="AY1856">
        <v>0</v>
      </c>
      <c r="AZ1856">
        <v>0</v>
      </c>
    </row>
    <row r="1857" spans="1:52" x14ac:dyDescent="0.35">
      <c r="A1857">
        <v>14734</v>
      </c>
      <c r="B1857" t="s">
        <v>69</v>
      </c>
      <c r="C1857" t="s">
        <v>74</v>
      </c>
      <c r="D1857" t="s">
        <v>68</v>
      </c>
      <c r="E1857" t="s">
        <v>83</v>
      </c>
      <c r="F1857" t="s">
        <v>198</v>
      </c>
      <c r="G1857" t="s">
        <v>95</v>
      </c>
      <c r="H1857" t="s">
        <v>97</v>
      </c>
      <c r="I1857" t="s">
        <v>203</v>
      </c>
      <c r="J1857" t="s">
        <v>110</v>
      </c>
      <c r="K1857" t="s">
        <v>202</v>
      </c>
      <c r="L1857">
        <v>10</v>
      </c>
      <c r="P1857">
        <v>10</v>
      </c>
      <c r="Q1857">
        <v>10</v>
      </c>
      <c r="R1857">
        <v>9</v>
      </c>
      <c r="S1857">
        <v>8</v>
      </c>
      <c r="T1857">
        <v>9</v>
      </c>
      <c r="U1857">
        <v>10</v>
      </c>
      <c r="V1857" t="s">
        <v>123</v>
      </c>
      <c r="X1857">
        <v>5</v>
      </c>
      <c r="Y1857" t="s">
        <v>69</v>
      </c>
      <c r="AB1857">
        <v>5</v>
      </c>
      <c r="AE1857" s="16"/>
      <c r="AF1857" s="16"/>
      <c r="AG1857" s="16"/>
      <c r="AH1857" s="16"/>
      <c r="AI1857" s="16"/>
      <c r="AJ1857" s="16"/>
      <c r="AL1857" s="16"/>
      <c r="AM1857" s="16"/>
      <c r="AN1857" s="16"/>
      <c r="AO1857" s="16"/>
      <c r="AP1857" s="16"/>
      <c r="AQ1857" s="16"/>
      <c r="AR1857" s="16"/>
      <c r="AS1857" s="16"/>
      <c r="AT1857" s="16"/>
      <c r="AU1857">
        <v>0</v>
      </c>
      <c r="AV1857">
        <v>1</v>
      </c>
      <c r="AW1857">
        <v>0</v>
      </c>
      <c r="AX1857">
        <v>0</v>
      </c>
      <c r="AY1857">
        <v>1</v>
      </c>
      <c r="AZ1857">
        <v>0</v>
      </c>
    </row>
    <row r="1858" spans="1:52" x14ac:dyDescent="0.35">
      <c r="A1858">
        <v>14735</v>
      </c>
      <c r="B1858" t="s">
        <v>69</v>
      </c>
      <c r="C1858" t="s">
        <v>74</v>
      </c>
      <c r="D1858" t="s">
        <v>68</v>
      </c>
      <c r="E1858" t="s">
        <v>79</v>
      </c>
      <c r="F1858" t="s">
        <v>198</v>
      </c>
      <c r="G1858" t="s">
        <v>96</v>
      </c>
      <c r="H1858" t="s">
        <v>97</v>
      </c>
      <c r="I1858" t="s">
        <v>207</v>
      </c>
      <c r="J1858" t="s">
        <v>111</v>
      </c>
      <c r="K1858" t="s">
        <v>204</v>
      </c>
      <c r="L1858">
        <v>3</v>
      </c>
      <c r="X1858" s="16"/>
      <c r="Y1858" t="s">
        <v>69</v>
      </c>
      <c r="AB1858">
        <v>2</v>
      </c>
      <c r="AE1858" s="16"/>
      <c r="AF1858" s="16"/>
      <c r="AG1858" s="16"/>
      <c r="AH1858" s="16"/>
      <c r="AI1858" s="16"/>
      <c r="AJ1858" s="16"/>
      <c r="AK1858">
        <v>2</v>
      </c>
      <c r="AL1858" s="16">
        <v>4</v>
      </c>
      <c r="AM1858" s="16">
        <v>5</v>
      </c>
      <c r="AN1858" s="16">
        <v>4</v>
      </c>
      <c r="AO1858" s="16">
        <v>5</v>
      </c>
      <c r="AP1858" s="16">
        <v>3</v>
      </c>
      <c r="AQ1858" s="16">
        <v>1</v>
      </c>
      <c r="AR1858" s="16">
        <v>4</v>
      </c>
      <c r="AS1858" s="16">
        <v>3</v>
      </c>
      <c r="AT1858" s="16">
        <v>2</v>
      </c>
      <c r="AU1858">
        <v>0</v>
      </c>
      <c r="AV1858">
        <v>1</v>
      </c>
      <c r="AW1858">
        <v>1</v>
      </c>
      <c r="AX1858">
        <v>0</v>
      </c>
      <c r="AY1858">
        <v>0</v>
      </c>
      <c r="AZ1858">
        <v>0</v>
      </c>
    </row>
    <row r="1859" spans="1:52" x14ac:dyDescent="0.35">
      <c r="A1859">
        <v>14740</v>
      </c>
      <c r="B1859" t="s">
        <v>69</v>
      </c>
      <c r="C1859" t="s">
        <v>74</v>
      </c>
      <c r="D1859" t="s">
        <v>68</v>
      </c>
      <c r="E1859" t="s">
        <v>78</v>
      </c>
      <c r="F1859" t="s">
        <v>198</v>
      </c>
      <c r="G1859" t="s">
        <v>95</v>
      </c>
      <c r="H1859" t="s">
        <v>97</v>
      </c>
      <c r="I1859" t="s">
        <v>203</v>
      </c>
      <c r="J1859" t="s">
        <v>110</v>
      </c>
      <c r="K1859" t="s">
        <v>204</v>
      </c>
      <c r="L1859">
        <v>9</v>
      </c>
      <c r="P1859">
        <v>10</v>
      </c>
      <c r="Q1859">
        <v>10</v>
      </c>
      <c r="R1859">
        <v>9</v>
      </c>
      <c r="S1859">
        <v>10</v>
      </c>
      <c r="T1859">
        <v>10</v>
      </c>
      <c r="U1859">
        <v>10</v>
      </c>
      <c r="V1859" t="s">
        <v>123</v>
      </c>
      <c r="X1859">
        <v>5</v>
      </c>
      <c r="Y1859" t="s">
        <v>69</v>
      </c>
      <c r="AB1859">
        <v>4</v>
      </c>
      <c r="AE1859" s="16"/>
      <c r="AF1859" s="16"/>
      <c r="AG1859" s="16"/>
      <c r="AH1859" s="16"/>
      <c r="AI1859" s="16"/>
      <c r="AJ1859" s="16"/>
      <c r="AL1859" s="16"/>
      <c r="AM1859" s="16"/>
      <c r="AN1859" s="16"/>
      <c r="AO1859" s="16"/>
      <c r="AP1859" s="16"/>
      <c r="AQ1859" s="16"/>
      <c r="AR1859" s="16"/>
      <c r="AS1859" s="16"/>
      <c r="AT1859" s="16"/>
      <c r="AU1859">
        <v>1</v>
      </c>
      <c r="AV1859">
        <v>0</v>
      </c>
      <c r="AW1859">
        <v>0</v>
      </c>
      <c r="AX1859">
        <v>0</v>
      </c>
      <c r="AY1859">
        <v>1</v>
      </c>
      <c r="AZ1859">
        <v>0</v>
      </c>
    </row>
    <row r="1860" spans="1:52" x14ac:dyDescent="0.35">
      <c r="A1860">
        <v>14744</v>
      </c>
      <c r="B1860" t="s">
        <v>69</v>
      </c>
      <c r="C1860" t="s">
        <v>74</v>
      </c>
      <c r="D1860" t="s">
        <v>68</v>
      </c>
      <c r="E1860" t="s">
        <v>83</v>
      </c>
      <c r="F1860" t="s">
        <v>198</v>
      </c>
      <c r="G1860" t="s">
        <v>95</v>
      </c>
      <c r="H1860" t="s">
        <v>97</v>
      </c>
      <c r="I1860" t="s">
        <v>205</v>
      </c>
      <c r="J1860" t="s">
        <v>111</v>
      </c>
      <c r="K1860" t="s">
        <v>204</v>
      </c>
      <c r="L1860">
        <v>9</v>
      </c>
      <c r="X1860" s="16"/>
      <c r="Y1860" t="s">
        <v>69</v>
      </c>
      <c r="AB1860">
        <v>5</v>
      </c>
      <c r="AE1860" s="16"/>
      <c r="AF1860" s="16"/>
      <c r="AG1860" s="16"/>
      <c r="AH1860" s="16"/>
      <c r="AI1860" s="16"/>
      <c r="AJ1860" s="16"/>
      <c r="AK1860">
        <v>9</v>
      </c>
      <c r="AL1860" s="16">
        <v>10</v>
      </c>
      <c r="AM1860" s="16">
        <v>8</v>
      </c>
      <c r="AN1860" s="16">
        <v>9</v>
      </c>
      <c r="AO1860" s="16">
        <v>7</v>
      </c>
      <c r="AP1860" s="16">
        <v>10</v>
      </c>
      <c r="AQ1860" s="16">
        <v>2</v>
      </c>
      <c r="AR1860" s="16">
        <v>1</v>
      </c>
      <c r="AS1860" s="16">
        <v>4</v>
      </c>
      <c r="AT1860" s="16">
        <v>3</v>
      </c>
      <c r="AU1860">
        <v>0</v>
      </c>
      <c r="AV1860">
        <v>1</v>
      </c>
      <c r="AW1860">
        <v>0</v>
      </c>
      <c r="AX1860">
        <v>0</v>
      </c>
      <c r="AY1860">
        <v>1</v>
      </c>
      <c r="AZ1860">
        <v>0</v>
      </c>
    </row>
    <row r="1861" spans="1:52" x14ac:dyDescent="0.35">
      <c r="A1861">
        <v>14746</v>
      </c>
      <c r="B1861" t="s">
        <v>69</v>
      </c>
      <c r="C1861" t="s">
        <v>74</v>
      </c>
      <c r="D1861" t="s">
        <v>68</v>
      </c>
      <c r="E1861" t="s">
        <v>83</v>
      </c>
      <c r="F1861" t="s">
        <v>198</v>
      </c>
      <c r="G1861" t="s">
        <v>96</v>
      </c>
      <c r="H1861" t="s">
        <v>97</v>
      </c>
      <c r="I1861" t="s">
        <v>199</v>
      </c>
      <c r="J1861" t="s">
        <v>111</v>
      </c>
      <c r="K1861" t="s">
        <v>202</v>
      </c>
      <c r="L1861">
        <v>9</v>
      </c>
      <c r="X1861" s="16"/>
      <c r="Y1861" t="s">
        <v>68</v>
      </c>
      <c r="Z1861">
        <v>8</v>
      </c>
      <c r="AA1861">
        <v>5</v>
      </c>
      <c r="AB1861">
        <v>4</v>
      </c>
      <c r="AC1861">
        <v>9</v>
      </c>
      <c r="AD1861" t="s">
        <v>128</v>
      </c>
      <c r="AE1861" s="16">
        <v>4</v>
      </c>
      <c r="AF1861" s="16">
        <v>5</v>
      </c>
      <c r="AG1861" s="16">
        <v>4</v>
      </c>
      <c r="AH1861" s="16">
        <v>4</v>
      </c>
      <c r="AI1861" s="16">
        <v>1</v>
      </c>
      <c r="AJ1861" s="16"/>
      <c r="AK1861">
        <v>10</v>
      </c>
      <c r="AL1861" s="16">
        <v>10</v>
      </c>
      <c r="AM1861" s="16">
        <v>8</v>
      </c>
      <c r="AN1861" s="16">
        <v>8</v>
      </c>
      <c r="AO1861" s="16">
        <v>7</v>
      </c>
      <c r="AP1861" s="16">
        <v>7</v>
      </c>
      <c r="AQ1861" s="16">
        <v>2</v>
      </c>
      <c r="AR1861" s="16">
        <v>3</v>
      </c>
      <c r="AS1861" s="16">
        <v>1</v>
      </c>
      <c r="AT1861" s="16">
        <v>4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</row>
    <row r="1862" spans="1:52" x14ac:dyDescent="0.35">
      <c r="A1862">
        <v>14748</v>
      </c>
      <c r="B1862" t="s">
        <v>69</v>
      </c>
      <c r="C1862" t="s">
        <v>74</v>
      </c>
      <c r="D1862" t="s">
        <v>68</v>
      </c>
      <c r="E1862" t="s">
        <v>76</v>
      </c>
      <c r="F1862" t="s">
        <v>198</v>
      </c>
      <c r="G1862" t="s">
        <v>95</v>
      </c>
      <c r="H1862" t="s">
        <v>98</v>
      </c>
      <c r="I1862" t="s">
        <v>197</v>
      </c>
      <c r="J1862" t="s">
        <v>111</v>
      </c>
      <c r="K1862" t="s">
        <v>116</v>
      </c>
      <c r="L1862">
        <v>10</v>
      </c>
      <c r="X1862" s="16"/>
      <c r="Y1862" t="s">
        <v>69</v>
      </c>
      <c r="AB1862">
        <v>5</v>
      </c>
      <c r="AE1862" s="16"/>
      <c r="AF1862" s="16"/>
      <c r="AG1862" s="16"/>
      <c r="AH1862" s="16"/>
      <c r="AI1862" s="16"/>
      <c r="AJ1862" s="16"/>
      <c r="AK1862">
        <v>9</v>
      </c>
      <c r="AL1862" s="16">
        <v>7</v>
      </c>
      <c r="AM1862" s="16">
        <v>9</v>
      </c>
      <c r="AN1862" s="16">
        <v>10</v>
      </c>
      <c r="AO1862" s="16">
        <v>7</v>
      </c>
      <c r="AP1862" s="16">
        <v>10</v>
      </c>
      <c r="AQ1862" s="16">
        <v>2</v>
      </c>
      <c r="AR1862" s="16">
        <v>4</v>
      </c>
      <c r="AS1862" s="16">
        <v>3</v>
      </c>
      <c r="AT1862" s="16">
        <v>1</v>
      </c>
      <c r="AU1862">
        <v>0</v>
      </c>
      <c r="AV1862">
        <v>1</v>
      </c>
      <c r="AW1862">
        <v>0</v>
      </c>
      <c r="AX1862">
        <v>0</v>
      </c>
      <c r="AY1862">
        <v>0</v>
      </c>
      <c r="AZ1862">
        <v>0</v>
      </c>
    </row>
    <row r="1863" spans="1:52" x14ac:dyDescent="0.35">
      <c r="A1863">
        <v>14757</v>
      </c>
      <c r="B1863" t="s">
        <v>69</v>
      </c>
      <c r="C1863" t="s">
        <v>74</v>
      </c>
      <c r="D1863" t="s">
        <v>68</v>
      </c>
      <c r="E1863" t="s">
        <v>83</v>
      </c>
      <c r="F1863" t="s">
        <v>92</v>
      </c>
      <c r="G1863" t="s">
        <v>94</v>
      </c>
      <c r="H1863" t="s">
        <v>99</v>
      </c>
      <c r="I1863" t="s">
        <v>203</v>
      </c>
      <c r="J1863" t="s">
        <v>111</v>
      </c>
      <c r="K1863" t="s">
        <v>113</v>
      </c>
      <c r="L1863">
        <v>7</v>
      </c>
      <c r="X1863" s="16"/>
      <c r="Y1863" t="s">
        <v>69</v>
      </c>
      <c r="AB1863">
        <v>5</v>
      </c>
      <c r="AE1863" s="16"/>
      <c r="AF1863" s="16"/>
      <c r="AG1863" s="16"/>
      <c r="AH1863" s="16"/>
      <c r="AI1863" s="16"/>
      <c r="AJ1863" s="16"/>
      <c r="AK1863">
        <v>6</v>
      </c>
      <c r="AL1863" s="16">
        <v>5</v>
      </c>
      <c r="AM1863" s="16">
        <v>4</v>
      </c>
      <c r="AN1863" s="16">
        <v>7</v>
      </c>
      <c r="AO1863" s="16">
        <v>7</v>
      </c>
      <c r="AP1863" s="16">
        <v>8</v>
      </c>
      <c r="AQ1863" s="16">
        <v>1</v>
      </c>
      <c r="AR1863" s="16">
        <v>4</v>
      </c>
      <c r="AS1863" s="16">
        <v>3</v>
      </c>
      <c r="AT1863" s="16">
        <v>2</v>
      </c>
      <c r="AU1863">
        <v>1</v>
      </c>
      <c r="AV1863">
        <v>0</v>
      </c>
      <c r="AW1863">
        <v>0</v>
      </c>
      <c r="AX1863">
        <v>0</v>
      </c>
      <c r="AY1863">
        <v>1</v>
      </c>
      <c r="AZ1863">
        <v>0</v>
      </c>
    </row>
    <row r="1864" spans="1:52" x14ac:dyDescent="0.35">
      <c r="A1864">
        <v>14765</v>
      </c>
      <c r="B1864" t="s">
        <v>69</v>
      </c>
      <c r="C1864" t="s">
        <v>74</v>
      </c>
      <c r="D1864" t="s">
        <v>68</v>
      </c>
      <c r="E1864" t="s">
        <v>80</v>
      </c>
      <c r="F1864" t="s">
        <v>92</v>
      </c>
      <c r="G1864" t="s">
        <v>94</v>
      </c>
      <c r="H1864" t="s">
        <v>99</v>
      </c>
      <c r="I1864" t="s">
        <v>205</v>
      </c>
      <c r="J1864" t="s">
        <v>111</v>
      </c>
      <c r="K1864" t="s">
        <v>202</v>
      </c>
      <c r="L1864">
        <v>10</v>
      </c>
      <c r="X1864" s="16"/>
      <c r="Y1864" t="s">
        <v>69</v>
      </c>
      <c r="AB1864">
        <v>5</v>
      </c>
      <c r="AE1864" s="16"/>
      <c r="AF1864" s="16"/>
      <c r="AG1864" s="16"/>
      <c r="AH1864" s="16"/>
      <c r="AI1864" s="16"/>
      <c r="AJ1864" s="16"/>
      <c r="AK1864">
        <v>9</v>
      </c>
      <c r="AL1864" s="16">
        <v>10</v>
      </c>
      <c r="AM1864" s="16">
        <v>8</v>
      </c>
      <c r="AN1864" s="16">
        <v>9</v>
      </c>
      <c r="AO1864" s="16">
        <v>9</v>
      </c>
      <c r="AP1864" s="16">
        <v>8</v>
      </c>
      <c r="AQ1864" s="16">
        <v>3</v>
      </c>
      <c r="AR1864" s="16">
        <v>2</v>
      </c>
      <c r="AS1864" s="16">
        <v>1</v>
      </c>
      <c r="AT1864" s="16">
        <v>4</v>
      </c>
      <c r="AU1864">
        <v>0</v>
      </c>
      <c r="AV1864">
        <v>1</v>
      </c>
      <c r="AW1864">
        <v>1</v>
      </c>
      <c r="AX1864">
        <v>0</v>
      </c>
      <c r="AY1864">
        <v>0</v>
      </c>
      <c r="AZ1864">
        <v>0</v>
      </c>
    </row>
    <row r="1865" spans="1:52" x14ac:dyDescent="0.35">
      <c r="A1865">
        <v>14768</v>
      </c>
      <c r="B1865" t="s">
        <v>69</v>
      </c>
      <c r="C1865" t="s">
        <v>74</v>
      </c>
      <c r="D1865" t="s">
        <v>68</v>
      </c>
      <c r="E1865" t="s">
        <v>81</v>
      </c>
      <c r="F1865" t="s">
        <v>198</v>
      </c>
      <c r="G1865" t="s">
        <v>95</v>
      </c>
      <c r="H1865" t="s">
        <v>97</v>
      </c>
      <c r="I1865" t="s">
        <v>203</v>
      </c>
      <c r="J1865" t="s">
        <v>111</v>
      </c>
      <c r="K1865" t="s">
        <v>202</v>
      </c>
      <c r="L1865">
        <v>9</v>
      </c>
      <c r="X1865" s="16"/>
      <c r="Y1865" t="s">
        <v>69</v>
      </c>
      <c r="AB1865">
        <v>5</v>
      </c>
      <c r="AE1865" s="16"/>
      <c r="AF1865" s="16"/>
      <c r="AG1865" s="16"/>
      <c r="AH1865" s="16"/>
      <c r="AI1865" s="16"/>
      <c r="AJ1865" s="16"/>
      <c r="AK1865">
        <v>9</v>
      </c>
      <c r="AL1865" s="16">
        <v>7</v>
      </c>
      <c r="AM1865" s="16">
        <v>10</v>
      </c>
      <c r="AN1865" s="16">
        <v>8</v>
      </c>
      <c r="AO1865" s="16">
        <v>7</v>
      </c>
      <c r="AP1865" s="16">
        <v>8</v>
      </c>
      <c r="AQ1865" s="16">
        <v>1</v>
      </c>
      <c r="AR1865" s="16">
        <v>3</v>
      </c>
      <c r="AS1865" s="16">
        <v>2</v>
      </c>
      <c r="AT1865" s="16">
        <v>4</v>
      </c>
      <c r="AU1865">
        <v>0</v>
      </c>
      <c r="AV1865">
        <v>0</v>
      </c>
      <c r="AW1865">
        <v>0</v>
      </c>
      <c r="AX1865">
        <v>0</v>
      </c>
      <c r="AY1865">
        <v>1</v>
      </c>
      <c r="AZ1865">
        <v>0</v>
      </c>
    </row>
    <row r="1866" spans="1:52" x14ac:dyDescent="0.35">
      <c r="A1866">
        <v>14770</v>
      </c>
      <c r="B1866" t="s">
        <v>69</v>
      </c>
      <c r="C1866" t="s">
        <v>74</v>
      </c>
      <c r="D1866" t="s">
        <v>68</v>
      </c>
      <c r="E1866" t="s">
        <v>85</v>
      </c>
      <c r="F1866" t="s">
        <v>198</v>
      </c>
      <c r="G1866" t="s">
        <v>96</v>
      </c>
      <c r="H1866" t="s">
        <v>97</v>
      </c>
      <c r="I1866" t="s">
        <v>205</v>
      </c>
      <c r="J1866" t="s">
        <v>111</v>
      </c>
      <c r="K1866" t="s">
        <v>202</v>
      </c>
      <c r="L1866">
        <v>9</v>
      </c>
      <c r="X1866" s="16"/>
      <c r="Y1866" t="s">
        <v>69</v>
      </c>
      <c r="AB1866">
        <v>5</v>
      </c>
      <c r="AE1866" s="16"/>
      <c r="AF1866" s="16"/>
      <c r="AG1866" s="16"/>
      <c r="AH1866" s="16"/>
      <c r="AI1866" s="16"/>
      <c r="AJ1866" s="16"/>
      <c r="AK1866">
        <v>10</v>
      </c>
      <c r="AL1866" s="16">
        <v>10</v>
      </c>
      <c r="AM1866" s="16">
        <v>8</v>
      </c>
      <c r="AN1866" s="16">
        <v>9</v>
      </c>
      <c r="AO1866" s="16">
        <v>7</v>
      </c>
      <c r="AP1866" s="16">
        <v>9</v>
      </c>
      <c r="AQ1866" s="16">
        <v>2</v>
      </c>
      <c r="AR1866" s="16">
        <v>1</v>
      </c>
      <c r="AS1866" s="16">
        <v>3</v>
      </c>
      <c r="AT1866" s="16">
        <v>4</v>
      </c>
      <c r="AU1866">
        <v>0</v>
      </c>
      <c r="AV1866">
        <v>1</v>
      </c>
      <c r="AW1866">
        <v>0</v>
      </c>
      <c r="AX1866">
        <v>0</v>
      </c>
      <c r="AY1866">
        <v>0</v>
      </c>
      <c r="AZ1866">
        <v>0</v>
      </c>
    </row>
    <row r="1867" spans="1:52" x14ac:dyDescent="0.35">
      <c r="A1867">
        <v>14771</v>
      </c>
      <c r="B1867" t="s">
        <v>69</v>
      </c>
      <c r="C1867" t="s">
        <v>74</v>
      </c>
      <c r="D1867" t="s">
        <v>68</v>
      </c>
      <c r="E1867" t="s">
        <v>81</v>
      </c>
      <c r="F1867" t="s">
        <v>198</v>
      </c>
      <c r="G1867" t="s">
        <v>95</v>
      </c>
      <c r="H1867" t="s">
        <v>98</v>
      </c>
      <c r="I1867" t="s">
        <v>207</v>
      </c>
      <c r="J1867" t="s">
        <v>110</v>
      </c>
      <c r="K1867" t="s">
        <v>202</v>
      </c>
      <c r="L1867">
        <v>10</v>
      </c>
      <c r="P1867">
        <v>8</v>
      </c>
      <c r="Q1867">
        <v>8</v>
      </c>
      <c r="R1867">
        <v>9</v>
      </c>
      <c r="S1867">
        <v>9</v>
      </c>
      <c r="T1867">
        <v>10</v>
      </c>
      <c r="U1867">
        <v>9</v>
      </c>
      <c r="V1867" t="s">
        <v>123</v>
      </c>
      <c r="X1867">
        <v>4</v>
      </c>
      <c r="Y1867" t="s">
        <v>68</v>
      </c>
      <c r="Z1867">
        <v>9</v>
      </c>
      <c r="AA1867">
        <v>4</v>
      </c>
      <c r="AB1867">
        <v>4</v>
      </c>
      <c r="AC1867">
        <v>9</v>
      </c>
      <c r="AD1867" t="s">
        <v>129</v>
      </c>
      <c r="AE1867" s="16">
        <v>4</v>
      </c>
      <c r="AF1867" s="16">
        <v>4</v>
      </c>
      <c r="AG1867" s="16">
        <v>4</v>
      </c>
      <c r="AH1867" s="16">
        <v>4</v>
      </c>
      <c r="AI1867" s="16"/>
      <c r="AJ1867" s="16">
        <v>3</v>
      </c>
      <c r="AL1867" s="16"/>
      <c r="AM1867" s="16"/>
      <c r="AN1867" s="16"/>
      <c r="AO1867" s="16"/>
      <c r="AP1867" s="16"/>
      <c r="AQ1867" s="16"/>
      <c r="AR1867" s="16"/>
      <c r="AS1867" s="16"/>
      <c r="AT1867" s="16"/>
      <c r="AU1867">
        <v>0</v>
      </c>
      <c r="AV1867">
        <v>1</v>
      </c>
      <c r="AW1867">
        <v>0</v>
      </c>
      <c r="AX1867">
        <v>0</v>
      </c>
      <c r="AY1867">
        <v>0</v>
      </c>
      <c r="AZ1867">
        <v>0</v>
      </c>
    </row>
    <row r="1868" spans="1:52" x14ac:dyDescent="0.35">
      <c r="A1868">
        <v>14772</v>
      </c>
      <c r="B1868" t="s">
        <v>69</v>
      </c>
      <c r="C1868" t="s">
        <v>74</v>
      </c>
      <c r="D1868" t="s">
        <v>68</v>
      </c>
      <c r="E1868" t="s">
        <v>82</v>
      </c>
      <c r="F1868" t="s">
        <v>198</v>
      </c>
      <c r="G1868" t="s">
        <v>95</v>
      </c>
      <c r="H1868" t="s">
        <v>98</v>
      </c>
      <c r="I1868" t="s">
        <v>205</v>
      </c>
      <c r="J1868" t="s">
        <v>111</v>
      </c>
      <c r="K1868" t="s">
        <v>204</v>
      </c>
      <c r="L1868">
        <v>10</v>
      </c>
      <c r="X1868" s="16"/>
      <c r="Y1868" t="s">
        <v>69</v>
      </c>
      <c r="AB1868">
        <v>4</v>
      </c>
      <c r="AE1868" s="16"/>
      <c r="AF1868" s="16"/>
      <c r="AG1868" s="16"/>
      <c r="AH1868" s="16"/>
      <c r="AI1868" s="16"/>
      <c r="AJ1868" s="16"/>
      <c r="AK1868">
        <v>9</v>
      </c>
      <c r="AL1868" s="16">
        <v>9</v>
      </c>
      <c r="AM1868" s="16">
        <v>10</v>
      </c>
      <c r="AN1868" s="16">
        <v>7</v>
      </c>
      <c r="AO1868" s="16">
        <v>8</v>
      </c>
      <c r="AP1868" s="16">
        <v>9</v>
      </c>
      <c r="AQ1868" s="16">
        <v>1</v>
      </c>
      <c r="AR1868" s="16">
        <v>3</v>
      </c>
      <c r="AS1868" s="16">
        <v>2</v>
      </c>
      <c r="AT1868" s="16">
        <v>4</v>
      </c>
      <c r="AU1868">
        <v>1</v>
      </c>
      <c r="AV1868">
        <v>0</v>
      </c>
      <c r="AW1868">
        <v>1</v>
      </c>
      <c r="AX1868">
        <v>0</v>
      </c>
      <c r="AY1868">
        <v>0</v>
      </c>
      <c r="AZ1868">
        <v>0</v>
      </c>
    </row>
    <row r="1869" spans="1:52" x14ac:dyDescent="0.35">
      <c r="A1869">
        <v>14777</v>
      </c>
      <c r="B1869" t="s">
        <v>69</v>
      </c>
      <c r="C1869" t="s">
        <v>74</v>
      </c>
      <c r="D1869" t="s">
        <v>68</v>
      </c>
      <c r="E1869" t="s">
        <v>86</v>
      </c>
      <c r="F1869" t="s">
        <v>196</v>
      </c>
      <c r="G1869" t="s">
        <v>96</v>
      </c>
      <c r="H1869" t="s">
        <v>98</v>
      </c>
      <c r="I1869" t="s">
        <v>207</v>
      </c>
      <c r="J1869" t="s">
        <v>111</v>
      </c>
      <c r="K1869" t="s">
        <v>116</v>
      </c>
      <c r="L1869">
        <v>9</v>
      </c>
      <c r="X1869" s="16"/>
      <c r="Y1869" t="s">
        <v>69</v>
      </c>
      <c r="AB1869">
        <v>4</v>
      </c>
      <c r="AE1869" s="16"/>
      <c r="AF1869" s="16"/>
      <c r="AG1869" s="16"/>
      <c r="AH1869" s="16"/>
      <c r="AI1869" s="16"/>
      <c r="AJ1869" s="16"/>
      <c r="AK1869">
        <v>9</v>
      </c>
      <c r="AL1869" s="16">
        <v>7</v>
      </c>
      <c r="AM1869" s="16">
        <v>10</v>
      </c>
      <c r="AN1869" s="16">
        <v>7</v>
      </c>
      <c r="AO1869" s="16">
        <v>10</v>
      </c>
      <c r="AP1869" s="16">
        <v>8</v>
      </c>
      <c r="AQ1869" s="16">
        <v>3</v>
      </c>
      <c r="AR1869" s="16">
        <v>2</v>
      </c>
      <c r="AS1869" s="16">
        <v>1</v>
      </c>
      <c r="AT1869" s="16">
        <v>4</v>
      </c>
      <c r="AU1869">
        <v>1</v>
      </c>
      <c r="AV1869">
        <v>1</v>
      </c>
      <c r="AW1869">
        <v>1</v>
      </c>
      <c r="AX1869">
        <v>0</v>
      </c>
      <c r="AY1869">
        <v>0</v>
      </c>
      <c r="AZ1869">
        <v>0</v>
      </c>
    </row>
    <row r="1870" spans="1:52" x14ac:dyDescent="0.35">
      <c r="A1870">
        <v>14778</v>
      </c>
      <c r="B1870" t="s">
        <v>69</v>
      </c>
      <c r="C1870" t="s">
        <v>74</v>
      </c>
      <c r="D1870" t="s">
        <v>68</v>
      </c>
      <c r="E1870" t="s">
        <v>84</v>
      </c>
      <c r="F1870" t="s">
        <v>196</v>
      </c>
      <c r="G1870" t="s">
        <v>95</v>
      </c>
      <c r="H1870" t="s">
        <v>98</v>
      </c>
      <c r="I1870" t="s">
        <v>209</v>
      </c>
      <c r="J1870" t="s">
        <v>111</v>
      </c>
      <c r="K1870" t="s">
        <v>204</v>
      </c>
      <c r="L1870">
        <v>9</v>
      </c>
      <c r="X1870" s="16"/>
      <c r="Y1870" t="s">
        <v>69</v>
      </c>
      <c r="AB1870">
        <v>4</v>
      </c>
      <c r="AE1870" s="16"/>
      <c r="AF1870" s="16"/>
      <c r="AG1870" s="16"/>
      <c r="AH1870" s="16"/>
      <c r="AI1870" s="16"/>
      <c r="AJ1870" s="16"/>
      <c r="AK1870">
        <v>9</v>
      </c>
      <c r="AL1870" s="16">
        <v>10</v>
      </c>
      <c r="AM1870" s="16">
        <v>7</v>
      </c>
      <c r="AN1870" s="16">
        <v>9</v>
      </c>
      <c r="AO1870" s="16">
        <v>8</v>
      </c>
      <c r="AP1870" s="16">
        <v>7</v>
      </c>
      <c r="AQ1870" s="16">
        <v>2</v>
      </c>
      <c r="AR1870" s="16">
        <v>1</v>
      </c>
      <c r="AS1870" s="16">
        <v>4</v>
      </c>
      <c r="AT1870" s="16">
        <v>3</v>
      </c>
      <c r="AU1870">
        <v>0</v>
      </c>
      <c r="AV1870">
        <v>1</v>
      </c>
      <c r="AW1870">
        <v>0</v>
      </c>
      <c r="AX1870">
        <v>0</v>
      </c>
      <c r="AY1870">
        <v>0</v>
      </c>
      <c r="AZ1870">
        <v>0</v>
      </c>
    </row>
    <row r="1871" spans="1:52" x14ac:dyDescent="0.35">
      <c r="A1871">
        <v>14780</v>
      </c>
      <c r="B1871" t="s">
        <v>69</v>
      </c>
      <c r="C1871" t="s">
        <v>74</v>
      </c>
      <c r="D1871" t="s">
        <v>68</v>
      </c>
      <c r="E1871" t="s">
        <v>83</v>
      </c>
      <c r="F1871" t="s">
        <v>196</v>
      </c>
      <c r="G1871" t="s">
        <v>96</v>
      </c>
      <c r="H1871" t="s">
        <v>97</v>
      </c>
      <c r="I1871" t="s">
        <v>203</v>
      </c>
      <c r="J1871" t="s">
        <v>111</v>
      </c>
      <c r="K1871" t="s">
        <v>204</v>
      </c>
      <c r="L1871">
        <v>9</v>
      </c>
      <c r="X1871" s="16"/>
      <c r="Y1871" t="s">
        <v>69</v>
      </c>
      <c r="AB1871">
        <v>4</v>
      </c>
      <c r="AE1871" s="16"/>
      <c r="AF1871" s="16"/>
      <c r="AG1871" s="16"/>
      <c r="AH1871" s="16"/>
      <c r="AI1871" s="16"/>
      <c r="AJ1871" s="16"/>
      <c r="AK1871">
        <v>10</v>
      </c>
      <c r="AL1871" s="16">
        <v>8</v>
      </c>
      <c r="AM1871" s="16">
        <v>8</v>
      </c>
      <c r="AN1871" s="16">
        <v>7</v>
      </c>
      <c r="AO1871" s="16">
        <v>8</v>
      </c>
      <c r="AP1871" s="16">
        <v>8</v>
      </c>
      <c r="AQ1871" s="16">
        <v>2</v>
      </c>
      <c r="AR1871" s="16">
        <v>1</v>
      </c>
      <c r="AS1871" s="16">
        <v>3</v>
      </c>
      <c r="AT1871" s="16">
        <v>4</v>
      </c>
      <c r="AU1871">
        <v>0</v>
      </c>
      <c r="AV1871">
        <v>0</v>
      </c>
      <c r="AW1871">
        <v>1</v>
      </c>
      <c r="AX1871">
        <v>0</v>
      </c>
      <c r="AY1871">
        <v>1</v>
      </c>
      <c r="AZ1871">
        <v>0</v>
      </c>
    </row>
    <row r="1872" spans="1:52" x14ac:dyDescent="0.35">
      <c r="A1872">
        <v>14784</v>
      </c>
      <c r="B1872" t="s">
        <v>69</v>
      </c>
      <c r="C1872" t="s">
        <v>74</v>
      </c>
      <c r="D1872" t="s">
        <v>68</v>
      </c>
      <c r="E1872" t="s">
        <v>75</v>
      </c>
      <c r="F1872" t="s">
        <v>208</v>
      </c>
      <c r="G1872" t="s">
        <v>96</v>
      </c>
      <c r="H1872" t="s">
        <v>99</v>
      </c>
      <c r="I1872" t="s">
        <v>199</v>
      </c>
      <c r="J1872" t="s">
        <v>111</v>
      </c>
      <c r="K1872" t="s">
        <v>116</v>
      </c>
      <c r="L1872">
        <v>6</v>
      </c>
      <c r="X1872" s="16"/>
      <c r="Y1872" t="s">
        <v>69</v>
      </c>
      <c r="AB1872">
        <v>3</v>
      </c>
      <c r="AE1872" s="16"/>
      <c r="AF1872" s="16"/>
      <c r="AG1872" s="16"/>
      <c r="AH1872" s="16"/>
      <c r="AI1872" s="16"/>
      <c r="AJ1872" s="16"/>
      <c r="AK1872">
        <v>7</v>
      </c>
      <c r="AL1872" s="16">
        <v>6</v>
      </c>
      <c r="AM1872" s="16">
        <v>7</v>
      </c>
      <c r="AN1872" s="16">
        <v>5</v>
      </c>
      <c r="AO1872" s="16">
        <v>5</v>
      </c>
      <c r="AP1872" s="16">
        <v>6</v>
      </c>
      <c r="AQ1872" s="16">
        <v>1</v>
      </c>
      <c r="AR1872" s="16">
        <v>3</v>
      </c>
      <c r="AS1872" s="16">
        <v>2</v>
      </c>
      <c r="AT1872" s="16">
        <v>4</v>
      </c>
      <c r="AU1872">
        <v>1</v>
      </c>
      <c r="AV1872">
        <v>1</v>
      </c>
      <c r="AW1872">
        <v>0</v>
      </c>
      <c r="AX1872">
        <v>0</v>
      </c>
      <c r="AY1872">
        <v>0</v>
      </c>
      <c r="AZ1872">
        <v>0</v>
      </c>
    </row>
    <row r="1873" spans="1:52" x14ac:dyDescent="0.35">
      <c r="A1873">
        <v>14787</v>
      </c>
      <c r="B1873" t="s">
        <v>69</v>
      </c>
      <c r="C1873" t="s">
        <v>74</v>
      </c>
      <c r="D1873" t="s">
        <v>68</v>
      </c>
      <c r="E1873" t="s">
        <v>78</v>
      </c>
      <c r="F1873" t="s">
        <v>198</v>
      </c>
      <c r="G1873" t="s">
        <v>95</v>
      </c>
      <c r="H1873" t="s">
        <v>97</v>
      </c>
      <c r="I1873" t="s">
        <v>209</v>
      </c>
      <c r="J1873" t="s">
        <v>110</v>
      </c>
      <c r="K1873" t="s">
        <v>116</v>
      </c>
      <c r="L1873">
        <v>10</v>
      </c>
      <c r="P1873">
        <v>10</v>
      </c>
      <c r="Q1873">
        <v>10</v>
      </c>
      <c r="R1873">
        <v>9</v>
      </c>
      <c r="S1873">
        <v>10</v>
      </c>
      <c r="T1873">
        <v>9</v>
      </c>
      <c r="U1873">
        <v>10</v>
      </c>
      <c r="V1873" t="s">
        <v>124</v>
      </c>
      <c r="X1873">
        <v>4</v>
      </c>
      <c r="Y1873" t="s">
        <v>68</v>
      </c>
      <c r="Z1873">
        <v>10</v>
      </c>
      <c r="AA1873">
        <v>5</v>
      </c>
      <c r="AB1873">
        <v>5</v>
      </c>
      <c r="AC1873">
        <v>9</v>
      </c>
      <c r="AD1873" t="s">
        <v>129</v>
      </c>
      <c r="AE1873" s="16">
        <v>4</v>
      </c>
      <c r="AF1873" s="16">
        <v>4</v>
      </c>
      <c r="AG1873" s="16">
        <v>5</v>
      </c>
      <c r="AH1873" s="16">
        <v>4</v>
      </c>
      <c r="AI1873" s="16"/>
      <c r="AJ1873" s="16">
        <v>2</v>
      </c>
      <c r="AL1873" s="16"/>
      <c r="AM1873" s="16"/>
      <c r="AN1873" s="16"/>
      <c r="AO1873" s="16"/>
      <c r="AP1873" s="16"/>
      <c r="AQ1873" s="16"/>
      <c r="AR1873" s="16"/>
      <c r="AS1873" s="16"/>
      <c r="AT1873" s="16"/>
      <c r="AU1873">
        <v>0</v>
      </c>
      <c r="AV1873">
        <v>0</v>
      </c>
      <c r="AW1873">
        <v>0</v>
      </c>
      <c r="AX1873">
        <v>1</v>
      </c>
      <c r="AY1873">
        <v>0</v>
      </c>
      <c r="AZ1873">
        <v>0</v>
      </c>
    </row>
    <row r="1874" spans="1:52" x14ac:dyDescent="0.35">
      <c r="A1874">
        <v>14789</v>
      </c>
      <c r="B1874" t="s">
        <v>69</v>
      </c>
      <c r="C1874" t="s">
        <v>74</v>
      </c>
      <c r="D1874" t="s">
        <v>68</v>
      </c>
      <c r="E1874" t="s">
        <v>77</v>
      </c>
      <c r="F1874" t="s">
        <v>198</v>
      </c>
      <c r="G1874" t="s">
        <v>95</v>
      </c>
      <c r="H1874" t="s">
        <v>97</v>
      </c>
      <c r="I1874" t="s">
        <v>197</v>
      </c>
      <c r="J1874" t="s">
        <v>111</v>
      </c>
      <c r="K1874" t="s">
        <v>202</v>
      </c>
      <c r="L1874">
        <v>8</v>
      </c>
      <c r="X1874" s="16"/>
      <c r="Y1874" t="s">
        <v>69</v>
      </c>
      <c r="AB1874">
        <v>4</v>
      </c>
      <c r="AE1874" s="16"/>
      <c r="AF1874" s="16"/>
      <c r="AG1874" s="16"/>
      <c r="AH1874" s="16"/>
      <c r="AI1874" s="16"/>
      <c r="AJ1874" s="16"/>
      <c r="AK1874">
        <v>9</v>
      </c>
      <c r="AL1874" s="16">
        <v>9</v>
      </c>
      <c r="AM1874" s="16">
        <v>7</v>
      </c>
      <c r="AN1874" s="16">
        <v>10</v>
      </c>
      <c r="AO1874" s="16">
        <v>7</v>
      </c>
      <c r="AP1874" s="16">
        <v>9</v>
      </c>
      <c r="AQ1874" s="16">
        <v>4</v>
      </c>
      <c r="AR1874" s="16">
        <v>3</v>
      </c>
      <c r="AS1874" s="16">
        <v>2</v>
      </c>
      <c r="AT1874" s="16">
        <v>1</v>
      </c>
      <c r="AU1874">
        <v>0</v>
      </c>
      <c r="AV1874">
        <v>0</v>
      </c>
      <c r="AW1874">
        <v>1</v>
      </c>
      <c r="AX1874">
        <v>0</v>
      </c>
      <c r="AY1874">
        <v>0</v>
      </c>
      <c r="AZ1874">
        <v>0</v>
      </c>
    </row>
    <row r="1875" spans="1:52" x14ac:dyDescent="0.35">
      <c r="A1875">
        <v>14791</v>
      </c>
      <c r="B1875" t="s">
        <v>69</v>
      </c>
      <c r="C1875" t="s">
        <v>74</v>
      </c>
      <c r="D1875" t="s">
        <v>68</v>
      </c>
      <c r="E1875" t="s">
        <v>80</v>
      </c>
      <c r="F1875" t="s">
        <v>196</v>
      </c>
      <c r="G1875" t="s">
        <v>96</v>
      </c>
      <c r="H1875" t="s">
        <v>98</v>
      </c>
      <c r="I1875" t="s">
        <v>205</v>
      </c>
      <c r="J1875" t="s">
        <v>110</v>
      </c>
      <c r="K1875" t="s">
        <v>202</v>
      </c>
      <c r="L1875">
        <v>10</v>
      </c>
      <c r="P1875">
        <v>10</v>
      </c>
      <c r="Q1875">
        <v>9</v>
      </c>
      <c r="R1875">
        <v>10</v>
      </c>
      <c r="S1875">
        <v>8</v>
      </c>
      <c r="T1875">
        <v>10</v>
      </c>
      <c r="U1875">
        <v>9</v>
      </c>
      <c r="V1875" t="s">
        <v>123</v>
      </c>
      <c r="X1875">
        <v>4</v>
      </c>
      <c r="Y1875" t="s">
        <v>69</v>
      </c>
      <c r="AB1875">
        <v>4</v>
      </c>
      <c r="AE1875" s="16"/>
      <c r="AF1875" s="16"/>
      <c r="AG1875" s="16"/>
      <c r="AH1875" s="16"/>
      <c r="AI1875" s="16"/>
      <c r="AJ1875" s="16"/>
      <c r="AL1875" s="16"/>
      <c r="AM1875" s="16"/>
      <c r="AN1875" s="16"/>
      <c r="AO1875" s="16"/>
      <c r="AP1875" s="16"/>
      <c r="AQ1875" s="16"/>
      <c r="AR1875" s="16"/>
      <c r="AS1875" s="16"/>
      <c r="AT1875" s="16"/>
      <c r="AU1875">
        <v>1</v>
      </c>
      <c r="AV1875">
        <v>1</v>
      </c>
      <c r="AW1875">
        <v>0</v>
      </c>
      <c r="AX1875">
        <v>0</v>
      </c>
      <c r="AY1875">
        <v>1</v>
      </c>
      <c r="AZ1875">
        <v>0</v>
      </c>
    </row>
    <row r="1876" spans="1:52" x14ac:dyDescent="0.35">
      <c r="A1876">
        <v>14794</v>
      </c>
      <c r="B1876" t="s">
        <v>69</v>
      </c>
      <c r="C1876" t="s">
        <v>74</v>
      </c>
      <c r="D1876" t="s">
        <v>68</v>
      </c>
      <c r="E1876" t="s">
        <v>81</v>
      </c>
      <c r="F1876" t="s">
        <v>198</v>
      </c>
      <c r="G1876" t="s">
        <v>95</v>
      </c>
      <c r="H1876" t="s">
        <v>97</v>
      </c>
      <c r="I1876" t="s">
        <v>206</v>
      </c>
      <c r="J1876" t="s">
        <v>111</v>
      </c>
      <c r="K1876" t="s">
        <v>202</v>
      </c>
      <c r="L1876">
        <v>6</v>
      </c>
      <c r="X1876" s="16"/>
      <c r="Y1876" t="s">
        <v>69</v>
      </c>
      <c r="AB1876">
        <v>4</v>
      </c>
      <c r="AE1876" s="16"/>
      <c r="AF1876" s="16"/>
      <c r="AG1876" s="16"/>
      <c r="AH1876" s="16"/>
      <c r="AI1876" s="16"/>
      <c r="AJ1876" s="16"/>
      <c r="AK1876">
        <v>3</v>
      </c>
      <c r="AL1876" s="16">
        <v>2</v>
      </c>
      <c r="AM1876" s="16">
        <v>4</v>
      </c>
      <c r="AN1876" s="16">
        <v>6</v>
      </c>
      <c r="AO1876" s="16">
        <v>2</v>
      </c>
      <c r="AP1876" s="16">
        <v>3</v>
      </c>
      <c r="AQ1876" s="16">
        <v>3</v>
      </c>
      <c r="AR1876" s="16">
        <v>2</v>
      </c>
      <c r="AS1876" s="16">
        <v>4</v>
      </c>
      <c r="AT1876" s="16">
        <v>1</v>
      </c>
      <c r="AU1876">
        <v>1</v>
      </c>
      <c r="AV1876">
        <v>1</v>
      </c>
      <c r="AW1876">
        <v>0</v>
      </c>
      <c r="AX1876">
        <v>0</v>
      </c>
      <c r="AY1876">
        <v>0</v>
      </c>
      <c r="AZ1876">
        <v>0</v>
      </c>
    </row>
    <row r="1877" spans="1:52" x14ac:dyDescent="0.35">
      <c r="A1877">
        <v>14795</v>
      </c>
      <c r="B1877" t="s">
        <v>69</v>
      </c>
      <c r="C1877" t="s">
        <v>74</v>
      </c>
      <c r="D1877" t="s">
        <v>68</v>
      </c>
      <c r="E1877" t="s">
        <v>76</v>
      </c>
      <c r="F1877" t="s">
        <v>196</v>
      </c>
      <c r="G1877" t="s">
        <v>96</v>
      </c>
      <c r="H1877" t="s">
        <v>97</v>
      </c>
      <c r="I1877" t="s">
        <v>203</v>
      </c>
      <c r="J1877" t="s">
        <v>111</v>
      </c>
      <c r="K1877" t="s">
        <v>116</v>
      </c>
      <c r="L1877">
        <v>9</v>
      </c>
      <c r="X1877" s="16"/>
      <c r="Y1877" t="s">
        <v>69</v>
      </c>
      <c r="AB1877">
        <v>5</v>
      </c>
      <c r="AE1877" s="16"/>
      <c r="AF1877" s="16"/>
      <c r="AG1877" s="16"/>
      <c r="AH1877" s="16"/>
      <c r="AI1877" s="16"/>
      <c r="AJ1877" s="16"/>
      <c r="AK1877">
        <v>10</v>
      </c>
      <c r="AL1877" s="16">
        <v>9</v>
      </c>
      <c r="AM1877" s="16">
        <v>9</v>
      </c>
      <c r="AN1877" s="16">
        <v>10</v>
      </c>
      <c r="AO1877" s="16">
        <v>8</v>
      </c>
      <c r="AP1877" s="16">
        <v>10</v>
      </c>
      <c r="AQ1877" s="16">
        <v>2</v>
      </c>
      <c r="AR1877" s="16">
        <v>1</v>
      </c>
      <c r="AS1877" s="16">
        <v>3</v>
      </c>
      <c r="AT1877" s="16">
        <v>4</v>
      </c>
      <c r="AU1877">
        <v>1</v>
      </c>
      <c r="AV1877">
        <v>1</v>
      </c>
      <c r="AW1877">
        <v>1</v>
      </c>
      <c r="AX1877">
        <v>0</v>
      </c>
      <c r="AY1877">
        <v>0</v>
      </c>
      <c r="AZ1877">
        <v>0</v>
      </c>
    </row>
    <row r="1878" spans="1:52" x14ac:dyDescent="0.35">
      <c r="A1878">
        <v>14796</v>
      </c>
      <c r="B1878" t="s">
        <v>69</v>
      </c>
      <c r="C1878" t="s">
        <v>74</v>
      </c>
      <c r="D1878" t="s">
        <v>68</v>
      </c>
      <c r="E1878" t="s">
        <v>76</v>
      </c>
      <c r="F1878" t="s">
        <v>196</v>
      </c>
      <c r="G1878" t="s">
        <v>96</v>
      </c>
      <c r="H1878" t="s">
        <v>97</v>
      </c>
      <c r="I1878" t="s">
        <v>206</v>
      </c>
      <c r="J1878" t="s">
        <v>111</v>
      </c>
      <c r="K1878" t="s">
        <v>204</v>
      </c>
      <c r="L1878">
        <v>4</v>
      </c>
      <c r="X1878" s="16"/>
      <c r="Y1878" t="s">
        <v>69</v>
      </c>
      <c r="AB1878">
        <v>3</v>
      </c>
      <c r="AE1878" s="16"/>
      <c r="AF1878" s="16"/>
      <c r="AG1878" s="16"/>
      <c r="AH1878" s="16"/>
      <c r="AI1878" s="16"/>
      <c r="AJ1878" s="16"/>
      <c r="AK1878">
        <v>6</v>
      </c>
      <c r="AL1878" s="16">
        <v>7</v>
      </c>
      <c r="AM1878" s="16">
        <v>8</v>
      </c>
      <c r="AN1878" s="16">
        <v>8</v>
      </c>
      <c r="AO1878" s="16">
        <v>8</v>
      </c>
      <c r="AP1878" s="16">
        <v>3</v>
      </c>
      <c r="AQ1878" s="16">
        <v>2</v>
      </c>
      <c r="AR1878" s="16">
        <v>4</v>
      </c>
      <c r="AS1878" s="16">
        <v>3</v>
      </c>
      <c r="AT1878" s="16">
        <v>1</v>
      </c>
      <c r="AU1878">
        <v>1</v>
      </c>
      <c r="AV1878">
        <v>1</v>
      </c>
      <c r="AW1878">
        <v>0</v>
      </c>
      <c r="AX1878">
        <v>0</v>
      </c>
      <c r="AY1878">
        <v>0</v>
      </c>
      <c r="AZ1878">
        <v>0</v>
      </c>
    </row>
    <row r="1879" spans="1:52" x14ac:dyDescent="0.35">
      <c r="A1879">
        <v>14799</v>
      </c>
      <c r="B1879" t="s">
        <v>69</v>
      </c>
      <c r="C1879" t="s">
        <v>74</v>
      </c>
      <c r="D1879" t="s">
        <v>68</v>
      </c>
      <c r="E1879" t="s">
        <v>84</v>
      </c>
      <c r="F1879" t="s">
        <v>198</v>
      </c>
      <c r="G1879" t="s">
        <v>95</v>
      </c>
      <c r="H1879" t="s">
        <v>97</v>
      </c>
      <c r="I1879" t="s">
        <v>206</v>
      </c>
      <c r="J1879" t="s">
        <v>111</v>
      </c>
      <c r="K1879" t="s">
        <v>113</v>
      </c>
      <c r="L1879">
        <v>9</v>
      </c>
      <c r="X1879" s="16"/>
      <c r="Y1879" t="s">
        <v>68</v>
      </c>
      <c r="Z1879">
        <v>9</v>
      </c>
      <c r="AA1879">
        <v>4</v>
      </c>
      <c r="AB1879">
        <v>4</v>
      </c>
      <c r="AC1879">
        <v>10</v>
      </c>
      <c r="AD1879" t="s">
        <v>129</v>
      </c>
      <c r="AE1879" s="16">
        <v>3</v>
      </c>
      <c r="AF1879" s="16">
        <v>5</v>
      </c>
      <c r="AG1879" s="16">
        <v>2</v>
      </c>
      <c r="AH1879" s="16">
        <v>4</v>
      </c>
      <c r="AI1879" s="16"/>
      <c r="AJ1879" s="16">
        <v>1</v>
      </c>
      <c r="AK1879">
        <v>10</v>
      </c>
      <c r="AL1879" s="16">
        <v>10</v>
      </c>
      <c r="AM1879" s="16">
        <v>7</v>
      </c>
      <c r="AN1879" s="16">
        <v>8</v>
      </c>
      <c r="AO1879" s="16">
        <v>10</v>
      </c>
      <c r="AP1879" s="16">
        <v>7</v>
      </c>
      <c r="AQ1879" s="16">
        <v>2</v>
      </c>
      <c r="AR1879" s="16">
        <v>1</v>
      </c>
      <c r="AS1879" s="16">
        <v>3</v>
      </c>
      <c r="AT1879" s="16">
        <v>4</v>
      </c>
      <c r="AU1879">
        <v>0</v>
      </c>
      <c r="AV1879">
        <v>0</v>
      </c>
      <c r="AW1879">
        <v>0</v>
      </c>
      <c r="AX1879">
        <v>0</v>
      </c>
      <c r="AY1879">
        <v>1</v>
      </c>
      <c r="AZ1879">
        <v>0</v>
      </c>
    </row>
    <row r="1880" spans="1:52" x14ac:dyDescent="0.35">
      <c r="A1880">
        <v>14800</v>
      </c>
      <c r="B1880" t="s">
        <v>69</v>
      </c>
      <c r="C1880" t="s">
        <v>74</v>
      </c>
      <c r="D1880" t="s">
        <v>68</v>
      </c>
      <c r="E1880" t="s">
        <v>80</v>
      </c>
      <c r="F1880" t="s">
        <v>198</v>
      </c>
      <c r="G1880" t="s">
        <v>95</v>
      </c>
      <c r="H1880" t="s">
        <v>97</v>
      </c>
      <c r="I1880" t="s">
        <v>199</v>
      </c>
      <c r="J1880" t="s">
        <v>111</v>
      </c>
      <c r="K1880" t="s">
        <v>204</v>
      </c>
      <c r="L1880">
        <v>8</v>
      </c>
      <c r="X1880" s="16"/>
      <c r="Y1880" t="s">
        <v>68</v>
      </c>
      <c r="Z1880">
        <v>7</v>
      </c>
      <c r="AA1880">
        <v>4</v>
      </c>
      <c r="AB1880">
        <v>5</v>
      </c>
      <c r="AC1880">
        <v>9</v>
      </c>
      <c r="AD1880" t="s">
        <v>129</v>
      </c>
      <c r="AE1880" s="16">
        <v>4</v>
      </c>
      <c r="AF1880" s="16">
        <v>5</v>
      </c>
      <c r="AG1880" s="16">
        <v>4</v>
      </c>
      <c r="AH1880" s="16">
        <v>5</v>
      </c>
      <c r="AI1880" s="16"/>
      <c r="AJ1880" s="16">
        <v>1</v>
      </c>
      <c r="AK1880">
        <v>9</v>
      </c>
      <c r="AL1880" s="16">
        <v>9</v>
      </c>
      <c r="AM1880" s="16">
        <v>7</v>
      </c>
      <c r="AN1880" s="16">
        <v>7</v>
      </c>
      <c r="AO1880" s="16">
        <v>7</v>
      </c>
      <c r="AP1880" s="16">
        <v>7</v>
      </c>
      <c r="AQ1880" s="16">
        <v>1</v>
      </c>
      <c r="AR1880" s="16">
        <v>4</v>
      </c>
      <c r="AS1880" s="16">
        <v>3</v>
      </c>
      <c r="AT1880" s="16">
        <v>2</v>
      </c>
      <c r="AU1880">
        <v>0</v>
      </c>
      <c r="AV1880">
        <v>1</v>
      </c>
      <c r="AW1880">
        <v>0</v>
      </c>
      <c r="AX1880">
        <v>0</v>
      </c>
      <c r="AY1880">
        <v>0</v>
      </c>
      <c r="AZ1880">
        <v>0</v>
      </c>
    </row>
    <row r="1881" spans="1:52" x14ac:dyDescent="0.35">
      <c r="A1881">
        <v>14804</v>
      </c>
      <c r="B1881" t="s">
        <v>69</v>
      </c>
      <c r="C1881" t="s">
        <v>74</v>
      </c>
      <c r="D1881" t="s">
        <v>68</v>
      </c>
      <c r="E1881" t="s">
        <v>79</v>
      </c>
      <c r="F1881" t="s">
        <v>198</v>
      </c>
      <c r="G1881" t="s">
        <v>95</v>
      </c>
      <c r="H1881" t="s">
        <v>97</v>
      </c>
      <c r="I1881" t="s">
        <v>199</v>
      </c>
      <c r="J1881" t="s">
        <v>111</v>
      </c>
      <c r="K1881" t="s">
        <v>204</v>
      </c>
      <c r="L1881">
        <v>8</v>
      </c>
      <c r="X1881" s="16"/>
      <c r="Y1881" t="s">
        <v>69</v>
      </c>
      <c r="AB1881">
        <v>3</v>
      </c>
      <c r="AE1881" s="16"/>
      <c r="AF1881" s="16"/>
      <c r="AG1881" s="16"/>
      <c r="AH1881" s="16"/>
      <c r="AI1881" s="16"/>
      <c r="AJ1881" s="16"/>
      <c r="AK1881">
        <v>9</v>
      </c>
      <c r="AL1881" s="16">
        <v>9</v>
      </c>
      <c r="AM1881" s="16">
        <v>9</v>
      </c>
      <c r="AN1881" s="16">
        <v>9</v>
      </c>
      <c r="AO1881" s="16">
        <v>10</v>
      </c>
      <c r="AP1881" s="16">
        <v>10</v>
      </c>
      <c r="AQ1881" s="16">
        <v>1</v>
      </c>
      <c r="AR1881" s="16">
        <v>2</v>
      </c>
      <c r="AS1881" s="16">
        <v>3</v>
      </c>
      <c r="AT1881" s="16">
        <v>4</v>
      </c>
      <c r="AU1881">
        <v>1</v>
      </c>
      <c r="AV1881">
        <v>1</v>
      </c>
      <c r="AW1881">
        <v>0</v>
      </c>
      <c r="AX1881">
        <v>0</v>
      </c>
      <c r="AY1881">
        <v>0</v>
      </c>
      <c r="AZ1881">
        <v>0</v>
      </c>
    </row>
    <row r="1882" spans="1:52" x14ac:dyDescent="0.35">
      <c r="A1882">
        <v>14805</v>
      </c>
      <c r="B1882" t="s">
        <v>69</v>
      </c>
      <c r="C1882" t="s">
        <v>74</v>
      </c>
      <c r="D1882" t="s">
        <v>68</v>
      </c>
      <c r="E1882" t="s">
        <v>78</v>
      </c>
      <c r="F1882" t="s">
        <v>198</v>
      </c>
      <c r="G1882" t="s">
        <v>96</v>
      </c>
      <c r="H1882" t="s">
        <v>97</v>
      </c>
      <c r="I1882" t="s">
        <v>203</v>
      </c>
      <c r="J1882" t="s">
        <v>110</v>
      </c>
      <c r="K1882" t="s">
        <v>117</v>
      </c>
      <c r="L1882">
        <v>9</v>
      </c>
      <c r="P1882">
        <v>10</v>
      </c>
      <c r="Q1882">
        <v>9</v>
      </c>
      <c r="R1882">
        <v>10</v>
      </c>
      <c r="S1882">
        <v>9</v>
      </c>
      <c r="T1882">
        <v>9</v>
      </c>
      <c r="U1882">
        <v>9</v>
      </c>
      <c r="V1882" t="s">
        <v>123</v>
      </c>
      <c r="X1882">
        <v>4</v>
      </c>
      <c r="Y1882" t="s">
        <v>69</v>
      </c>
      <c r="AB1882">
        <v>5</v>
      </c>
      <c r="AE1882" s="16"/>
      <c r="AF1882" s="16"/>
      <c r="AG1882" s="16"/>
      <c r="AH1882" s="16"/>
      <c r="AI1882" s="16"/>
      <c r="AJ1882" s="16"/>
      <c r="AL1882" s="16"/>
      <c r="AM1882" s="16"/>
      <c r="AN1882" s="16"/>
      <c r="AO1882" s="16"/>
      <c r="AP1882" s="16"/>
      <c r="AQ1882" s="16"/>
      <c r="AR1882" s="16"/>
      <c r="AS1882" s="16"/>
      <c r="AT1882" s="16"/>
      <c r="AU1882">
        <v>1</v>
      </c>
      <c r="AV1882">
        <v>0</v>
      </c>
      <c r="AW1882">
        <v>1</v>
      </c>
      <c r="AX1882">
        <v>0</v>
      </c>
      <c r="AY1882">
        <v>0</v>
      </c>
      <c r="AZ1882">
        <v>0</v>
      </c>
    </row>
    <row r="1883" spans="1:52" x14ac:dyDescent="0.35">
      <c r="A1883">
        <v>14806</v>
      </c>
      <c r="B1883" t="s">
        <v>69</v>
      </c>
      <c r="C1883" t="s">
        <v>74</v>
      </c>
      <c r="D1883" t="s">
        <v>68</v>
      </c>
      <c r="E1883" t="s">
        <v>75</v>
      </c>
      <c r="F1883" t="s">
        <v>198</v>
      </c>
      <c r="G1883" t="s">
        <v>95</v>
      </c>
      <c r="H1883" t="s">
        <v>97</v>
      </c>
      <c r="I1883" t="s">
        <v>199</v>
      </c>
      <c r="J1883" t="s">
        <v>111</v>
      </c>
      <c r="K1883" t="s">
        <v>204</v>
      </c>
      <c r="L1883">
        <v>1</v>
      </c>
      <c r="X1883" s="16"/>
      <c r="Y1883" t="s">
        <v>69</v>
      </c>
      <c r="AB1883">
        <v>3</v>
      </c>
      <c r="AE1883" s="16"/>
      <c r="AF1883" s="16"/>
      <c r="AG1883" s="16"/>
      <c r="AH1883" s="16"/>
      <c r="AI1883" s="16"/>
      <c r="AJ1883" s="16"/>
      <c r="AK1883">
        <v>3</v>
      </c>
      <c r="AL1883" s="16">
        <v>5</v>
      </c>
      <c r="AM1883" s="16">
        <v>2</v>
      </c>
      <c r="AN1883" s="16">
        <v>3</v>
      </c>
      <c r="AO1883" s="16">
        <v>6</v>
      </c>
      <c r="AP1883" s="16">
        <v>4</v>
      </c>
      <c r="AQ1883" s="16">
        <v>2</v>
      </c>
      <c r="AR1883" s="16">
        <v>1</v>
      </c>
      <c r="AS1883" s="16">
        <v>3</v>
      </c>
      <c r="AT1883" s="16">
        <v>4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0</v>
      </c>
    </row>
    <row r="1884" spans="1:52" x14ac:dyDescent="0.35">
      <c r="A1884">
        <v>14817</v>
      </c>
      <c r="B1884" t="s">
        <v>69</v>
      </c>
      <c r="C1884" t="s">
        <v>74</v>
      </c>
      <c r="D1884" t="s">
        <v>68</v>
      </c>
      <c r="E1884" t="s">
        <v>79</v>
      </c>
      <c r="F1884" t="s">
        <v>200</v>
      </c>
      <c r="G1884" t="s">
        <v>96</v>
      </c>
      <c r="H1884" t="s">
        <v>97</v>
      </c>
      <c r="I1884" t="s">
        <v>209</v>
      </c>
      <c r="J1884" t="s">
        <v>110</v>
      </c>
      <c r="K1884" t="s">
        <v>204</v>
      </c>
      <c r="L1884">
        <v>7</v>
      </c>
      <c r="P1884">
        <v>8</v>
      </c>
      <c r="Q1884">
        <v>8</v>
      </c>
      <c r="R1884">
        <v>8</v>
      </c>
      <c r="S1884">
        <v>8</v>
      </c>
      <c r="T1884">
        <v>10</v>
      </c>
      <c r="U1884">
        <v>8</v>
      </c>
      <c r="V1884" t="s">
        <v>122</v>
      </c>
      <c r="X1884">
        <v>4</v>
      </c>
      <c r="Y1884" t="s">
        <v>69</v>
      </c>
      <c r="AB1884">
        <v>3</v>
      </c>
      <c r="AE1884" s="16"/>
      <c r="AF1884" s="16"/>
      <c r="AG1884" s="16"/>
      <c r="AH1884" s="16"/>
      <c r="AI1884" s="16"/>
      <c r="AJ1884" s="16"/>
      <c r="AL1884" s="16"/>
      <c r="AM1884" s="16"/>
      <c r="AN1884" s="16"/>
      <c r="AO1884" s="16"/>
      <c r="AP1884" s="16"/>
      <c r="AQ1884" s="16"/>
      <c r="AR1884" s="16"/>
      <c r="AS1884" s="16"/>
      <c r="AT1884" s="16"/>
      <c r="AU1884">
        <v>0</v>
      </c>
      <c r="AV1884">
        <v>0</v>
      </c>
      <c r="AW1884">
        <v>0</v>
      </c>
      <c r="AX1884">
        <v>0</v>
      </c>
      <c r="AY1884">
        <v>1</v>
      </c>
      <c r="AZ1884">
        <v>0</v>
      </c>
    </row>
    <row r="1885" spans="1:52" x14ac:dyDescent="0.35">
      <c r="A1885">
        <v>14818</v>
      </c>
      <c r="B1885" t="s">
        <v>69</v>
      </c>
      <c r="C1885" t="s">
        <v>74</v>
      </c>
      <c r="D1885" t="s">
        <v>68</v>
      </c>
      <c r="E1885" t="s">
        <v>79</v>
      </c>
      <c r="F1885" t="s">
        <v>196</v>
      </c>
      <c r="G1885" t="s">
        <v>96</v>
      </c>
      <c r="H1885" t="s">
        <v>100</v>
      </c>
      <c r="I1885" t="s">
        <v>207</v>
      </c>
      <c r="J1885" t="s">
        <v>111</v>
      </c>
      <c r="K1885" t="s">
        <v>116</v>
      </c>
      <c r="L1885">
        <v>5</v>
      </c>
      <c r="X1885" s="16"/>
      <c r="Y1885" t="s">
        <v>68</v>
      </c>
      <c r="Z1885">
        <v>4</v>
      </c>
      <c r="AA1885">
        <v>1</v>
      </c>
      <c r="AB1885">
        <v>4</v>
      </c>
      <c r="AC1885">
        <v>7</v>
      </c>
      <c r="AD1885" t="s">
        <v>128</v>
      </c>
      <c r="AE1885" s="16">
        <v>5</v>
      </c>
      <c r="AF1885" s="16">
        <v>3</v>
      </c>
      <c r="AG1885" s="16">
        <v>4</v>
      </c>
      <c r="AH1885" s="16">
        <v>4</v>
      </c>
      <c r="AI1885" s="16">
        <v>1</v>
      </c>
      <c r="AJ1885" s="16"/>
      <c r="AK1885">
        <v>4</v>
      </c>
      <c r="AL1885" s="16">
        <v>5</v>
      </c>
      <c r="AM1885" s="16">
        <v>7</v>
      </c>
      <c r="AN1885" s="16">
        <v>4</v>
      </c>
      <c r="AO1885" s="16">
        <v>4</v>
      </c>
      <c r="AP1885" s="16">
        <v>4</v>
      </c>
      <c r="AQ1885" s="16">
        <v>1</v>
      </c>
      <c r="AR1885" s="16">
        <v>4</v>
      </c>
      <c r="AS1885" s="16">
        <v>3</v>
      </c>
      <c r="AT1885" s="16">
        <v>2</v>
      </c>
      <c r="AU1885">
        <v>1</v>
      </c>
      <c r="AV1885">
        <v>1</v>
      </c>
      <c r="AW1885">
        <v>1</v>
      </c>
      <c r="AX1885">
        <v>0</v>
      </c>
      <c r="AY1885">
        <v>0</v>
      </c>
      <c r="AZ1885">
        <v>0</v>
      </c>
    </row>
    <row r="1886" spans="1:52" x14ac:dyDescent="0.35">
      <c r="A1886">
        <v>14821</v>
      </c>
      <c r="B1886" t="s">
        <v>69</v>
      </c>
      <c r="C1886" t="s">
        <v>74</v>
      </c>
      <c r="D1886" t="s">
        <v>68</v>
      </c>
      <c r="E1886" t="s">
        <v>86</v>
      </c>
      <c r="F1886" t="s">
        <v>198</v>
      </c>
      <c r="G1886" t="s">
        <v>95</v>
      </c>
      <c r="H1886" t="s">
        <v>98</v>
      </c>
      <c r="I1886" t="s">
        <v>209</v>
      </c>
      <c r="J1886" t="s">
        <v>111</v>
      </c>
      <c r="K1886" t="s">
        <v>116</v>
      </c>
      <c r="L1886">
        <v>9</v>
      </c>
      <c r="X1886" s="16"/>
      <c r="Y1886" t="s">
        <v>69</v>
      </c>
      <c r="AB1886">
        <v>4</v>
      </c>
      <c r="AE1886" s="16"/>
      <c r="AF1886" s="16"/>
      <c r="AG1886" s="16"/>
      <c r="AH1886" s="16"/>
      <c r="AI1886" s="16"/>
      <c r="AJ1886" s="16"/>
      <c r="AK1886">
        <v>10</v>
      </c>
      <c r="AL1886" s="16">
        <v>9</v>
      </c>
      <c r="AM1886" s="16">
        <v>10</v>
      </c>
      <c r="AN1886" s="16">
        <v>7</v>
      </c>
      <c r="AO1886" s="16">
        <v>10</v>
      </c>
      <c r="AP1886" s="16">
        <v>7</v>
      </c>
      <c r="AQ1886" s="16">
        <v>2</v>
      </c>
      <c r="AR1886" s="16">
        <v>4</v>
      </c>
      <c r="AS1886" s="16">
        <v>3</v>
      </c>
      <c r="AT1886" s="16">
        <v>1</v>
      </c>
      <c r="AU1886">
        <v>1</v>
      </c>
      <c r="AV1886">
        <v>0</v>
      </c>
      <c r="AW1886">
        <v>0</v>
      </c>
      <c r="AX1886">
        <v>0</v>
      </c>
      <c r="AY1886">
        <v>1</v>
      </c>
      <c r="AZ1886">
        <v>0</v>
      </c>
    </row>
    <row r="1887" spans="1:52" x14ac:dyDescent="0.35">
      <c r="A1887">
        <v>14823</v>
      </c>
      <c r="B1887" t="s">
        <v>69</v>
      </c>
      <c r="C1887" t="s">
        <v>74</v>
      </c>
      <c r="D1887" t="s">
        <v>68</v>
      </c>
      <c r="E1887" t="s">
        <v>82</v>
      </c>
      <c r="F1887" t="s">
        <v>200</v>
      </c>
      <c r="G1887" t="s">
        <v>94</v>
      </c>
      <c r="H1887" t="s">
        <v>99</v>
      </c>
      <c r="I1887" t="s">
        <v>209</v>
      </c>
      <c r="J1887" t="s">
        <v>111</v>
      </c>
      <c r="K1887" t="s">
        <v>204</v>
      </c>
      <c r="L1887">
        <v>9</v>
      </c>
      <c r="X1887" s="16"/>
      <c r="Y1887" t="s">
        <v>68</v>
      </c>
      <c r="Z1887">
        <v>9</v>
      </c>
      <c r="AA1887">
        <v>4</v>
      </c>
      <c r="AB1887">
        <v>5</v>
      </c>
      <c r="AC1887">
        <v>9</v>
      </c>
      <c r="AD1887" t="s">
        <v>129</v>
      </c>
      <c r="AE1887" s="16">
        <v>5</v>
      </c>
      <c r="AF1887" s="16">
        <v>2</v>
      </c>
      <c r="AG1887" s="16">
        <v>5</v>
      </c>
      <c r="AH1887" s="16">
        <v>5</v>
      </c>
      <c r="AI1887" s="16"/>
      <c r="AJ1887" s="16">
        <v>1</v>
      </c>
      <c r="AK1887">
        <v>10</v>
      </c>
      <c r="AL1887" s="16">
        <v>8</v>
      </c>
      <c r="AM1887" s="16">
        <v>10</v>
      </c>
      <c r="AN1887" s="16">
        <v>7</v>
      </c>
      <c r="AO1887" s="16">
        <v>9</v>
      </c>
      <c r="AP1887" s="16">
        <v>10</v>
      </c>
      <c r="AQ1887" s="16">
        <v>2</v>
      </c>
      <c r="AR1887" s="16">
        <v>1</v>
      </c>
      <c r="AS1887" s="16">
        <v>3</v>
      </c>
      <c r="AT1887" s="16">
        <v>4</v>
      </c>
      <c r="AU1887">
        <v>1</v>
      </c>
      <c r="AV1887">
        <v>0</v>
      </c>
      <c r="AW1887">
        <v>0</v>
      </c>
      <c r="AX1887">
        <v>0</v>
      </c>
      <c r="AY1887">
        <v>1</v>
      </c>
      <c r="AZ1887">
        <v>0</v>
      </c>
    </row>
    <row r="1888" spans="1:52" x14ac:dyDescent="0.35">
      <c r="A1888">
        <v>14824</v>
      </c>
      <c r="B1888" t="s">
        <v>69</v>
      </c>
      <c r="C1888" t="s">
        <v>74</v>
      </c>
      <c r="D1888" t="s">
        <v>68</v>
      </c>
      <c r="E1888" t="s">
        <v>82</v>
      </c>
      <c r="F1888" t="s">
        <v>198</v>
      </c>
      <c r="G1888" t="s">
        <v>96</v>
      </c>
      <c r="H1888" t="s">
        <v>98</v>
      </c>
      <c r="I1888" t="s">
        <v>199</v>
      </c>
      <c r="J1888" t="s">
        <v>112</v>
      </c>
      <c r="K1888" t="s">
        <v>202</v>
      </c>
      <c r="L1888">
        <v>5</v>
      </c>
      <c r="X1888" s="16"/>
      <c r="Y1888" t="s">
        <v>69</v>
      </c>
      <c r="AB1888">
        <v>5</v>
      </c>
      <c r="AE1888" s="16"/>
      <c r="AF1888" s="16"/>
      <c r="AG1888" s="16"/>
      <c r="AH1888" s="16"/>
      <c r="AI1888" s="16"/>
      <c r="AJ1888" s="16"/>
      <c r="AK1888">
        <v>8</v>
      </c>
      <c r="AL1888" s="16">
        <v>7</v>
      </c>
      <c r="AM1888" s="16">
        <v>7</v>
      </c>
      <c r="AN1888" s="16">
        <v>7</v>
      </c>
      <c r="AO1888" s="16">
        <v>8</v>
      </c>
      <c r="AP1888" s="16">
        <v>8</v>
      </c>
      <c r="AQ1888" s="16">
        <v>1</v>
      </c>
      <c r="AR1888" s="16">
        <v>3</v>
      </c>
      <c r="AS1888" s="16">
        <v>2</v>
      </c>
      <c r="AT1888" s="16">
        <v>4</v>
      </c>
      <c r="AU1888">
        <v>0</v>
      </c>
      <c r="AV1888">
        <v>1</v>
      </c>
      <c r="AW1888">
        <v>0</v>
      </c>
      <c r="AX1888">
        <v>0</v>
      </c>
      <c r="AY1888">
        <v>0</v>
      </c>
      <c r="AZ1888">
        <v>0</v>
      </c>
    </row>
    <row r="1889" spans="1:52" x14ac:dyDescent="0.35">
      <c r="A1889">
        <v>14826</v>
      </c>
      <c r="B1889" t="s">
        <v>69</v>
      </c>
      <c r="C1889" t="s">
        <v>74</v>
      </c>
      <c r="D1889" t="s">
        <v>68</v>
      </c>
      <c r="E1889" t="s">
        <v>77</v>
      </c>
      <c r="F1889" t="s">
        <v>198</v>
      </c>
      <c r="G1889" t="s">
        <v>96</v>
      </c>
      <c r="H1889" t="s">
        <v>97</v>
      </c>
      <c r="I1889" t="s">
        <v>209</v>
      </c>
      <c r="J1889" t="s">
        <v>111</v>
      </c>
      <c r="K1889" t="s">
        <v>204</v>
      </c>
      <c r="L1889">
        <v>6</v>
      </c>
      <c r="X1889" s="16"/>
      <c r="Y1889" t="s">
        <v>69</v>
      </c>
      <c r="AB1889">
        <v>4</v>
      </c>
      <c r="AE1889" s="16"/>
      <c r="AF1889" s="16"/>
      <c r="AG1889" s="16"/>
      <c r="AH1889" s="16"/>
      <c r="AI1889" s="16"/>
      <c r="AJ1889" s="16"/>
      <c r="AK1889">
        <v>7</v>
      </c>
      <c r="AL1889" s="16">
        <v>7</v>
      </c>
      <c r="AM1889" s="16">
        <v>8</v>
      </c>
      <c r="AN1889" s="16">
        <v>8</v>
      </c>
      <c r="AO1889" s="16">
        <v>10</v>
      </c>
      <c r="AP1889" s="16">
        <v>7</v>
      </c>
      <c r="AQ1889" s="16">
        <v>2</v>
      </c>
      <c r="AR1889" s="16">
        <v>4</v>
      </c>
      <c r="AS1889" s="16">
        <v>3</v>
      </c>
      <c r="AT1889" s="16">
        <v>1</v>
      </c>
      <c r="AU1889">
        <v>1</v>
      </c>
      <c r="AV1889">
        <v>0</v>
      </c>
      <c r="AW1889">
        <v>1</v>
      </c>
      <c r="AX1889">
        <v>0</v>
      </c>
      <c r="AY1889">
        <v>1</v>
      </c>
      <c r="AZ1889">
        <v>0</v>
      </c>
    </row>
    <row r="1890" spans="1:52" x14ac:dyDescent="0.35">
      <c r="A1890">
        <v>14828</v>
      </c>
      <c r="B1890" t="s">
        <v>69</v>
      </c>
      <c r="C1890" t="s">
        <v>74</v>
      </c>
      <c r="D1890" t="s">
        <v>68</v>
      </c>
      <c r="E1890" t="s">
        <v>84</v>
      </c>
      <c r="F1890" t="s">
        <v>196</v>
      </c>
      <c r="G1890" t="s">
        <v>96</v>
      </c>
      <c r="H1890" t="s">
        <v>98</v>
      </c>
      <c r="I1890" t="s">
        <v>205</v>
      </c>
      <c r="J1890" t="s">
        <v>111</v>
      </c>
      <c r="K1890" t="s">
        <v>204</v>
      </c>
      <c r="L1890">
        <v>6</v>
      </c>
      <c r="X1890" s="16"/>
      <c r="Y1890" t="s">
        <v>69</v>
      </c>
      <c r="AB1890">
        <v>5</v>
      </c>
      <c r="AE1890" s="16"/>
      <c r="AF1890" s="16"/>
      <c r="AG1890" s="16"/>
      <c r="AH1890" s="16"/>
      <c r="AI1890" s="16"/>
      <c r="AJ1890" s="16"/>
      <c r="AK1890">
        <v>7</v>
      </c>
      <c r="AL1890" s="16">
        <v>7</v>
      </c>
      <c r="AM1890" s="16">
        <v>8</v>
      </c>
      <c r="AN1890" s="16">
        <v>5</v>
      </c>
      <c r="AO1890" s="16">
        <v>8</v>
      </c>
      <c r="AP1890" s="16">
        <v>9</v>
      </c>
      <c r="AQ1890" s="16">
        <v>1</v>
      </c>
      <c r="AR1890" s="16">
        <v>2</v>
      </c>
      <c r="AS1890" s="16">
        <v>4</v>
      </c>
      <c r="AT1890" s="16">
        <v>3</v>
      </c>
      <c r="AU1890">
        <v>1</v>
      </c>
      <c r="AV1890">
        <v>1</v>
      </c>
      <c r="AW1890">
        <v>0</v>
      </c>
      <c r="AX1890">
        <v>0</v>
      </c>
      <c r="AY1890">
        <v>1</v>
      </c>
      <c r="AZ1890">
        <v>0</v>
      </c>
    </row>
    <row r="1891" spans="1:52" x14ac:dyDescent="0.35">
      <c r="A1891">
        <v>14832</v>
      </c>
      <c r="B1891" t="s">
        <v>69</v>
      </c>
      <c r="C1891" t="s">
        <v>74</v>
      </c>
      <c r="D1891" t="s">
        <v>68</v>
      </c>
      <c r="E1891" t="s">
        <v>76</v>
      </c>
      <c r="F1891" t="s">
        <v>198</v>
      </c>
      <c r="G1891" t="s">
        <v>96</v>
      </c>
      <c r="H1891" t="s">
        <v>97</v>
      </c>
      <c r="I1891" t="s">
        <v>205</v>
      </c>
      <c r="J1891" t="s">
        <v>111</v>
      </c>
      <c r="K1891" t="s">
        <v>116</v>
      </c>
      <c r="L1891">
        <v>9</v>
      </c>
      <c r="X1891" s="16"/>
      <c r="Y1891" t="s">
        <v>69</v>
      </c>
      <c r="AB1891">
        <v>4</v>
      </c>
      <c r="AE1891" s="16"/>
      <c r="AF1891" s="16"/>
      <c r="AG1891" s="16"/>
      <c r="AH1891" s="16"/>
      <c r="AI1891" s="16"/>
      <c r="AJ1891" s="16"/>
      <c r="AK1891">
        <v>10</v>
      </c>
      <c r="AL1891" s="16">
        <v>9</v>
      </c>
      <c r="AM1891" s="16">
        <v>10</v>
      </c>
      <c r="AN1891" s="16">
        <v>9</v>
      </c>
      <c r="AO1891" s="16">
        <v>8</v>
      </c>
      <c r="AP1891" s="16">
        <v>7</v>
      </c>
      <c r="AQ1891" s="16">
        <v>3</v>
      </c>
      <c r="AR1891" s="16">
        <v>2</v>
      </c>
      <c r="AS1891" s="16">
        <v>4</v>
      </c>
      <c r="AT1891" s="16">
        <v>1</v>
      </c>
      <c r="AU1891">
        <v>1</v>
      </c>
      <c r="AV1891">
        <v>1</v>
      </c>
      <c r="AW1891">
        <v>0</v>
      </c>
      <c r="AX1891">
        <v>0</v>
      </c>
      <c r="AY1891">
        <v>0</v>
      </c>
      <c r="AZ1891">
        <v>0</v>
      </c>
    </row>
    <row r="1892" spans="1:52" x14ac:dyDescent="0.35">
      <c r="A1892">
        <v>14833</v>
      </c>
      <c r="B1892" t="s">
        <v>69</v>
      </c>
      <c r="C1892" t="s">
        <v>74</v>
      </c>
      <c r="D1892" t="s">
        <v>68</v>
      </c>
      <c r="E1892" t="s">
        <v>82</v>
      </c>
      <c r="F1892" t="s">
        <v>196</v>
      </c>
      <c r="G1892" t="s">
        <v>96</v>
      </c>
      <c r="H1892" t="s">
        <v>97</v>
      </c>
      <c r="I1892" t="s">
        <v>203</v>
      </c>
      <c r="J1892" t="s">
        <v>111</v>
      </c>
      <c r="K1892" t="s">
        <v>202</v>
      </c>
      <c r="L1892">
        <v>6</v>
      </c>
      <c r="X1892" s="16"/>
      <c r="Y1892" t="s">
        <v>68</v>
      </c>
      <c r="Z1892">
        <v>4</v>
      </c>
      <c r="AA1892">
        <v>1</v>
      </c>
      <c r="AB1892">
        <v>2</v>
      </c>
      <c r="AC1892">
        <v>7</v>
      </c>
      <c r="AD1892" t="s">
        <v>128</v>
      </c>
      <c r="AE1892" s="16">
        <v>3</v>
      </c>
      <c r="AF1892" s="16">
        <v>4</v>
      </c>
      <c r="AG1892" s="16">
        <v>3</v>
      </c>
      <c r="AH1892" s="16">
        <v>4</v>
      </c>
      <c r="AI1892" s="16">
        <v>1</v>
      </c>
      <c r="AJ1892" s="16"/>
      <c r="AK1892">
        <v>8</v>
      </c>
      <c r="AL1892" s="16">
        <v>7</v>
      </c>
      <c r="AM1892" s="16">
        <v>7</v>
      </c>
      <c r="AN1892" s="16">
        <v>7</v>
      </c>
      <c r="AO1892" s="16">
        <v>9</v>
      </c>
      <c r="AP1892" s="16">
        <v>8</v>
      </c>
      <c r="AQ1892" s="16">
        <v>4</v>
      </c>
      <c r="AR1892" s="16">
        <v>2</v>
      </c>
      <c r="AS1892" s="16">
        <v>3</v>
      </c>
      <c r="AT1892" s="16">
        <v>1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</row>
    <row r="1893" spans="1:52" x14ac:dyDescent="0.35">
      <c r="A1893">
        <v>14834</v>
      </c>
      <c r="B1893" t="s">
        <v>69</v>
      </c>
      <c r="C1893" t="s">
        <v>74</v>
      </c>
      <c r="D1893" t="s">
        <v>68</v>
      </c>
      <c r="E1893" t="s">
        <v>84</v>
      </c>
      <c r="F1893" t="s">
        <v>198</v>
      </c>
      <c r="G1893" t="s">
        <v>96</v>
      </c>
      <c r="H1893" t="s">
        <v>97</v>
      </c>
      <c r="I1893" t="s">
        <v>199</v>
      </c>
      <c r="J1893" t="s">
        <v>111</v>
      </c>
      <c r="K1893" t="s">
        <v>204</v>
      </c>
      <c r="L1893">
        <v>8</v>
      </c>
      <c r="X1893" s="16"/>
      <c r="Y1893" t="s">
        <v>69</v>
      </c>
      <c r="AB1893">
        <v>4</v>
      </c>
      <c r="AE1893" s="16"/>
      <c r="AF1893" s="16"/>
      <c r="AG1893" s="16"/>
      <c r="AH1893" s="16"/>
      <c r="AI1893" s="16"/>
      <c r="AJ1893" s="16"/>
      <c r="AK1893">
        <v>9</v>
      </c>
      <c r="AL1893" s="16">
        <v>9</v>
      </c>
      <c r="AM1893" s="16">
        <v>8</v>
      </c>
      <c r="AN1893" s="16">
        <v>8</v>
      </c>
      <c r="AO1893" s="16">
        <v>8</v>
      </c>
      <c r="AP1893" s="16">
        <v>10</v>
      </c>
      <c r="AQ1893" s="16">
        <v>1</v>
      </c>
      <c r="AR1893" s="16">
        <v>3</v>
      </c>
      <c r="AS1893" s="16">
        <v>2</v>
      </c>
      <c r="AT1893" s="16">
        <v>4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</row>
    <row r="1894" spans="1:52" x14ac:dyDescent="0.35">
      <c r="A1894">
        <v>14835</v>
      </c>
      <c r="B1894" t="s">
        <v>69</v>
      </c>
      <c r="C1894" t="s">
        <v>74</v>
      </c>
      <c r="D1894" t="s">
        <v>68</v>
      </c>
      <c r="E1894" t="s">
        <v>85</v>
      </c>
      <c r="F1894" t="s">
        <v>208</v>
      </c>
      <c r="G1894" t="s">
        <v>96</v>
      </c>
      <c r="H1894" t="s">
        <v>100</v>
      </c>
      <c r="I1894" t="s">
        <v>203</v>
      </c>
      <c r="J1894" t="s">
        <v>111</v>
      </c>
      <c r="K1894" t="s">
        <v>204</v>
      </c>
      <c r="L1894">
        <v>7</v>
      </c>
      <c r="X1894" s="16"/>
      <c r="Y1894" t="s">
        <v>68</v>
      </c>
      <c r="Z1894">
        <v>8</v>
      </c>
      <c r="AA1894">
        <v>5</v>
      </c>
      <c r="AB1894">
        <v>3</v>
      </c>
      <c r="AC1894">
        <v>9</v>
      </c>
      <c r="AD1894" t="s">
        <v>128</v>
      </c>
      <c r="AE1894" s="16">
        <v>5</v>
      </c>
      <c r="AF1894" s="16">
        <v>4</v>
      </c>
      <c r="AG1894" s="16">
        <v>3</v>
      </c>
      <c r="AH1894" s="16">
        <v>5</v>
      </c>
      <c r="AI1894" s="16">
        <v>3</v>
      </c>
      <c r="AJ1894" s="16"/>
      <c r="AK1894">
        <v>9</v>
      </c>
      <c r="AL1894" s="16">
        <v>7</v>
      </c>
      <c r="AM1894" s="16">
        <v>9</v>
      </c>
      <c r="AN1894" s="16">
        <v>10</v>
      </c>
      <c r="AO1894" s="16">
        <v>7</v>
      </c>
      <c r="AP1894" s="16">
        <v>9</v>
      </c>
      <c r="AQ1894" s="16">
        <v>1</v>
      </c>
      <c r="AR1894" s="16">
        <v>4</v>
      </c>
      <c r="AS1894" s="16">
        <v>2</v>
      </c>
      <c r="AT1894" s="16">
        <v>3</v>
      </c>
      <c r="AU1894">
        <v>1</v>
      </c>
      <c r="AV1894">
        <v>0</v>
      </c>
      <c r="AW1894">
        <v>1</v>
      </c>
      <c r="AX1894">
        <v>0</v>
      </c>
      <c r="AY1894">
        <v>0</v>
      </c>
      <c r="AZ1894">
        <v>0</v>
      </c>
    </row>
    <row r="1895" spans="1:52" x14ac:dyDescent="0.35">
      <c r="A1895">
        <v>14836</v>
      </c>
      <c r="B1895" t="s">
        <v>69</v>
      </c>
      <c r="C1895" t="s">
        <v>74</v>
      </c>
      <c r="D1895" t="s">
        <v>68</v>
      </c>
      <c r="E1895" t="s">
        <v>81</v>
      </c>
      <c r="F1895" t="s">
        <v>198</v>
      </c>
      <c r="G1895" t="s">
        <v>96</v>
      </c>
      <c r="H1895" t="s">
        <v>98</v>
      </c>
      <c r="I1895" t="s">
        <v>207</v>
      </c>
      <c r="J1895" t="s">
        <v>111</v>
      </c>
      <c r="K1895" t="s">
        <v>116</v>
      </c>
      <c r="L1895">
        <v>4</v>
      </c>
      <c r="X1895" s="16"/>
      <c r="Y1895" t="s">
        <v>69</v>
      </c>
      <c r="AB1895">
        <v>4</v>
      </c>
      <c r="AE1895" s="16"/>
      <c r="AF1895" s="16"/>
      <c r="AG1895" s="16"/>
      <c r="AH1895" s="16"/>
      <c r="AI1895" s="16"/>
      <c r="AJ1895" s="16"/>
      <c r="AK1895">
        <v>2</v>
      </c>
      <c r="AL1895" s="16">
        <v>3</v>
      </c>
      <c r="AM1895" s="16">
        <v>3</v>
      </c>
      <c r="AN1895" s="16">
        <v>3</v>
      </c>
      <c r="AO1895" s="16">
        <v>5</v>
      </c>
      <c r="AP1895" s="16">
        <v>3</v>
      </c>
      <c r="AQ1895" s="16">
        <v>3</v>
      </c>
      <c r="AR1895" s="16">
        <v>2</v>
      </c>
      <c r="AS1895" s="16">
        <v>4</v>
      </c>
      <c r="AT1895" s="16">
        <v>1</v>
      </c>
      <c r="AU1895">
        <v>1</v>
      </c>
      <c r="AV1895">
        <v>1</v>
      </c>
      <c r="AW1895">
        <v>1</v>
      </c>
      <c r="AX1895">
        <v>0</v>
      </c>
      <c r="AY1895">
        <v>0</v>
      </c>
      <c r="AZ1895">
        <v>0</v>
      </c>
    </row>
    <row r="1896" spans="1:52" x14ac:dyDescent="0.35">
      <c r="A1896">
        <v>14839</v>
      </c>
      <c r="B1896" t="s">
        <v>69</v>
      </c>
      <c r="C1896" t="s">
        <v>74</v>
      </c>
      <c r="D1896" t="s">
        <v>68</v>
      </c>
      <c r="E1896" t="s">
        <v>79</v>
      </c>
      <c r="F1896" t="s">
        <v>198</v>
      </c>
      <c r="G1896" t="s">
        <v>95</v>
      </c>
      <c r="H1896" t="s">
        <v>98</v>
      </c>
      <c r="I1896" t="s">
        <v>201</v>
      </c>
      <c r="J1896" t="s">
        <v>111</v>
      </c>
      <c r="K1896" t="s">
        <v>204</v>
      </c>
      <c r="L1896">
        <v>9</v>
      </c>
      <c r="X1896" s="16"/>
      <c r="Y1896" t="s">
        <v>69</v>
      </c>
      <c r="AB1896">
        <v>5</v>
      </c>
      <c r="AE1896" s="16"/>
      <c r="AF1896" s="16"/>
      <c r="AG1896" s="16"/>
      <c r="AH1896" s="16"/>
      <c r="AI1896" s="16"/>
      <c r="AJ1896" s="16"/>
      <c r="AK1896">
        <v>9</v>
      </c>
      <c r="AL1896" s="16">
        <v>8</v>
      </c>
      <c r="AM1896" s="16">
        <v>9</v>
      </c>
      <c r="AN1896" s="16">
        <v>7</v>
      </c>
      <c r="AO1896" s="16">
        <v>8</v>
      </c>
      <c r="AP1896" s="16">
        <v>10</v>
      </c>
      <c r="AQ1896" s="16">
        <v>1</v>
      </c>
      <c r="AR1896" s="16">
        <v>4</v>
      </c>
      <c r="AS1896" s="16">
        <v>3</v>
      </c>
      <c r="AT1896" s="16">
        <v>2</v>
      </c>
      <c r="AU1896">
        <v>1</v>
      </c>
      <c r="AV1896">
        <v>1</v>
      </c>
      <c r="AW1896">
        <v>0</v>
      </c>
      <c r="AX1896">
        <v>0</v>
      </c>
      <c r="AY1896">
        <v>0</v>
      </c>
      <c r="AZ1896">
        <v>0</v>
      </c>
    </row>
    <row r="1897" spans="1:52" x14ac:dyDescent="0.35">
      <c r="A1897">
        <v>14840</v>
      </c>
      <c r="B1897" t="s">
        <v>69</v>
      </c>
      <c r="C1897" t="s">
        <v>74</v>
      </c>
      <c r="D1897" t="s">
        <v>68</v>
      </c>
      <c r="E1897" t="s">
        <v>75</v>
      </c>
      <c r="F1897" t="s">
        <v>198</v>
      </c>
      <c r="G1897" t="s">
        <v>95</v>
      </c>
      <c r="H1897" t="s">
        <v>98</v>
      </c>
      <c r="I1897" t="s">
        <v>205</v>
      </c>
      <c r="J1897" t="s">
        <v>111</v>
      </c>
      <c r="K1897" t="s">
        <v>116</v>
      </c>
      <c r="L1897">
        <v>9</v>
      </c>
      <c r="X1897" s="16"/>
      <c r="Y1897" t="s">
        <v>69</v>
      </c>
      <c r="AB1897">
        <v>4</v>
      </c>
      <c r="AE1897" s="16"/>
      <c r="AF1897" s="16"/>
      <c r="AG1897" s="16"/>
      <c r="AH1897" s="16"/>
      <c r="AI1897" s="16"/>
      <c r="AJ1897" s="16"/>
      <c r="AK1897">
        <v>10</v>
      </c>
      <c r="AL1897" s="16">
        <v>8</v>
      </c>
      <c r="AM1897" s="16">
        <v>9</v>
      </c>
      <c r="AN1897" s="16">
        <v>9</v>
      </c>
      <c r="AO1897" s="16">
        <v>9</v>
      </c>
      <c r="AP1897" s="16">
        <v>10</v>
      </c>
      <c r="AQ1897" s="16">
        <v>1</v>
      </c>
      <c r="AR1897" s="16">
        <v>3</v>
      </c>
      <c r="AS1897" s="16">
        <v>2</v>
      </c>
      <c r="AT1897" s="16">
        <v>4</v>
      </c>
      <c r="AU1897">
        <v>1</v>
      </c>
      <c r="AV1897">
        <v>1</v>
      </c>
      <c r="AW1897">
        <v>0</v>
      </c>
      <c r="AX1897">
        <v>0</v>
      </c>
      <c r="AY1897">
        <v>0</v>
      </c>
      <c r="AZ1897">
        <v>0</v>
      </c>
    </row>
    <row r="1898" spans="1:52" x14ac:dyDescent="0.35">
      <c r="A1898">
        <v>14842</v>
      </c>
      <c r="B1898" t="s">
        <v>69</v>
      </c>
      <c r="C1898" t="s">
        <v>74</v>
      </c>
      <c r="D1898" t="s">
        <v>68</v>
      </c>
      <c r="E1898" t="s">
        <v>83</v>
      </c>
      <c r="F1898" t="s">
        <v>198</v>
      </c>
      <c r="G1898" t="s">
        <v>95</v>
      </c>
      <c r="H1898" t="s">
        <v>97</v>
      </c>
      <c r="I1898" t="s">
        <v>197</v>
      </c>
      <c r="J1898" t="s">
        <v>110</v>
      </c>
      <c r="K1898" t="s">
        <v>116</v>
      </c>
      <c r="L1898">
        <v>9</v>
      </c>
      <c r="P1898">
        <v>10</v>
      </c>
      <c r="Q1898">
        <v>10</v>
      </c>
      <c r="R1898">
        <v>9</v>
      </c>
      <c r="S1898">
        <v>8</v>
      </c>
      <c r="T1898">
        <v>9</v>
      </c>
      <c r="U1898">
        <v>10</v>
      </c>
      <c r="V1898" t="s">
        <v>123</v>
      </c>
      <c r="X1898">
        <v>5</v>
      </c>
      <c r="Y1898" t="s">
        <v>69</v>
      </c>
      <c r="AB1898">
        <v>4</v>
      </c>
      <c r="AE1898" s="16"/>
      <c r="AF1898" s="16"/>
      <c r="AG1898" s="16"/>
      <c r="AH1898" s="16"/>
      <c r="AI1898" s="16"/>
      <c r="AJ1898" s="16"/>
      <c r="AL1898" s="16"/>
      <c r="AM1898" s="16"/>
      <c r="AN1898" s="16"/>
      <c r="AO1898" s="16"/>
      <c r="AP1898" s="16"/>
      <c r="AQ1898" s="16"/>
      <c r="AR1898" s="16"/>
      <c r="AS1898" s="16"/>
      <c r="AT1898" s="16"/>
      <c r="AU1898">
        <v>0</v>
      </c>
      <c r="AV1898">
        <v>0</v>
      </c>
      <c r="AW1898">
        <v>1</v>
      </c>
      <c r="AX1898">
        <v>0</v>
      </c>
      <c r="AY1898">
        <v>0</v>
      </c>
      <c r="AZ1898">
        <v>0</v>
      </c>
    </row>
    <row r="1899" spans="1:52" x14ac:dyDescent="0.35">
      <c r="A1899">
        <v>14843</v>
      </c>
      <c r="B1899" t="s">
        <v>69</v>
      </c>
      <c r="C1899" t="s">
        <v>74</v>
      </c>
      <c r="D1899" t="s">
        <v>68</v>
      </c>
      <c r="E1899" t="s">
        <v>85</v>
      </c>
      <c r="F1899" t="s">
        <v>208</v>
      </c>
      <c r="G1899" t="s">
        <v>96</v>
      </c>
      <c r="H1899" t="s">
        <v>99</v>
      </c>
      <c r="I1899" t="s">
        <v>206</v>
      </c>
      <c r="J1899" t="s">
        <v>111</v>
      </c>
      <c r="K1899" t="s">
        <v>202</v>
      </c>
      <c r="L1899">
        <v>7</v>
      </c>
      <c r="X1899" s="16"/>
      <c r="Y1899" t="s">
        <v>69</v>
      </c>
      <c r="AB1899">
        <v>5</v>
      </c>
      <c r="AE1899" s="16"/>
      <c r="AF1899" s="16"/>
      <c r="AG1899" s="16"/>
      <c r="AH1899" s="16"/>
      <c r="AI1899" s="16"/>
      <c r="AJ1899" s="16"/>
      <c r="AK1899">
        <v>8</v>
      </c>
      <c r="AL1899" s="16">
        <v>9</v>
      </c>
      <c r="AM1899" s="16">
        <v>9</v>
      </c>
      <c r="AN1899" s="16">
        <v>10</v>
      </c>
      <c r="AO1899" s="16">
        <v>7</v>
      </c>
      <c r="AP1899" s="16">
        <v>7</v>
      </c>
      <c r="AQ1899" s="16">
        <v>4</v>
      </c>
      <c r="AR1899" s="16">
        <v>1</v>
      </c>
      <c r="AS1899" s="16">
        <v>2</v>
      </c>
      <c r="AT1899" s="16">
        <v>3</v>
      </c>
      <c r="AU1899">
        <v>0</v>
      </c>
      <c r="AV1899">
        <v>0</v>
      </c>
      <c r="AW1899">
        <v>0</v>
      </c>
      <c r="AX1899">
        <v>0</v>
      </c>
      <c r="AY1899">
        <v>1</v>
      </c>
      <c r="AZ1899">
        <v>0</v>
      </c>
    </row>
    <row r="1900" spans="1:52" x14ac:dyDescent="0.35">
      <c r="A1900">
        <v>14846</v>
      </c>
      <c r="B1900" t="s">
        <v>69</v>
      </c>
      <c r="C1900" t="s">
        <v>74</v>
      </c>
      <c r="D1900" t="s">
        <v>68</v>
      </c>
      <c r="E1900" t="s">
        <v>78</v>
      </c>
      <c r="F1900" t="s">
        <v>200</v>
      </c>
      <c r="G1900" t="s">
        <v>96</v>
      </c>
      <c r="H1900" t="s">
        <v>97</v>
      </c>
      <c r="I1900" t="s">
        <v>206</v>
      </c>
      <c r="J1900" t="s">
        <v>110</v>
      </c>
      <c r="K1900" t="s">
        <v>202</v>
      </c>
      <c r="L1900">
        <v>8</v>
      </c>
      <c r="P1900">
        <v>10</v>
      </c>
      <c r="Q1900">
        <v>9</v>
      </c>
      <c r="R1900">
        <v>10</v>
      </c>
      <c r="S1900">
        <v>8</v>
      </c>
      <c r="T1900">
        <v>9</v>
      </c>
      <c r="U1900">
        <v>9</v>
      </c>
      <c r="V1900" t="s">
        <v>123</v>
      </c>
      <c r="X1900">
        <v>4</v>
      </c>
      <c r="Y1900" t="s">
        <v>68</v>
      </c>
      <c r="Z1900">
        <v>7</v>
      </c>
      <c r="AA1900">
        <v>5</v>
      </c>
      <c r="AB1900">
        <v>5</v>
      </c>
      <c r="AC1900">
        <v>8</v>
      </c>
      <c r="AD1900" t="s">
        <v>129</v>
      </c>
      <c r="AE1900" s="16">
        <v>2</v>
      </c>
      <c r="AF1900" s="16">
        <v>4</v>
      </c>
      <c r="AG1900" s="16">
        <v>3</v>
      </c>
      <c r="AH1900" s="16">
        <v>4</v>
      </c>
      <c r="AI1900" s="16"/>
      <c r="AJ1900" s="16">
        <v>2</v>
      </c>
      <c r="AL1900" s="16"/>
      <c r="AM1900" s="16"/>
      <c r="AN1900" s="16"/>
      <c r="AO1900" s="16"/>
      <c r="AP1900" s="16"/>
      <c r="AQ1900" s="16"/>
      <c r="AR1900" s="16"/>
      <c r="AS1900" s="16"/>
      <c r="AT1900" s="16"/>
      <c r="AU1900">
        <v>0</v>
      </c>
      <c r="AV1900">
        <v>1</v>
      </c>
      <c r="AW1900">
        <v>0</v>
      </c>
      <c r="AX1900">
        <v>0</v>
      </c>
      <c r="AY1900">
        <v>0</v>
      </c>
      <c r="AZ1900">
        <v>0</v>
      </c>
    </row>
    <row r="1901" spans="1:52" x14ac:dyDescent="0.35">
      <c r="A1901">
        <v>14847</v>
      </c>
      <c r="B1901" t="s">
        <v>69</v>
      </c>
      <c r="C1901" t="s">
        <v>74</v>
      </c>
      <c r="D1901" t="s">
        <v>68</v>
      </c>
      <c r="E1901" t="s">
        <v>79</v>
      </c>
      <c r="F1901" t="s">
        <v>208</v>
      </c>
      <c r="G1901" t="s">
        <v>96</v>
      </c>
      <c r="H1901" t="s">
        <v>98</v>
      </c>
      <c r="I1901" t="s">
        <v>197</v>
      </c>
      <c r="J1901" t="s">
        <v>111</v>
      </c>
      <c r="K1901" t="s">
        <v>204</v>
      </c>
      <c r="L1901">
        <v>10</v>
      </c>
      <c r="X1901" s="16"/>
      <c r="Y1901" t="s">
        <v>69</v>
      </c>
      <c r="AB1901">
        <v>5</v>
      </c>
      <c r="AE1901" s="16"/>
      <c r="AF1901" s="16"/>
      <c r="AG1901" s="16"/>
      <c r="AH1901" s="16"/>
      <c r="AI1901" s="16"/>
      <c r="AJ1901" s="16"/>
      <c r="AK1901">
        <v>9</v>
      </c>
      <c r="AL1901" s="16">
        <v>10</v>
      </c>
      <c r="AM1901" s="16">
        <v>9</v>
      </c>
      <c r="AN1901" s="16">
        <v>7</v>
      </c>
      <c r="AO1901" s="16">
        <v>7</v>
      </c>
      <c r="AP1901" s="16">
        <v>10</v>
      </c>
      <c r="AQ1901" s="16">
        <v>3</v>
      </c>
      <c r="AR1901" s="16">
        <v>1</v>
      </c>
      <c r="AS1901" s="16">
        <v>2</v>
      </c>
      <c r="AT1901" s="16">
        <v>4</v>
      </c>
      <c r="AU1901">
        <v>0</v>
      </c>
      <c r="AV1901">
        <v>0</v>
      </c>
      <c r="AW1901">
        <v>1</v>
      </c>
      <c r="AX1901">
        <v>0</v>
      </c>
      <c r="AY1901">
        <v>0</v>
      </c>
      <c r="AZ1901">
        <v>0</v>
      </c>
    </row>
    <row r="1902" spans="1:52" x14ac:dyDescent="0.35">
      <c r="A1902">
        <v>14853</v>
      </c>
      <c r="B1902" t="s">
        <v>69</v>
      </c>
      <c r="C1902" t="s">
        <v>74</v>
      </c>
      <c r="D1902" t="s">
        <v>68</v>
      </c>
      <c r="E1902" t="s">
        <v>77</v>
      </c>
      <c r="F1902" t="s">
        <v>200</v>
      </c>
      <c r="G1902" t="s">
        <v>96</v>
      </c>
      <c r="H1902" t="s">
        <v>98</v>
      </c>
      <c r="I1902" t="s">
        <v>199</v>
      </c>
      <c r="J1902" t="s">
        <v>111</v>
      </c>
      <c r="K1902" t="s">
        <v>116</v>
      </c>
      <c r="L1902">
        <v>9</v>
      </c>
      <c r="X1902" s="16"/>
      <c r="Y1902" t="s">
        <v>69</v>
      </c>
      <c r="AB1902">
        <v>5</v>
      </c>
      <c r="AE1902" s="16"/>
      <c r="AF1902" s="16"/>
      <c r="AG1902" s="16"/>
      <c r="AH1902" s="16"/>
      <c r="AI1902" s="16"/>
      <c r="AJ1902" s="16"/>
      <c r="AK1902">
        <v>10</v>
      </c>
      <c r="AL1902" s="16">
        <v>10</v>
      </c>
      <c r="AM1902" s="16">
        <v>9</v>
      </c>
      <c r="AN1902" s="16">
        <v>8</v>
      </c>
      <c r="AO1902" s="16">
        <v>7</v>
      </c>
      <c r="AP1902" s="16">
        <v>7</v>
      </c>
      <c r="AQ1902" s="16">
        <v>2</v>
      </c>
      <c r="AR1902" s="16">
        <v>1</v>
      </c>
      <c r="AS1902" s="16">
        <v>3</v>
      </c>
      <c r="AT1902" s="16">
        <v>4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0</v>
      </c>
    </row>
    <row r="1903" spans="1:52" x14ac:dyDescent="0.35">
      <c r="A1903">
        <v>14860</v>
      </c>
      <c r="B1903" t="s">
        <v>69</v>
      </c>
      <c r="C1903" t="s">
        <v>74</v>
      </c>
      <c r="D1903" t="s">
        <v>68</v>
      </c>
      <c r="E1903" t="s">
        <v>83</v>
      </c>
      <c r="F1903" t="s">
        <v>198</v>
      </c>
      <c r="G1903" t="s">
        <v>96</v>
      </c>
      <c r="H1903" t="s">
        <v>98</v>
      </c>
      <c r="I1903" t="s">
        <v>205</v>
      </c>
      <c r="J1903" t="s">
        <v>111</v>
      </c>
      <c r="K1903" t="s">
        <v>202</v>
      </c>
      <c r="L1903">
        <v>7</v>
      </c>
      <c r="X1903" s="16"/>
      <c r="Y1903" t="s">
        <v>68</v>
      </c>
      <c r="Z1903">
        <v>5</v>
      </c>
      <c r="AA1903">
        <v>3</v>
      </c>
      <c r="AB1903">
        <v>3</v>
      </c>
      <c r="AC1903">
        <v>7</v>
      </c>
      <c r="AD1903" t="s">
        <v>129</v>
      </c>
      <c r="AE1903" s="16">
        <v>5</v>
      </c>
      <c r="AF1903" s="16">
        <v>3</v>
      </c>
      <c r="AG1903" s="16">
        <v>3</v>
      </c>
      <c r="AH1903" s="16">
        <v>5</v>
      </c>
      <c r="AI1903" s="16"/>
      <c r="AJ1903" s="16">
        <v>2</v>
      </c>
      <c r="AK1903">
        <v>6</v>
      </c>
      <c r="AL1903" s="16">
        <v>8</v>
      </c>
      <c r="AM1903" s="16">
        <v>3</v>
      </c>
      <c r="AN1903" s="16">
        <v>6</v>
      </c>
      <c r="AO1903" s="16">
        <v>7</v>
      </c>
      <c r="AP1903" s="16">
        <v>5</v>
      </c>
      <c r="AQ1903" s="16">
        <v>1</v>
      </c>
      <c r="AR1903" s="16">
        <v>3</v>
      </c>
      <c r="AS1903" s="16">
        <v>4</v>
      </c>
      <c r="AT1903" s="16">
        <v>2</v>
      </c>
      <c r="AU1903">
        <v>0</v>
      </c>
      <c r="AV1903">
        <v>0</v>
      </c>
      <c r="AW1903">
        <v>1</v>
      </c>
      <c r="AX1903">
        <v>0</v>
      </c>
      <c r="AY1903">
        <v>0</v>
      </c>
      <c r="AZ1903">
        <v>0</v>
      </c>
    </row>
    <row r="1904" spans="1:52" x14ac:dyDescent="0.35">
      <c r="A1904">
        <v>14864</v>
      </c>
      <c r="B1904" t="s">
        <v>69</v>
      </c>
      <c r="C1904" t="s">
        <v>74</v>
      </c>
      <c r="D1904" t="s">
        <v>68</v>
      </c>
      <c r="E1904" t="s">
        <v>86</v>
      </c>
      <c r="F1904" t="s">
        <v>198</v>
      </c>
      <c r="G1904" t="s">
        <v>95</v>
      </c>
      <c r="H1904" t="s">
        <v>97</v>
      </c>
      <c r="I1904" t="s">
        <v>203</v>
      </c>
      <c r="J1904" t="s">
        <v>110</v>
      </c>
      <c r="K1904" t="s">
        <v>116</v>
      </c>
      <c r="L1904">
        <v>8</v>
      </c>
      <c r="P1904">
        <v>9</v>
      </c>
      <c r="Q1904">
        <v>9</v>
      </c>
      <c r="R1904">
        <v>10</v>
      </c>
      <c r="S1904">
        <v>10</v>
      </c>
      <c r="T1904">
        <v>9</v>
      </c>
      <c r="U1904">
        <v>9</v>
      </c>
      <c r="V1904" t="s">
        <v>123</v>
      </c>
      <c r="X1904">
        <v>4</v>
      </c>
      <c r="Y1904" t="s">
        <v>69</v>
      </c>
      <c r="AB1904">
        <v>5</v>
      </c>
      <c r="AE1904" s="16"/>
      <c r="AF1904" s="16"/>
      <c r="AG1904" s="16"/>
      <c r="AH1904" s="16"/>
      <c r="AI1904" s="16"/>
      <c r="AJ1904" s="16"/>
      <c r="AL1904" s="16"/>
      <c r="AM1904" s="16"/>
      <c r="AN1904" s="16"/>
      <c r="AO1904" s="16"/>
      <c r="AP1904" s="16"/>
      <c r="AQ1904" s="16"/>
      <c r="AR1904" s="16"/>
      <c r="AS1904" s="16"/>
      <c r="AT1904" s="16"/>
      <c r="AU1904">
        <v>0</v>
      </c>
      <c r="AV1904">
        <v>0</v>
      </c>
      <c r="AW1904">
        <v>0</v>
      </c>
      <c r="AX1904">
        <v>0</v>
      </c>
      <c r="AY1904">
        <v>1</v>
      </c>
      <c r="AZ1904">
        <v>0</v>
      </c>
    </row>
    <row r="1905" spans="1:52" x14ac:dyDescent="0.35">
      <c r="A1905">
        <v>14867</v>
      </c>
      <c r="B1905" t="s">
        <v>69</v>
      </c>
      <c r="C1905" t="s">
        <v>74</v>
      </c>
      <c r="D1905" t="s">
        <v>68</v>
      </c>
      <c r="E1905" t="s">
        <v>82</v>
      </c>
      <c r="F1905" t="s">
        <v>196</v>
      </c>
      <c r="G1905" t="s">
        <v>96</v>
      </c>
      <c r="H1905" t="s">
        <v>98</v>
      </c>
      <c r="I1905" t="s">
        <v>201</v>
      </c>
      <c r="J1905" t="s">
        <v>111</v>
      </c>
      <c r="K1905" t="s">
        <v>202</v>
      </c>
      <c r="L1905">
        <v>9</v>
      </c>
      <c r="X1905" s="16"/>
      <c r="Y1905" t="s">
        <v>69</v>
      </c>
      <c r="AB1905">
        <v>4</v>
      </c>
      <c r="AE1905" s="16"/>
      <c r="AF1905" s="16"/>
      <c r="AG1905" s="16"/>
      <c r="AH1905" s="16"/>
      <c r="AI1905" s="16"/>
      <c r="AJ1905" s="16"/>
      <c r="AK1905">
        <v>9</v>
      </c>
      <c r="AL1905" s="16">
        <v>9</v>
      </c>
      <c r="AM1905" s="16">
        <v>7</v>
      </c>
      <c r="AN1905" s="16">
        <v>10</v>
      </c>
      <c r="AO1905" s="16">
        <v>9</v>
      </c>
      <c r="AP1905" s="16">
        <v>9</v>
      </c>
      <c r="AQ1905" s="16">
        <v>4</v>
      </c>
      <c r="AR1905" s="16">
        <v>3</v>
      </c>
      <c r="AS1905" s="16">
        <v>2</v>
      </c>
      <c r="AT1905" s="16">
        <v>1</v>
      </c>
      <c r="AU1905">
        <v>0</v>
      </c>
      <c r="AV1905">
        <v>1</v>
      </c>
      <c r="AW1905">
        <v>0</v>
      </c>
      <c r="AX1905">
        <v>0</v>
      </c>
      <c r="AY1905">
        <v>0</v>
      </c>
      <c r="AZ1905">
        <v>0</v>
      </c>
    </row>
    <row r="1906" spans="1:52" x14ac:dyDescent="0.35">
      <c r="A1906">
        <v>14870</v>
      </c>
      <c r="B1906" t="s">
        <v>69</v>
      </c>
      <c r="C1906" t="s">
        <v>74</v>
      </c>
      <c r="D1906" t="s">
        <v>68</v>
      </c>
      <c r="E1906" t="s">
        <v>78</v>
      </c>
      <c r="F1906" t="s">
        <v>200</v>
      </c>
      <c r="G1906" t="s">
        <v>96</v>
      </c>
      <c r="H1906" t="s">
        <v>97</v>
      </c>
      <c r="I1906" t="s">
        <v>199</v>
      </c>
      <c r="J1906" t="s">
        <v>111</v>
      </c>
      <c r="K1906" t="s">
        <v>202</v>
      </c>
      <c r="L1906">
        <v>9</v>
      </c>
      <c r="X1906" s="16"/>
      <c r="Y1906" t="s">
        <v>69</v>
      </c>
      <c r="AB1906">
        <v>4</v>
      </c>
      <c r="AE1906" s="16"/>
      <c r="AF1906" s="16"/>
      <c r="AG1906" s="16"/>
      <c r="AH1906" s="16"/>
      <c r="AI1906" s="16"/>
      <c r="AJ1906" s="16"/>
      <c r="AK1906">
        <v>10</v>
      </c>
      <c r="AL1906" s="16">
        <v>9</v>
      </c>
      <c r="AM1906" s="16">
        <v>10</v>
      </c>
      <c r="AN1906" s="16">
        <v>10</v>
      </c>
      <c r="AO1906" s="16">
        <v>8</v>
      </c>
      <c r="AP1906" s="16">
        <v>10</v>
      </c>
      <c r="AQ1906" s="16">
        <v>2</v>
      </c>
      <c r="AR1906" s="16">
        <v>1</v>
      </c>
      <c r="AS1906" s="16">
        <v>3</v>
      </c>
      <c r="AT1906" s="16">
        <v>4</v>
      </c>
      <c r="AU1906">
        <v>1</v>
      </c>
      <c r="AV1906">
        <v>1</v>
      </c>
      <c r="AW1906">
        <v>0</v>
      </c>
      <c r="AX1906">
        <v>0</v>
      </c>
      <c r="AY1906">
        <v>0</v>
      </c>
      <c r="AZ1906">
        <v>0</v>
      </c>
    </row>
    <row r="1907" spans="1:52" x14ac:dyDescent="0.35">
      <c r="A1907">
        <v>14871</v>
      </c>
      <c r="B1907" t="s">
        <v>69</v>
      </c>
      <c r="C1907" t="s">
        <v>74</v>
      </c>
      <c r="D1907" t="s">
        <v>68</v>
      </c>
      <c r="E1907" t="s">
        <v>83</v>
      </c>
      <c r="F1907" t="s">
        <v>196</v>
      </c>
      <c r="G1907" t="s">
        <v>96</v>
      </c>
      <c r="H1907" t="s">
        <v>97</v>
      </c>
      <c r="I1907" t="s">
        <v>207</v>
      </c>
      <c r="J1907" t="s">
        <v>111</v>
      </c>
      <c r="K1907" t="s">
        <v>204</v>
      </c>
      <c r="L1907">
        <v>6</v>
      </c>
      <c r="X1907" s="16"/>
      <c r="Y1907" t="s">
        <v>68</v>
      </c>
      <c r="Z1907">
        <v>5</v>
      </c>
      <c r="AA1907">
        <v>2</v>
      </c>
      <c r="AB1907">
        <v>2</v>
      </c>
      <c r="AC1907">
        <v>6</v>
      </c>
      <c r="AD1907" t="s">
        <v>128</v>
      </c>
      <c r="AE1907" s="16">
        <v>4</v>
      </c>
      <c r="AF1907" s="16">
        <v>5</v>
      </c>
      <c r="AG1907" s="16">
        <v>4</v>
      </c>
      <c r="AH1907" s="16">
        <v>3</v>
      </c>
      <c r="AI1907" s="16">
        <v>2</v>
      </c>
      <c r="AJ1907" s="16"/>
      <c r="AK1907">
        <v>7</v>
      </c>
      <c r="AL1907" s="16">
        <v>5</v>
      </c>
      <c r="AM1907" s="16">
        <v>6</v>
      </c>
      <c r="AN1907" s="16">
        <v>6</v>
      </c>
      <c r="AO1907" s="16">
        <v>5</v>
      </c>
      <c r="AP1907" s="16">
        <v>8</v>
      </c>
      <c r="AQ1907" s="16">
        <v>3</v>
      </c>
      <c r="AR1907" s="16">
        <v>4</v>
      </c>
      <c r="AS1907" s="16">
        <v>1</v>
      </c>
      <c r="AT1907" s="16">
        <v>2</v>
      </c>
      <c r="AU1907">
        <v>0</v>
      </c>
      <c r="AV1907">
        <v>1</v>
      </c>
      <c r="AW1907">
        <v>0</v>
      </c>
      <c r="AX1907">
        <v>0</v>
      </c>
      <c r="AY1907">
        <v>0</v>
      </c>
      <c r="AZ1907">
        <v>0</v>
      </c>
    </row>
    <row r="1908" spans="1:52" x14ac:dyDescent="0.35">
      <c r="A1908">
        <v>14876</v>
      </c>
      <c r="B1908" t="s">
        <v>69</v>
      </c>
      <c r="C1908" t="s">
        <v>74</v>
      </c>
      <c r="D1908" t="s">
        <v>68</v>
      </c>
      <c r="E1908" t="s">
        <v>83</v>
      </c>
      <c r="F1908" t="s">
        <v>196</v>
      </c>
      <c r="G1908" t="s">
        <v>96</v>
      </c>
      <c r="H1908" t="s">
        <v>98</v>
      </c>
      <c r="I1908" t="s">
        <v>197</v>
      </c>
      <c r="J1908" t="s">
        <v>111</v>
      </c>
      <c r="K1908" t="s">
        <v>204</v>
      </c>
      <c r="L1908">
        <v>10</v>
      </c>
      <c r="X1908" s="16"/>
      <c r="Y1908" t="s">
        <v>69</v>
      </c>
      <c r="AB1908">
        <v>5</v>
      </c>
      <c r="AE1908" s="16"/>
      <c r="AF1908" s="16"/>
      <c r="AG1908" s="16"/>
      <c r="AH1908" s="16"/>
      <c r="AI1908" s="16"/>
      <c r="AJ1908" s="16"/>
      <c r="AK1908">
        <v>9</v>
      </c>
      <c r="AL1908" s="16">
        <v>9</v>
      </c>
      <c r="AM1908" s="16">
        <v>7</v>
      </c>
      <c r="AN1908" s="16">
        <v>7</v>
      </c>
      <c r="AO1908" s="16">
        <v>7</v>
      </c>
      <c r="AP1908" s="16">
        <v>6</v>
      </c>
      <c r="AQ1908" s="16">
        <v>1</v>
      </c>
      <c r="AR1908" s="16">
        <v>4</v>
      </c>
      <c r="AS1908" s="16">
        <v>2</v>
      </c>
      <c r="AT1908" s="16">
        <v>3</v>
      </c>
      <c r="AU1908">
        <v>0</v>
      </c>
      <c r="AV1908">
        <v>1</v>
      </c>
      <c r="AW1908">
        <v>0</v>
      </c>
      <c r="AX1908">
        <v>0</v>
      </c>
      <c r="AY1908">
        <v>0</v>
      </c>
      <c r="AZ1908">
        <v>0</v>
      </c>
    </row>
    <row r="1909" spans="1:52" x14ac:dyDescent="0.35">
      <c r="A1909">
        <v>14878</v>
      </c>
      <c r="B1909" t="s">
        <v>69</v>
      </c>
      <c r="C1909" t="s">
        <v>74</v>
      </c>
      <c r="D1909" t="s">
        <v>68</v>
      </c>
      <c r="E1909" t="s">
        <v>83</v>
      </c>
      <c r="F1909" t="s">
        <v>196</v>
      </c>
      <c r="G1909" t="s">
        <v>96</v>
      </c>
      <c r="H1909" t="s">
        <v>98</v>
      </c>
      <c r="I1909" t="s">
        <v>206</v>
      </c>
      <c r="J1909" t="s">
        <v>111</v>
      </c>
      <c r="K1909" t="s">
        <v>204</v>
      </c>
      <c r="L1909">
        <v>9</v>
      </c>
      <c r="X1909" s="16"/>
      <c r="Y1909" t="s">
        <v>69</v>
      </c>
      <c r="AB1909">
        <v>5</v>
      </c>
      <c r="AE1909" s="16"/>
      <c r="AF1909" s="16"/>
      <c r="AG1909" s="16"/>
      <c r="AH1909" s="16"/>
      <c r="AI1909" s="16"/>
      <c r="AJ1909" s="16"/>
      <c r="AK1909">
        <v>9</v>
      </c>
      <c r="AL1909" s="16">
        <v>9</v>
      </c>
      <c r="AM1909" s="16">
        <v>8</v>
      </c>
      <c r="AN1909" s="16">
        <v>10</v>
      </c>
      <c r="AO1909" s="16">
        <v>10</v>
      </c>
      <c r="AP1909" s="16">
        <v>9</v>
      </c>
      <c r="AQ1909" s="16">
        <v>2</v>
      </c>
      <c r="AR1909" s="16">
        <v>4</v>
      </c>
      <c r="AS1909" s="16">
        <v>1</v>
      </c>
      <c r="AT1909" s="16">
        <v>3</v>
      </c>
      <c r="AU1909">
        <v>1</v>
      </c>
      <c r="AV1909">
        <v>0</v>
      </c>
      <c r="AW1909">
        <v>0</v>
      </c>
      <c r="AX1909">
        <v>0</v>
      </c>
      <c r="AY1909">
        <v>0</v>
      </c>
      <c r="AZ1909">
        <v>0</v>
      </c>
    </row>
    <row r="1910" spans="1:52" x14ac:dyDescent="0.35">
      <c r="A1910">
        <v>14879</v>
      </c>
      <c r="B1910" t="s">
        <v>69</v>
      </c>
      <c r="C1910" t="s">
        <v>74</v>
      </c>
      <c r="D1910" t="s">
        <v>68</v>
      </c>
      <c r="E1910" t="s">
        <v>82</v>
      </c>
      <c r="F1910" t="s">
        <v>208</v>
      </c>
      <c r="G1910" t="s">
        <v>96</v>
      </c>
      <c r="H1910" t="s">
        <v>98</v>
      </c>
      <c r="I1910" t="s">
        <v>201</v>
      </c>
      <c r="J1910" t="s">
        <v>111</v>
      </c>
      <c r="K1910" t="s">
        <v>204</v>
      </c>
      <c r="L1910">
        <v>9</v>
      </c>
      <c r="X1910" s="16"/>
      <c r="Y1910" t="s">
        <v>69</v>
      </c>
      <c r="AB1910">
        <v>4</v>
      </c>
      <c r="AE1910" s="16"/>
      <c r="AF1910" s="16"/>
      <c r="AG1910" s="16"/>
      <c r="AH1910" s="16"/>
      <c r="AI1910" s="16"/>
      <c r="AJ1910" s="16"/>
      <c r="AK1910">
        <v>8</v>
      </c>
      <c r="AL1910" s="16">
        <v>7</v>
      </c>
      <c r="AM1910" s="16">
        <v>9</v>
      </c>
      <c r="AN1910" s="16">
        <v>10</v>
      </c>
      <c r="AO1910" s="16">
        <v>9</v>
      </c>
      <c r="AP1910" s="16">
        <v>8</v>
      </c>
      <c r="AQ1910" s="16">
        <v>1</v>
      </c>
      <c r="AR1910" s="16">
        <v>4</v>
      </c>
      <c r="AS1910" s="16">
        <v>2</v>
      </c>
      <c r="AT1910" s="16">
        <v>3</v>
      </c>
      <c r="AU1910">
        <v>0</v>
      </c>
      <c r="AV1910">
        <v>0</v>
      </c>
      <c r="AW1910">
        <v>0</v>
      </c>
      <c r="AX1910">
        <v>0</v>
      </c>
      <c r="AY1910">
        <v>1</v>
      </c>
      <c r="AZ1910">
        <v>0</v>
      </c>
    </row>
    <row r="1911" spans="1:52" x14ac:dyDescent="0.35">
      <c r="A1911">
        <v>14880</v>
      </c>
      <c r="B1911" t="s">
        <v>69</v>
      </c>
      <c r="C1911" t="s">
        <v>74</v>
      </c>
      <c r="D1911" t="s">
        <v>68</v>
      </c>
      <c r="E1911" t="s">
        <v>81</v>
      </c>
      <c r="F1911" t="s">
        <v>208</v>
      </c>
      <c r="G1911" t="s">
        <v>96</v>
      </c>
      <c r="H1911" t="s">
        <v>98</v>
      </c>
      <c r="I1911" t="s">
        <v>207</v>
      </c>
      <c r="J1911" t="s">
        <v>111</v>
      </c>
      <c r="K1911" t="s">
        <v>116</v>
      </c>
      <c r="L1911">
        <v>8</v>
      </c>
      <c r="X1911" s="16"/>
      <c r="Y1911" t="s">
        <v>69</v>
      </c>
      <c r="AB1911">
        <v>4</v>
      </c>
      <c r="AE1911" s="16"/>
      <c r="AF1911" s="16"/>
      <c r="AG1911" s="16"/>
      <c r="AH1911" s="16"/>
      <c r="AI1911" s="16"/>
      <c r="AJ1911" s="16"/>
      <c r="AK1911">
        <v>10</v>
      </c>
      <c r="AL1911" s="16">
        <v>8</v>
      </c>
      <c r="AM1911" s="16">
        <v>8</v>
      </c>
      <c r="AN1911" s="16">
        <v>9</v>
      </c>
      <c r="AO1911" s="16">
        <v>10</v>
      </c>
      <c r="AP1911" s="16">
        <v>10</v>
      </c>
      <c r="AQ1911" s="16">
        <v>1</v>
      </c>
      <c r="AR1911" s="16">
        <v>3</v>
      </c>
      <c r="AS1911" s="16">
        <v>2</v>
      </c>
      <c r="AT1911" s="16">
        <v>4</v>
      </c>
      <c r="AU1911">
        <v>0</v>
      </c>
      <c r="AV1911">
        <v>1</v>
      </c>
      <c r="AW1911">
        <v>0</v>
      </c>
      <c r="AX1911">
        <v>0</v>
      </c>
      <c r="AY1911">
        <v>0</v>
      </c>
      <c r="AZ1911">
        <v>0</v>
      </c>
    </row>
    <row r="1912" spans="1:52" x14ac:dyDescent="0.35">
      <c r="A1912">
        <v>14885</v>
      </c>
      <c r="B1912" t="s">
        <v>69</v>
      </c>
      <c r="C1912" t="s">
        <v>74</v>
      </c>
      <c r="D1912" t="s">
        <v>68</v>
      </c>
      <c r="E1912" t="s">
        <v>79</v>
      </c>
      <c r="F1912" t="s">
        <v>196</v>
      </c>
      <c r="G1912" t="s">
        <v>96</v>
      </c>
      <c r="H1912" t="s">
        <v>98</v>
      </c>
      <c r="I1912" t="s">
        <v>207</v>
      </c>
      <c r="J1912" t="s">
        <v>111</v>
      </c>
      <c r="K1912" t="s">
        <v>204</v>
      </c>
      <c r="L1912">
        <v>8</v>
      </c>
      <c r="X1912" s="16"/>
      <c r="Y1912" t="s">
        <v>69</v>
      </c>
      <c r="AB1912">
        <v>3</v>
      </c>
      <c r="AE1912" s="16"/>
      <c r="AF1912" s="16"/>
      <c r="AG1912" s="16"/>
      <c r="AH1912" s="16"/>
      <c r="AI1912" s="16"/>
      <c r="AJ1912" s="16"/>
      <c r="AK1912">
        <v>7</v>
      </c>
      <c r="AL1912" s="16">
        <v>7</v>
      </c>
      <c r="AM1912" s="16">
        <v>7</v>
      </c>
      <c r="AN1912" s="16">
        <v>7</v>
      </c>
      <c r="AO1912" s="16">
        <v>8</v>
      </c>
      <c r="AP1912" s="16">
        <v>6</v>
      </c>
      <c r="AQ1912" s="16">
        <v>1</v>
      </c>
      <c r="AR1912" s="16">
        <v>3</v>
      </c>
      <c r="AS1912" s="16">
        <v>2</v>
      </c>
      <c r="AT1912" s="16">
        <v>4</v>
      </c>
      <c r="AU1912">
        <v>0</v>
      </c>
      <c r="AV1912">
        <v>1</v>
      </c>
      <c r="AW1912">
        <v>1</v>
      </c>
      <c r="AX1912">
        <v>0</v>
      </c>
      <c r="AY1912">
        <v>0</v>
      </c>
      <c r="AZ1912">
        <v>0</v>
      </c>
    </row>
    <row r="1913" spans="1:52" x14ac:dyDescent="0.35">
      <c r="A1913">
        <v>14888</v>
      </c>
      <c r="B1913" t="s">
        <v>69</v>
      </c>
      <c r="C1913" t="s">
        <v>74</v>
      </c>
      <c r="D1913" t="s">
        <v>68</v>
      </c>
      <c r="E1913" t="s">
        <v>81</v>
      </c>
      <c r="F1913" t="s">
        <v>208</v>
      </c>
      <c r="G1913" t="s">
        <v>96</v>
      </c>
      <c r="H1913" t="s">
        <v>99</v>
      </c>
      <c r="I1913" t="s">
        <v>205</v>
      </c>
      <c r="J1913" t="s">
        <v>111</v>
      </c>
      <c r="K1913" t="s">
        <v>204</v>
      </c>
      <c r="L1913">
        <v>10</v>
      </c>
      <c r="X1913" s="16"/>
      <c r="Y1913" t="s">
        <v>69</v>
      </c>
      <c r="AB1913">
        <v>5</v>
      </c>
      <c r="AE1913" s="16"/>
      <c r="AF1913" s="16"/>
      <c r="AG1913" s="16"/>
      <c r="AH1913" s="16"/>
      <c r="AI1913" s="16"/>
      <c r="AJ1913" s="16"/>
      <c r="AK1913">
        <v>9</v>
      </c>
      <c r="AL1913" s="16">
        <v>10</v>
      </c>
      <c r="AM1913" s="16">
        <v>8</v>
      </c>
      <c r="AN1913" s="16">
        <v>7</v>
      </c>
      <c r="AO1913" s="16">
        <v>9</v>
      </c>
      <c r="AP1913" s="16">
        <v>7</v>
      </c>
      <c r="AQ1913" s="16">
        <v>2</v>
      </c>
      <c r="AR1913" s="16">
        <v>4</v>
      </c>
      <c r="AS1913" s="16">
        <v>1</v>
      </c>
      <c r="AT1913" s="16">
        <v>3</v>
      </c>
      <c r="AU1913">
        <v>1</v>
      </c>
      <c r="AV1913">
        <v>1</v>
      </c>
      <c r="AW1913">
        <v>0</v>
      </c>
      <c r="AX1913">
        <v>0</v>
      </c>
      <c r="AY1913">
        <v>1</v>
      </c>
      <c r="AZ1913">
        <v>0</v>
      </c>
    </row>
    <row r="1914" spans="1:52" x14ac:dyDescent="0.35">
      <c r="A1914">
        <v>14889</v>
      </c>
      <c r="B1914" t="s">
        <v>69</v>
      </c>
      <c r="C1914" t="s">
        <v>74</v>
      </c>
      <c r="D1914" t="s">
        <v>68</v>
      </c>
      <c r="E1914" t="s">
        <v>75</v>
      </c>
      <c r="F1914" t="s">
        <v>196</v>
      </c>
      <c r="G1914" t="s">
        <v>96</v>
      </c>
      <c r="H1914" t="s">
        <v>98</v>
      </c>
      <c r="I1914" t="s">
        <v>197</v>
      </c>
      <c r="J1914" t="s">
        <v>111</v>
      </c>
      <c r="K1914" t="s">
        <v>202</v>
      </c>
      <c r="L1914">
        <v>10</v>
      </c>
      <c r="X1914" s="16"/>
      <c r="Y1914" t="s">
        <v>68</v>
      </c>
      <c r="Z1914">
        <v>9</v>
      </c>
      <c r="AA1914">
        <v>4</v>
      </c>
      <c r="AB1914">
        <v>5</v>
      </c>
      <c r="AC1914">
        <v>10</v>
      </c>
      <c r="AD1914" t="s">
        <v>128</v>
      </c>
      <c r="AE1914" s="16">
        <v>4</v>
      </c>
      <c r="AF1914" s="16">
        <v>3</v>
      </c>
      <c r="AG1914" s="16">
        <v>5</v>
      </c>
      <c r="AH1914" s="16">
        <v>4</v>
      </c>
      <c r="AI1914" s="16">
        <v>2</v>
      </c>
      <c r="AJ1914" s="16"/>
      <c r="AK1914">
        <v>9</v>
      </c>
      <c r="AL1914" s="16">
        <v>8</v>
      </c>
      <c r="AM1914" s="16">
        <v>10</v>
      </c>
      <c r="AN1914" s="16">
        <v>10</v>
      </c>
      <c r="AO1914" s="16">
        <v>10</v>
      </c>
      <c r="AP1914" s="16">
        <v>10</v>
      </c>
      <c r="AQ1914" s="16">
        <v>1</v>
      </c>
      <c r="AR1914" s="16">
        <v>4</v>
      </c>
      <c r="AS1914" s="16">
        <v>2</v>
      </c>
      <c r="AT1914" s="16">
        <v>3</v>
      </c>
      <c r="AU1914">
        <v>0</v>
      </c>
      <c r="AV1914">
        <v>1</v>
      </c>
      <c r="AW1914">
        <v>0</v>
      </c>
      <c r="AX1914">
        <v>0</v>
      </c>
      <c r="AY1914">
        <v>0</v>
      </c>
      <c r="AZ1914">
        <v>0</v>
      </c>
    </row>
    <row r="1915" spans="1:52" x14ac:dyDescent="0.35">
      <c r="A1915">
        <v>14890</v>
      </c>
      <c r="B1915" t="s">
        <v>69</v>
      </c>
      <c r="C1915" t="s">
        <v>74</v>
      </c>
      <c r="D1915" t="s">
        <v>68</v>
      </c>
      <c r="E1915" t="s">
        <v>77</v>
      </c>
      <c r="F1915" t="s">
        <v>208</v>
      </c>
      <c r="G1915" t="s">
        <v>94</v>
      </c>
      <c r="H1915" t="s">
        <v>98</v>
      </c>
      <c r="I1915" t="s">
        <v>199</v>
      </c>
      <c r="J1915" t="s">
        <v>111</v>
      </c>
      <c r="K1915" t="s">
        <v>204</v>
      </c>
      <c r="L1915">
        <v>9</v>
      </c>
      <c r="X1915" s="16"/>
      <c r="Y1915" t="s">
        <v>69</v>
      </c>
      <c r="AB1915">
        <v>5</v>
      </c>
      <c r="AE1915" s="16"/>
      <c r="AF1915" s="16"/>
      <c r="AG1915" s="16"/>
      <c r="AH1915" s="16"/>
      <c r="AI1915" s="16"/>
      <c r="AJ1915" s="16"/>
      <c r="AK1915">
        <v>9</v>
      </c>
      <c r="AL1915" s="16">
        <v>9</v>
      </c>
      <c r="AM1915" s="16">
        <v>7</v>
      </c>
      <c r="AN1915" s="16">
        <v>7</v>
      </c>
      <c r="AO1915" s="16">
        <v>10</v>
      </c>
      <c r="AP1915" s="16">
        <v>10</v>
      </c>
      <c r="AQ1915" s="16">
        <v>2</v>
      </c>
      <c r="AR1915" s="16">
        <v>1</v>
      </c>
      <c r="AS1915" s="16">
        <v>3</v>
      </c>
      <c r="AT1915" s="16">
        <v>4</v>
      </c>
      <c r="AU1915">
        <v>0</v>
      </c>
      <c r="AV1915">
        <v>0</v>
      </c>
      <c r="AW1915">
        <v>0</v>
      </c>
      <c r="AX1915">
        <v>1</v>
      </c>
      <c r="AY1915">
        <v>0</v>
      </c>
      <c r="AZ1915">
        <v>0</v>
      </c>
    </row>
    <row r="1916" spans="1:52" x14ac:dyDescent="0.35">
      <c r="A1916">
        <v>14898</v>
      </c>
      <c r="B1916" t="s">
        <v>69</v>
      </c>
      <c r="C1916" t="s">
        <v>74</v>
      </c>
      <c r="D1916" t="s">
        <v>68</v>
      </c>
      <c r="E1916" t="s">
        <v>86</v>
      </c>
      <c r="F1916" t="s">
        <v>198</v>
      </c>
      <c r="G1916" t="s">
        <v>95</v>
      </c>
      <c r="H1916" t="s">
        <v>98</v>
      </c>
      <c r="I1916" t="s">
        <v>197</v>
      </c>
      <c r="J1916" t="s">
        <v>111</v>
      </c>
      <c r="K1916" t="s">
        <v>204</v>
      </c>
      <c r="L1916">
        <v>9</v>
      </c>
      <c r="X1916" s="16"/>
      <c r="Y1916" t="s">
        <v>69</v>
      </c>
      <c r="AB1916">
        <v>5</v>
      </c>
      <c r="AE1916" s="16"/>
      <c r="AF1916" s="16"/>
      <c r="AG1916" s="16"/>
      <c r="AH1916" s="16"/>
      <c r="AI1916" s="16"/>
      <c r="AJ1916" s="16"/>
      <c r="AK1916">
        <v>9</v>
      </c>
      <c r="AL1916" s="16">
        <v>10</v>
      </c>
      <c r="AM1916" s="16">
        <v>8</v>
      </c>
      <c r="AN1916" s="16">
        <v>7</v>
      </c>
      <c r="AO1916" s="16">
        <v>10</v>
      </c>
      <c r="AP1916" s="16">
        <v>7</v>
      </c>
      <c r="AQ1916" s="16">
        <v>1</v>
      </c>
      <c r="AR1916" s="16">
        <v>3</v>
      </c>
      <c r="AS1916" s="16">
        <v>2</v>
      </c>
      <c r="AT1916" s="16">
        <v>4</v>
      </c>
      <c r="AU1916">
        <v>1</v>
      </c>
      <c r="AV1916">
        <v>1</v>
      </c>
      <c r="AW1916">
        <v>1</v>
      </c>
      <c r="AX1916">
        <v>0</v>
      </c>
      <c r="AY1916">
        <v>0</v>
      </c>
      <c r="AZ1916">
        <v>0</v>
      </c>
    </row>
    <row r="1917" spans="1:52" x14ac:dyDescent="0.35">
      <c r="A1917">
        <v>14900</v>
      </c>
      <c r="B1917" t="s">
        <v>69</v>
      </c>
      <c r="C1917" t="s">
        <v>74</v>
      </c>
      <c r="D1917" t="s">
        <v>68</v>
      </c>
      <c r="E1917" t="s">
        <v>82</v>
      </c>
      <c r="F1917" t="s">
        <v>200</v>
      </c>
      <c r="G1917" t="s">
        <v>96</v>
      </c>
      <c r="H1917" t="s">
        <v>98</v>
      </c>
      <c r="I1917" t="s">
        <v>209</v>
      </c>
      <c r="J1917" t="s">
        <v>111</v>
      </c>
      <c r="K1917" t="s">
        <v>117</v>
      </c>
      <c r="L1917">
        <v>8</v>
      </c>
      <c r="X1917" s="16"/>
      <c r="Y1917" t="s">
        <v>69</v>
      </c>
      <c r="AB1917">
        <v>5</v>
      </c>
      <c r="AE1917" s="16"/>
      <c r="AF1917" s="16"/>
      <c r="AG1917" s="16"/>
      <c r="AH1917" s="16"/>
      <c r="AI1917" s="16"/>
      <c r="AJ1917" s="16"/>
      <c r="AK1917">
        <v>9</v>
      </c>
      <c r="AL1917" s="16">
        <v>10</v>
      </c>
      <c r="AM1917" s="16">
        <v>7</v>
      </c>
      <c r="AN1917" s="16">
        <v>10</v>
      </c>
      <c r="AO1917" s="16">
        <v>9</v>
      </c>
      <c r="AP1917" s="16">
        <v>9</v>
      </c>
      <c r="AQ1917" s="16">
        <v>1</v>
      </c>
      <c r="AR1917" s="16">
        <v>2</v>
      </c>
      <c r="AS1917" s="16">
        <v>3</v>
      </c>
      <c r="AT1917" s="16">
        <v>4</v>
      </c>
      <c r="AU1917">
        <v>0</v>
      </c>
      <c r="AV1917">
        <v>0</v>
      </c>
      <c r="AW1917">
        <v>1</v>
      </c>
      <c r="AX1917">
        <v>0</v>
      </c>
      <c r="AY1917">
        <v>1</v>
      </c>
      <c r="AZ1917">
        <v>0</v>
      </c>
    </row>
    <row r="1918" spans="1:52" x14ac:dyDescent="0.35">
      <c r="A1918">
        <v>14907</v>
      </c>
      <c r="B1918" t="s">
        <v>69</v>
      </c>
      <c r="C1918" t="s">
        <v>74</v>
      </c>
      <c r="D1918" t="s">
        <v>68</v>
      </c>
      <c r="E1918" t="s">
        <v>81</v>
      </c>
      <c r="F1918" t="s">
        <v>200</v>
      </c>
      <c r="G1918" t="s">
        <v>96</v>
      </c>
      <c r="H1918" t="s">
        <v>98</v>
      </c>
      <c r="I1918" t="s">
        <v>201</v>
      </c>
      <c r="J1918" t="s">
        <v>110</v>
      </c>
      <c r="K1918" t="s">
        <v>202</v>
      </c>
      <c r="L1918">
        <v>6</v>
      </c>
      <c r="P1918">
        <v>9</v>
      </c>
      <c r="Q1918">
        <v>10</v>
      </c>
      <c r="R1918">
        <v>9</v>
      </c>
      <c r="S1918">
        <v>9</v>
      </c>
      <c r="T1918">
        <v>9</v>
      </c>
      <c r="U1918">
        <v>10</v>
      </c>
      <c r="V1918" t="s">
        <v>123</v>
      </c>
      <c r="X1918">
        <v>4</v>
      </c>
      <c r="Y1918" t="s">
        <v>69</v>
      </c>
      <c r="AB1918">
        <v>5</v>
      </c>
      <c r="AE1918" s="16"/>
      <c r="AF1918" s="16"/>
      <c r="AG1918" s="16"/>
      <c r="AH1918" s="16"/>
      <c r="AI1918" s="16"/>
      <c r="AJ1918" s="16"/>
      <c r="AL1918" s="16"/>
      <c r="AM1918" s="16"/>
      <c r="AN1918" s="16"/>
      <c r="AO1918" s="16"/>
      <c r="AP1918" s="16"/>
      <c r="AQ1918" s="16"/>
      <c r="AR1918" s="16"/>
      <c r="AS1918" s="16"/>
      <c r="AT1918" s="16"/>
      <c r="AU1918">
        <v>1</v>
      </c>
      <c r="AV1918">
        <v>0</v>
      </c>
      <c r="AW1918">
        <v>0</v>
      </c>
      <c r="AX1918">
        <v>0</v>
      </c>
      <c r="AY1918">
        <v>0</v>
      </c>
      <c r="AZ1918">
        <v>0</v>
      </c>
    </row>
    <row r="1919" spans="1:52" x14ac:dyDescent="0.35">
      <c r="A1919">
        <v>14910</v>
      </c>
      <c r="B1919" t="s">
        <v>69</v>
      </c>
      <c r="C1919" t="s">
        <v>74</v>
      </c>
      <c r="D1919" t="s">
        <v>68</v>
      </c>
      <c r="E1919" t="s">
        <v>79</v>
      </c>
      <c r="F1919" t="s">
        <v>200</v>
      </c>
      <c r="G1919" t="s">
        <v>96</v>
      </c>
      <c r="H1919" t="s">
        <v>99</v>
      </c>
      <c r="I1919" t="s">
        <v>209</v>
      </c>
      <c r="J1919" t="s">
        <v>112</v>
      </c>
      <c r="K1919" t="s">
        <v>204</v>
      </c>
      <c r="L1919">
        <v>9</v>
      </c>
      <c r="X1919" s="16"/>
      <c r="Y1919" t="s">
        <v>69</v>
      </c>
      <c r="AB1919">
        <v>5</v>
      </c>
      <c r="AE1919" s="16"/>
      <c r="AF1919" s="16"/>
      <c r="AG1919" s="16"/>
      <c r="AH1919" s="16"/>
      <c r="AI1919" s="16"/>
      <c r="AJ1919" s="16"/>
      <c r="AK1919">
        <v>9</v>
      </c>
      <c r="AL1919" s="16">
        <v>10</v>
      </c>
      <c r="AM1919" s="16">
        <v>8</v>
      </c>
      <c r="AN1919" s="16">
        <v>9</v>
      </c>
      <c r="AO1919" s="16">
        <v>8</v>
      </c>
      <c r="AP1919" s="16">
        <v>6</v>
      </c>
      <c r="AQ1919" s="16">
        <v>4</v>
      </c>
      <c r="AR1919" s="16">
        <v>3</v>
      </c>
      <c r="AS1919" s="16">
        <v>2</v>
      </c>
      <c r="AT1919" s="16">
        <v>1</v>
      </c>
      <c r="AU1919">
        <v>0</v>
      </c>
      <c r="AV1919">
        <v>0</v>
      </c>
      <c r="AW1919">
        <v>0</v>
      </c>
      <c r="AX1919">
        <v>0</v>
      </c>
      <c r="AY1919">
        <v>1</v>
      </c>
      <c r="AZ1919">
        <v>0</v>
      </c>
    </row>
    <row r="1920" spans="1:52" x14ac:dyDescent="0.35">
      <c r="A1920">
        <v>14914</v>
      </c>
      <c r="B1920" t="s">
        <v>69</v>
      </c>
      <c r="C1920" t="s">
        <v>74</v>
      </c>
      <c r="D1920" t="s">
        <v>68</v>
      </c>
      <c r="E1920" t="s">
        <v>81</v>
      </c>
      <c r="F1920" t="s">
        <v>198</v>
      </c>
      <c r="G1920" t="s">
        <v>96</v>
      </c>
      <c r="H1920" t="s">
        <v>97</v>
      </c>
      <c r="I1920" t="s">
        <v>209</v>
      </c>
      <c r="J1920" t="s">
        <v>111</v>
      </c>
      <c r="K1920" t="s">
        <v>202</v>
      </c>
      <c r="L1920">
        <v>9</v>
      </c>
      <c r="X1920" s="16"/>
      <c r="Y1920" t="s">
        <v>69</v>
      </c>
      <c r="AB1920">
        <v>5</v>
      </c>
      <c r="AE1920" s="16"/>
      <c r="AF1920" s="16"/>
      <c r="AG1920" s="16"/>
      <c r="AH1920" s="16"/>
      <c r="AI1920" s="16"/>
      <c r="AJ1920" s="16"/>
      <c r="AK1920">
        <v>9</v>
      </c>
      <c r="AL1920" s="16">
        <v>10</v>
      </c>
      <c r="AM1920" s="16">
        <v>8</v>
      </c>
      <c r="AN1920" s="16">
        <v>7</v>
      </c>
      <c r="AO1920" s="16">
        <v>7</v>
      </c>
      <c r="AP1920" s="16">
        <v>8</v>
      </c>
      <c r="AQ1920" s="16">
        <v>1</v>
      </c>
      <c r="AR1920" s="16">
        <v>3</v>
      </c>
      <c r="AS1920" s="16">
        <v>2</v>
      </c>
      <c r="AT1920" s="16">
        <v>4</v>
      </c>
      <c r="AU1920">
        <v>0</v>
      </c>
      <c r="AV1920">
        <v>0</v>
      </c>
      <c r="AW1920">
        <v>1</v>
      </c>
      <c r="AX1920">
        <v>0</v>
      </c>
      <c r="AY1920">
        <v>1</v>
      </c>
      <c r="AZ1920">
        <v>0</v>
      </c>
    </row>
    <row r="1921" spans="1:52" x14ac:dyDescent="0.35">
      <c r="A1921">
        <v>14917</v>
      </c>
      <c r="B1921" t="s">
        <v>69</v>
      </c>
      <c r="C1921" t="s">
        <v>74</v>
      </c>
      <c r="D1921" t="s">
        <v>68</v>
      </c>
      <c r="E1921" t="s">
        <v>80</v>
      </c>
      <c r="F1921" t="s">
        <v>208</v>
      </c>
      <c r="G1921" t="s">
        <v>96</v>
      </c>
      <c r="H1921" t="s">
        <v>98</v>
      </c>
      <c r="I1921" t="s">
        <v>207</v>
      </c>
      <c r="J1921" t="s">
        <v>111</v>
      </c>
      <c r="K1921" t="s">
        <v>202</v>
      </c>
      <c r="L1921">
        <v>7</v>
      </c>
      <c r="X1921" s="16"/>
      <c r="Y1921" t="s">
        <v>68</v>
      </c>
      <c r="Z1921">
        <v>9</v>
      </c>
      <c r="AA1921">
        <v>5</v>
      </c>
      <c r="AB1921">
        <v>5</v>
      </c>
      <c r="AC1921">
        <v>6</v>
      </c>
      <c r="AD1921" t="s">
        <v>128</v>
      </c>
      <c r="AE1921" s="16">
        <v>3</v>
      </c>
      <c r="AF1921" s="16">
        <v>3</v>
      </c>
      <c r="AG1921" s="16">
        <v>4</v>
      </c>
      <c r="AH1921" s="16">
        <v>4</v>
      </c>
      <c r="AI1921" s="16">
        <v>1</v>
      </c>
      <c r="AJ1921" s="16"/>
      <c r="AK1921">
        <v>9</v>
      </c>
      <c r="AL1921" s="16">
        <v>9</v>
      </c>
      <c r="AM1921" s="16">
        <v>10</v>
      </c>
      <c r="AN1921" s="16">
        <v>9</v>
      </c>
      <c r="AO1921" s="16">
        <v>7</v>
      </c>
      <c r="AP1921" s="16">
        <v>10</v>
      </c>
      <c r="AQ1921" s="16">
        <v>2</v>
      </c>
      <c r="AR1921" s="16">
        <v>1</v>
      </c>
      <c r="AS1921" s="16">
        <v>3</v>
      </c>
      <c r="AT1921" s="16">
        <v>4</v>
      </c>
      <c r="AU1921">
        <v>1</v>
      </c>
      <c r="AV1921">
        <v>1</v>
      </c>
      <c r="AW1921">
        <v>0</v>
      </c>
      <c r="AX1921">
        <v>0</v>
      </c>
      <c r="AY1921">
        <v>0</v>
      </c>
      <c r="AZ1921">
        <v>0</v>
      </c>
    </row>
    <row r="1922" spans="1:52" x14ac:dyDescent="0.35">
      <c r="A1922">
        <v>14921</v>
      </c>
      <c r="B1922" t="s">
        <v>69</v>
      </c>
      <c r="C1922" t="s">
        <v>74</v>
      </c>
      <c r="D1922" t="s">
        <v>68</v>
      </c>
      <c r="E1922" t="s">
        <v>75</v>
      </c>
      <c r="F1922" t="s">
        <v>200</v>
      </c>
      <c r="G1922" t="s">
        <v>96</v>
      </c>
      <c r="H1922" t="s">
        <v>98</v>
      </c>
      <c r="I1922" t="s">
        <v>203</v>
      </c>
      <c r="J1922" t="s">
        <v>110</v>
      </c>
      <c r="K1922" t="s">
        <v>117</v>
      </c>
      <c r="L1922">
        <v>7</v>
      </c>
      <c r="P1922">
        <v>9</v>
      </c>
      <c r="Q1922">
        <v>7</v>
      </c>
      <c r="R1922">
        <v>9</v>
      </c>
      <c r="S1922">
        <v>8</v>
      </c>
      <c r="T1922">
        <v>9</v>
      </c>
      <c r="U1922">
        <v>9</v>
      </c>
      <c r="V1922" t="s">
        <v>124</v>
      </c>
      <c r="X1922">
        <v>4</v>
      </c>
      <c r="Y1922" t="s">
        <v>69</v>
      </c>
      <c r="AB1922">
        <v>4</v>
      </c>
      <c r="AE1922" s="16"/>
      <c r="AF1922" s="16"/>
      <c r="AG1922" s="16"/>
      <c r="AH1922" s="16"/>
      <c r="AI1922" s="16"/>
      <c r="AJ1922" s="16"/>
      <c r="AL1922" s="16"/>
      <c r="AM1922" s="16"/>
      <c r="AN1922" s="16"/>
      <c r="AO1922" s="16"/>
      <c r="AP1922" s="16"/>
      <c r="AQ1922" s="16"/>
      <c r="AR1922" s="16"/>
      <c r="AS1922" s="16"/>
      <c r="AT1922" s="16"/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</row>
    <row r="1923" spans="1:52" x14ac:dyDescent="0.35">
      <c r="A1923">
        <v>14923</v>
      </c>
      <c r="B1923" t="s">
        <v>69</v>
      </c>
      <c r="C1923" t="s">
        <v>74</v>
      </c>
      <c r="D1923" t="s">
        <v>68</v>
      </c>
      <c r="E1923" t="s">
        <v>84</v>
      </c>
      <c r="F1923" t="s">
        <v>198</v>
      </c>
      <c r="G1923" t="s">
        <v>96</v>
      </c>
      <c r="H1923" t="s">
        <v>97</v>
      </c>
      <c r="I1923" t="s">
        <v>206</v>
      </c>
      <c r="J1923" t="s">
        <v>111</v>
      </c>
      <c r="K1923" t="s">
        <v>204</v>
      </c>
      <c r="L1923">
        <v>8</v>
      </c>
      <c r="X1923" s="16"/>
      <c r="Y1923" t="s">
        <v>69</v>
      </c>
      <c r="AB1923">
        <v>4</v>
      </c>
      <c r="AE1923" s="16"/>
      <c r="AF1923" s="16"/>
      <c r="AG1923" s="16"/>
      <c r="AH1923" s="16"/>
      <c r="AI1923" s="16"/>
      <c r="AJ1923" s="16"/>
      <c r="AK1923">
        <v>7</v>
      </c>
      <c r="AL1923" s="16">
        <v>9</v>
      </c>
      <c r="AM1923" s="16">
        <v>7</v>
      </c>
      <c r="AN1923" s="16">
        <v>7</v>
      </c>
      <c r="AO1923" s="16">
        <v>10</v>
      </c>
      <c r="AP1923" s="16">
        <v>9</v>
      </c>
      <c r="AQ1923" s="16">
        <v>4</v>
      </c>
      <c r="AR1923" s="16">
        <v>2</v>
      </c>
      <c r="AS1923" s="16">
        <v>3</v>
      </c>
      <c r="AT1923" s="16">
        <v>1</v>
      </c>
      <c r="AU1923">
        <v>1</v>
      </c>
      <c r="AV1923">
        <v>1</v>
      </c>
      <c r="AW1923">
        <v>0</v>
      </c>
      <c r="AX1923">
        <v>0</v>
      </c>
      <c r="AY1923">
        <v>0</v>
      </c>
      <c r="AZ1923">
        <v>0</v>
      </c>
    </row>
    <row r="1924" spans="1:52" x14ac:dyDescent="0.35">
      <c r="A1924">
        <v>14929</v>
      </c>
      <c r="B1924" t="s">
        <v>69</v>
      </c>
      <c r="C1924" t="s">
        <v>74</v>
      </c>
      <c r="D1924" t="s">
        <v>68</v>
      </c>
      <c r="E1924" t="s">
        <v>86</v>
      </c>
      <c r="F1924" t="s">
        <v>92</v>
      </c>
      <c r="G1924" t="s">
        <v>95</v>
      </c>
      <c r="H1924" t="s">
        <v>98</v>
      </c>
      <c r="I1924" t="s">
        <v>201</v>
      </c>
      <c r="J1924" t="s">
        <v>111</v>
      </c>
      <c r="K1924" t="s">
        <v>116</v>
      </c>
      <c r="L1924">
        <v>9</v>
      </c>
      <c r="X1924" s="16"/>
      <c r="Y1924" t="s">
        <v>69</v>
      </c>
      <c r="AB1924">
        <v>4</v>
      </c>
      <c r="AE1924" s="16"/>
      <c r="AF1924" s="16"/>
      <c r="AG1924" s="16"/>
      <c r="AH1924" s="16"/>
      <c r="AI1924" s="16"/>
      <c r="AJ1924" s="16"/>
      <c r="AK1924">
        <v>9</v>
      </c>
      <c r="AL1924" s="16">
        <v>8</v>
      </c>
      <c r="AM1924" s="16">
        <v>7</v>
      </c>
      <c r="AN1924" s="16">
        <v>9</v>
      </c>
      <c r="AO1924" s="16">
        <v>10</v>
      </c>
      <c r="AP1924" s="16">
        <v>9</v>
      </c>
      <c r="AQ1924" s="16">
        <v>3</v>
      </c>
      <c r="AR1924" s="16">
        <v>2</v>
      </c>
      <c r="AS1924" s="16">
        <v>1</v>
      </c>
      <c r="AT1924" s="16">
        <v>4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0</v>
      </c>
    </row>
    <row r="1925" spans="1:52" x14ac:dyDescent="0.35">
      <c r="A1925">
        <v>14930</v>
      </c>
      <c r="B1925" t="s">
        <v>69</v>
      </c>
      <c r="C1925" t="s">
        <v>74</v>
      </c>
      <c r="D1925" t="s">
        <v>68</v>
      </c>
      <c r="E1925" t="s">
        <v>81</v>
      </c>
      <c r="F1925" t="s">
        <v>198</v>
      </c>
      <c r="G1925" t="s">
        <v>96</v>
      </c>
      <c r="H1925" t="s">
        <v>97</v>
      </c>
      <c r="I1925" t="s">
        <v>207</v>
      </c>
      <c r="J1925" t="s">
        <v>111</v>
      </c>
      <c r="K1925" t="s">
        <v>204</v>
      </c>
      <c r="L1925">
        <v>9</v>
      </c>
      <c r="X1925" s="16"/>
      <c r="Y1925" t="s">
        <v>69</v>
      </c>
      <c r="AB1925">
        <v>5</v>
      </c>
      <c r="AE1925" s="16"/>
      <c r="AF1925" s="16"/>
      <c r="AG1925" s="16"/>
      <c r="AH1925" s="16"/>
      <c r="AI1925" s="16"/>
      <c r="AJ1925" s="16"/>
      <c r="AK1925">
        <v>9</v>
      </c>
      <c r="AL1925" s="16">
        <v>10</v>
      </c>
      <c r="AM1925" s="16">
        <v>9</v>
      </c>
      <c r="AN1925" s="16">
        <v>8</v>
      </c>
      <c r="AO1925" s="16">
        <v>8</v>
      </c>
      <c r="AP1925" s="16">
        <v>7</v>
      </c>
      <c r="AQ1925" s="16">
        <v>1</v>
      </c>
      <c r="AR1925" s="16">
        <v>3</v>
      </c>
      <c r="AS1925" s="16">
        <v>2</v>
      </c>
      <c r="AT1925" s="16">
        <v>4</v>
      </c>
      <c r="AU1925">
        <v>1</v>
      </c>
      <c r="AV1925">
        <v>1</v>
      </c>
      <c r="AW1925">
        <v>0</v>
      </c>
      <c r="AX1925">
        <v>0</v>
      </c>
      <c r="AY1925">
        <v>0</v>
      </c>
      <c r="AZ1925">
        <v>0</v>
      </c>
    </row>
    <row r="1926" spans="1:52" x14ac:dyDescent="0.35">
      <c r="A1926">
        <v>14936</v>
      </c>
      <c r="B1926" t="s">
        <v>69</v>
      </c>
      <c r="C1926" t="s">
        <v>74</v>
      </c>
      <c r="D1926" t="s">
        <v>68</v>
      </c>
      <c r="E1926" t="s">
        <v>79</v>
      </c>
      <c r="F1926" t="s">
        <v>92</v>
      </c>
      <c r="G1926" t="s">
        <v>94</v>
      </c>
      <c r="H1926" t="s">
        <v>100</v>
      </c>
      <c r="I1926" t="s">
        <v>203</v>
      </c>
      <c r="J1926" t="s">
        <v>111</v>
      </c>
      <c r="K1926" t="s">
        <v>116</v>
      </c>
      <c r="L1926">
        <v>7</v>
      </c>
      <c r="X1926" s="16"/>
      <c r="Y1926" t="s">
        <v>69</v>
      </c>
      <c r="AB1926">
        <v>4</v>
      </c>
      <c r="AE1926" s="16"/>
      <c r="AF1926" s="16"/>
      <c r="AG1926" s="16"/>
      <c r="AH1926" s="16"/>
      <c r="AI1926" s="16"/>
      <c r="AJ1926" s="16"/>
      <c r="AK1926">
        <v>9</v>
      </c>
      <c r="AL1926" s="16">
        <v>8</v>
      </c>
      <c r="AM1926" s="16">
        <v>9</v>
      </c>
      <c r="AN1926" s="16">
        <v>8</v>
      </c>
      <c r="AO1926" s="16">
        <v>9</v>
      </c>
      <c r="AP1926" s="16">
        <v>8</v>
      </c>
      <c r="AQ1926" s="16">
        <v>3</v>
      </c>
      <c r="AR1926" s="16">
        <v>1</v>
      </c>
      <c r="AS1926" s="16">
        <v>2</v>
      </c>
      <c r="AT1926" s="16">
        <v>4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0</v>
      </c>
    </row>
    <row r="1927" spans="1:52" x14ac:dyDescent="0.35">
      <c r="A1927">
        <v>14939</v>
      </c>
      <c r="B1927" t="s">
        <v>69</v>
      </c>
      <c r="C1927" t="s">
        <v>74</v>
      </c>
      <c r="D1927" t="s">
        <v>68</v>
      </c>
      <c r="E1927" t="s">
        <v>84</v>
      </c>
      <c r="F1927" t="s">
        <v>198</v>
      </c>
      <c r="G1927" t="s">
        <v>95</v>
      </c>
      <c r="H1927" t="s">
        <v>98</v>
      </c>
      <c r="I1927" t="s">
        <v>209</v>
      </c>
      <c r="J1927" t="s">
        <v>111</v>
      </c>
      <c r="K1927" t="s">
        <v>204</v>
      </c>
      <c r="L1927">
        <v>4</v>
      </c>
      <c r="X1927" s="16"/>
      <c r="Y1927" t="s">
        <v>69</v>
      </c>
      <c r="AB1927">
        <v>3</v>
      </c>
      <c r="AE1927" s="16"/>
      <c r="AF1927" s="16"/>
      <c r="AG1927" s="16"/>
      <c r="AH1927" s="16"/>
      <c r="AI1927" s="16"/>
      <c r="AJ1927" s="16"/>
      <c r="AK1927">
        <v>5</v>
      </c>
      <c r="AL1927" s="16">
        <v>7</v>
      </c>
      <c r="AM1927" s="16">
        <v>2</v>
      </c>
      <c r="AN1927" s="16">
        <v>7</v>
      </c>
      <c r="AO1927" s="16">
        <v>8</v>
      </c>
      <c r="AP1927" s="16">
        <v>7</v>
      </c>
      <c r="AQ1927" s="16">
        <v>3</v>
      </c>
      <c r="AR1927" s="16">
        <v>2</v>
      </c>
      <c r="AS1927" s="16">
        <v>4</v>
      </c>
      <c r="AT1927" s="16">
        <v>1</v>
      </c>
      <c r="AU1927">
        <v>1</v>
      </c>
      <c r="AV1927">
        <v>1</v>
      </c>
      <c r="AW1927">
        <v>0</v>
      </c>
      <c r="AX1927">
        <v>0</v>
      </c>
      <c r="AY1927">
        <v>0</v>
      </c>
      <c r="AZ1927">
        <v>0</v>
      </c>
    </row>
    <row r="1928" spans="1:52" x14ac:dyDescent="0.35">
      <c r="A1928">
        <v>14940</v>
      </c>
      <c r="B1928" t="s">
        <v>69</v>
      </c>
      <c r="C1928" t="s">
        <v>74</v>
      </c>
      <c r="D1928" t="s">
        <v>68</v>
      </c>
      <c r="E1928" t="s">
        <v>84</v>
      </c>
      <c r="F1928" t="s">
        <v>198</v>
      </c>
      <c r="G1928" t="s">
        <v>95</v>
      </c>
      <c r="H1928" t="s">
        <v>97</v>
      </c>
      <c r="I1928" t="s">
        <v>203</v>
      </c>
      <c r="J1928" t="s">
        <v>111</v>
      </c>
      <c r="K1928" t="s">
        <v>202</v>
      </c>
      <c r="L1928">
        <v>10</v>
      </c>
      <c r="X1928" s="16"/>
      <c r="Y1928" t="s">
        <v>68</v>
      </c>
      <c r="Z1928">
        <v>9</v>
      </c>
      <c r="AA1928">
        <v>5</v>
      </c>
      <c r="AB1928">
        <v>5</v>
      </c>
      <c r="AC1928">
        <v>9</v>
      </c>
      <c r="AD1928" t="s">
        <v>128</v>
      </c>
      <c r="AE1928" s="16">
        <v>4</v>
      </c>
      <c r="AF1928" s="16">
        <v>4</v>
      </c>
      <c r="AG1928" s="16">
        <v>3</v>
      </c>
      <c r="AH1928" s="16">
        <v>5</v>
      </c>
      <c r="AI1928" s="16">
        <v>1</v>
      </c>
      <c r="AJ1928" s="16"/>
      <c r="AK1928">
        <v>9</v>
      </c>
      <c r="AL1928" s="16">
        <v>10</v>
      </c>
      <c r="AM1928" s="16">
        <v>10</v>
      </c>
      <c r="AN1928" s="16">
        <v>10</v>
      </c>
      <c r="AO1928" s="16">
        <v>9</v>
      </c>
      <c r="AP1928" s="16">
        <v>10</v>
      </c>
      <c r="AQ1928" s="16">
        <v>3</v>
      </c>
      <c r="AR1928" s="16">
        <v>1</v>
      </c>
      <c r="AS1928" s="16">
        <v>2</v>
      </c>
      <c r="AT1928" s="16">
        <v>4</v>
      </c>
      <c r="AU1928">
        <v>1</v>
      </c>
      <c r="AV1928">
        <v>0</v>
      </c>
      <c r="AW1928">
        <v>1</v>
      </c>
      <c r="AX1928">
        <v>0</v>
      </c>
      <c r="AY1928">
        <v>0</v>
      </c>
      <c r="AZ1928">
        <v>0</v>
      </c>
    </row>
    <row r="1929" spans="1:52" x14ac:dyDescent="0.35">
      <c r="A1929">
        <v>14943</v>
      </c>
      <c r="B1929" t="s">
        <v>69</v>
      </c>
      <c r="C1929" t="s">
        <v>74</v>
      </c>
      <c r="D1929" t="s">
        <v>68</v>
      </c>
      <c r="E1929" t="s">
        <v>78</v>
      </c>
      <c r="F1929" t="s">
        <v>208</v>
      </c>
      <c r="G1929" t="s">
        <v>96</v>
      </c>
      <c r="H1929" t="s">
        <v>100</v>
      </c>
      <c r="I1929" t="s">
        <v>209</v>
      </c>
      <c r="J1929" t="s">
        <v>111</v>
      </c>
      <c r="K1929" t="s">
        <v>204</v>
      </c>
      <c r="L1929">
        <v>10</v>
      </c>
      <c r="X1929" s="16"/>
      <c r="Y1929" t="s">
        <v>68</v>
      </c>
      <c r="Z1929">
        <v>9</v>
      </c>
      <c r="AA1929">
        <v>4</v>
      </c>
      <c r="AB1929">
        <v>5</v>
      </c>
      <c r="AC1929">
        <v>10</v>
      </c>
      <c r="AD1929" t="s">
        <v>128</v>
      </c>
      <c r="AE1929" s="16">
        <v>4</v>
      </c>
      <c r="AF1929" s="16">
        <v>4</v>
      </c>
      <c r="AG1929" s="16">
        <v>3</v>
      </c>
      <c r="AH1929" s="16">
        <v>4</v>
      </c>
      <c r="AI1929" s="16">
        <v>1</v>
      </c>
      <c r="AJ1929" s="16"/>
      <c r="AK1929">
        <v>9</v>
      </c>
      <c r="AL1929" s="16">
        <v>10</v>
      </c>
      <c r="AM1929" s="16">
        <v>10</v>
      </c>
      <c r="AN1929" s="16">
        <v>9</v>
      </c>
      <c r="AO1929" s="16">
        <v>9</v>
      </c>
      <c r="AP1929" s="16">
        <v>8</v>
      </c>
      <c r="AQ1929" s="16">
        <v>1</v>
      </c>
      <c r="AR1929" s="16">
        <v>3</v>
      </c>
      <c r="AS1929" s="16">
        <v>2</v>
      </c>
      <c r="AT1929" s="16">
        <v>4</v>
      </c>
      <c r="AU1929">
        <v>0</v>
      </c>
      <c r="AV1929">
        <v>1</v>
      </c>
      <c r="AW1929">
        <v>1</v>
      </c>
      <c r="AX1929">
        <v>0</v>
      </c>
      <c r="AY1929">
        <v>0</v>
      </c>
      <c r="AZ1929">
        <v>0</v>
      </c>
    </row>
    <row r="1930" spans="1:52" x14ac:dyDescent="0.35">
      <c r="A1930">
        <v>14947</v>
      </c>
      <c r="B1930" t="s">
        <v>69</v>
      </c>
      <c r="C1930" t="s">
        <v>74</v>
      </c>
      <c r="D1930" t="s">
        <v>68</v>
      </c>
      <c r="E1930" t="s">
        <v>77</v>
      </c>
      <c r="F1930" t="s">
        <v>196</v>
      </c>
      <c r="G1930" t="s">
        <v>96</v>
      </c>
      <c r="H1930" t="s">
        <v>97</v>
      </c>
      <c r="I1930" t="s">
        <v>207</v>
      </c>
      <c r="J1930" t="s">
        <v>111</v>
      </c>
      <c r="K1930" t="s">
        <v>116</v>
      </c>
      <c r="L1930">
        <v>9</v>
      </c>
      <c r="X1930" s="16"/>
      <c r="Y1930" t="s">
        <v>69</v>
      </c>
      <c r="AB1930">
        <v>5</v>
      </c>
      <c r="AE1930" s="16"/>
      <c r="AF1930" s="16"/>
      <c r="AG1930" s="16"/>
      <c r="AH1930" s="16"/>
      <c r="AI1930" s="16"/>
      <c r="AJ1930" s="16"/>
      <c r="AK1930">
        <v>10</v>
      </c>
      <c r="AL1930" s="16">
        <v>10</v>
      </c>
      <c r="AM1930" s="16">
        <v>10</v>
      </c>
      <c r="AN1930" s="16">
        <v>9</v>
      </c>
      <c r="AO1930" s="16">
        <v>8</v>
      </c>
      <c r="AP1930" s="16">
        <v>7</v>
      </c>
      <c r="AQ1930" s="16">
        <v>4</v>
      </c>
      <c r="AR1930" s="16">
        <v>3</v>
      </c>
      <c r="AS1930" s="16">
        <v>2</v>
      </c>
      <c r="AT1930" s="16">
        <v>1</v>
      </c>
      <c r="AU1930">
        <v>0</v>
      </c>
      <c r="AV1930">
        <v>1</v>
      </c>
      <c r="AW1930">
        <v>0</v>
      </c>
      <c r="AX1930">
        <v>0</v>
      </c>
      <c r="AY1930">
        <v>1</v>
      </c>
      <c r="AZ1930">
        <v>0</v>
      </c>
    </row>
    <row r="1931" spans="1:52" x14ac:dyDescent="0.35">
      <c r="A1931">
        <v>14953</v>
      </c>
      <c r="B1931" t="s">
        <v>69</v>
      </c>
      <c r="C1931" t="s">
        <v>74</v>
      </c>
      <c r="D1931" t="s">
        <v>68</v>
      </c>
      <c r="E1931" t="s">
        <v>86</v>
      </c>
      <c r="F1931" t="s">
        <v>200</v>
      </c>
      <c r="G1931" t="s">
        <v>96</v>
      </c>
      <c r="H1931" t="s">
        <v>98</v>
      </c>
      <c r="I1931" t="s">
        <v>209</v>
      </c>
      <c r="J1931" t="s">
        <v>111</v>
      </c>
      <c r="K1931" t="s">
        <v>116</v>
      </c>
      <c r="L1931">
        <v>9</v>
      </c>
      <c r="X1931" s="16"/>
      <c r="Y1931" t="s">
        <v>68</v>
      </c>
      <c r="Z1931">
        <v>9</v>
      </c>
      <c r="AA1931">
        <v>4</v>
      </c>
      <c r="AB1931">
        <v>4</v>
      </c>
      <c r="AC1931">
        <v>9</v>
      </c>
      <c r="AD1931" t="s">
        <v>129</v>
      </c>
      <c r="AE1931" s="16">
        <v>5</v>
      </c>
      <c r="AF1931" s="16">
        <v>4</v>
      </c>
      <c r="AG1931" s="16">
        <v>4</v>
      </c>
      <c r="AH1931" s="16">
        <v>4</v>
      </c>
      <c r="AI1931" s="16"/>
      <c r="AJ1931" s="16">
        <v>2</v>
      </c>
      <c r="AK1931">
        <v>10</v>
      </c>
      <c r="AL1931" s="16">
        <v>10</v>
      </c>
      <c r="AM1931" s="16">
        <v>10</v>
      </c>
      <c r="AN1931" s="16">
        <v>9</v>
      </c>
      <c r="AO1931" s="16">
        <v>10</v>
      </c>
      <c r="AP1931" s="16">
        <v>9</v>
      </c>
      <c r="AQ1931" s="16">
        <v>1</v>
      </c>
      <c r="AR1931" s="16">
        <v>2</v>
      </c>
      <c r="AS1931" s="16">
        <v>3</v>
      </c>
      <c r="AT1931" s="16">
        <v>4</v>
      </c>
      <c r="AU1931">
        <v>1</v>
      </c>
      <c r="AV1931">
        <v>0</v>
      </c>
      <c r="AW1931">
        <v>0</v>
      </c>
      <c r="AX1931">
        <v>0</v>
      </c>
      <c r="AY1931">
        <v>1</v>
      </c>
      <c r="AZ1931">
        <v>0</v>
      </c>
    </row>
    <row r="1932" spans="1:52" x14ac:dyDescent="0.35">
      <c r="A1932">
        <v>14954</v>
      </c>
      <c r="B1932" t="s">
        <v>69</v>
      </c>
      <c r="C1932" t="s">
        <v>74</v>
      </c>
      <c r="D1932" t="s">
        <v>68</v>
      </c>
      <c r="E1932" t="s">
        <v>84</v>
      </c>
      <c r="F1932" t="s">
        <v>200</v>
      </c>
      <c r="G1932" t="s">
        <v>94</v>
      </c>
      <c r="H1932" t="s">
        <v>98</v>
      </c>
      <c r="I1932" t="s">
        <v>209</v>
      </c>
      <c r="J1932" t="s">
        <v>111</v>
      </c>
      <c r="K1932" t="s">
        <v>202</v>
      </c>
      <c r="L1932">
        <v>9</v>
      </c>
      <c r="X1932" s="16"/>
      <c r="Y1932" t="s">
        <v>69</v>
      </c>
      <c r="AB1932">
        <v>4</v>
      </c>
      <c r="AE1932" s="16"/>
      <c r="AF1932" s="16"/>
      <c r="AG1932" s="16"/>
      <c r="AH1932" s="16"/>
      <c r="AI1932" s="16"/>
      <c r="AJ1932" s="16"/>
      <c r="AK1932">
        <v>10</v>
      </c>
      <c r="AL1932" s="16">
        <v>10</v>
      </c>
      <c r="AM1932" s="16">
        <v>9</v>
      </c>
      <c r="AN1932" s="16">
        <v>10</v>
      </c>
      <c r="AO1932" s="16">
        <v>10</v>
      </c>
      <c r="AP1932" s="16">
        <v>10</v>
      </c>
      <c r="AQ1932" s="16">
        <v>1</v>
      </c>
      <c r="AR1932" s="16">
        <v>4</v>
      </c>
      <c r="AS1932" s="16">
        <v>3</v>
      </c>
      <c r="AT1932" s="16">
        <v>2</v>
      </c>
      <c r="AU1932">
        <v>1</v>
      </c>
      <c r="AV1932">
        <v>0</v>
      </c>
      <c r="AW1932">
        <v>0</v>
      </c>
      <c r="AX1932">
        <v>0</v>
      </c>
      <c r="AY1932">
        <v>0</v>
      </c>
      <c r="AZ1932">
        <v>0</v>
      </c>
    </row>
    <row r="1933" spans="1:52" x14ac:dyDescent="0.35">
      <c r="A1933">
        <v>14958</v>
      </c>
      <c r="B1933" t="s">
        <v>69</v>
      </c>
      <c r="C1933" t="s">
        <v>74</v>
      </c>
      <c r="D1933" t="s">
        <v>68</v>
      </c>
      <c r="E1933" t="s">
        <v>82</v>
      </c>
      <c r="F1933" t="s">
        <v>200</v>
      </c>
      <c r="G1933" t="s">
        <v>94</v>
      </c>
      <c r="H1933" t="s">
        <v>99</v>
      </c>
      <c r="I1933" t="s">
        <v>206</v>
      </c>
      <c r="J1933" t="s">
        <v>111</v>
      </c>
      <c r="K1933" t="s">
        <v>116</v>
      </c>
      <c r="L1933">
        <v>3</v>
      </c>
      <c r="X1933" s="16"/>
      <c r="Y1933" t="s">
        <v>69</v>
      </c>
      <c r="AB1933">
        <v>2</v>
      </c>
      <c r="AE1933" s="16"/>
      <c r="AF1933" s="16"/>
      <c r="AG1933" s="16"/>
      <c r="AH1933" s="16"/>
      <c r="AI1933" s="16"/>
      <c r="AJ1933" s="16"/>
      <c r="AK1933">
        <v>5</v>
      </c>
      <c r="AL1933" s="16">
        <v>7</v>
      </c>
      <c r="AM1933" s="16">
        <v>3</v>
      </c>
      <c r="AN1933" s="16">
        <v>7</v>
      </c>
      <c r="AO1933" s="16">
        <v>8</v>
      </c>
      <c r="AP1933" s="16">
        <v>7</v>
      </c>
      <c r="AQ1933" s="16">
        <v>1</v>
      </c>
      <c r="AR1933" s="16">
        <v>4</v>
      </c>
      <c r="AS1933" s="16">
        <v>2</v>
      </c>
      <c r="AT1933" s="16">
        <v>3</v>
      </c>
      <c r="AU1933">
        <v>0</v>
      </c>
      <c r="AV1933">
        <v>1</v>
      </c>
      <c r="AW1933">
        <v>0</v>
      </c>
      <c r="AX1933">
        <v>0</v>
      </c>
      <c r="AY1933">
        <v>0</v>
      </c>
      <c r="AZ1933">
        <v>0</v>
      </c>
    </row>
    <row r="1934" spans="1:52" x14ac:dyDescent="0.35">
      <c r="A1934">
        <v>14959</v>
      </c>
      <c r="B1934" t="s">
        <v>69</v>
      </c>
      <c r="C1934" t="s">
        <v>74</v>
      </c>
      <c r="D1934" t="s">
        <v>68</v>
      </c>
      <c r="E1934" t="s">
        <v>84</v>
      </c>
      <c r="F1934" t="s">
        <v>200</v>
      </c>
      <c r="G1934" t="s">
        <v>96</v>
      </c>
      <c r="H1934" t="s">
        <v>97</v>
      </c>
      <c r="I1934" t="s">
        <v>199</v>
      </c>
      <c r="J1934" t="s">
        <v>111</v>
      </c>
      <c r="K1934" t="s">
        <v>204</v>
      </c>
      <c r="L1934">
        <v>9</v>
      </c>
      <c r="X1934" s="16"/>
      <c r="Y1934" t="s">
        <v>69</v>
      </c>
      <c r="AB1934">
        <v>5</v>
      </c>
      <c r="AE1934" s="16"/>
      <c r="AF1934" s="16"/>
      <c r="AG1934" s="16"/>
      <c r="AH1934" s="16"/>
      <c r="AI1934" s="16"/>
      <c r="AJ1934" s="16"/>
      <c r="AK1934">
        <v>10</v>
      </c>
      <c r="AL1934" s="16">
        <v>10</v>
      </c>
      <c r="AM1934" s="16">
        <v>9</v>
      </c>
      <c r="AN1934" s="16">
        <v>9</v>
      </c>
      <c r="AO1934" s="16">
        <v>7</v>
      </c>
      <c r="AP1934" s="16">
        <v>7</v>
      </c>
      <c r="AQ1934" s="16">
        <v>1</v>
      </c>
      <c r="AR1934" s="16">
        <v>4</v>
      </c>
      <c r="AS1934" s="16">
        <v>3</v>
      </c>
      <c r="AT1934" s="16">
        <v>2</v>
      </c>
      <c r="AU1934">
        <v>1</v>
      </c>
      <c r="AV1934">
        <v>0</v>
      </c>
      <c r="AW1934">
        <v>0</v>
      </c>
      <c r="AX1934">
        <v>0</v>
      </c>
      <c r="AY1934">
        <v>0</v>
      </c>
      <c r="AZ1934">
        <v>0</v>
      </c>
    </row>
    <row r="1935" spans="1:52" x14ac:dyDescent="0.35">
      <c r="A1935">
        <v>14963</v>
      </c>
      <c r="B1935" t="s">
        <v>69</v>
      </c>
      <c r="C1935" t="s">
        <v>74</v>
      </c>
      <c r="D1935" t="s">
        <v>68</v>
      </c>
      <c r="E1935" t="s">
        <v>79</v>
      </c>
      <c r="F1935" t="s">
        <v>198</v>
      </c>
      <c r="G1935" t="s">
        <v>95</v>
      </c>
      <c r="H1935" t="s">
        <v>97</v>
      </c>
      <c r="I1935" t="s">
        <v>205</v>
      </c>
      <c r="J1935" t="s">
        <v>111</v>
      </c>
      <c r="K1935" t="s">
        <v>116</v>
      </c>
      <c r="L1935">
        <v>9</v>
      </c>
      <c r="X1935" s="16"/>
      <c r="Y1935" t="s">
        <v>69</v>
      </c>
      <c r="AB1935">
        <v>4</v>
      </c>
      <c r="AE1935" s="16"/>
      <c r="AF1935" s="16"/>
      <c r="AG1935" s="16"/>
      <c r="AH1935" s="16"/>
      <c r="AI1935" s="16"/>
      <c r="AJ1935" s="16"/>
      <c r="AK1935">
        <v>9</v>
      </c>
      <c r="AL1935" s="16">
        <v>10</v>
      </c>
      <c r="AM1935" s="16">
        <v>9</v>
      </c>
      <c r="AN1935" s="16">
        <v>7</v>
      </c>
      <c r="AO1935" s="16">
        <v>10</v>
      </c>
      <c r="AP1935" s="16">
        <v>9</v>
      </c>
      <c r="AQ1935" s="16">
        <v>3</v>
      </c>
      <c r="AR1935" s="16">
        <v>4</v>
      </c>
      <c r="AS1935" s="16">
        <v>1</v>
      </c>
      <c r="AT1935" s="16">
        <v>2</v>
      </c>
      <c r="AU1935">
        <v>0</v>
      </c>
      <c r="AV1935">
        <v>1</v>
      </c>
      <c r="AW1935">
        <v>1</v>
      </c>
      <c r="AX1935">
        <v>0</v>
      </c>
      <c r="AY1935">
        <v>0</v>
      </c>
      <c r="AZ1935">
        <v>0</v>
      </c>
    </row>
    <row r="1936" spans="1:52" x14ac:dyDescent="0.35">
      <c r="A1936">
        <v>14965</v>
      </c>
      <c r="B1936" t="s">
        <v>69</v>
      </c>
      <c r="C1936" t="s">
        <v>74</v>
      </c>
      <c r="D1936" t="s">
        <v>68</v>
      </c>
      <c r="E1936" t="s">
        <v>84</v>
      </c>
      <c r="F1936" t="s">
        <v>196</v>
      </c>
      <c r="G1936" t="s">
        <v>96</v>
      </c>
      <c r="H1936" t="s">
        <v>98</v>
      </c>
      <c r="I1936" t="s">
        <v>205</v>
      </c>
      <c r="J1936" t="s">
        <v>111</v>
      </c>
      <c r="K1936" t="s">
        <v>202</v>
      </c>
      <c r="L1936">
        <v>7</v>
      </c>
      <c r="X1936" s="16"/>
      <c r="Y1936" t="s">
        <v>69</v>
      </c>
      <c r="AB1936">
        <v>5</v>
      </c>
      <c r="AE1936" s="16"/>
      <c r="AF1936" s="16"/>
      <c r="AG1936" s="16"/>
      <c r="AH1936" s="16"/>
      <c r="AI1936" s="16"/>
      <c r="AJ1936" s="16"/>
      <c r="AK1936">
        <v>5</v>
      </c>
      <c r="AL1936" s="16">
        <v>6</v>
      </c>
      <c r="AM1936" s="16">
        <v>6</v>
      </c>
      <c r="AN1936" s="16">
        <v>6</v>
      </c>
      <c r="AO1936" s="16">
        <v>8</v>
      </c>
      <c r="AP1936" s="16">
        <v>7</v>
      </c>
      <c r="AQ1936" s="16">
        <v>3</v>
      </c>
      <c r="AR1936" s="16">
        <v>4</v>
      </c>
      <c r="AS1936" s="16">
        <v>1</v>
      </c>
      <c r="AT1936" s="16">
        <v>2</v>
      </c>
      <c r="AU1936">
        <v>0</v>
      </c>
      <c r="AV1936">
        <v>1</v>
      </c>
      <c r="AW1936">
        <v>0</v>
      </c>
      <c r="AX1936">
        <v>0</v>
      </c>
      <c r="AY1936">
        <v>1</v>
      </c>
      <c r="AZ1936">
        <v>0</v>
      </c>
    </row>
    <row r="1937" spans="1:52" x14ac:dyDescent="0.35">
      <c r="A1937">
        <v>14966</v>
      </c>
      <c r="B1937" t="s">
        <v>69</v>
      </c>
      <c r="C1937" t="s">
        <v>74</v>
      </c>
      <c r="D1937" t="s">
        <v>68</v>
      </c>
      <c r="E1937" t="s">
        <v>81</v>
      </c>
      <c r="F1937" t="s">
        <v>198</v>
      </c>
      <c r="G1937" t="s">
        <v>96</v>
      </c>
      <c r="H1937" t="s">
        <v>97</v>
      </c>
      <c r="I1937" t="s">
        <v>206</v>
      </c>
      <c r="J1937" t="s">
        <v>111</v>
      </c>
      <c r="K1937" t="s">
        <v>204</v>
      </c>
      <c r="L1937">
        <v>6</v>
      </c>
      <c r="X1937" s="16"/>
      <c r="Y1937" t="s">
        <v>68</v>
      </c>
      <c r="Z1937">
        <v>7</v>
      </c>
      <c r="AA1937">
        <v>5</v>
      </c>
      <c r="AB1937">
        <v>3</v>
      </c>
      <c r="AC1937">
        <v>7</v>
      </c>
      <c r="AD1937" t="s">
        <v>129</v>
      </c>
      <c r="AE1937" s="16">
        <v>3</v>
      </c>
      <c r="AF1937" s="16">
        <v>5</v>
      </c>
      <c r="AG1937" s="16">
        <v>3</v>
      </c>
      <c r="AH1937" s="16">
        <v>4</v>
      </c>
      <c r="AI1937" s="16"/>
      <c r="AJ1937" s="16">
        <v>2</v>
      </c>
      <c r="AK1937">
        <v>5</v>
      </c>
      <c r="AL1937" s="16">
        <v>6</v>
      </c>
      <c r="AM1937" s="16">
        <v>7</v>
      </c>
      <c r="AN1937" s="16">
        <v>7</v>
      </c>
      <c r="AO1937" s="16">
        <v>7</v>
      </c>
      <c r="AP1937" s="16">
        <v>5</v>
      </c>
      <c r="AQ1937" s="16">
        <v>1</v>
      </c>
      <c r="AR1937" s="16">
        <v>3</v>
      </c>
      <c r="AS1937" s="16">
        <v>2</v>
      </c>
      <c r="AT1937" s="16">
        <v>4</v>
      </c>
      <c r="AU1937">
        <v>1</v>
      </c>
      <c r="AV1937">
        <v>1</v>
      </c>
      <c r="AW1937">
        <v>0</v>
      </c>
      <c r="AX1937">
        <v>0</v>
      </c>
      <c r="AY1937">
        <v>0</v>
      </c>
      <c r="AZ1937">
        <v>0</v>
      </c>
    </row>
    <row r="1938" spans="1:52" x14ac:dyDescent="0.35">
      <c r="A1938">
        <v>14967</v>
      </c>
      <c r="B1938" t="s">
        <v>69</v>
      </c>
      <c r="C1938" t="s">
        <v>74</v>
      </c>
      <c r="D1938" t="s">
        <v>68</v>
      </c>
      <c r="E1938" t="s">
        <v>77</v>
      </c>
      <c r="F1938" t="s">
        <v>198</v>
      </c>
      <c r="G1938" t="s">
        <v>95</v>
      </c>
      <c r="H1938" t="s">
        <v>97</v>
      </c>
      <c r="I1938" t="s">
        <v>199</v>
      </c>
      <c r="J1938" t="s">
        <v>112</v>
      </c>
      <c r="K1938" t="s">
        <v>202</v>
      </c>
      <c r="L1938">
        <v>5</v>
      </c>
      <c r="X1938" s="16"/>
      <c r="Y1938" t="s">
        <v>68</v>
      </c>
      <c r="Z1938">
        <v>4</v>
      </c>
      <c r="AA1938">
        <v>3</v>
      </c>
      <c r="AB1938">
        <v>4</v>
      </c>
      <c r="AC1938">
        <v>3</v>
      </c>
      <c r="AD1938" t="s">
        <v>128</v>
      </c>
      <c r="AE1938" s="16">
        <v>5</v>
      </c>
      <c r="AF1938" s="16">
        <v>3</v>
      </c>
      <c r="AG1938" s="16">
        <v>4</v>
      </c>
      <c r="AH1938" s="16">
        <v>2</v>
      </c>
      <c r="AI1938" s="16">
        <v>1</v>
      </c>
      <c r="AJ1938" s="16"/>
      <c r="AK1938">
        <v>8</v>
      </c>
      <c r="AL1938" s="16">
        <v>9</v>
      </c>
      <c r="AM1938" s="16">
        <v>9</v>
      </c>
      <c r="AN1938" s="16">
        <v>7</v>
      </c>
      <c r="AO1938" s="16">
        <v>5</v>
      </c>
      <c r="AP1938" s="16">
        <v>9</v>
      </c>
      <c r="AQ1938" s="16">
        <v>4</v>
      </c>
      <c r="AR1938" s="16">
        <v>1</v>
      </c>
      <c r="AS1938" s="16">
        <v>2</v>
      </c>
      <c r="AT1938" s="16">
        <v>3</v>
      </c>
      <c r="AU1938">
        <v>1</v>
      </c>
      <c r="AV1938">
        <v>1</v>
      </c>
      <c r="AW1938">
        <v>0</v>
      </c>
      <c r="AX1938">
        <v>0</v>
      </c>
      <c r="AY1938">
        <v>0</v>
      </c>
      <c r="AZ1938">
        <v>0</v>
      </c>
    </row>
    <row r="1939" spans="1:52" x14ac:dyDescent="0.35">
      <c r="A1939">
        <v>14969</v>
      </c>
      <c r="B1939" t="s">
        <v>69</v>
      </c>
      <c r="C1939" t="s">
        <v>74</v>
      </c>
      <c r="D1939" t="s">
        <v>68</v>
      </c>
      <c r="E1939" t="s">
        <v>81</v>
      </c>
      <c r="F1939" t="s">
        <v>198</v>
      </c>
      <c r="G1939" t="s">
        <v>96</v>
      </c>
      <c r="H1939" t="s">
        <v>98</v>
      </c>
      <c r="I1939" t="s">
        <v>203</v>
      </c>
      <c r="J1939" t="s">
        <v>111</v>
      </c>
      <c r="K1939" t="s">
        <v>204</v>
      </c>
      <c r="L1939">
        <v>10</v>
      </c>
      <c r="X1939" s="16"/>
      <c r="Y1939" t="s">
        <v>69</v>
      </c>
      <c r="AB1939">
        <v>4</v>
      </c>
      <c r="AE1939" s="16"/>
      <c r="AF1939" s="16"/>
      <c r="AG1939" s="16"/>
      <c r="AH1939" s="16"/>
      <c r="AI1939" s="16"/>
      <c r="AJ1939" s="16"/>
      <c r="AK1939">
        <v>9</v>
      </c>
      <c r="AL1939" s="16">
        <v>9</v>
      </c>
      <c r="AM1939" s="16">
        <v>9</v>
      </c>
      <c r="AN1939" s="16">
        <v>9</v>
      </c>
      <c r="AO1939" s="16">
        <v>7</v>
      </c>
      <c r="AP1939" s="16">
        <v>7</v>
      </c>
      <c r="AQ1939" s="16">
        <v>1</v>
      </c>
      <c r="AR1939" s="16">
        <v>4</v>
      </c>
      <c r="AS1939" s="16">
        <v>3</v>
      </c>
      <c r="AT1939" s="16">
        <v>2</v>
      </c>
      <c r="AU1939">
        <v>0</v>
      </c>
      <c r="AV1939">
        <v>1</v>
      </c>
      <c r="AW1939">
        <v>1</v>
      </c>
      <c r="AX1939">
        <v>0</v>
      </c>
      <c r="AY1939">
        <v>1</v>
      </c>
      <c r="AZ1939">
        <v>0</v>
      </c>
    </row>
    <row r="1940" spans="1:52" x14ac:dyDescent="0.35">
      <c r="A1940">
        <v>14972</v>
      </c>
      <c r="B1940" t="s">
        <v>69</v>
      </c>
      <c r="C1940" t="s">
        <v>74</v>
      </c>
      <c r="D1940" t="s">
        <v>68</v>
      </c>
      <c r="E1940" t="s">
        <v>81</v>
      </c>
      <c r="F1940" t="s">
        <v>198</v>
      </c>
      <c r="G1940" t="s">
        <v>96</v>
      </c>
      <c r="H1940" t="s">
        <v>98</v>
      </c>
      <c r="I1940" t="s">
        <v>205</v>
      </c>
      <c r="J1940" t="s">
        <v>111</v>
      </c>
      <c r="K1940" t="s">
        <v>204</v>
      </c>
      <c r="L1940">
        <v>5</v>
      </c>
      <c r="X1940" s="16"/>
      <c r="Y1940" t="s">
        <v>69</v>
      </c>
      <c r="AB1940">
        <v>5</v>
      </c>
      <c r="AE1940" s="16"/>
      <c r="AF1940" s="16"/>
      <c r="AG1940" s="16"/>
      <c r="AH1940" s="16"/>
      <c r="AI1940" s="16"/>
      <c r="AJ1940" s="16"/>
      <c r="AK1940">
        <v>2</v>
      </c>
      <c r="AL1940" s="16">
        <v>3</v>
      </c>
      <c r="AM1940" s="16">
        <v>6</v>
      </c>
      <c r="AN1940" s="16">
        <v>4</v>
      </c>
      <c r="AO1940" s="16">
        <v>4</v>
      </c>
      <c r="AP1940" s="16">
        <v>5</v>
      </c>
      <c r="AQ1940" s="16">
        <v>3</v>
      </c>
      <c r="AR1940" s="16">
        <v>4</v>
      </c>
      <c r="AS1940" s="16">
        <v>2</v>
      </c>
      <c r="AT1940" s="16">
        <v>1</v>
      </c>
      <c r="AU1940">
        <v>0</v>
      </c>
      <c r="AV1940">
        <v>1</v>
      </c>
      <c r="AW1940">
        <v>1</v>
      </c>
      <c r="AX1940">
        <v>0</v>
      </c>
      <c r="AY1940">
        <v>0</v>
      </c>
      <c r="AZ1940">
        <v>0</v>
      </c>
    </row>
    <row r="1941" spans="1:52" x14ac:dyDescent="0.35">
      <c r="A1941">
        <v>14973</v>
      </c>
      <c r="B1941" t="s">
        <v>69</v>
      </c>
      <c r="C1941" t="s">
        <v>74</v>
      </c>
      <c r="D1941" t="s">
        <v>68</v>
      </c>
      <c r="E1941" t="s">
        <v>85</v>
      </c>
      <c r="F1941" t="s">
        <v>200</v>
      </c>
      <c r="G1941" t="s">
        <v>96</v>
      </c>
      <c r="H1941" t="s">
        <v>99</v>
      </c>
      <c r="I1941" t="s">
        <v>206</v>
      </c>
      <c r="J1941" t="s">
        <v>110</v>
      </c>
      <c r="K1941" t="s">
        <v>202</v>
      </c>
      <c r="L1941">
        <v>6</v>
      </c>
      <c r="P1941">
        <v>6</v>
      </c>
      <c r="Q1941">
        <v>6</v>
      </c>
      <c r="R1941">
        <v>9</v>
      </c>
      <c r="S1941">
        <v>5</v>
      </c>
      <c r="T1941">
        <v>7</v>
      </c>
      <c r="U1941">
        <v>6</v>
      </c>
      <c r="V1941" t="s">
        <v>122</v>
      </c>
      <c r="X1941">
        <v>3</v>
      </c>
      <c r="Y1941" t="s">
        <v>68</v>
      </c>
      <c r="Z1941">
        <v>7</v>
      </c>
      <c r="AA1941">
        <v>4</v>
      </c>
      <c r="AB1941">
        <v>4</v>
      </c>
      <c r="AC1941">
        <v>5</v>
      </c>
      <c r="AD1941" t="s">
        <v>128</v>
      </c>
      <c r="AE1941" s="16">
        <v>3</v>
      </c>
      <c r="AF1941" s="16">
        <v>4</v>
      </c>
      <c r="AG1941" s="16">
        <v>3</v>
      </c>
      <c r="AH1941" s="16">
        <v>4</v>
      </c>
      <c r="AI1941" s="16">
        <v>2</v>
      </c>
      <c r="AJ1941" s="16"/>
      <c r="AL1941" s="16"/>
      <c r="AM1941" s="16"/>
      <c r="AN1941" s="16"/>
      <c r="AO1941" s="16"/>
      <c r="AP1941" s="16"/>
      <c r="AQ1941" s="16"/>
      <c r="AR1941" s="16"/>
      <c r="AS1941" s="16"/>
      <c r="AT1941" s="16"/>
      <c r="AU1941">
        <v>0</v>
      </c>
      <c r="AV1941">
        <v>1</v>
      </c>
      <c r="AW1941">
        <v>0</v>
      </c>
      <c r="AX1941">
        <v>0</v>
      </c>
      <c r="AY1941">
        <v>0</v>
      </c>
      <c r="AZ1941">
        <v>0</v>
      </c>
    </row>
    <row r="1942" spans="1:52" x14ac:dyDescent="0.35">
      <c r="A1942">
        <v>14974</v>
      </c>
      <c r="B1942" t="s">
        <v>69</v>
      </c>
      <c r="C1942" t="s">
        <v>74</v>
      </c>
      <c r="D1942" t="s">
        <v>68</v>
      </c>
      <c r="E1942" t="s">
        <v>75</v>
      </c>
      <c r="F1942" t="s">
        <v>198</v>
      </c>
      <c r="G1942" t="s">
        <v>95</v>
      </c>
      <c r="H1942" t="s">
        <v>97</v>
      </c>
      <c r="I1942" t="s">
        <v>199</v>
      </c>
      <c r="J1942" t="s">
        <v>111</v>
      </c>
      <c r="K1942" t="s">
        <v>204</v>
      </c>
      <c r="L1942">
        <v>9</v>
      </c>
      <c r="X1942" s="16"/>
      <c r="Y1942" t="s">
        <v>69</v>
      </c>
      <c r="AB1942">
        <v>4</v>
      </c>
      <c r="AE1942" s="16"/>
      <c r="AF1942" s="16"/>
      <c r="AG1942" s="16"/>
      <c r="AH1942" s="16"/>
      <c r="AI1942" s="16"/>
      <c r="AJ1942" s="16"/>
      <c r="AK1942">
        <v>10</v>
      </c>
      <c r="AL1942" s="16">
        <v>10</v>
      </c>
      <c r="AM1942" s="16">
        <v>10</v>
      </c>
      <c r="AN1942" s="16">
        <v>9</v>
      </c>
      <c r="AO1942" s="16">
        <v>7</v>
      </c>
      <c r="AP1942" s="16">
        <v>7</v>
      </c>
      <c r="AQ1942" s="16">
        <v>2</v>
      </c>
      <c r="AR1942" s="16">
        <v>4</v>
      </c>
      <c r="AS1942" s="16">
        <v>3</v>
      </c>
      <c r="AT1942" s="16">
        <v>1</v>
      </c>
      <c r="AU1942">
        <v>1</v>
      </c>
      <c r="AV1942">
        <v>0</v>
      </c>
      <c r="AW1942">
        <v>0</v>
      </c>
      <c r="AX1942">
        <v>0</v>
      </c>
      <c r="AY1942">
        <v>0</v>
      </c>
      <c r="AZ1942">
        <v>0</v>
      </c>
    </row>
    <row r="1943" spans="1:52" x14ac:dyDescent="0.35">
      <c r="A1943">
        <v>14975</v>
      </c>
      <c r="B1943" t="s">
        <v>69</v>
      </c>
      <c r="C1943" t="s">
        <v>74</v>
      </c>
      <c r="D1943" t="s">
        <v>68</v>
      </c>
      <c r="E1943" t="s">
        <v>80</v>
      </c>
      <c r="F1943" t="s">
        <v>198</v>
      </c>
      <c r="G1943" t="s">
        <v>95</v>
      </c>
      <c r="H1943" t="s">
        <v>98</v>
      </c>
      <c r="I1943" t="s">
        <v>207</v>
      </c>
      <c r="J1943" t="s">
        <v>111</v>
      </c>
      <c r="K1943" t="s">
        <v>202</v>
      </c>
      <c r="L1943">
        <v>9</v>
      </c>
      <c r="X1943" s="16"/>
      <c r="Y1943" t="s">
        <v>69</v>
      </c>
      <c r="AB1943">
        <v>4</v>
      </c>
      <c r="AE1943" s="16"/>
      <c r="AF1943" s="16"/>
      <c r="AG1943" s="16"/>
      <c r="AH1943" s="16"/>
      <c r="AI1943" s="16"/>
      <c r="AJ1943" s="16"/>
      <c r="AK1943">
        <v>10</v>
      </c>
      <c r="AL1943" s="16">
        <v>9</v>
      </c>
      <c r="AM1943" s="16">
        <v>8</v>
      </c>
      <c r="AN1943" s="16">
        <v>9</v>
      </c>
      <c r="AO1943" s="16">
        <v>10</v>
      </c>
      <c r="AP1943" s="16">
        <v>10</v>
      </c>
      <c r="AQ1943" s="16">
        <v>1</v>
      </c>
      <c r="AR1943" s="16">
        <v>4</v>
      </c>
      <c r="AS1943" s="16">
        <v>2</v>
      </c>
      <c r="AT1943" s="16">
        <v>3</v>
      </c>
      <c r="AU1943">
        <v>1</v>
      </c>
      <c r="AV1943">
        <v>0</v>
      </c>
      <c r="AW1943">
        <v>0</v>
      </c>
      <c r="AX1943">
        <v>0</v>
      </c>
      <c r="AY1943">
        <v>0</v>
      </c>
      <c r="AZ1943">
        <v>0</v>
      </c>
    </row>
    <row r="1944" spans="1:52" x14ac:dyDescent="0.35">
      <c r="A1944">
        <v>14987</v>
      </c>
      <c r="B1944" t="s">
        <v>69</v>
      </c>
      <c r="C1944" t="s">
        <v>74</v>
      </c>
      <c r="D1944" t="s">
        <v>68</v>
      </c>
      <c r="E1944" t="s">
        <v>85</v>
      </c>
      <c r="F1944" t="s">
        <v>196</v>
      </c>
      <c r="G1944" t="s">
        <v>96</v>
      </c>
      <c r="H1944" t="s">
        <v>97</v>
      </c>
      <c r="I1944" t="s">
        <v>201</v>
      </c>
      <c r="J1944" t="s">
        <v>111</v>
      </c>
      <c r="K1944" t="s">
        <v>116</v>
      </c>
      <c r="L1944">
        <v>9</v>
      </c>
      <c r="X1944" s="16"/>
      <c r="Y1944" t="s">
        <v>69</v>
      </c>
      <c r="AB1944">
        <v>4</v>
      </c>
      <c r="AE1944" s="16"/>
      <c r="AF1944" s="16"/>
      <c r="AG1944" s="16"/>
      <c r="AH1944" s="16"/>
      <c r="AI1944" s="16"/>
      <c r="AJ1944" s="16"/>
      <c r="AK1944">
        <v>8</v>
      </c>
      <c r="AL1944" s="16">
        <v>7</v>
      </c>
      <c r="AM1944" s="16">
        <v>8</v>
      </c>
      <c r="AN1944" s="16">
        <v>7</v>
      </c>
      <c r="AO1944" s="16">
        <v>7</v>
      </c>
      <c r="AP1944" s="16">
        <v>10</v>
      </c>
      <c r="AQ1944" s="16">
        <v>1</v>
      </c>
      <c r="AR1944" s="16">
        <v>3</v>
      </c>
      <c r="AS1944" s="16">
        <v>4</v>
      </c>
      <c r="AT1944" s="16">
        <v>2</v>
      </c>
      <c r="AU1944">
        <v>0</v>
      </c>
      <c r="AV1944">
        <v>1</v>
      </c>
      <c r="AW1944">
        <v>0</v>
      </c>
      <c r="AX1944">
        <v>0</v>
      </c>
      <c r="AY1944">
        <v>0</v>
      </c>
      <c r="AZ1944">
        <v>0</v>
      </c>
    </row>
    <row r="1945" spans="1:52" x14ac:dyDescent="0.35">
      <c r="A1945">
        <v>14990</v>
      </c>
      <c r="B1945" t="s">
        <v>69</v>
      </c>
      <c r="C1945" t="s">
        <v>74</v>
      </c>
      <c r="D1945" t="s">
        <v>68</v>
      </c>
      <c r="E1945" t="s">
        <v>84</v>
      </c>
      <c r="F1945" t="s">
        <v>200</v>
      </c>
      <c r="G1945" t="s">
        <v>94</v>
      </c>
      <c r="H1945" t="s">
        <v>99</v>
      </c>
      <c r="I1945" t="s">
        <v>201</v>
      </c>
      <c r="J1945" t="s">
        <v>111</v>
      </c>
      <c r="K1945" t="s">
        <v>204</v>
      </c>
      <c r="L1945">
        <v>9</v>
      </c>
      <c r="X1945" s="16"/>
      <c r="Y1945" t="s">
        <v>69</v>
      </c>
      <c r="AB1945">
        <v>4</v>
      </c>
      <c r="AE1945" s="16"/>
      <c r="AF1945" s="16"/>
      <c r="AG1945" s="16"/>
      <c r="AH1945" s="16"/>
      <c r="AI1945" s="16"/>
      <c r="AJ1945" s="16"/>
      <c r="AK1945">
        <v>8</v>
      </c>
      <c r="AL1945" s="16">
        <v>7</v>
      </c>
      <c r="AM1945" s="16">
        <v>9</v>
      </c>
      <c r="AN1945" s="16">
        <v>8</v>
      </c>
      <c r="AO1945" s="16">
        <v>7</v>
      </c>
      <c r="AP1945" s="16">
        <v>8</v>
      </c>
      <c r="AQ1945" s="16">
        <v>1</v>
      </c>
      <c r="AR1945" s="16">
        <v>3</v>
      </c>
      <c r="AS1945" s="16">
        <v>4</v>
      </c>
      <c r="AT1945" s="16">
        <v>2</v>
      </c>
      <c r="AU1945">
        <v>1</v>
      </c>
      <c r="AV1945">
        <v>1</v>
      </c>
      <c r="AW1945">
        <v>0</v>
      </c>
      <c r="AX1945">
        <v>0</v>
      </c>
      <c r="AY1945">
        <v>0</v>
      </c>
      <c r="AZ1945">
        <v>0</v>
      </c>
    </row>
    <row r="1946" spans="1:52" x14ac:dyDescent="0.35">
      <c r="A1946">
        <v>14993</v>
      </c>
      <c r="B1946" t="s">
        <v>69</v>
      </c>
      <c r="C1946" t="s">
        <v>74</v>
      </c>
      <c r="D1946" t="s">
        <v>68</v>
      </c>
      <c r="E1946" t="s">
        <v>77</v>
      </c>
      <c r="F1946" t="s">
        <v>208</v>
      </c>
      <c r="G1946" t="s">
        <v>96</v>
      </c>
      <c r="H1946" t="s">
        <v>98</v>
      </c>
      <c r="I1946" t="s">
        <v>206</v>
      </c>
      <c r="J1946" t="s">
        <v>111</v>
      </c>
      <c r="K1946" t="s">
        <v>202</v>
      </c>
      <c r="L1946">
        <v>10</v>
      </c>
      <c r="X1946" s="16"/>
      <c r="Y1946" t="s">
        <v>69</v>
      </c>
      <c r="AB1946">
        <v>4</v>
      </c>
      <c r="AE1946" s="16"/>
      <c r="AF1946" s="16"/>
      <c r="AG1946" s="16"/>
      <c r="AH1946" s="16"/>
      <c r="AI1946" s="16"/>
      <c r="AJ1946" s="16"/>
      <c r="AK1946">
        <v>9</v>
      </c>
      <c r="AL1946" s="16">
        <v>10</v>
      </c>
      <c r="AM1946" s="16">
        <v>7</v>
      </c>
      <c r="AN1946" s="16">
        <v>7</v>
      </c>
      <c r="AO1946" s="16">
        <v>7</v>
      </c>
      <c r="AP1946" s="16">
        <v>8</v>
      </c>
      <c r="AQ1946" s="16">
        <v>2</v>
      </c>
      <c r="AR1946" s="16">
        <v>3</v>
      </c>
      <c r="AS1946" s="16">
        <v>1</v>
      </c>
      <c r="AT1946" s="16">
        <v>4</v>
      </c>
      <c r="AU1946">
        <v>1</v>
      </c>
      <c r="AV1946">
        <v>1</v>
      </c>
      <c r="AW1946">
        <v>0</v>
      </c>
      <c r="AX1946">
        <v>0</v>
      </c>
      <c r="AY1946">
        <v>0</v>
      </c>
      <c r="AZ1946">
        <v>0</v>
      </c>
    </row>
    <row r="1947" spans="1:52" x14ac:dyDescent="0.35">
      <c r="A1947">
        <v>14995</v>
      </c>
      <c r="B1947" t="s">
        <v>69</v>
      </c>
      <c r="C1947" t="s">
        <v>74</v>
      </c>
      <c r="D1947" t="s">
        <v>68</v>
      </c>
      <c r="E1947" t="s">
        <v>83</v>
      </c>
      <c r="F1947" t="s">
        <v>198</v>
      </c>
      <c r="G1947" t="s">
        <v>95</v>
      </c>
      <c r="H1947" t="s">
        <v>97</v>
      </c>
      <c r="I1947" t="s">
        <v>205</v>
      </c>
      <c r="J1947" t="s">
        <v>111</v>
      </c>
      <c r="K1947" t="s">
        <v>202</v>
      </c>
      <c r="L1947">
        <v>9</v>
      </c>
      <c r="X1947" s="16"/>
      <c r="Y1947" t="s">
        <v>68</v>
      </c>
      <c r="Z1947">
        <v>7</v>
      </c>
      <c r="AA1947">
        <v>3</v>
      </c>
      <c r="AB1947">
        <v>5</v>
      </c>
      <c r="AC1947">
        <v>10</v>
      </c>
      <c r="AD1947" t="s">
        <v>128</v>
      </c>
      <c r="AE1947" s="16">
        <v>3</v>
      </c>
      <c r="AF1947" s="16">
        <v>2</v>
      </c>
      <c r="AG1947" s="16">
        <v>3</v>
      </c>
      <c r="AH1947" s="16">
        <v>3</v>
      </c>
      <c r="AI1947" s="16">
        <v>3</v>
      </c>
      <c r="AJ1947" s="16"/>
      <c r="AK1947">
        <v>9</v>
      </c>
      <c r="AL1947" s="16">
        <v>10</v>
      </c>
      <c r="AM1947" s="16">
        <v>9</v>
      </c>
      <c r="AN1947" s="16">
        <v>7</v>
      </c>
      <c r="AO1947" s="16">
        <v>9</v>
      </c>
      <c r="AP1947" s="16">
        <v>8</v>
      </c>
      <c r="AQ1947" s="16">
        <v>2</v>
      </c>
      <c r="AR1947" s="16">
        <v>1</v>
      </c>
      <c r="AS1947" s="16">
        <v>4</v>
      </c>
      <c r="AT1947" s="16">
        <v>3</v>
      </c>
      <c r="AU1947">
        <v>1</v>
      </c>
      <c r="AV1947">
        <v>0</v>
      </c>
      <c r="AW1947">
        <v>1</v>
      </c>
      <c r="AX1947">
        <v>0</v>
      </c>
      <c r="AY1947">
        <v>0</v>
      </c>
      <c r="AZ1947">
        <v>0</v>
      </c>
    </row>
    <row r="1948" spans="1:52" x14ac:dyDescent="0.35">
      <c r="A1948">
        <v>14997</v>
      </c>
      <c r="B1948" t="s">
        <v>69</v>
      </c>
      <c r="C1948" t="s">
        <v>74</v>
      </c>
      <c r="D1948" t="s">
        <v>68</v>
      </c>
      <c r="E1948" t="s">
        <v>76</v>
      </c>
      <c r="F1948" t="s">
        <v>196</v>
      </c>
      <c r="G1948" t="s">
        <v>96</v>
      </c>
      <c r="H1948" t="s">
        <v>98</v>
      </c>
      <c r="I1948" t="s">
        <v>209</v>
      </c>
      <c r="J1948" t="s">
        <v>110</v>
      </c>
      <c r="K1948" t="s">
        <v>204</v>
      </c>
      <c r="L1948">
        <v>10</v>
      </c>
      <c r="P1948">
        <v>9</v>
      </c>
      <c r="Q1948">
        <v>9</v>
      </c>
      <c r="R1948">
        <v>9</v>
      </c>
      <c r="S1948">
        <v>9</v>
      </c>
      <c r="T1948">
        <v>10</v>
      </c>
      <c r="U1948">
        <v>9</v>
      </c>
      <c r="V1948" t="s">
        <v>123</v>
      </c>
      <c r="X1948">
        <v>3</v>
      </c>
      <c r="Y1948" t="s">
        <v>69</v>
      </c>
      <c r="AB1948">
        <v>4</v>
      </c>
      <c r="AE1948" s="16"/>
      <c r="AF1948" s="16"/>
      <c r="AG1948" s="16"/>
      <c r="AH1948" s="16"/>
      <c r="AI1948" s="16"/>
      <c r="AJ1948" s="16"/>
      <c r="AL1948" s="16"/>
      <c r="AM1948" s="16"/>
      <c r="AN1948" s="16"/>
      <c r="AO1948" s="16"/>
      <c r="AP1948" s="16"/>
      <c r="AQ1948" s="16"/>
      <c r="AR1948" s="16"/>
      <c r="AS1948" s="16"/>
      <c r="AT1948" s="16"/>
      <c r="AU1948">
        <v>1</v>
      </c>
      <c r="AV1948">
        <v>0</v>
      </c>
      <c r="AW1948">
        <v>0</v>
      </c>
      <c r="AX1948">
        <v>0</v>
      </c>
      <c r="AY1948">
        <v>0</v>
      </c>
      <c r="AZ1948">
        <v>0</v>
      </c>
    </row>
    <row r="1949" spans="1:52" x14ac:dyDescent="0.35">
      <c r="A1949">
        <v>15000</v>
      </c>
      <c r="B1949" t="s">
        <v>69</v>
      </c>
      <c r="C1949" t="s">
        <v>74</v>
      </c>
      <c r="D1949" t="s">
        <v>68</v>
      </c>
      <c r="E1949" t="s">
        <v>76</v>
      </c>
      <c r="F1949" t="s">
        <v>200</v>
      </c>
      <c r="G1949" t="s">
        <v>96</v>
      </c>
      <c r="H1949" t="s">
        <v>97</v>
      </c>
      <c r="I1949" t="s">
        <v>199</v>
      </c>
      <c r="J1949" t="s">
        <v>111</v>
      </c>
      <c r="K1949" t="s">
        <v>204</v>
      </c>
      <c r="L1949">
        <v>9</v>
      </c>
      <c r="X1949" s="16"/>
      <c r="Y1949" t="s">
        <v>69</v>
      </c>
      <c r="AB1949">
        <v>5</v>
      </c>
      <c r="AE1949" s="16"/>
      <c r="AF1949" s="16"/>
      <c r="AG1949" s="16"/>
      <c r="AH1949" s="16"/>
      <c r="AI1949" s="16"/>
      <c r="AJ1949" s="16"/>
      <c r="AK1949">
        <v>8</v>
      </c>
      <c r="AL1949" s="16">
        <v>8</v>
      </c>
      <c r="AM1949" s="16">
        <v>7</v>
      </c>
      <c r="AN1949" s="16">
        <v>7</v>
      </c>
      <c r="AO1949" s="16">
        <v>10</v>
      </c>
      <c r="AP1949" s="16">
        <v>9</v>
      </c>
      <c r="AQ1949" s="16">
        <v>1</v>
      </c>
      <c r="AR1949" s="16">
        <v>3</v>
      </c>
      <c r="AS1949" s="16">
        <v>4</v>
      </c>
      <c r="AT1949" s="16">
        <v>2</v>
      </c>
      <c r="AU1949">
        <v>0</v>
      </c>
      <c r="AV1949">
        <v>1</v>
      </c>
      <c r="AW1949">
        <v>0</v>
      </c>
      <c r="AX1949">
        <v>0</v>
      </c>
      <c r="AY1949">
        <v>0</v>
      </c>
      <c r="AZ1949">
        <v>0</v>
      </c>
    </row>
    <row r="1950" spans="1:52" x14ac:dyDescent="0.35">
      <c r="A1950">
        <v>15004</v>
      </c>
      <c r="B1950" t="s">
        <v>69</v>
      </c>
      <c r="C1950" t="s">
        <v>74</v>
      </c>
      <c r="D1950" t="s">
        <v>68</v>
      </c>
      <c r="E1950" t="s">
        <v>83</v>
      </c>
      <c r="F1950" t="s">
        <v>198</v>
      </c>
      <c r="G1950" t="s">
        <v>96</v>
      </c>
      <c r="H1950" t="s">
        <v>97</v>
      </c>
      <c r="I1950" t="s">
        <v>207</v>
      </c>
      <c r="J1950" t="s">
        <v>111</v>
      </c>
      <c r="K1950" t="s">
        <v>202</v>
      </c>
      <c r="L1950">
        <v>10</v>
      </c>
      <c r="X1950" s="16"/>
      <c r="Y1950" t="s">
        <v>68</v>
      </c>
      <c r="Z1950">
        <v>10</v>
      </c>
      <c r="AA1950">
        <v>5</v>
      </c>
      <c r="AB1950">
        <v>5</v>
      </c>
      <c r="AC1950">
        <v>9</v>
      </c>
      <c r="AD1950" t="s">
        <v>128</v>
      </c>
      <c r="AE1950" s="16">
        <v>5</v>
      </c>
      <c r="AF1950" s="16">
        <v>4</v>
      </c>
      <c r="AG1950" s="16">
        <v>4</v>
      </c>
      <c r="AH1950" s="16">
        <v>4</v>
      </c>
      <c r="AI1950" s="16">
        <v>1</v>
      </c>
      <c r="AJ1950" s="16"/>
      <c r="AK1950">
        <v>9</v>
      </c>
      <c r="AL1950" s="16">
        <v>9</v>
      </c>
      <c r="AM1950" s="16">
        <v>10</v>
      </c>
      <c r="AN1950" s="16">
        <v>8</v>
      </c>
      <c r="AO1950" s="16">
        <v>9</v>
      </c>
      <c r="AP1950" s="16">
        <v>10</v>
      </c>
      <c r="AQ1950" s="16">
        <v>3</v>
      </c>
      <c r="AR1950" s="16">
        <v>2</v>
      </c>
      <c r="AS1950" s="16">
        <v>1</v>
      </c>
      <c r="AT1950" s="16">
        <v>4</v>
      </c>
      <c r="AU1950">
        <v>1</v>
      </c>
      <c r="AV1950">
        <v>1</v>
      </c>
      <c r="AW1950">
        <v>0</v>
      </c>
      <c r="AX1950">
        <v>0</v>
      </c>
      <c r="AY1950">
        <v>0</v>
      </c>
      <c r="AZ1950">
        <v>0</v>
      </c>
    </row>
    <row r="1951" spans="1:52" x14ac:dyDescent="0.35">
      <c r="A1951">
        <v>15005</v>
      </c>
      <c r="B1951" t="s">
        <v>69</v>
      </c>
      <c r="C1951" t="s">
        <v>74</v>
      </c>
      <c r="D1951" t="s">
        <v>68</v>
      </c>
      <c r="E1951" t="s">
        <v>83</v>
      </c>
      <c r="F1951" t="s">
        <v>200</v>
      </c>
      <c r="G1951" t="s">
        <v>94</v>
      </c>
      <c r="H1951" t="s">
        <v>99</v>
      </c>
      <c r="I1951" t="s">
        <v>209</v>
      </c>
      <c r="J1951" t="s">
        <v>111</v>
      </c>
      <c r="K1951" t="s">
        <v>204</v>
      </c>
      <c r="L1951">
        <v>10</v>
      </c>
      <c r="X1951" s="16"/>
      <c r="Y1951" t="s">
        <v>69</v>
      </c>
      <c r="AB1951">
        <v>4</v>
      </c>
      <c r="AE1951" s="16"/>
      <c r="AF1951" s="16"/>
      <c r="AG1951" s="16"/>
      <c r="AH1951" s="16"/>
      <c r="AI1951" s="16"/>
      <c r="AJ1951" s="16"/>
      <c r="AK1951">
        <v>9</v>
      </c>
      <c r="AL1951" s="16">
        <v>10</v>
      </c>
      <c r="AM1951" s="16">
        <v>7</v>
      </c>
      <c r="AN1951" s="16">
        <v>10</v>
      </c>
      <c r="AO1951" s="16">
        <v>7</v>
      </c>
      <c r="AP1951" s="16">
        <v>6</v>
      </c>
      <c r="AQ1951" s="16">
        <v>3</v>
      </c>
      <c r="AR1951" s="16">
        <v>2</v>
      </c>
      <c r="AS1951" s="16">
        <v>4</v>
      </c>
      <c r="AT1951" s="16">
        <v>1</v>
      </c>
      <c r="AU1951">
        <v>1</v>
      </c>
      <c r="AV1951">
        <v>0</v>
      </c>
      <c r="AW1951">
        <v>0</v>
      </c>
      <c r="AX1951">
        <v>0</v>
      </c>
      <c r="AY1951">
        <v>1</v>
      </c>
      <c r="AZ1951">
        <v>0</v>
      </c>
    </row>
    <row r="1952" spans="1:52" x14ac:dyDescent="0.35">
      <c r="A1952">
        <v>15006</v>
      </c>
      <c r="B1952" t="s">
        <v>69</v>
      </c>
      <c r="C1952" t="s">
        <v>74</v>
      </c>
      <c r="D1952" t="s">
        <v>68</v>
      </c>
      <c r="E1952" t="s">
        <v>79</v>
      </c>
      <c r="F1952" t="s">
        <v>198</v>
      </c>
      <c r="G1952" t="s">
        <v>95</v>
      </c>
      <c r="H1952" t="s">
        <v>98</v>
      </c>
      <c r="I1952" t="s">
        <v>197</v>
      </c>
      <c r="J1952" t="s">
        <v>111</v>
      </c>
      <c r="K1952" t="s">
        <v>202</v>
      </c>
      <c r="L1952">
        <v>8</v>
      </c>
      <c r="X1952" s="16"/>
      <c r="Y1952" t="s">
        <v>69</v>
      </c>
      <c r="AB1952">
        <v>5</v>
      </c>
      <c r="AE1952" s="16"/>
      <c r="AF1952" s="16"/>
      <c r="AG1952" s="16"/>
      <c r="AH1952" s="16"/>
      <c r="AI1952" s="16"/>
      <c r="AJ1952" s="16"/>
      <c r="AK1952">
        <v>9</v>
      </c>
      <c r="AL1952" s="16">
        <v>10</v>
      </c>
      <c r="AM1952" s="16">
        <v>10</v>
      </c>
      <c r="AN1952" s="16">
        <v>9</v>
      </c>
      <c r="AO1952" s="16">
        <v>9</v>
      </c>
      <c r="AP1952" s="16">
        <v>8</v>
      </c>
      <c r="AQ1952" s="16">
        <v>1</v>
      </c>
      <c r="AR1952" s="16">
        <v>4</v>
      </c>
      <c r="AS1952" s="16">
        <v>2</v>
      </c>
      <c r="AT1952" s="16">
        <v>3</v>
      </c>
      <c r="AU1952">
        <v>0</v>
      </c>
      <c r="AV1952">
        <v>1</v>
      </c>
      <c r="AW1952">
        <v>0</v>
      </c>
      <c r="AX1952">
        <v>0</v>
      </c>
      <c r="AY1952">
        <v>0</v>
      </c>
      <c r="AZ1952">
        <v>0</v>
      </c>
    </row>
    <row r="1953" spans="1:52" x14ac:dyDescent="0.35">
      <c r="A1953">
        <v>15008</v>
      </c>
      <c r="B1953" t="s">
        <v>69</v>
      </c>
      <c r="C1953" t="s">
        <v>74</v>
      </c>
      <c r="D1953" t="s">
        <v>68</v>
      </c>
      <c r="E1953" t="s">
        <v>85</v>
      </c>
      <c r="F1953" t="s">
        <v>198</v>
      </c>
      <c r="G1953" t="s">
        <v>95</v>
      </c>
      <c r="H1953" t="s">
        <v>97</v>
      </c>
      <c r="I1953" t="s">
        <v>205</v>
      </c>
      <c r="J1953" t="s">
        <v>110</v>
      </c>
      <c r="K1953" t="s">
        <v>204</v>
      </c>
      <c r="L1953">
        <v>10</v>
      </c>
      <c r="P1953">
        <v>10</v>
      </c>
      <c r="Q1953">
        <v>10</v>
      </c>
      <c r="R1953">
        <v>9</v>
      </c>
      <c r="S1953">
        <v>9</v>
      </c>
      <c r="T1953">
        <v>9</v>
      </c>
      <c r="U1953">
        <v>10</v>
      </c>
      <c r="V1953" t="s">
        <v>123</v>
      </c>
      <c r="X1953">
        <v>4</v>
      </c>
      <c r="Y1953" t="s">
        <v>68</v>
      </c>
      <c r="Z1953">
        <v>9</v>
      </c>
      <c r="AA1953">
        <v>4</v>
      </c>
      <c r="AB1953">
        <v>5</v>
      </c>
      <c r="AC1953">
        <v>9</v>
      </c>
      <c r="AD1953" t="s">
        <v>128</v>
      </c>
      <c r="AE1953" s="16">
        <v>5</v>
      </c>
      <c r="AF1953" s="16">
        <v>4</v>
      </c>
      <c r="AG1953" s="16">
        <v>3</v>
      </c>
      <c r="AH1953" s="16">
        <v>4</v>
      </c>
      <c r="AI1953" s="16">
        <v>1</v>
      </c>
      <c r="AJ1953" s="16"/>
      <c r="AL1953" s="16"/>
      <c r="AM1953" s="16"/>
      <c r="AN1953" s="16"/>
      <c r="AO1953" s="16"/>
      <c r="AP1953" s="16"/>
      <c r="AQ1953" s="16"/>
      <c r="AR1953" s="16"/>
      <c r="AS1953" s="16"/>
      <c r="AT1953" s="16"/>
      <c r="AU1953">
        <v>0</v>
      </c>
      <c r="AV1953">
        <v>1</v>
      </c>
      <c r="AW1953">
        <v>1</v>
      </c>
      <c r="AX1953">
        <v>0</v>
      </c>
      <c r="AY1953">
        <v>0</v>
      </c>
      <c r="AZ1953">
        <v>0</v>
      </c>
    </row>
    <row r="1954" spans="1:52" x14ac:dyDescent="0.35">
      <c r="A1954">
        <v>15009</v>
      </c>
      <c r="B1954" t="s">
        <v>69</v>
      </c>
      <c r="C1954" t="s">
        <v>74</v>
      </c>
      <c r="D1954" t="s">
        <v>68</v>
      </c>
      <c r="E1954" t="s">
        <v>81</v>
      </c>
      <c r="F1954" t="s">
        <v>196</v>
      </c>
      <c r="G1954" t="s">
        <v>96</v>
      </c>
      <c r="H1954" t="s">
        <v>97</v>
      </c>
      <c r="I1954" t="s">
        <v>206</v>
      </c>
      <c r="J1954" t="s">
        <v>111</v>
      </c>
      <c r="K1954" t="s">
        <v>204</v>
      </c>
      <c r="L1954">
        <v>10</v>
      </c>
      <c r="X1954" s="16"/>
      <c r="Y1954" t="s">
        <v>69</v>
      </c>
      <c r="AB1954">
        <v>4</v>
      </c>
      <c r="AE1954" s="16"/>
      <c r="AF1954" s="16"/>
      <c r="AG1954" s="16"/>
      <c r="AH1954" s="16"/>
      <c r="AI1954" s="16"/>
      <c r="AJ1954" s="16"/>
      <c r="AK1954">
        <v>8</v>
      </c>
      <c r="AL1954" s="16">
        <v>7</v>
      </c>
      <c r="AM1954" s="16">
        <v>8</v>
      </c>
      <c r="AN1954" s="16">
        <v>7</v>
      </c>
      <c r="AO1954" s="16">
        <v>9</v>
      </c>
      <c r="AP1954" s="16">
        <v>9</v>
      </c>
      <c r="AQ1954" s="16">
        <v>1</v>
      </c>
      <c r="AR1954" s="16">
        <v>2</v>
      </c>
      <c r="AS1954" s="16">
        <v>3</v>
      </c>
      <c r="AT1954" s="16">
        <v>4</v>
      </c>
      <c r="AU1954">
        <v>0</v>
      </c>
      <c r="AV1954">
        <v>1</v>
      </c>
      <c r="AW1954">
        <v>0</v>
      </c>
      <c r="AX1954">
        <v>0</v>
      </c>
      <c r="AY1954">
        <v>0</v>
      </c>
      <c r="AZ1954">
        <v>0</v>
      </c>
    </row>
    <row r="1955" spans="1:52" x14ac:dyDescent="0.35">
      <c r="A1955">
        <v>15010</v>
      </c>
      <c r="B1955" t="s">
        <v>69</v>
      </c>
      <c r="C1955" t="s">
        <v>74</v>
      </c>
      <c r="D1955" t="s">
        <v>68</v>
      </c>
      <c r="E1955" t="s">
        <v>75</v>
      </c>
      <c r="F1955" t="s">
        <v>196</v>
      </c>
      <c r="G1955" t="s">
        <v>96</v>
      </c>
      <c r="H1955" t="s">
        <v>97</v>
      </c>
      <c r="I1955" t="s">
        <v>203</v>
      </c>
      <c r="J1955" t="s">
        <v>111</v>
      </c>
      <c r="K1955" t="s">
        <v>204</v>
      </c>
      <c r="L1955">
        <v>8</v>
      </c>
      <c r="X1955" s="16"/>
      <c r="Y1955" t="s">
        <v>69</v>
      </c>
      <c r="AB1955">
        <v>5</v>
      </c>
      <c r="AE1955" s="16"/>
      <c r="AF1955" s="16"/>
      <c r="AG1955" s="16"/>
      <c r="AH1955" s="16"/>
      <c r="AI1955" s="16"/>
      <c r="AJ1955" s="16"/>
      <c r="AK1955">
        <v>7</v>
      </c>
      <c r="AL1955" s="16">
        <v>9</v>
      </c>
      <c r="AM1955" s="16">
        <v>8</v>
      </c>
      <c r="AN1955" s="16">
        <v>9</v>
      </c>
      <c r="AO1955" s="16">
        <v>9</v>
      </c>
      <c r="AP1955" s="16">
        <v>7</v>
      </c>
      <c r="AQ1955" s="16">
        <v>1</v>
      </c>
      <c r="AR1955" s="16">
        <v>3</v>
      </c>
      <c r="AS1955" s="16">
        <v>2</v>
      </c>
      <c r="AT1955" s="16">
        <v>4</v>
      </c>
      <c r="AU1955">
        <v>0</v>
      </c>
      <c r="AV1955">
        <v>1</v>
      </c>
      <c r="AW1955">
        <v>0</v>
      </c>
      <c r="AX1955">
        <v>0</v>
      </c>
      <c r="AY1955">
        <v>1</v>
      </c>
      <c r="AZ1955">
        <v>0</v>
      </c>
    </row>
    <row r="1956" spans="1:52" x14ac:dyDescent="0.35">
      <c r="A1956">
        <v>15012</v>
      </c>
      <c r="B1956" t="s">
        <v>69</v>
      </c>
      <c r="C1956" t="s">
        <v>74</v>
      </c>
      <c r="D1956" t="s">
        <v>68</v>
      </c>
      <c r="E1956" t="s">
        <v>80</v>
      </c>
      <c r="F1956" t="s">
        <v>92</v>
      </c>
      <c r="G1956" t="s">
        <v>94</v>
      </c>
      <c r="H1956" t="s">
        <v>98</v>
      </c>
      <c r="I1956" t="s">
        <v>206</v>
      </c>
      <c r="J1956" t="s">
        <v>110</v>
      </c>
      <c r="K1956" t="s">
        <v>204</v>
      </c>
      <c r="L1956">
        <v>9</v>
      </c>
      <c r="P1956">
        <v>10</v>
      </c>
      <c r="Q1956">
        <v>9</v>
      </c>
      <c r="R1956">
        <v>10</v>
      </c>
      <c r="S1956">
        <v>9</v>
      </c>
      <c r="T1956">
        <v>10</v>
      </c>
      <c r="U1956">
        <v>9</v>
      </c>
      <c r="V1956" t="s">
        <v>123</v>
      </c>
      <c r="X1956">
        <v>4</v>
      </c>
      <c r="Y1956" t="s">
        <v>68</v>
      </c>
      <c r="Z1956">
        <v>9</v>
      </c>
      <c r="AA1956">
        <v>4</v>
      </c>
      <c r="AB1956">
        <v>5</v>
      </c>
      <c r="AC1956">
        <v>8</v>
      </c>
      <c r="AD1956" t="s">
        <v>128</v>
      </c>
      <c r="AE1956" s="16">
        <v>4</v>
      </c>
      <c r="AF1956" s="16">
        <v>4</v>
      </c>
      <c r="AG1956" s="16">
        <v>3</v>
      </c>
      <c r="AH1956" s="16">
        <v>4</v>
      </c>
      <c r="AI1956" s="16">
        <v>3</v>
      </c>
      <c r="AJ1956" s="16"/>
      <c r="AL1956" s="16"/>
      <c r="AM1956" s="16"/>
      <c r="AN1956" s="16"/>
      <c r="AO1956" s="16"/>
      <c r="AP1956" s="16"/>
      <c r="AQ1956" s="16"/>
      <c r="AR1956" s="16"/>
      <c r="AS1956" s="16"/>
      <c r="AT1956" s="16"/>
      <c r="AU1956">
        <v>1</v>
      </c>
      <c r="AV1956">
        <v>1</v>
      </c>
      <c r="AW1956">
        <v>0</v>
      </c>
      <c r="AX1956">
        <v>0</v>
      </c>
      <c r="AY1956">
        <v>0</v>
      </c>
      <c r="AZ1956">
        <v>0</v>
      </c>
    </row>
    <row r="1957" spans="1:52" x14ac:dyDescent="0.35">
      <c r="A1957">
        <v>15013</v>
      </c>
      <c r="B1957" t="s">
        <v>69</v>
      </c>
      <c r="C1957" t="s">
        <v>74</v>
      </c>
      <c r="D1957" t="s">
        <v>68</v>
      </c>
      <c r="E1957" t="s">
        <v>84</v>
      </c>
      <c r="F1957" t="s">
        <v>200</v>
      </c>
      <c r="G1957" t="s">
        <v>93</v>
      </c>
      <c r="H1957" t="s">
        <v>98</v>
      </c>
      <c r="I1957" t="s">
        <v>209</v>
      </c>
      <c r="J1957" t="s">
        <v>111</v>
      </c>
      <c r="K1957" t="s">
        <v>202</v>
      </c>
      <c r="L1957">
        <v>10</v>
      </c>
      <c r="X1957" s="16"/>
      <c r="Y1957" t="s">
        <v>69</v>
      </c>
      <c r="AB1957">
        <v>4</v>
      </c>
      <c r="AE1957" s="16"/>
      <c r="AF1957" s="16"/>
      <c r="AG1957" s="16"/>
      <c r="AH1957" s="16"/>
      <c r="AI1957" s="16"/>
      <c r="AJ1957" s="16"/>
      <c r="AK1957">
        <v>8</v>
      </c>
      <c r="AL1957" s="16">
        <v>10</v>
      </c>
      <c r="AM1957" s="16">
        <v>7</v>
      </c>
      <c r="AN1957" s="16">
        <v>10</v>
      </c>
      <c r="AO1957" s="16">
        <v>10</v>
      </c>
      <c r="AP1957" s="16">
        <v>8</v>
      </c>
      <c r="AQ1957" s="16">
        <v>1</v>
      </c>
      <c r="AR1957" s="16">
        <v>3</v>
      </c>
      <c r="AS1957" s="16">
        <v>2</v>
      </c>
      <c r="AT1957" s="16">
        <v>4</v>
      </c>
      <c r="AU1957">
        <v>1</v>
      </c>
      <c r="AV1957">
        <v>0</v>
      </c>
      <c r="AW1957">
        <v>1</v>
      </c>
      <c r="AX1957">
        <v>0</v>
      </c>
      <c r="AY1957">
        <v>1</v>
      </c>
      <c r="AZ1957">
        <v>0</v>
      </c>
    </row>
    <row r="1958" spans="1:52" x14ac:dyDescent="0.35">
      <c r="A1958">
        <v>15014</v>
      </c>
      <c r="B1958" t="s">
        <v>69</v>
      </c>
      <c r="C1958" t="s">
        <v>74</v>
      </c>
      <c r="D1958" t="s">
        <v>68</v>
      </c>
      <c r="E1958" t="s">
        <v>86</v>
      </c>
      <c r="F1958" t="s">
        <v>198</v>
      </c>
      <c r="G1958" t="s">
        <v>95</v>
      </c>
      <c r="H1958" t="s">
        <v>97</v>
      </c>
      <c r="I1958" t="s">
        <v>206</v>
      </c>
      <c r="J1958" t="s">
        <v>111</v>
      </c>
      <c r="K1958" t="s">
        <v>204</v>
      </c>
      <c r="L1958">
        <v>9</v>
      </c>
      <c r="X1958" s="16"/>
      <c r="Y1958" t="s">
        <v>69</v>
      </c>
      <c r="AB1958">
        <v>5</v>
      </c>
      <c r="AE1958" s="16"/>
      <c r="AF1958" s="16"/>
      <c r="AG1958" s="16"/>
      <c r="AH1958" s="16"/>
      <c r="AI1958" s="16"/>
      <c r="AJ1958" s="16"/>
      <c r="AK1958">
        <v>10</v>
      </c>
      <c r="AL1958" s="16">
        <v>10</v>
      </c>
      <c r="AM1958" s="16">
        <v>7</v>
      </c>
      <c r="AN1958" s="16">
        <v>10</v>
      </c>
      <c r="AO1958" s="16">
        <v>9</v>
      </c>
      <c r="AP1958" s="16">
        <v>7</v>
      </c>
      <c r="AQ1958" s="16">
        <v>1</v>
      </c>
      <c r="AR1958" s="16">
        <v>4</v>
      </c>
      <c r="AS1958" s="16">
        <v>3</v>
      </c>
      <c r="AT1958" s="16">
        <v>2</v>
      </c>
      <c r="AU1958">
        <v>0</v>
      </c>
      <c r="AV1958">
        <v>0</v>
      </c>
      <c r="AW1958">
        <v>0</v>
      </c>
      <c r="AX1958">
        <v>0</v>
      </c>
      <c r="AY1958">
        <v>1</v>
      </c>
      <c r="AZ1958">
        <v>0</v>
      </c>
    </row>
    <row r="1959" spans="1:52" x14ac:dyDescent="0.35">
      <c r="A1959">
        <v>15016</v>
      </c>
      <c r="B1959" t="s">
        <v>69</v>
      </c>
      <c r="C1959" t="s">
        <v>74</v>
      </c>
      <c r="D1959" t="s">
        <v>68</v>
      </c>
      <c r="E1959" t="s">
        <v>82</v>
      </c>
      <c r="F1959" t="s">
        <v>208</v>
      </c>
      <c r="G1959" t="s">
        <v>96</v>
      </c>
      <c r="H1959" t="s">
        <v>99</v>
      </c>
      <c r="I1959" t="s">
        <v>209</v>
      </c>
      <c r="J1959" t="s">
        <v>110</v>
      </c>
      <c r="K1959" t="s">
        <v>204</v>
      </c>
      <c r="L1959">
        <v>9</v>
      </c>
      <c r="P1959">
        <v>10</v>
      </c>
      <c r="Q1959">
        <v>10</v>
      </c>
      <c r="R1959">
        <v>9</v>
      </c>
      <c r="S1959">
        <v>10</v>
      </c>
      <c r="T1959">
        <v>9</v>
      </c>
      <c r="U1959">
        <v>10</v>
      </c>
      <c r="V1959" t="s">
        <v>123</v>
      </c>
      <c r="X1959">
        <v>5</v>
      </c>
      <c r="Y1959" t="s">
        <v>69</v>
      </c>
      <c r="AB1959">
        <v>5</v>
      </c>
      <c r="AE1959" s="16"/>
      <c r="AF1959" s="16"/>
      <c r="AG1959" s="16"/>
      <c r="AH1959" s="16"/>
      <c r="AI1959" s="16"/>
      <c r="AJ1959" s="16"/>
      <c r="AL1959" s="16"/>
      <c r="AM1959" s="16"/>
      <c r="AN1959" s="16"/>
      <c r="AO1959" s="16"/>
      <c r="AP1959" s="16"/>
      <c r="AQ1959" s="16"/>
      <c r="AR1959" s="16"/>
      <c r="AS1959" s="16"/>
      <c r="AT1959" s="16"/>
      <c r="AU1959">
        <v>0</v>
      </c>
      <c r="AV1959">
        <v>0</v>
      </c>
      <c r="AW1959">
        <v>1</v>
      </c>
      <c r="AX1959">
        <v>0</v>
      </c>
      <c r="AY1959">
        <v>0</v>
      </c>
      <c r="AZ1959">
        <v>0</v>
      </c>
    </row>
    <row r="1960" spans="1:52" x14ac:dyDescent="0.35">
      <c r="A1960">
        <v>15017</v>
      </c>
      <c r="B1960" t="s">
        <v>69</v>
      </c>
      <c r="C1960" t="s">
        <v>74</v>
      </c>
      <c r="D1960" t="s">
        <v>68</v>
      </c>
      <c r="E1960" t="s">
        <v>86</v>
      </c>
      <c r="F1960" t="s">
        <v>208</v>
      </c>
      <c r="G1960" t="s">
        <v>96</v>
      </c>
      <c r="H1960" t="s">
        <v>98</v>
      </c>
      <c r="I1960" t="s">
        <v>197</v>
      </c>
      <c r="J1960" t="s">
        <v>110</v>
      </c>
      <c r="K1960" t="s">
        <v>116</v>
      </c>
      <c r="L1960">
        <v>9</v>
      </c>
      <c r="P1960">
        <v>10</v>
      </c>
      <c r="Q1960">
        <v>10</v>
      </c>
      <c r="R1960">
        <v>10</v>
      </c>
      <c r="S1960">
        <v>8</v>
      </c>
      <c r="T1960">
        <v>10</v>
      </c>
      <c r="U1960">
        <v>10</v>
      </c>
      <c r="V1960" t="s">
        <v>123</v>
      </c>
      <c r="X1960">
        <v>4</v>
      </c>
      <c r="Y1960" t="s">
        <v>68</v>
      </c>
      <c r="Z1960">
        <v>8</v>
      </c>
      <c r="AA1960">
        <v>4</v>
      </c>
      <c r="AB1960">
        <v>5</v>
      </c>
      <c r="AC1960">
        <v>10</v>
      </c>
      <c r="AD1960" t="s">
        <v>128</v>
      </c>
      <c r="AE1960" s="16">
        <v>3</v>
      </c>
      <c r="AF1960" s="16">
        <v>3</v>
      </c>
      <c r="AG1960" s="16">
        <v>2</v>
      </c>
      <c r="AH1960" s="16">
        <v>3</v>
      </c>
      <c r="AI1960" s="16">
        <v>2</v>
      </c>
      <c r="AJ1960" s="16"/>
      <c r="AL1960" s="16"/>
      <c r="AM1960" s="16"/>
      <c r="AN1960" s="16"/>
      <c r="AO1960" s="16"/>
      <c r="AP1960" s="16"/>
      <c r="AQ1960" s="16"/>
      <c r="AR1960" s="16"/>
      <c r="AS1960" s="16"/>
      <c r="AT1960" s="16"/>
      <c r="AU1960">
        <v>1</v>
      </c>
      <c r="AV1960">
        <v>0</v>
      </c>
      <c r="AW1960">
        <v>0</v>
      </c>
      <c r="AX1960">
        <v>0</v>
      </c>
      <c r="AY1960">
        <v>0</v>
      </c>
      <c r="AZ1960">
        <v>0</v>
      </c>
    </row>
    <row r="1961" spans="1:52" x14ac:dyDescent="0.35">
      <c r="A1961">
        <v>15018</v>
      </c>
      <c r="B1961" t="s">
        <v>69</v>
      </c>
      <c r="C1961" t="s">
        <v>74</v>
      </c>
      <c r="D1961" t="s">
        <v>68</v>
      </c>
      <c r="E1961" t="s">
        <v>81</v>
      </c>
      <c r="F1961" t="s">
        <v>208</v>
      </c>
      <c r="G1961" t="s">
        <v>96</v>
      </c>
      <c r="H1961" t="s">
        <v>98</v>
      </c>
      <c r="I1961" t="s">
        <v>201</v>
      </c>
      <c r="J1961" t="s">
        <v>111</v>
      </c>
      <c r="K1961" t="s">
        <v>204</v>
      </c>
      <c r="L1961">
        <v>9</v>
      </c>
      <c r="X1961" s="16"/>
      <c r="Y1961" t="s">
        <v>69</v>
      </c>
      <c r="AB1961">
        <v>4</v>
      </c>
      <c r="AE1961" s="16"/>
      <c r="AF1961" s="16"/>
      <c r="AG1961" s="16"/>
      <c r="AH1961" s="16"/>
      <c r="AI1961" s="16"/>
      <c r="AJ1961" s="16"/>
      <c r="AK1961">
        <v>8</v>
      </c>
      <c r="AL1961" s="16">
        <v>7</v>
      </c>
      <c r="AM1961" s="16">
        <v>8</v>
      </c>
      <c r="AN1961" s="16">
        <v>8</v>
      </c>
      <c r="AO1961" s="16">
        <v>9</v>
      </c>
      <c r="AP1961" s="16">
        <v>10</v>
      </c>
      <c r="AQ1961" s="16">
        <v>3</v>
      </c>
      <c r="AR1961" s="16">
        <v>2</v>
      </c>
      <c r="AS1961" s="16">
        <v>4</v>
      </c>
      <c r="AT1961" s="16">
        <v>1</v>
      </c>
      <c r="AU1961">
        <v>0</v>
      </c>
      <c r="AV1961">
        <v>0</v>
      </c>
      <c r="AW1961">
        <v>1</v>
      </c>
      <c r="AX1961">
        <v>0</v>
      </c>
      <c r="AY1961">
        <v>0</v>
      </c>
      <c r="AZ1961">
        <v>0</v>
      </c>
    </row>
    <row r="1962" spans="1:52" x14ac:dyDescent="0.35">
      <c r="A1962">
        <v>15019</v>
      </c>
      <c r="B1962" t="s">
        <v>69</v>
      </c>
      <c r="C1962" t="s">
        <v>74</v>
      </c>
      <c r="D1962" t="s">
        <v>68</v>
      </c>
      <c r="E1962" t="s">
        <v>80</v>
      </c>
      <c r="F1962" t="s">
        <v>198</v>
      </c>
      <c r="G1962" t="s">
        <v>95</v>
      </c>
      <c r="H1962" t="s">
        <v>98</v>
      </c>
      <c r="I1962" t="s">
        <v>209</v>
      </c>
      <c r="J1962" t="s">
        <v>111</v>
      </c>
      <c r="K1962" t="s">
        <v>204</v>
      </c>
      <c r="L1962">
        <v>9</v>
      </c>
      <c r="X1962" s="16"/>
      <c r="Y1962" t="s">
        <v>68</v>
      </c>
      <c r="Z1962">
        <v>10</v>
      </c>
      <c r="AA1962">
        <v>5</v>
      </c>
      <c r="AB1962">
        <v>5</v>
      </c>
      <c r="AC1962">
        <v>10</v>
      </c>
      <c r="AD1962" t="s">
        <v>128</v>
      </c>
      <c r="AE1962" s="16">
        <v>5</v>
      </c>
      <c r="AF1962" s="16">
        <v>3</v>
      </c>
      <c r="AG1962" s="16">
        <v>5</v>
      </c>
      <c r="AH1962" s="16">
        <v>5</v>
      </c>
      <c r="AI1962" s="16">
        <v>2</v>
      </c>
      <c r="AJ1962" s="16"/>
      <c r="AK1962">
        <v>10</v>
      </c>
      <c r="AL1962" s="16">
        <v>9</v>
      </c>
      <c r="AM1962" s="16">
        <v>7</v>
      </c>
      <c r="AN1962" s="16">
        <v>7</v>
      </c>
      <c r="AO1962" s="16">
        <v>7</v>
      </c>
      <c r="AP1962" s="16">
        <v>10</v>
      </c>
      <c r="AQ1962" s="16">
        <v>1</v>
      </c>
      <c r="AR1962" s="16">
        <v>4</v>
      </c>
      <c r="AS1962" s="16">
        <v>2</v>
      </c>
      <c r="AT1962" s="16">
        <v>3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0</v>
      </c>
    </row>
    <row r="1963" spans="1:52" x14ac:dyDescent="0.35">
      <c r="A1963">
        <v>15021</v>
      </c>
      <c r="B1963" t="s">
        <v>69</v>
      </c>
      <c r="C1963" t="s">
        <v>74</v>
      </c>
      <c r="D1963" t="s">
        <v>68</v>
      </c>
      <c r="E1963" t="s">
        <v>84</v>
      </c>
      <c r="F1963" t="s">
        <v>198</v>
      </c>
      <c r="G1963" t="s">
        <v>95</v>
      </c>
      <c r="H1963" t="s">
        <v>98</v>
      </c>
      <c r="I1963" t="s">
        <v>206</v>
      </c>
      <c r="J1963" t="s">
        <v>111</v>
      </c>
      <c r="K1963" t="s">
        <v>204</v>
      </c>
      <c r="L1963">
        <v>4</v>
      </c>
      <c r="X1963" s="16"/>
      <c r="Y1963" t="s">
        <v>69</v>
      </c>
      <c r="AB1963">
        <v>2</v>
      </c>
      <c r="AE1963" s="16"/>
      <c r="AF1963" s="16"/>
      <c r="AG1963" s="16"/>
      <c r="AH1963" s="16"/>
      <c r="AI1963" s="16"/>
      <c r="AJ1963" s="16"/>
      <c r="AK1963">
        <v>5</v>
      </c>
      <c r="AL1963" s="16">
        <v>5</v>
      </c>
      <c r="AM1963" s="16">
        <v>8</v>
      </c>
      <c r="AN1963" s="16">
        <v>7</v>
      </c>
      <c r="AO1963" s="16">
        <v>4</v>
      </c>
      <c r="AP1963" s="16">
        <v>7</v>
      </c>
      <c r="AQ1963" s="16">
        <v>3</v>
      </c>
      <c r="AR1963" s="16">
        <v>2</v>
      </c>
      <c r="AS1963" s="16">
        <v>4</v>
      </c>
      <c r="AT1963" s="16">
        <v>1</v>
      </c>
      <c r="AU1963">
        <v>1</v>
      </c>
      <c r="AV1963">
        <v>1</v>
      </c>
      <c r="AW1963">
        <v>0</v>
      </c>
      <c r="AX1963">
        <v>0</v>
      </c>
      <c r="AY1963">
        <v>0</v>
      </c>
      <c r="AZ1963">
        <v>0</v>
      </c>
    </row>
    <row r="1964" spans="1:52" x14ac:dyDescent="0.35">
      <c r="A1964">
        <v>15023</v>
      </c>
      <c r="B1964" t="s">
        <v>69</v>
      </c>
      <c r="C1964" t="s">
        <v>74</v>
      </c>
      <c r="D1964" t="s">
        <v>68</v>
      </c>
      <c r="E1964" t="s">
        <v>81</v>
      </c>
      <c r="F1964" t="s">
        <v>198</v>
      </c>
      <c r="G1964" t="s">
        <v>95</v>
      </c>
      <c r="H1964" t="s">
        <v>98</v>
      </c>
      <c r="I1964" t="s">
        <v>203</v>
      </c>
      <c r="J1964" t="s">
        <v>111</v>
      </c>
      <c r="K1964" t="s">
        <v>204</v>
      </c>
      <c r="L1964">
        <v>9</v>
      </c>
      <c r="X1964" s="16"/>
      <c r="Y1964" t="s">
        <v>68</v>
      </c>
      <c r="Z1964">
        <v>10</v>
      </c>
      <c r="AA1964">
        <v>5</v>
      </c>
      <c r="AB1964">
        <v>5</v>
      </c>
      <c r="AC1964">
        <v>10</v>
      </c>
      <c r="AD1964" t="s">
        <v>128</v>
      </c>
      <c r="AE1964" s="16">
        <v>2</v>
      </c>
      <c r="AF1964" s="16">
        <v>4</v>
      </c>
      <c r="AG1964" s="16">
        <v>2</v>
      </c>
      <c r="AH1964" s="16">
        <v>3</v>
      </c>
      <c r="AI1964" s="16">
        <v>1</v>
      </c>
      <c r="AJ1964" s="16"/>
      <c r="AK1964">
        <v>10</v>
      </c>
      <c r="AL1964" s="16">
        <v>10</v>
      </c>
      <c r="AM1964" s="16">
        <v>10</v>
      </c>
      <c r="AN1964" s="16">
        <v>9</v>
      </c>
      <c r="AO1964" s="16">
        <v>7</v>
      </c>
      <c r="AP1964" s="16">
        <v>9</v>
      </c>
      <c r="AQ1964" s="16">
        <v>1</v>
      </c>
      <c r="AR1964" s="16">
        <v>2</v>
      </c>
      <c r="AS1964" s="16">
        <v>4</v>
      </c>
      <c r="AT1964" s="16">
        <v>3</v>
      </c>
      <c r="AU1964">
        <v>0</v>
      </c>
      <c r="AV1964">
        <v>1</v>
      </c>
      <c r="AW1964">
        <v>0</v>
      </c>
      <c r="AX1964">
        <v>0</v>
      </c>
      <c r="AY1964">
        <v>0</v>
      </c>
      <c r="AZ1964">
        <v>0</v>
      </c>
    </row>
    <row r="1965" spans="1:52" x14ac:dyDescent="0.35">
      <c r="A1965">
        <v>15026</v>
      </c>
      <c r="B1965" t="s">
        <v>69</v>
      </c>
      <c r="C1965" t="s">
        <v>74</v>
      </c>
      <c r="D1965" t="s">
        <v>68</v>
      </c>
      <c r="E1965" t="s">
        <v>82</v>
      </c>
      <c r="F1965" t="s">
        <v>198</v>
      </c>
      <c r="G1965" t="s">
        <v>96</v>
      </c>
      <c r="H1965" t="s">
        <v>98</v>
      </c>
      <c r="I1965" t="s">
        <v>199</v>
      </c>
      <c r="J1965" t="s">
        <v>111</v>
      </c>
      <c r="K1965" t="s">
        <v>202</v>
      </c>
      <c r="L1965">
        <v>10</v>
      </c>
      <c r="X1965" s="16"/>
      <c r="Y1965" t="s">
        <v>69</v>
      </c>
      <c r="AB1965">
        <v>4</v>
      </c>
      <c r="AE1965" s="16"/>
      <c r="AF1965" s="16"/>
      <c r="AG1965" s="16"/>
      <c r="AH1965" s="16"/>
      <c r="AI1965" s="16"/>
      <c r="AJ1965" s="16"/>
      <c r="AK1965">
        <v>8</v>
      </c>
      <c r="AL1965" s="16">
        <v>7</v>
      </c>
      <c r="AM1965" s="16">
        <v>7</v>
      </c>
      <c r="AN1965" s="16">
        <v>10</v>
      </c>
      <c r="AO1965" s="16">
        <v>8</v>
      </c>
      <c r="AP1965" s="16">
        <v>8</v>
      </c>
      <c r="AQ1965" s="16">
        <v>1</v>
      </c>
      <c r="AR1965" s="16">
        <v>3</v>
      </c>
      <c r="AS1965" s="16">
        <v>2</v>
      </c>
      <c r="AT1965" s="16">
        <v>4</v>
      </c>
      <c r="AU1965">
        <v>1</v>
      </c>
      <c r="AV1965">
        <v>1</v>
      </c>
      <c r="AW1965">
        <v>0</v>
      </c>
      <c r="AX1965">
        <v>0</v>
      </c>
      <c r="AY1965">
        <v>0</v>
      </c>
      <c r="AZ1965">
        <v>0</v>
      </c>
    </row>
    <row r="1966" spans="1:52" x14ac:dyDescent="0.35">
      <c r="A1966">
        <v>15028</v>
      </c>
      <c r="B1966" t="s">
        <v>69</v>
      </c>
      <c r="C1966" t="s">
        <v>74</v>
      </c>
      <c r="D1966" t="s">
        <v>68</v>
      </c>
      <c r="E1966" t="s">
        <v>81</v>
      </c>
      <c r="F1966" t="s">
        <v>200</v>
      </c>
      <c r="G1966" t="s">
        <v>94</v>
      </c>
      <c r="H1966" t="s">
        <v>99</v>
      </c>
      <c r="I1966" t="s">
        <v>205</v>
      </c>
      <c r="J1966" t="s">
        <v>111</v>
      </c>
      <c r="K1966" t="s">
        <v>204</v>
      </c>
      <c r="L1966">
        <v>9</v>
      </c>
      <c r="X1966" s="16"/>
      <c r="Y1966" t="s">
        <v>68</v>
      </c>
      <c r="Z1966">
        <v>9</v>
      </c>
      <c r="AA1966">
        <v>4</v>
      </c>
      <c r="AB1966">
        <v>5</v>
      </c>
      <c r="AC1966">
        <v>10</v>
      </c>
      <c r="AD1966" t="s">
        <v>129</v>
      </c>
      <c r="AE1966" s="16">
        <v>5</v>
      </c>
      <c r="AF1966" s="16">
        <v>2</v>
      </c>
      <c r="AG1966" s="16">
        <v>3</v>
      </c>
      <c r="AH1966" s="16">
        <v>3</v>
      </c>
      <c r="AI1966" s="16"/>
      <c r="AJ1966" s="16">
        <v>3</v>
      </c>
      <c r="AK1966">
        <v>9</v>
      </c>
      <c r="AL1966" s="16">
        <v>10</v>
      </c>
      <c r="AM1966" s="16">
        <v>7</v>
      </c>
      <c r="AN1966" s="16">
        <v>7</v>
      </c>
      <c r="AO1966" s="16">
        <v>6</v>
      </c>
      <c r="AP1966" s="16">
        <v>8</v>
      </c>
      <c r="AQ1966" s="16">
        <v>1</v>
      </c>
      <c r="AR1966" s="16">
        <v>4</v>
      </c>
      <c r="AS1966" s="16">
        <v>2</v>
      </c>
      <c r="AT1966" s="16">
        <v>3</v>
      </c>
      <c r="AU1966">
        <v>0</v>
      </c>
      <c r="AV1966">
        <v>1</v>
      </c>
      <c r="AW1966">
        <v>0</v>
      </c>
      <c r="AX1966">
        <v>0</v>
      </c>
      <c r="AY1966">
        <v>0</v>
      </c>
      <c r="AZ1966">
        <v>0</v>
      </c>
    </row>
    <row r="1967" spans="1:52" x14ac:dyDescent="0.35">
      <c r="A1967">
        <v>15029</v>
      </c>
      <c r="B1967" t="s">
        <v>69</v>
      </c>
      <c r="C1967" t="s">
        <v>74</v>
      </c>
      <c r="D1967" t="s">
        <v>68</v>
      </c>
      <c r="E1967" t="s">
        <v>86</v>
      </c>
      <c r="F1967" t="s">
        <v>198</v>
      </c>
      <c r="G1967" t="s">
        <v>95</v>
      </c>
      <c r="H1967" t="s">
        <v>100</v>
      </c>
      <c r="I1967" t="s">
        <v>205</v>
      </c>
      <c r="J1967" t="s">
        <v>111</v>
      </c>
      <c r="K1967" t="s">
        <v>204</v>
      </c>
      <c r="L1967">
        <v>8</v>
      </c>
      <c r="X1967" s="16"/>
      <c r="Y1967" t="s">
        <v>69</v>
      </c>
      <c r="AB1967">
        <v>4</v>
      </c>
      <c r="AE1967" s="16"/>
      <c r="AF1967" s="16"/>
      <c r="AG1967" s="16"/>
      <c r="AH1967" s="16"/>
      <c r="AI1967" s="16"/>
      <c r="AJ1967" s="16"/>
      <c r="AK1967">
        <v>10</v>
      </c>
      <c r="AL1967" s="16">
        <v>10</v>
      </c>
      <c r="AM1967" s="16">
        <v>9</v>
      </c>
      <c r="AN1967" s="16">
        <v>10</v>
      </c>
      <c r="AO1967" s="16">
        <v>9</v>
      </c>
      <c r="AP1967" s="16">
        <v>10</v>
      </c>
      <c r="AQ1967" s="16">
        <v>1</v>
      </c>
      <c r="AR1967" s="16">
        <v>4</v>
      </c>
      <c r="AS1967" s="16">
        <v>3</v>
      </c>
      <c r="AT1967" s="16">
        <v>2</v>
      </c>
      <c r="AU1967">
        <v>1</v>
      </c>
      <c r="AV1967">
        <v>1</v>
      </c>
      <c r="AW1967">
        <v>0</v>
      </c>
      <c r="AX1967">
        <v>0</v>
      </c>
      <c r="AY1967">
        <v>1</v>
      </c>
      <c r="AZ1967">
        <v>0</v>
      </c>
    </row>
    <row r="1968" spans="1:52" x14ac:dyDescent="0.35">
      <c r="A1968">
        <v>15030</v>
      </c>
      <c r="B1968" t="s">
        <v>69</v>
      </c>
      <c r="C1968" t="s">
        <v>74</v>
      </c>
      <c r="D1968" t="s">
        <v>68</v>
      </c>
      <c r="E1968" t="s">
        <v>84</v>
      </c>
      <c r="F1968" t="s">
        <v>208</v>
      </c>
      <c r="G1968" t="s">
        <v>96</v>
      </c>
      <c r="H1968" t="s">
        <v>98</v>
      </c>
      <c r="I1968" t="s">
        <v>209</v>
      </c>
      <c r="J1968" t="s">
        <v>110</v>
      </c>
      <c r="K1968" t="s">
        <v>113</v>
      </c>
      <c r="L1968">
        <v>9</v>
      </c>
      <c r="P1968">
        <v>10</v>
      </c>
      <c r="Q1968">
        <v>10</v>
      </c>
      <c r="R1968">
        <v>10</v>
      </c>
      <c r="S1968">
        <v>10</v>
      </c>
      <c r="T1968">
        <v>9</v>
      </c>
      <c r="U1968">
        <v>10</v>
      </c>
      <c r="V1968" t="s">
        <v>122</v>
      </c>
      <c r="X1968">
        <v>5</v>
      </c>
      <c r="Y1968" t="s">
        <v>69</v>
      </c>
      <c r="AB1968">
        <v>4</v>
      </c>
      <c r="AE1968" s="16"/>
      <c r="AF1968" s="16"/>
      <c r="AG1968" s="16"/>
      <c r="AH1968" s="16"/>
      <c r="AI1968" s="16"/>
      <c r="AJ1968" s="16"/>
      <c r="AL1968" s="16"/>
      <c r="AM1968" s="16"/>
      <c r="AN1968" s="16"/>
      <c r="AO1968" s="16"/>
      <c r="AP1968" s="16"/>
      <c r="AQ1968" s="16"/>
      <c r="AR1968" s="16"/>
      <c r="AS1968" s="16"/>
      <c r="AT1968" s="16"/>
      <c r="AU1968">
        <v>0</v>
      </c>
      <c r="AV1968">
        <v>0</v>
      </c>
      <c r="AW1968">
        <v>0</v>
      </c>
      <c r="AX1968">
        <v>1</v>
      </c>
      <c r="AY1968">
        <v>0</v>
      </c>
      <c r="AZ1968">
        <v>0</v>
      </c>
    </row>
    <row r="1969" spans="1:52" x14ac:dyDescent="0.35">
      <c r="A1969">
        <v>15031</v>
      </c>
      <c r="B1969" t="s">
        <v>69</v>
      </c>
      <c r="C1969" t="s">
        <v>74</v>
      </c>
      <c r="D1969" t="s">
        <v>68</v>
      </c>
      <c r="E1969" t="s">
        <v>76</v>
      </c>
      <c r="F1969" t="s">
        <v>200</v>
      </c>
      <c r="G1969" t="s">
        <v>96</v>
      </c>
      <c r="H1969" t="s">
        <v>97</v>
      </c>
      <c r="I1969" t="s">
        <v>205</v>
      </c>
      <c r="J1969" t="s">
        <v>111</v>
      </c>
      <c r="K1969" t="s">
        <v>204</v>
      </c>
      <c r="L1969">
        <v>9</v>
      </c>
      <c r="X1969" s="16"/>
      <c r="Y1969" t="s">
        <v>69</v>
      </c>
      <c r="AB1969">
        <v>4</v>
      </c>
      <c r="AE1969" s="16"/>
      <c r="AF1969" s="16"/>
      <c r="AG1969" s="16"/>
      <c r="AH1969" s="16"/>
      <c r="AI1969" s="16"/>
      <c r="AJ1969" s="16"/>
      <c r="AK1969">
        <v>9</v>
      </c>
      <c r="AL1969" s="16">
        <v>10</v>
      </c>
      <c r="AM1969" s="16">
        <v>10</v>
      </c>
      <c r="AN1969" s="16">
        <v>8</v>
      </c>
      <c r="AO1969" s="16">
        <v>8</v>
      </c>
      <c r="AP1969" s="16">
        <v>8</v>
      </c>
      <c r="AQ1969" s="16">
        <v>1</v>
      </c>
      <c r="AR1969" s="16">
        <v>4</v>
      </c>
      <c r="AS1969" s="16">
        <v>2</v>
      </c>
      <c r="AT1969" s="16">
        <v>3</v>
      </c>
      <c r="AU1969">
        <v>1</v>
      </c>
      <c r="AV1969">
        <v>0</v>
      </c>
      <c r="AW1969">
        <v>0</v>
      </c>
      <c r="AX1969">
        <v>0</v>
      </c>
      <c r="AY1969">
        <v>1</v>
      </c>
      <c r="AZ1969">
        <v>0</v>
      </c>
    </row>
    <row r="1970" spans="1:52" x14ac:dyDescent="0.35">
      <c r="A1970">
        <v>15032</v>
      </c>
      <c r="B1970" t="s">
        <v>69</v>
      </c>
      <c r="C1970" t="s">
        <v>74</v>
      </c>
      <c r="D1970" t="s">
        <v>68</v>
      </c>
      <c r="E1970" t="s">
        <v>80</v>
      </c>
      <c r="F1970" t="s">
        <v>198</v>
      </c>
      <c r="G1970" t="s">
        <v>96</v>
      </c>
      <c r="H1970" t="s">
        <v>97</v>
      </c>
      <c r="I1970" t="s">
        <v>209</v>
      </c>
      <c r="J1970" t="s">
        <v>111</v>
      </c>
      <c r="K1970" t="s">
        <v>204</v>
      </c>
      <c r="L1970">
        <v>9</v>
      </c>
      <c r="X1970" s="16"/>
      <c r="Y1970" t="s">
        <v>68</v>
      </c>
      <c r="Z1970">
        <v>10</v>
      </c>
      <c r="AA1970">
        <v>4</v>
      </c>
      <c r="AB1970">
        <v>5</v>
      </c>
      <c r="AC1970">
        <v>9</v>
      </c>
      <c r="AD1970" t="s">
        <v>129</v>
      </c>
      <c r="AE1970" s="16">
        <v>4</v>
      </c>
      <c r="AF1970" s="16">
        <v>2</v>
      </c>
      <c r="AG1970" s="16">
        <v>3</v>
      </c>
      <c r="AH1970" s="16">
        <v>3</v>
      </c>
      <c r="AI1970" s="16"/>
      <c r="AJ1970" s="16">
        <v>2</v>
      </c>
      <c r="AK1970">
        <v>10</v>
      </c>
      <c r="AL1970" s="16">
        <v>9</v>
      </c>
      <c r="AM1970" s="16">
        <v>9</v>
      </c>
      <c r="AN1970" s="16">
        <v>10</v>
      </c>
      <c r="AO1970" s="16">
        <v>7</v>
      </c>
      <c r="AP1970" s="16">
        <v>7</v>
      </c>
      <c r="AQ1970" s="16">
        <v>3</v>
      </c>
      <c r="AR1970" s="16">
        <v>2</v>
      </c>
      <c r="AS1970" s="16">
        <v>1</v>
      </c>
      <c r="AT1970" s="16">
        <v>4</v>
      </c>
      <c r="AU1970">
        <v>0</v>
      </c>
      <c r="AV1970">
        <v>0</v>
      </c>
      <c r="AW1970">
        <v>0</v>
      </c>
      <c r="AX1970">
        <v>0</v>
      </c>
      <c r="AY1970">
        <v>1</v>
      </c>
      <c r="AZ1970">
        <v>0</v>
      </c>
    </row>
    <row r="1971" spans="1:52" x14ac:dyDescent="0.35">
      <c r="A1971">
        <v>15033</v>
      </c>
      <c r="B1971" t="s">
        <v>69</v>
      </c>
      <c r="C1971" t="s">
        <v>74</v>
      </c>
      <c r="D1971" t="s">
        <v>68</v>
      </c>
      <c r="E1971" t="s">
        <v>77</v>
      </c>
      <c r="F1971" t="s">
        <v>200</v>
      </c>
      <c r="G1971" t="s">
        <v>96</v>
      </c>
      <c r="H1971" t="s">
        <v>97</v>
      </c>
      <c r="I1971" t="s">
        <v>209</v>
      </c>
      <c r="J1971" t="s">
        <v>110</v>
      </c>
      <c r="K1971" t="s">
        <v>202</v>
      </c>
      <c r="L1971">
        <v>6</v>
      </c>
      <c r="P1971">
        <v>9</v>
      </c>
      <c r="Q1971">
        <v>9</v>
      </c>
      <c r="R1971">
        <v>8</v>
      </c>
      <c r="S1971">
        <v>8</v>
      </c>
      <c r="T1971">
        <v>9</v>
      </c>
      <c r="U1971">
        <v>9</v>
      </c>
      <c r="V1971" t="s">
        <v>123</v>
      </c>
      <c r="X1971">
        <v>3</v>
      </c>
      <c r="Y1971" t="s">
        <v>68</v>
      </c>
      <c r="Z1971">
        <v>7</v>
      </c>
      <c r="AA1971">
        <v>3</v>
      </c>
      <c r="AB1971">
        <v>4</v>
      </c>
      <c r="AC1971">
        <v>5</v>
      </c>
      <c r="AD1971" t="s">
        <v>129</v>
      </c>
      <c r="AE1971" s="16">
        <v>5</v>
      </c>
      <c r="AF1971" s="16">
        <v>4</v>
      </c>
      <c r="AG1971" s="16">
        <v>5</v>
      </c>
      <c r="AH1971" s="16">
        <v>2</v>
      </c>
      <c r="AI1971" s="16"/>
      <c r="AJ1971" s="16">
        <v>3</v>
      </c>
      <c r="AL1971" s="16"/>
      <c r="AM1971" s="16"/>
      <c r="AN1971" s="16"/>
      <c r="AO1971" s="16"/>
      <c r="AP1971" s="16"/>
      <c r="AQ1971" s="16"/>
      <c r="AR1971" s="16"/>
      <c r="AS1971" s="16"/>
      <c r="AT1971" s="16"/>
      <c r="AU1971">
        <v>1</v>
      </c>
      <c r="AV1971">
        <v>0</v>
      </c>
      <c r="AW1971">
        <v>0</v>
      </c>
      <c r="AX1971">
        <v>0</v>
      </c>
      <c r="AY1971">
        <v>0</v>
      </c>
      <c r="AZ1971">
        <v>0</v>
      </c>
    </row>
    <row r="1972" spans="1:52" x14ac:dyDescent="0.35">
      <c r="A1972">
        <v>15039</v>
      </c>
      <c r="B1972" t="s">
        <v>69</v>
      </c>
      <c r="C1972" t="s">
        <v>74</v>
      </c>
      <c r="D1972" t="s">
        <v>68</v>
      </c>
      <c r="E1972" t="s">
        <v>77</v>
      </c>
      <c r="F1972" t="s">
        <v>196</v>
      </c>
      <c r="G1972" t="s">
        <v>96</v>
      </c>
      <c r="H1972" t="s">
        <v>97</v>
      </c>
      <c r="I1972" t="s">
        <v>199</v>
      </c>
      <c r="J1972" t="s">
        <v>111</v>
      </c>
      <c r="K1972" t="s">
        <v>116</v>
      </c>
      <c r="L1972">
        <v>9</v>
      </c>
      <c r="X1972" s="16"/>
      <c r="Y1972" t="s">
        <v>69</v>
      </c>
      <c r="AB1972">
        <v>5</v>
      </c>
      <c r="AE1972" s="16"/>
      <c r="AF1972" s="16"/>
      <c r="AG1972" s="16"/>
      <c r="AH1972" s="16"/>
      <c r="AI1972" s="16"/>
      <c r="AJ1972" s="16"/>
      <c r="AK1972">
        <v>9</v>
      </c>
      <c r="AL1972" s="16">
        <v>9</v>
      </c>
      <c r="AM1972" s="16">
        <v>7</v>
      </c>
      <c r="AN1972" s="16">
        <v>10</v>
      </c>
      <c r="AO1972" s="16">
        <v>9</v>
      </c>
      <c r="AP1972" s="16">
        <v>8</v>
      </c>
      <c r="AQ1972" s="16">
        <v>4</v>
      </c>
      <c r="AR1972" s="16">
        <v>2</v>
      </c>
      <c r="AS1972" s="16">
        <v>3</v>
      </c>
      <c r="AT1972" s="16">
        <v>1</v>
      </c>
      <c r="AU1972">
        <v>0</v>
      </c>
      <c r="AV1972">
        <v>0</v>
      </c>
      <c r="AW1972">
        <v>0</v>
      </c>
      <c r="AX1972">
        <v>1</v>
      </c>
      <c r="AY1972">
        <v>0</v>
      </c>
      <c r="AZ1972">
        <v>0</v>
      </c>
    </row>
    <row r="1973" spans="1:52" x14ac:dyDescent="0.35">
      <c r="A1973">
        <v>15041</v>
      </c>
      <c r="B1973" t="s">
        <v>69</v>
      </c>
      <c r="C1973" t="s">
        <v>74</v>
      </c>
      <c r="D1973" t="s">
        <v>68</v>
      </c>
      <c r="E1973" t="s">
        <v>85</v>
      </c>
      <c r="F1973" t="s">
        <v>198</v>
      </c>
      <c r="G1973" t="s">
        <v>96</v>
      </c>
      <c r="H1973" t="s">
        <v>97</v>
      </c>
      <c r="I1973" t="s">
        <v>199</v>
      </c>
      <c r="J1973" t="s">
        <v>111</v>
      </c>
      <c r="K1973" t="s">
        <v>202</v>
      </c>
      <c r="L1973">
        <v>8</v>
      </c>
      <c r="X1973" s="16"/>
      <c r="Y1973" t="s">
        <v>69</v>
      </c>
      <c r="AB1973">
        <v>4</v>
      </c>
      <c r="AE1973" s="16"/>
      <c r="AF1973" s="16"/>
      <c r="AG1973" s="16"/>
      <c r="AH1973" s="16"/>
      <c r="AI1973" s="16"/>
      <c r="AJ1973" s="16"/>
      <c r="AK1973">
        <v>9</v>
      </c>
      <c r="AL1973" s="16">
        <v>9</v>
      </c>
      <c r="AM1973" s="16">
        <v>8</v>
      </c>
      <c r="AN1973" s="16">
        <v>9</v>
      </c>
      <c r="AO1973" s="16">
        <v>7</v>
      </c>
      <c r="AP1973" s="16">
        <v>8</v>
      </c>
      <c r="AQ1973" s="16">
        <v>4</v>
      </c>
      <c r="AR1973" s="16">
        <v>3</v>
      </c>
      <c r="AS1973" s="16">
        <v>1</v>
      </c>
      <c r="AT1973" s="16">
        <v>2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0</v>
      </c>
    </row>
    <row r="1974" spans="1:52" x14ac:dyDescent="0.35">
      <c r="A1974">
        <v>15042</v>
      </c>
      <c r="B1974" t="s">
        <v>69</v>
      </c>
      <c r="C1974" t="s">
        <v>74</v>
      </c>
      <c r="D1974" t="s">
        <v>68</v>
      </c>
      <c r="E1974" t="s">
        <v>80</v>
      </c>
      <c r="F1974" t="s">
        <v>196</v>
      </c>
      <c r="G1974" t="s">
        <v>96</v>
      </c>
      <c r="H1974" t="s">
        <v>97</v>
      </c>
      <c r="I1974" t="s">
        <v>205</v>
      </c>
      <c r="J1974" t="s">
        <v>111</v>
      </c>
      <c r="K1974" t="s">
        <v>204</v>
      </c>
      <c r="L1974">
        <v>7</v>
      </c>
      <c r="X1974" s="16"/>
      <c r="Y1974" t="s">
        <v>69</v>
      </c>
      <c r="AB1974">
        <v>4</v>
      </c>
      <c r="AE1974" s="16"/>
      <c r="AF1974" s="16"/>
      <c r="AG1974" s="16"/>
      <c r="AH1974" s="16"/>
      <c r="AI1974" s="16"/>
      <c r="AJ1974" s="16"/>
      <c r="AK1974">
        <v>6</v>
      </c>
      <c r="AL1974" s="16">
        <v>6</v>
      </c>
      <c r="AM1974" s="16">
        <v>9</v>
      </c>
      <c r="AN1974" s="16">
        <v>7</v>
      </c>
      <c r="AO1974" s="16">
        <v>7</v>
      </c>
      <c r="AP1974" s="16">
        <v>7</v>
      </c>
      <c r="AQ1974" s="16">
        <v>2</v>
      </c>
      <c r="AR1974" s="16">
        <v>1</v>
      </c>
      <c r="AS1974" s="16">
        <v>3</v>
      </c>
      <c r="AT1974" s="16">
        <v>4</v>
      </c>
      <c r="AU1974">
        <v>0</v>
      </c>
      <c r="AV1974">
        <v>0</v>
      </c>
      <c r="AW1974">
        <v>1</v>
      </c>
      <c r="AX1974">
        <v>0</v>
      </c>
      <c r="AY1974">
        <v>0</v>
      </c>
      <c r="AZ1974">
        <v>0</v>
      </c>
    </row>
    <row r="1975" spans="1:52" x14ac:dyDescent="0.35">
      <c r="A1975">
        <v>15046</v>
      </c>
      <c r="B1975" t="s">
        <v>69</v>
      </c>
      <c r="C1975" t="s">
        <v>74</v>
      </c>
      <c r="D1975" t="s">
        <v>68</v>
      </c>
      <c r="E1975" t="s">
        <v>79</v>
      </c>
      <c r="F1975" t="s">
        <v>208</v>
      </c>
      <c r="G1975" t="s">
        <v>96</v>
      </c>
      <c r="H1975" t="s">
        <v>98</v>
      </c>
      <c r="I1975" t="s">
        <v>203</v>
      </c>
      <c r="J1975" t="s">
        <v>111</v>
      </c>
      <c r="K1975" t="s">
        <v>202</v>
      </c>
      <c r="L1975">
        <v>8</v>
      </c>
      <c r="X1975" s="16"/>
      <c r="Y1975" t="s">
        <v>68</v>
      </c>
      <c r="Z1975">
        <v>9</v>
      </c>
      <c r="AA1975">
        <v>5</v>
      </c>
      <c r="AB1975">
        <v>5</v>
      </c>
      <c r="AC1975">
        <v>10</v>
      </c>
      <c r="AD1975" t="s">
        <v>128</v>
      </c>
      <c r="AE1975" s="16">
        <v>3</v>
      </c>
      <c r="AF1975" s="16">
        <v>4</v>
      </c>
      <c r="AG1975" s="16">
        <v>3</v>
      </c>
      <c r="AH1975" s="16">
        <v>3</v>
      </c>
      <c r="AI1975" s="16">
        <v>2</v>
      </c>
      <c r="AJ1975" s="16"/>
      <c r="AK1975">
        <v>7</v>
      </c>
      <c r="AL1975" s="16">
        <v>10</v>
      </c>
      <c r="AM1975" s="16">
        <v>10</v>
      </c>
      <c r="AN1975" s="16">
        <v>8</v>
      </c>
      <c r="AO1975" s="16">
        <v>7</v>
      </c>
      <c r="AP1975" s="16">
        <v>9</v>
      </c>
      <c r="AQ1975" s="16">
        <v>4</v>
      </c>
      <c r="AR1975" s="16">
        <v>3</v>
      </c>
      <c r="AS1975" s="16">
        <v>2</v>
      </c>
      <c r="AT1975" s="16">
        <v>1</v>
      </c>
      <c r="AU1975">
        <v>1</v>
      </c>
      <c r="AV1975">
        <v>0</v>
      </c>
      <c r="AW1975">
        <v>0</v>
      </c>
      <c r="AX1975">
        <v>0</v>
      </c>
      <c r="AY1975">
        <v>0</v>
      </c>
      <c r="AZ1975">
        <v>0</v>
      </c>
    </row>
    <row r="1976" spans="1:52" x14ac:dyDescent="0.35">
      <c r="A1976">
        <v>15049</v>
      </c>
      <c r="B1976" t="s">
        <v>69</v>
      </c>
      <c r="C1976" t="s">
        <v>74</v>
      </c>
      <c r="D1976" t="s">
        <v>68</v>
      </c>
      <c r="E1976" t="s">
        <v>82</v>
      </c>
      <c r="F1976" t="s">
        <v>198</v>
      </c>
      <c r="G1976" t="s">
        <v>95</v>
      </c>
      <c r="H1976" t="s">
        <v>97</v>
      </c>
      <c r="I1976" t="s">
        <v>199</v>
      </c>
      <c r="J1976" t="s">
        <v>110</v>
      </c>
      <c r="K1976" t="s">
        <v>202</v>
      </c>
      <c r="L1976">
        <v>8</v>
      </c>
      <c r="P1976">
        <v>9</v>
      </c>
      <c r="Q1976">
        <v>9</v>
      </c>
      <c r="R1976">
        <v>9</v>
      </c>
      <c r="S1976">
        <v>10</v>
      </c>
      <c r="T1976">
        <v>8</v>
      </c>
      <c r="U1976">
        <v>9</v>
      </c>
      <c r="V1976" t="s">
        <v>122</v>
      </c>
      <c r="X1976">
        <v>3</v>
      </c>
      <c r="Y1976" t="s">
        <v>68</v>
      </c>
      <c r="Z1976">
        <v>9</v>
      </c>
      <c r="AA1976">
        <v>4</v>
      </c>
      <c r="AB1976">
        <v>3</v>
      </c>
      <c r="AC1976">
        <v>8</v>
      </c>
      <c r="AD1976" t="s">
        <v>129</v>
      </c>
      <c r="AE1976" s="16">
        <v>4</v>
      </c>
      <c r="AF1976" s="16">
        <v>5</v>
      </c>
      <c r="AG1976" s="16">
        <v>5</v>
      </c>
      <c r="AH1976" s="16">
        <v>4</v>
      </c>
      <c r="AI1976" s="16"/>
      <c r="AJ1976" s="16">
        <v>1</v>
      </c>
      <c r="AL1976" s="16"/>
      <c r="AM1976" s="16"/>
      <c r="AN1976" s="16"/>
      <c r="AO1976" s="16"/>
      <c r="AP1976" s="16"/>
      <c r="AQ1976" s="16"/>
      <c r="AR1976" s="16"/>
      <c r="AS1976" s="16"/>
      <c r="AT1976" s="16"/>
      <c r="AU1976">
        <v>1</v>
      </c>
      <c r="AV1976">
        <v>1</v>
      </c>
      <c r="AW1976">
        <v>0</v>
      </c>
      <c r="AX1976">
        <v>0</v>
      </c>
      <c r="AY1976">
        <v>0</v>
      </c>
      <c r="AZ1976">
        <v>0</v>
      </c>
    </row>
    <row r="1977" spans="1:52" x14ac:dyDescent="0.35">
      <c r="A1977">
        <v>15052</v>
      </c>
      <c r="B1977" t="s">
        <v>69</v>
      </c>
      <c r="C1977" t="s">
        <v>74</v>
      </c>
      <c r="D1977" t="s">
        <v>68</v>
      </c>
      <c r="E1977" t="s">
        <v>83</v>
      </c>
      <c r="F1977" t="s">
        <v>198</v>
      </c>
      <c r="G1977" t="s">
        <v>95</v>
      </c>
      <c r="H1977" t="s">
        <v>98</v>
      </c>
      <c r="I1977" t="s">
        <v>203</v>
      </c>
      <c r="J1977" t="s">
        <v>111</v>
      </c>
      <c r="K1977" t="s">
        <v>204</v>
      </c>
      <c r="L1977">
        <v>9</v>
      </c>
      <c r="X1977" s="16"/>
      <c r="Y1977" t="s">
        <v>69</v>
      </c>
      <c r="AB1977">
        <v>5</v>
      </c>
      <c r="AE1977" s="16"/>
      <c r="AF1977" s="16"/>
      <c r="AG1977" s="16"/>
      <c r="AH1977" s="16"/>
      <c r="AI1977" s="16"/>
      <c r="AJ1977" s="16"/>
      <c r="AK1977">
        <v>10</v>
      </c>
      <c r="AL1977" s="16">
        <v>9</v>
      </c>
      <c r="AM1977" s="16">
        <v>9</v>
      </c>
      <c r="AN1977" s="16">
        <v>9</v>
      </c>
      <c r="AO1977" s="16">
        <v>8</v>
      </c>
      <c r="AP1977" s="16">
        <v>7</v>
      </c>
      <c r="AQ1977" s="16">
        <v>4</v>
      </c>
      <c r="AR1977" s="16">
        <v>1</v>
      </c>
      <c r="AS1977" s="16">
        <v>2</v>
      </c>
      <c r="AT1977" s="16">
        <v>3</v>
      </c>
      <c r="AU1977">
        <v>0</v>
      </c>
      <c r="AV1977">
        <v>0</v>
      </c>
      <c r="AW1977">
        <v>1</v>
      </c>
      <c r="AX1977">
        <v>0</v>
      </c>
      <c r="AY1977">
        <v>1</v>
      </c>
      <c r="AZ1977">
        <v>0</v>
      </c>
    </row>
    <row r="1978" spans="1:52" x14ac:dyDescent="0.35">
      <c r="A1978">
        <v>15054</v>
      </c>
      <c r="B1978" t="s">
        <v>69</v>
      </c>
      <c r="C1978" t="s">
        <v>74</v>
      </c>
      <c r="D1978" t="s">
        <v>68</v>
      </c>
      <c r="E1978" t="s">
        <v>77</v>
      </c>
      <c r="F1978" t="s">
        <v>198</v>
      </c>
      <c r="G1978" t="s">
        <v>95</v>
      </c>
      <c r="H1978" t="s">
        <v>97</v>
      </c>
      <c r="I1978" t="s">
        <v>209</v>
      </c>
      <c r="J1978" t="s">
        <v>110</v>
      </c>
      <c r="K1978" t="s">
        <v>204</v>
      </c>
      <c r="L1978">
        <v>9</v>
      </c>
      <c r="P1978">
        <v>10</v>
      </c>
      <c r="Q1978">
        <v>10</v>
      </c>
      <c r="R1978">
        <v>10</v>
      </c>
      <c r="S1978">
        <v>8</v>
      </c>
      <c r="T1978">
        <v>10</v>
      </c>
      <c r="U1978">
        <v>10</v>
      </c>
      <c r="V1978" t="s">
        <v>123</v>
      </c>
      <c r="X1978">
        <v>5</v>
      </c>
      <c r="Y1978" t="s">
        <v>69</v>
      </c>
      <c r="AB1978">
        <v>4</v>
      </c>
      <c r="AE1978" s="16"/>
      <c r="AF1978" s="16"/>
      <c r="AG1978" s="16"/>
      <c r="AH1978" s="16"/>
      <c r="AI1978" s="16"/>
      <c r="AJ1978" s="16"/>
      <c r="AL1978" s="16"/>
      <c r="AM1978" s="16"/>
      <c r="AN1978" s="16"/>
      <c r="AO1978" s="16"/>
      <c r="AP1978" s="16"/>
      <c r="AQ1978" s="16"/>
      <c r="AR1978" s="16"/>
      <c r="AS1978" s="16"/>
      <c r="AT1978" s="16"/>
      <c r="AU1978">
        <v>1</v>
      </c>
      <c r="AV1978">
        <v>0</v>
      </c>
      <c r="AW1978">
        <v>1</v>
      </c>
      <c r="AX1978">
        <v>0</v>
      </c>
      <c r="AY1978">
        <v>1</v>
      </c>
      <c r="AZ1978">
        <v>0</v>
      </c>
    </row>
    <row r="1979" spans="1:52" x14ac:dyDescent="0.35">
      <c r="A1979">
        <v>15055</v>
      </c>
      <c r="B1979" t="s">
        <v>69</v>
      </c>
      <c r="C1979" t="s">
        <v>74</v>
      </c>
      <c r="D1979" t="s">
        <v>68</v>
      </c>
      <c r="E1979" t="s">
        <v>81</v>
      </c>
      <c r="F1979" t="s">
        <v>198</v>
      </c>
      <c r="G1979" t="s">
        <v>96</v>
      </c>
      <c r="H1979" t="s">
        <v>98</v>
      </c>
      <c r="I1979" t="s">
        <v>199</v>
      </c>
      <c r="J1979" t="s">
        <v>110</v>
      </c>
      <c r="K1979" t="s">
        <v>204</v>
      </c>
      <c r="L1979">
        <v>10</v>
      </c>
      <c r="P1979">
        <v>10</v>
      </c>
      <c r="Q1979">
        <v>9</v>
      </c>
      <c r="R1979">
        <v>10</v>
      </c>
      <c r="S1979">
        <v>9</v>
      </c>
      <c r="T1979">
        <v>8</v>
      </c>
      <c r="U1979">
        <v>9</v>
      </c>
      <c r="V1979" t="s">
        <v>124</v>
      </c>
      <c r="X1979">
        <v>3</v>
      </c>
      <c r="Y1979" t="s">
        <v>68</v>
      </c>
      <c r="Z1979">
        <v>10</v>
      </c>
      <c r="AA1979">
        <v>4</v>
      </c>
      <c r="AB1979">
        <v>4</v>
      </c>
      <c r="AC1979">
        <v>9</v>
      </c>
      <c r="AD1979" t="s">
        <v>129</v>
      </c>
      <c r="AE1979" s="16">
        <v>3</v>
      </c>
      <c r="AF1979" s="16">
        <v>5</v>
      </c>
      <c r="AG1979" s="16">
        <v>4</v>
      </c>
      <c r="AH1979" s="16">
        <v>4</v>
      </c>
      <c r="AI1979" s="16"/>
      <c r="AJ1979" s="16">
        <v>2</v>
      </c>
      <c r="AL1979" s="16"/>
      <c r="AM1979" s="16"/>
      <c r="AN1979" s="16"/>
      <c r="AO1979" s="16"/>
      <c r="AP1979" s="16"/>
      <c r="AQ1979" s="16"/>
      <c r="AR1979" s="16"/>
      <c r="AS1979" s="16"/>
      <c r="AT1979" s="16"/>
      <c r="AU1979">
        <v>0</v>
      </c>
      <c r="AV1979">
        <v>0</v>
      </c>
      <c r="AW1979">
        <v>0</v>
      </c>
      <c r="AX1979">
        <v>0</v>
      </c>
      <c r="AY1979">
        <v>1</v>
      </c>
      <c r="AZ1979">
        <v>0</v>
      </c>
    </row>
    <row r="1980" spans="1:52" x14ac:dyDescent="0.35">
      <c r="A1980">
        <v>15057</v>
      </c>
      <c r="B1980" t="s">
        <v>69</v>
      </c>
      <c r="C1980" t="s">
        <v>74</v>
      </c>
      <c r="D1980" t="s">
        <v>68</v>
      </c>
      <c r="E1980" t="s">
        <v>75</v>
      </c>
      <c r="F1980" t="s">
        <v>198</v>
      </c>
      <c r="G1980" t="s">
        <v>95</v>
      </c>
      <c r="H1980" t="s">
        <v>98</v>
      </c>
      <c r="I1980" t="s">
        <v>199</v>
      </c>
      <c r="J1980" t="s">
        <v>111</v>
      </c>
      <c r="K1980" t="s">
        <v>116</v>
      </c>
      <c r="L1980">
        <v>6</v>
      </c>
      <c r="X1980" s="16"/>
      <c r="Y1980" t="s">
        <v>69</v>
      </c>
      <c r="AB1980">
        <v>3</v>
      </c>
      <c r="AE1980" s="16"/>
      <c r="AF1980" s="16"/>
      <c r="AG1980" s="16"/>
      <c r="AH1980" s="16"/>
      <c r="AI1980" s="16"/>
      <c r="AJ1980" s="16"/>
      <c r="AK1980">
        <v>8</v>
      </c>
      <c r="AL1980" s="16">
        <v>7</v>
      </c>
      <c r="AM1980" s="16">
        <v>8</v>
      </c>
      <c r="AN1980" s="16">
        <v>8</v>
      </c>
      <c r="AO1980" s="16">
        <v>8</v>
      </c>
      <c r="AP1980" s="16">
        <v>10</v>
      </c>
      <c r="AQ1980" s="16">
        <v>1</v>
      </c>
      <c r="AR1980" s="16">
        <v>2</v>
      </c>
      <c r="AS1980" s="16">
        <v>3</v>
      </c>
      <c r="AT1980" s="16">
        <v>4</v>
      </c>
      <c r="AU1980">
        <v>1</v>
      </c>
      <c r="AV1980">
        <v>1</v>
      </c>
      <c r="AW1980">
        <v>0</v>
      </c>
      <c r="AX1980">
        <v>0</v>
      </c>
      <c r="AY1980">
        <v>0</v>
      </c>
      <c r="AZ1980">
        <v>0</v>
      </c>
    </row>
    <row r="1981" spans="1:52" x14ac:dyDescent="0.35">
      <c r="A1981">
        <v>15059</v>
      </c>
      <c r="B1981" t="s">
        <v>69</v>
      </c>
      <c r="C1981" t="s">
        <v>74</v>
      </c>
      <c r="D1981" t="s">
        <v>68</v>
      </c>
      <c r="E1981" t="s">
        <v>82</v>
      </c>
      <c r="F1981" t="s">
        <v>198</v>
      </c>
      <c r="G1981" t="s">
        <v>95</v>
      </c>
      <c r="H1981" t="s">
        <v>98</v>
      </c>
      <c r="I1981" t="s">
        <v>199</v>
      </c>
      <c r="J1981" t="s">
        <v>111</v>
      </c>
      <c r="K1981" t="s">
        <v>204</v>
      </c>
      <c r="L1981">
        <v>9</v>
      </c>
      <c r="X1981" s="16"/>
      <c r="Y1981" t="s">
        <v>69</v>
      </c>
      <c r="AB1981">
        <v>5</v>
      </c>
      <c r="AE1981" s="16"/>
      <c r="AF1981" s="16"/>
      <c r="AG1981" s="16"/>
      <c r="AH1981" s="16"/>
      <c r="AI1981" s="16"/>
      <c r="AJ1981" s="16"/>
      <c r="AK1981">
        <v>8</v>
      </c>
      <c r="AL1981" s="16">
        <v>9</v>
      </c>
      <c r="AM1981" s="16">
        <v>10</v>
      </c>
      <c r="AN1981" s="16">
        <v>8</v>
      </c>
      <c r="AO1981" s="16">
        <v>10</v>
      </c>
      <c r="AP1981" s="16">
        <v>5</v>
      </c>
      <c r="AQ1981" s="16">
        <v>3</v>
      </c>
      <c r="AR1981" s="16">
        <v>2</v>
      </c>
      <c r="AS1981" s="16">
        <v>1</v>
      </c>
      <c r="AT1981" s="16">
        <v>4</v>
      </c>
      <c r="AU1981">
        <v>1</v>
      </c>
      <c r="AV1981">
        <v>1</v>
      </c>
      <c r="AW1981">
        <v>0</v>
      </c>
      <c r="AX1981">
        <v>0</v>
      </c>
      <c r="AY1981">
        <v>0</v>
      </c>
      <c r="AZ1981">
        <v>0</v>
      </c>
    </row>
    <row r="1982" spans="1:52" x14ac:dyDescent="0.35">
      <c r="A1982">
        <v>15060</v>
      </c>
      <c r="B1982" t="s">
        <v>69</v>
      </c>
      <c r="C1982" t="s">
        <v>74</v>
      </c>
      <c r="D1982" t="s">
        <v>68</v>
      </c>
      <c r="E1982" t="s">
        <v>82</v>
      </c>
      <c r="F1982" t="s">
        <v>198</v>
      </c>
      <c r="G1982" t="s">
        <v>95</v>
      </c>
      <c r="H1982" t="s">
        <v>98</v>
      </c>
      <c r="I1982" t="s">
        <v>201</v>
      </c>
      <c r="J1982" t="s">
        <v>111</v>
      </c>
      <c r="K1982" t="s">
        <v>202</v>
      </c>
      <c r="L1982">
        <v>10</v>
      </c>
      <c r="X1982" s="16"/>
      <c r="Y1982" t="s">
        <v>69</v>
      </c>
      <c r="AB1982">
        <v>4</v>
      </c>
      <c r="AE1982" s="16"/>
      <c r="AF1982" s="16"/>
      <c r="AG1982" s="16"/>
      <c r="AH1982" s="16"/>
      <c r="AI1982" s="16"/>
      <c r="AJ1982" s="16"/>
      <c r="AK1982">
        <v>9</v>
      </c>
      <c r="AL1982" s="16">
        <v>9</v>
      </c>
      <c r="AM1982" s="16">
        <v>9</v>
      </c>
      <c r="AN1982" s="16">
        <v>10</v>
      </c>
      <c r="AO1982" s="16">
        <v>8</v>
      </c>
      <c r="AP1982" s="16">
        <v>7</v>
      </c>
      <c r="AQ1982" s="16">
        <v>3</v>
      </c>
      <c r="AR1982" s="16">
        <v>4</v>
      </c>
      <c r="AS1982" s="16">
        <v>2</v>
      </c>
      <c r="AT1982" s="16">
        <v>1</v>
      </c>
      <c r="AU1982">
        <v>0</v>
      </c>
      <c r="AV1982">
        <v>1</v>
      </c>
      <c r="AW1982">
        <v>0</v>
      </c>
      <c r="AX1982">
        <v>0</v>
      </c>
      <c r="AY1982">
        <v>0</v>
      </c>
      <c r="AZ1982">
        <v>0</v>
      </c>
    </row>
    <row r="1983" spans="1:52" x14ac:dyDescent="0.35">
      <c r="A1983">
        <v>15064</v>
      </c>
      <c r="B1983" t="s">
        <v>69</v>
      </c>
      <c r="C1983" t="s">
        <v>74</v>
      </c>
      <c r="D1983" t="s">
        <v>68</v>
      </c>
      <c r="E1983" t="s">
        <v>77</v>
      </c>
      <c r="F1983" t="s">
        <v>198</v>
      </c>
      <c r="G1983" t="s">
        <v>95</v>
      </c>
      <c r="H1983" t="s">
        <v>97</v>
      </c>
      <c r="I1983" t="s">
        <v>206</v>
      </c>
      <c r="J1983" t="s">
        <v>111</v>
      </c>
      <c r="K1983" t="s">
        <v>204</v>
      </c>
      <c r="L1983">
        <v>9</v>
      </c>
      <c r="X1983" s="16"/>
      <c r="Y1983" t="s">
        <v>69</v>
      </c>
      <c r="AB1983">
        <v>4</v>
      </c>
      <c r="AE1983" s="16"/>
      <c r="AF1983" s="16"/>
      <c r="AG1983" s="16"/>
      <c r="AH1983" s="16"/>
      <c r="AI1983" s="16"/>
      <c r="AJ1983" s="16"/>
      <c r="AK1983">
        <v>9</v>
      </c>
      <c r="AL1983" s="16">
        <v>10</v>
      </c>
      <c r="AM1983" s="16">
        <v>10</v>
      </c>
      <c r="AN1983" s="16">
        <v>8</v>
      </c>
      <c r="AO1983" s="16">
        <v>9</v>
      </c>
      <c r="AP1983" s="16">
        <v>10</v>
      </c>
      <c r="AQ1983" s="16">
        <v>2</v>
      </c>
      <c r="AR1983" s="16">
        <v>1</v>
      </c>
      <c r="AS1983" s="16">
        <v>3</v>
      </c>
      <c r="AT1983" s="16">
        <v>4</v>
      </c>
      <c r="AU1983">
        <v>0</v>
      </c>
      <c r="AV1983">
        <v>0</v>
      </c>
      <c r="AW1983">
        <v>0</v>
      </c>
      <c r="AX1983">
        <v>0</v>
      </c>
      <c r="AY1983">
        <v>1</v>
      </c>
      <c r="AZ1983">
        <v>0</v>
      </c>
    </row>
    <row r="1984" spans="1:52" x14ac:dyDescent="0.35">
      <c r="A1984">
        <v>15071</v>
      </c>
      <c r="B1984" t="s">
        <v>69</v>
      </c>
      <c r="C1984" t="s">
        <v>74</v>
      </c>
      <c r="D1984" t="s">
        <v>68</v>
      </c>
      <c r="E1984" t="s">
        <v>78</v>
      </c>
      <c r="F1984" t="s">
        <v>200</v>
      </c>
      <c r="G1984" t="s">
        <v>96</v>
      </c>
      <c r="H1984" t="s">
        <v>97</v>
      </c>
      <c r="I1984" t="s">
        <v>209</v>
      </c>
      <c r="J1984" t="s">
        <v>111</v>
      </c>
      <c r="K1984" t="s">
        <v>204</v>
      </c>
      <c r="L1984">
        <v>9</v>
      </c>
      <c r="X1984" s="16"/>
      <c r="Y1984" t="s">
        <v>69</v>
      </c>
      <c r="AB1984">
        <v>4</v>
      </c>
      <c r="AE1984" s="16"/>
      <c r="AF1984" s="16"/>
      <c r="AG1984" s="16"/>
      <c r="AH1984" s="16"/>
      <c r="AI1984" s="16"/>
      <c r="AJ1984" s="16"/>
      <c r="AK1984">
        <v>9</v>
      </c>
      <c r="AL1984" s="16">
        <v>8</v>
      </c>
      <c r="AM1984" s="16">
        <v>7</v>
      </c>
      <c r="AN1984" s="16">
        <v>9</v>
      </c>
      <c r="AO1984" s="16">
        <v>8</v>
      </c>
      <c r="AP1984" s="16">
        <v>10</v>
      </c>
      <c r="AQ1984" s="16">
        <v>2</v>
      </c>
      <c r="AR1984" s="16">
        <v>1</v>
      </c>
      <c r="AS1984" s="16">
        <v>4</v>
      </c>
      <c r="AT1984" s="16">
        <v>3</v>
      </c>
      <c r="AU1984">
        <v>0</v>
      </c>
      <c r="AV1984">
        <v>0</v>
      </c>
      <c r="AW1984">
        <v>0</v>
      </c>
      <c r="AX1984">
        <v>0</v>
      </c>
      <c r="AY1984">
        <v>1</v>
      </c>
      <c r="AZ1984">
        <v>0</v>
      </c>
    </row>
    <row r="1985" spans="1:52" x14ac:dyDescent="0.35">
      <c r="A1985">
        <v>15073</v>
      </c>
      <c r="B1985" t="s">
        <v>69</v>
      </c>
      <c r="C1985" t="s">
        <v>74</v>
      </c>
      <c r="D1985" t="s">
        <v>68</v>
      </c>
      <c r="E1985" t="s">
        <v>79</v>
      </c>
      <c r="F1985" t="s">
        <v>196</v>
      </c>
      <c r="G1985" t="s">
        <v>96</v>
      </c>
      <c r="H1985" t="s">
        <v>98</v>
      </c>
      <c r="I1985" t="s">
        <v>197</v>
      </c>
      <c r="J1985" t="s">
        <v>111</v>
      </c>
      <c r="K1985" t="s">
        <v>202</v>
      </c>
      <c r="L1985">
        <v>8</v>
      </c>
      <c r="X1985" s="16"/>
      <c r="Y1985" t="s">
        <v>69</v>
      </c>
      <c r="AB1985">
        <v>3</v>
      </c>
      <c r="AE1985" s="16"/>
      <c r="AF1985" s="16"/>
      <c r="AG1985" s="16"/>
      <c r="AH1985" s="16"/>
      <c r="AI1985" s="16"/>
      <c r="AJ1985" s="16"/>
      <c r="AK1985">
        <v>7</v>
      </c>
      <c r="AL1985" s="16">
        <v>10</v>
      </c>
      <c r="AM1985" s="16">
        <v>10</v>
      </c>
      <c r="AN1985" s="16">
        <v>7</v>
      </c>
      <c r="AO1985" s="16">
        <v>7</v>
      </c>
      <c r="AP1985" s="16">
        <v>9</v>
      </c>
      <c r="AQ1985" s="16">
        <v>4</v>
      </c>
      <c r="AR1985" s="16">
        <v>2</v>
      </c>
      <c r="AS1985" s="16">
        <v>3</v>
      </c>
      <c r="AT1985" s="16">
        <v>1</v>
      </c>
      <c r="AU1985">
        <v>0</v>
      </c>
      <c r="AV1985">
        <v>0</v>
      </c>
      <c r="AW1985">
        <v>0</v>
      </c>
      <c r="AX1985">
        <v>1</v>
      </c>
      <c r="AY1985">
        <v>0</v>
      </c>
      <c r="AZ1985">
        <v>0</v>
      </c>
    </row>
    <row r="1986" spans="1:52" x14ac:dyDescent="0.35">
      <c r="A1986">
        <v>15082</v>
      </c>
      <c r="B1986" t="s">
        <v>69</v>
      </c>
      <c r="C1986" t="s">
        <v>74</v>
      </c>
      <c r="D1986" t="s">
        <v>68</v>
      </c>
      <c r="E1986" t="s">
        <v>78</v>
      </c>
      <c r="F1986" t="s">
        <v>196</v>
      </c>
      <c r="G1986" t="s">
        <v>96</v>
      </c>
      <c r="H1986" t="s">
        <v>98</v>
      </c>
      <c r="I1986" t="s">
        <v>201</v>
      </c>
      <c r="J1986" t="s">
        <v>111</v>
      </c>
      <c r="K1986" t="s">
        <v>202</v>
      </c>
      <c r="L1986">
        <v>8</v>
      </c>
      <c r="X1986" s="16"/>
      <c r="Y1986" t="s">
        <v>68</v>
      </c>
      <c r="Z1986">
        <v>9</v>
      </c>
      <c r="AA1986">
        <v>4</v>
      </c>
      <c r="AB1986">
        <v>4</v>
      </c>
      <c r="AC1986">
        <v>9</v>
      </c>
      <c r="AD1986" t="s">
        <v>128</v>
      </c>
      <c r="AE1986" s="16">
        <v>4</v>
      </c>
      <c r="AF1986" s="16">
        <v>3</v>
      </c>
      <c r="AG1986" s="16">
        <v>5</v>
      </c>
      <c r="AH1986" s="16">
        <v>4</v>
      </c>
      <c r="AI1986" s="16">
        <v>1</v>
      </c>
      <c r="AJ1986" s="16"/>
      <c r="AK1986">
        <v>10</v>
      </c>
      <c r="AL1986" s="16">
        <v>10</v>
      </c>
      <c r="AM1986" s="16">
        <v>8</v>
      </c>
      <c r="AN1986" s="16">
        <v>9</v>
      </c>
      <c r="AO1986" s="16">
        <v>10</v>
      </c>
      <c r="AP1986" s="16">
        <v>7</v>
      </c>
      <c r="AQ1986" s="16">
        <v>3</v>
      </c>
      <c r="AR1986" s="16">
        <v>4</v>
      </c>
      <c r="AS1986" s="16">
        <v>2</v>
      </c>
      <c r="AT1986" s="16">
        <v>1</v>
      </c>
      <c r="AU1986">
        <v>1</v>
      </c>
      <c r="AV1986">
        <v>0</v>
      </c>
      <c r="AW1986">
        <v>0</v>
      </c>
      <c r="AX1986">
        <v>0</v>
      </c>
      <c r="AY1986">
        <v>0</v>
      </c>
      <c r="AZ1986">
        <v>0</v>
      </c>
    </row>
    <row r="1987" spans="1:52" x14ac:dyDescent="0.35">
      <c r="A1987">
        <v>15085</v>
      </c>
      <c r="B1987" t="s">
        <v>69</v>
      </c>
      <c r="C1987" t="s">
        <v>74</v>
      </c>
      <c r="D1987" t="s">
        <v>68</v>
      </c>
      <c r="E1987" t="s">
        <v>76</v>
      </c>
      <c r="F1987" t="s">
        <v>198</v>
      </c>
      <c r="G1987" t="s">
        <v>95</v>
      </c>
      <c r="H1987" t="s">
        <v>97</v>
      </c>
      <c r="I1987" t="s">
        <v>199</v>
      </c>
      <c r="J1987" t="s">
        <v>111</v>
      </c>
      <c r="K1987" t="s">
        <v>202</v>
      </c>
      <c r="L1987">
        <v>8</v>
      </c>
      <c r="X1987" s="16"/>
      <c r="Y1987" t="s">
        <v>68</v>
      </c>
      <c r="Z1987">
        <v>9</v>
      </c>
      <c r="AA1987">
        <v>4</v>
      </c>
      <c r="AB1987">
        <v>5</v>
      </c>
      <c r="AC1987">
        <v>9</v>
      </c>
      <c r="AD1987" t="s">
        <v>128</v>
      </c>
      <c r="AE1987" s="16">
        <v>3</v>
      </c>
      <c r="AF1987" s="16">
        <v>4</v>
      </c>
      <c r="AG1987" s="16">
        <v>4</v>
      </c>
      <c r="AH1987" s="16">
        <v>4</v>
      </c>
      <c r="AI1987" s="16">
        <v>2</v>
      </c>
      <c r="AJ1987" s="16"/>
      <c r="AK1987">
        <v>10</v>
      </c>
      <c r="AL1987" s="16">
        <v>10</v>
      </c>
      <c r="AM1987" s="16">
        <v>8</v>
      </c>
      <c r="AN1987" s="16">
        <v>10</v>
      </c>
      <c r="AO1987" s="16">
        <v>8</v>
      </c>
      <c r="AP1987" s="16">
        <v>10</v>
      </c>
      <c r="AQ1987" s="16">
        <v>1</v>
      </c>
      <c r="AR1987" s="16">
        <v>3</v>
      </c>
      <c r="AS1987" s="16">
        <v>4</v>
      </c>
      <c r="AT1987" s="16">
        <v>2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0</v>
      </c>
    </row>
    <row r="1988" spans="1:52" x14ac:dyDescent="0.35">
      <c r="A1988">
        <v>15087</v>
      </c>
      <c r="B1988" t="s">
        <v>69</v>
      </c>
      <c r="C1988" t="s">
        <v>74</v>
      </c>
      <c r="D1988" t="s">
        <v>68</v>
      </c>
      <c r="E1988" t="s">
        <v>84</v>
      </c>
      <c r="F1988" t="s">
        <v>208</v>
      </c>
      <c r="G1988" t="s">
        <v>96</v>
      </c>
      <c r="H1988" t="s">
        <v>99</v>
      </c>
      <c r="I1988" t="s">
        <v>206</v>
      </c>
      <c r="J1988" t="s">
        <v>110</v>
      </c>
      <c r="K1988" t="s">
        <v>204</v>
      </c>
      <c r="L1988">
        <v>10</v>
      </c>
      <c r="P1988">
        <v>9</v>
      </c>
      <c r="Q1988">
        <v>7</v>
      </c>
      <c r="R1988">
        <v>9</v>
      </c>
      <c r="S1988">
        <v>10</v>
      </c>
      <c r="T1988">
        <v>10</v>
      </c>
      <c r="U1988">
        <v>7</v>
      </c>
      <c r="V1988" t="s">
        <v>122</v>
      </c>
      <c r="X1988">
        <v>4</v>
      </c>
      <c r="Y1988" t="s">
        <v>68</v>
      </c>
      <c r="Z1988">
        <v>9</v>
      </c>
      <c r="AA1988">
        <v>5</v>
      </c>
      <c r="AB1988">
        <v>5</v>
      </c>
      <c r="AC1988">
        <v>10</v>
      </c>
      <c r="AD1988" t="s">
        <v>129</v>
      </c>
      <c r="AE1988" s="16">
        <v>3</v>
      </c>
      <c r="AF1988" s="16">
        <v>3</v>
      </c>
      <c r="AG1988" s="16">
        <v>3</v>
      </c>
      <c r="AH1988" s="16">
        <v>3</v>
      </c>
      <c r="AI1988" s="16"/>
      <c r="AJ1988" s="16">
        <v>2</v>
      </c>
      <c r="AL1988" s="16"/>
      <c r="AM1988" s="16"/>
      <c r="AN1988" s="16"/>
      <c r="AO1988" s="16"/>
      <c r="AP1988" s="16"/>
      <c r="AQ1988" s="16"/>
      <c r="AR1988" s="16"/>
      <c r="AS1988" s="16"/>
      <c r="AT1988" s="16"/>
      <c r="AU1988">
        <v>1</v>
      </c>
      <c r="AV1988">
        <v>1</v>
      </c>
      <c r="AW1988">
        <v>0</v>
      </c>
      <c r="AX1988">
        <v>0</v>
      </c>
      <c r="AY1988">
        <v>0</v>
      </c>
      <c r="AZ1988">
        <v>0</v>
      </c>
    </row>
    <row r="1989" spans="1:52" x14ac:dyDescent="0.35">
      <c r="A1989">
        <v>15088</v>
      </c>
      <c r="B1989" t="s">
        <v>69</v>
      </c>
      <c r="C1989" t="s">
        <v>74</v>
      </c>
      <c r="D1989" t="s">
        <v>68</v>
      </c>
      <c r="E1989" t="s">
        <v>82</v>
      </c>
      <c r="F1989" t="s">
        <v>196</v>
      </c>
      <c r="G1989" t="s">
        <v>96</v>
      </c>
      <c r="H1989" t="s">
        <v>98</v>
      </c>
      <c r="I1989" t="s">
        <v>197</v>
      </c>
      <c r="J1989" t="s">
        <v>111</v>
      </c>
      <c r="K1989" t="s">
        <v>202</v>
      </c>
      <c r="L1989">
        <v>8</v>
      </c>
      <c r="X1989" s="16"/>
      <c r="Y1989" t="s">
        <v>68</v>
      </c>
      <c r="Z1989">
        <v>7</v>
      </c>
      <c r="AA1989">
        <v>3</v>
      </c>
      <c r="AB1989">
        <v>3</v>
      </c>
      <c r="AC1989">
        <v>7</v>
      </c>
      <c r="AD1989" t="s">
        <v>128</v>
      </c>
      <c r="AE1989" s="16">
        <v>4</v>
      </c>
      <c r="AF1989" s="16">
        <v>4</v>
      </c>
      <c r="AG1989" s="16">
        <v>4</v>
      </c>
      <c r="AH1989" s="16">
        <v>5</v>
      </c>
      <c r="AI1989" s="16">
        <v>1</v>
      </c>
      <c r="AJ1989" s="16"/>
      <c r="AK1989">
        <v>9</v>
      </c>
      <c r="AL1989" s="16">
        <v>10</v>
      </c>
      <c r="AM1989" s="16">
        <v>8</v>
      </c>
      <c r="AN1989" s="16">
        <v>10</v>
      </c>
      <c r="AO1989" s="16">
        <v>10</v>
      </c>
      <c r="AP1989" s="16">
        <v>10</v>
      </c>
      <c r="AQ1989" s="16">
        <v>1</v>
      </c>
      <c r="AR1989" s="16">
        <v>4</v>
      </c>
      <c r="AS1989" s="16">
        <v>2</v>
      </c>
      <c r="AT1989" s="16">
        <v>3</v>
      </c>
      <c r="AU1989">
        <v>1</v>
      </c>
      <c r="AV1989">
        <v>0</v>
      </c>
      <c r="AW1989">
        <v>0</v>
      </c>
      <c r="AX1989">
        <v>0</v>
      </c>
      <c r="AY1989">
        <v>0</v>
      </c>
      <c r="AZ1989">
        <v>0</v>
      </c>
    </row>
    <row r="1990" spans="1:52" x14ac:dyDescent="0.35">
      <c r="A1990">
        <v>15089</v>
      </c>
      <c r="B1990" t="s">
        <v>69</v>
      </c>
      <c r="C1990" t="s">
        <v>74</v>
      </c>
      <c r="D1990" t="s">
        <v>68</v>
      </c>
      <c r="E1990" t="s">
        <v>77</v>
      </c>
      <c r="F1990" t="s">
        <v>198</v>
      </c>
      <c r="G1990" t="s">
        <v>95</v>
      </c>
      <c r="H1990" t="s">
        <v>97</v>
      </c>
      <c r="I1990" t="s">
        <v>209</v>
      </c>
      <c r="J1990" t="s">
        <v>111</v>
      </c>
      <c r="K1990" t="s">
        <v>116</v>
      </c>
      <c r="L1990">
        <v>6</v>
      </c>
      <c r="X1990" s="16"/>
      <c r="Y1990" t="s">
        <v>69</v>
      </c>
      <c r="AB1990">
        <v>4</v>
      </c>
      <c r="AE1990" s="16"/>
      <c r="AF1990" s="16"/>
      <c r="AG1990" s="16"/>
      <c r="AH1990" s="16"/>
      <c r="AI1990" s="16"/>
      <c r="AJ1990" s="16"/>
      <c r="AK1990">
        <v>7</v>
      </c>
      <c r="AL1990" s="16">
        <v>7</v>
      </c>
      <c r="AM1990" s="16">
        <v>9</v>
      </c>
      <c r="AN1990" s="16">
        <v>7</v>
      </c>
      <c r="AO1990" s="16">
        <v>8</v>
      </c>
      <c r="AP1990" s="16">
        <v>9</v>
      </c>
      <c r="AQ1990" s="16">
        <v>2</v>
      </c>
      <c r="AR1990" s="16">
        <v>1</v>
      </c>
      <c r="AS1990" s="16">
        <v>3</v>
      </c>
      <c r="AT1990" s="16">
        <v>4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0</v>
      </c>
    </row>
    <row r="1991" spans="1:52" x14ac:dyDescent="0.35">
      <c r="A1991">
        <v>15090</v>
      </c>
      <c r="B1991" t="s">
        <v>69</v>
      </c>
      <c r="C1991" t="s">
        <v>74</v>
      </c>
      <c r="D1991" t="s">
        <v>68</v>
      </c>
      <c r="E1991" t="s">
        <v>85</v>
      </c>
      <c r="F1991" t="s">
        <v>196</v>
      </c>
      <c r="G1991" t="s">
        <v>96</v>
      </c>
      <c r="H1991" t="s">
        <v>97</v>
      </c>
      <c r="I1991" t="s">
        <v>203</v>
      </c>
      <c r="J1991" t="s">
        <v>111</v>
      </c>
      <c r="K1991" t="s">
        <v>202</v>
      </c>
      <c r="L1991">
        <v>10</v>
      </c>
      <c r="X1991" s="16"/>
      <c r="Y1991" t="s">
        <v>69</v>
      </c>
      <c r="AB1991">
        <v>4</v>
      </c>
      <c r="AE1991" s="16"/>
      <c r="AF1991" s="16"/>
      <c r="AG1991" s="16"/>
      <c r="AH1991" s="16"/>
      <c r="AI1991" s="16"/>
      <c r="AJ1991" s="16"/>
      <c r="AK1991">
        <v>9</v>
      </c>
      <c r="AL1991" s="16">
        <v>10</v>
      </c>
      <c r="AM1991" s="16">
        <v>8</v>
      </c>
      <c r="AN1991" s="16">
        <v>9</v>
      </c>
      <c r="AO1991" s="16">
        <v>9</v>
      </c>
      <c r="AP1991" s="16">
        <v>7</v>
      </c>
      <c r="AQ1991" s="16">
        <v>3</v>
      </c>
      <c r="AR1991" s="16">
        <v>4</v>
      </c>
      <c r="AS1991" s="16">
        <v>2</v>
      </c>
      <c r="AT1991" s="16">
        <v>1</v>
      </c>
      <c r="AU1991">
        <v>0</v>
      </c>
      <c r="AV1991">
        <v>0</v>
      </c>
      <c r="AW1991">
        <v>0</v>
      </c>
      <c r="AX1991">
        <v>0</v>
      </c>
      <c r="AY1991">
        <v>1</v>
      </c>
      <c r="AZ1991">
        <v>0</v>
      </c>
    </row>
    <row r="1992" spans="1:52" x14ac:dyDescent="0.35">
      <c r="A1992">
        <v>15093</v>
      </c>
      <c r="B1992" t="s">
        <v>69</v>
      </c>
      <c r="C1992" t="s">
        <v>74</v>
      </c>
      <c r="D1992" t="s">
        <v>68</v>
      </c>
      <c r="E1992" t="s">
        <v>80</v>
      </c>
      <c r="F1992" t="s">
        <v>200</v>
      </c>
      <c r="G1992" t="s">
        <v>96</v>
      </c>
      <c r="H1992" t="s">
        <v>97</v>
      </c>
      <c r="I1992" t="s">
        <v>199</v>
      </c>
      <c r="J1992" t="s">
        <v>111</v>
      </c>
      <c r="K1992" t="s">
        <v>116</v>
      </c>
      <c r="L1992">
        <v>8</v>
      </c>
      <c r="X1992" s="16"/>
      <c r="Y1992" t="s">
        <v>69</v>
      </c>
      <c r="AB1992">
        <v>4</v>
      </c>
      <c r="AE1992" s="16"/>
      <c r="AF1992" s="16"/>
      <c r="AG1992" s="16"/>
      <c r="AH1992" s="16"/>
      <c r="AI1992" s="16"/>
      <c r="AJ1992" s="16"/>
      <c r="AK1992">
        <v>9</v>
      </c>
      <c r="AL1992" s="16">
        <v>8</v>
      </c>
      <c r="AM1992" s="16">
        <v>10</v>
      </c>
      <c r="AN1992" s="16">
        <v>8</v>
      </c>
      <c r="AO1992" s="16">
        <v>8</v>
      </c>
      <c r="AP1992" s="16">
        <v>7</v>
      </c>
      <c r="AQ1992" s="16">
        <v>1</v>
      </c>
      <c r="AR1992" s="16">
        <v>4</v>
      </c>
      <c r="AS1992" s="16">
        <v>3</v>
      </c>
      <c r="AT1992" s="16">
        <v>2</v>
      </c>
      <c r="AU1992">
        <v>1</v>
      </c>
      <c r="AV1992">
        <v>1</v>
      </c>
      <c r="AW1992">
        <v>0</v>
      </c>
      <c r="AX1992">
        <v>0</v>
      </c>
      <c r="AY1992">
        <v>0</v>
      </c>
      <c r="AZ1992">
        <v>0</v>
      </c>
    </row>
    <row r="1993" spans="1:52" x14ac:dyDescent="0.35">
      <c r="A1993">
        <v>15096</v>
      </c>
      <c r="B1993" t="s">
        <v>69</v>
      </c>
      <c r="C1993" t="s">
        <v>74</v>
      </c>
      <c r="D1993" t="s">
        <v>68</v>
      </c>
      <c r="E1993" t="s">
        <v>80</v>
      </c>
      <c r="F1993" t="s">
        <v>198</v>
      </c>
      <c r="G1993" t="s">
        <v>95</v>
      </c>
      <c r="H1993" t="s">
        <v>97</v>
      </c>
      <c r="I1993" t="s">
        <v>207</v>
      </c>
      <c r="J1993" t="s">
        <v>111</v>
      </c>
      <c r="K1993" t="s">
        <v>204</v>
      </c>
      <c r="L1993">
        <v>9</v>
      </c>
      <c r="X1993" s="16"/>
      <c r="Y1993" t="s">
        <v>69</v>
      </c>
      <c r="AB1993">
        <v>5</v>
      </c>
      <c r="AE1993" s="16"/>
      <c r="AF1993" s="16"/>
      <c r="AG1993" s="16"/>
      <c r="AH1993" s="16"/>
      <c r="AI1993" s="16"/>
      <c r="AJ1993" s="16"/>
      <c r="AK1993">
        <v>9</v>
      </c>
      <c r="AL1993" s="16">
        <v>8</v>
      </c>
      <c r="AM1993" s="16">
        <v>8</v>
      </c>
      <c r="AN1993" s="16">
        <v>10</v>
      </c>
      <c r="AO1993" s="16">
        <v>7</v>
      </c>
      <c r="AP1993" s="16">
        <v>9</v>
      </c>
      <c r="AQ1993" s="16">
        <v>1</v>
      </c>
      <c r="AR1993" s="16">
        <v>2</v>
      </c>
      <c r="AS1993" s="16">
        <v>4</v>
      </c>
      <c r="AT1993" s="16">
        <v>3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</row>
    <row r="1994" spans="1:52" x14ac:dyDescent="0.35">
      <c r="A1994">
        <v>15103</v>
      </c>
      <c r="B1994" t="s">
        <v>69</v>
      </c>
      <c r="C1994" t="s">
        <v>74</v>
      </c>
      <c r="D1994" t="s">
        <v>68</v>
      </c>
      <c r="E1994" t="s">
        <v>80</v>
      </c>
      <c r="F1994" t="s">
        <v>198</v>
      </c>
      <c r="G1994" t="s">
        <v>95</v>
      </c>
      <c r="H1994" t="s">
        <v>98</v>
      </c>
      <c r="I1994" t="s">
        <v>205</v>
      </c>
      <c r="J1994" t="s">
        <v>111</v>
      </c>
      <c r="K1994" t="s">
        <v>202</v>
      </c>
      <c r="L1994">
        <v>9</v>
      </c>
      <c r="X1994" s="16"/>
      <c r="Y1994" t="s">
        <v>69</v>
      </c>
      <c r="AB1994">
        <v>4</v>
      </c>
      <c r="AE1994" s="16"/>
      <c r="AF1994" s="16"/>
      <c r="AG1994" s="16"/>
      <c r="AH1994" s="16"/>
      <c r="AI1994" s="16"/>
      <c r="AJ1994" s="16"/>
      <c r="AK1994">
        <v>9</v>
      </c>
      <c r="AL1994" s="16">
        <v>9</v>
      </c>
      <c r="AM1994" s="16">
        <v>7</v>
      </c>
      <c r="AN1994" s="16">
        <v>7</v>
      </c>
      <c r="AO1994" s="16">
        <v>9</v>
      </c>
      <c r="AP1994" s="16">
        <v>8</v>
      </c>
      <c r="AQ1994" s="16">
        <v>1</v>
      </c>
      <c r="AR1994" s="16">
        <v>4</v>
      </c>
      <c r="AS1994" s="16">
        <v>3</v>
      </c>
      <c r="AT1994" s="16">
        <v>2</v>
      </c>
      <c r="AU1994">
        <v>0</v>
      </c>
      <c r="AV1994">
        <v>1</v>
      </c>
      <c r="AW1994">
        <v>0</v>
      </c>
      <c r="AX1994">
        <v>0</v>
      </c>
      <c r="AY1994">
        <v>0</v>
      </c>
      <c r="AZ1994">
        <v>0</v>
      </c>
    </row>
    <row r="1995" spans="1:52" x14ac:dyDescent="0.35">
      <c r="A1995">
        <v>15107</v>
      </c>
      <c r="B1995" t="s">
        <v>69</v>
      </c>
      <c r="C1995" t="s">
        <v>74</v>
      </c>
      <c r="D1995" t="s">
        <v>68</v>
      </c>
      <c r="E1995" t="s">
        <v>79</v>
      </c>
      <c r="F1995" t="s">
        <v>200</v>
      </c>
      <c r="G1995" t="s">
        <v>96</v>
      </c>
      <c r="H1995" t="s">
        <v>98</v>
      </c>
      <c r="I1995" t="s">
        <v>207</v>
      </c>
      <c r="J1995" t="s">
        <v>111</v>
      </c>
      <c r="K1995" t="s">
        <v>204</v>
      </c>
      <c r="L1995">
        <v>4</v>
      </c>
      <c r="X1995" s="16"/>
      <c r="Y1995" t="s">
        <v>69</v>
      </c>
      <c r="AB1995">
        <v>2</v>
      </c>
      <c r="AE1995" s="16"/>
      <c r="AF1995" s="16"/>
      <c r="AG1995" s="16"/>
      <c r="AH1995" s="16"/>
      <c r="AI1995" s="16"/>
      <c r="AJ1995" s="16"/>
      <c r="AK1995">
        <v>6</v>
      </c>
      <c r="AL1995" s="16">
        <v>6</v>
      </c>
      <c r="AM1995" s="16">
        <v>5</v>
      </c>
      <c r="AN1995" s="16">
        <v>8</v>
      </c>
      <c r="AO1995" s="16">
        <v>7</v>
      </c>
      <c r="AP1995" s="16">
        <v>8</v>
      </c>
      <c r="AQ1995" s="16">
        <v>1</v>
      </c>
      <c r="AR1995" s="16">
        <v>3</v>
      </c>
      <c r="AS1995" s="16">
        <v>4</v>
      </c>
      <c r="AT1995" s="16">
        <v>2</v>
      </c>
      <c r="AU1995">
        <v>0</v>
      </c>
      <c r="AV1995">
        <v>0</v>
      </c>
      <c r="AW1995">
        <v>0</v>
      </c>
      <c r="AX1995">
        <v>1</v>
      </c>
      <c r="AY1995">
        <v>0</v>
      </c>
      <c r="AZ1995">
        <v>0</v>
      </c>
    </row>
    <row r="1996" spans="1:52" x14ac:dyDescent="0.35">
      <c r="A1996">
        <v>15110</v>
      </c>
      <c r="B1996" t="s">
        <v>69</v>
      </c>
      <c r="C1996" t="s">
        <v>74</v>
      </c>
      <c r="D1996" t="s">
        <v>68</v>
      </c>
      <c r="E1996" t="s">
        <v>83</v>
      </c>
      <c r="F1996" t="s">
        <v>198</v>
      </c>
      <c r="G1996" t="s">
        <v>96</v>
      </c>
      <c r="H1996" t="s">
        <v>97</v>
      </c>
      <c r="I1996" t="s">
        <v>205</v>
      </c>
      <c r="J1996" t="s">
        <v>111</v>
      </c>
      <c r="K1996" t="s">
        <v>116</v>
      </c>
      <c r="L1996">
        <v>9</v>
      </c>
      <c r="X1996" s="16"/>
      <c r="Y1996" t="s">
        <v>69</v>
      </c>
      <c r="AB1996">
        <v>4</v>
      </c>
      <c r="AE1996" s="16"/>
      <c r="AF1996" s="16"/>
      <c r="AG1996" s="16"/>
      <c r="AH1996" s="16"/>
      <c r="AI1996" s="16"/>
      <c r="AJ1996" s="16"/>
      <c r="AK1996">
        <v>9</v>
      </c>
      <c r="AL1996" s="16">
        <v>9</v>
      </c>
      <c r="AM1996" s="16">
        <v>9</v>
      </c>
      <c r="AN1996" s="16">
        <v>9</v>
      </c>
      <c r="AO1996" s="16">
        <v>7</v>
      </c>
      <c r="AP1996" s="16">
        <v>10</v>
      </c>
      <c r="AQ1996" s="16">
        <v>3</v>
      </c>
      <c r="AR1996" s="16">
        <v>1</v>
      </c>
      <c r="AS1996" s="16">
        <v>2</v>
      </c>
      <c r="AT1996" s="16">
        <v>4</v>
      </c>
      <c r="AU1996">
        <v>1</v>
      </c>
      <c r="AV1996">
        <v>0</v>
      </c>
      <c r="AW1996">
        <v>1</v>
      </c>
      <c r="AX1996">
        <v>0</v>
      </c>
      <c r="AY1996">
        <v>0</v>
      </c>
      <c r="AZ1996">
        <v>0</v>
      </c>
    </row>
    <row r="1997" spans="1:52" x14ac:dyDescent="0.35">
      <c r="A1997">
        <v>15114</v>
      </c>
      <c r="B1997" t="s">
        <v>69</v>
      </c>
      <c r="C1997" t="s">
        <v>74</v>
      </c>
      <c r="D1997" t="s">
        <v>68</v>
      </c>
      <c r="E1997" t="s">
        <v>84</v>
      </c>
      <c r="F1997" t="s">
        <v>196</v>
      </c>
      <c r="G1997" t="s">
        <v>96</v>
      </c>
      <c r="H1997" t="s">
        <v>98</v>
      </c>
      <c r="I1997" t="s">
        <v>207</v>
      </c>
      <c r="J1997" t="s">
        <v>112</v>
      </c>
      <c r="K1997" t="s">
        <v>204</v>
      </c>
      <c r="L1997">
        <v>9</v>
      </c>
      <c r="X1997" s="16"/>
      <c r="Y1997" t="s">
        <v>69</v>
      </c>
      <c r="AB1997">
        <v>4</v>
      </c>
      <c r="AE1997" s="16"/>
      <c r="AF1997" s="16"/>
      <c r="AG1997" s="16"/>
      <c r="AH1997" s="16"/>
      <c r="AI1997" s="16"/>
      <c r="AJ1997" s="16"/>
      <c r="AK1997">
        <v>8</v>
      </c>
      <c r="AL1997" s="16">
        <v>9</v>
      </c>
      <c r="AM1997" s="16">
        <v>7</v>
      </c>
      <c r="AN1997" s="16">
        <v>7</v>
      </c>
      <c r="AO1997" s="16">
        <v>7</v>
      </c>
      <c r="AP1997" s="16">
        <v>9</v>
      </c>
      <c r="AQ1997" s="16">
        <v>4</v>
      </c>
      <c r="AR1997" s="16">
        <v>2</v>
      </c>
      <c r="AS1997" s="16">
        <v>3</v>
      </c>
      <c r="AT1997" s="16">
        <v>1</v>
      </c>
      <c r="AU1997">
        <v>1</v>
      </c>
      <c r="AV1997">
        <v>1</v>
      </c>
      <c r="AW1997">
        <v>0</v>
      </c>
      <c r="AX1997">
        <v>0</v>
      </c>
      <c r="AY1997">
        <v>0</v>
      </c>
      <c r="AZ1997">
        <v>0</v>
      </c>
    </row>
    <row r="1998" spans="1:52" x14ac:dyDescent="0.35">
      <c r="A1998">
        <v>15116</v>
      </c>
      <c r="B1998" t="s">
        <v>69</v>
      </c>
      <c r="C1998" t="s">
        <v>74</v>
      </c>
      <c r="D1998" t="s">
        <v>68</v>
      </c>
      <c r="E1998" t="s">
        <v>83</v>
      </c>
      <c r="F1998" t="s">
        <v>198</v>
      </c>
      <c r="G1998" t="s">
        <v>95</v>
      </c>
      <c r="H1998" t="s">
        <v>98</v>
      </c>
      <c r="I1998" t="s">
        <v>209</v>
      </c>
      <c r="J1998" t="s">
        <v>111</v>
      </c>
      <c r="K1998" t="s">
        <v>202</v>
      </c>
      <c r="L1998">
        <v>7</v>
      </c>
      <c r="X1998" s="16"/>
      <c r="Y1998" t="s">
        <v>69</v>
      </c>
      <c r="AB1998">
        <v>5</v>
      </c>
      <c r="AE1998" s="16"/>
      <c r="AF1998" s="16"/>
      <c r="AG1998" s="16"/>
      <c r="AH1998" s="16"/>
      <c r="AI1998" s="16"/>
      <c r="AJ1998" s="16"/>
      <c r="AK1998">
        <v>7</v>
      </c>
      <c r="AL1998" s="16">
        <v>7</v>
      </c>
      <c r="AM1998" s="16">
        <v>8</v>
      </c>
      <c r="AN1998" s="16">
        <v>4</v>
      </c>
      <c r="AO1998" s="16">
        <v>10</v>
      </c>
      <c r="AP1998" s="16">
        <v>7</v>
      </c>
      <c r="AQ1998" s="16">
        <v>1</v>
      </c>
      <c r="AR1998" s="16">
        <v>2</v>
      </c>
      <c r="AS1998" s="16">
        <v>3</v>
      </c>
      <c r="AT1998" s="16">
        <v>4</v>
      </c>
      <c r="AU1998">
        <v>0</v>
      </c>
      <c r="AV1998">
        <v>0</v>
      </c>
      <c r="AW1998">
        <v>0</v>
      </c>
      <c r="AX1998">
        <v>0</v>
      </c>
      <c r="AY1998">
        <v>1</v>
      </c>
      <c r="AZ1998">
        <v>0</v>
      </c>
    </row>
    <row r="1999" spans="1:52" x14ac:dyDescent="0.35">
      <c r="A1999">
        <v>15117</v>
      </c>
      <c r="B1999" t="s">
        <v>69</v>
      </c>
      <c r="C1999" t="s">
        <v>74</v>
      </c>
      <c r="D1999" t="s">
        <v>68</v>
      </c>
      <c r="E1999" t="s">
        <v>78</v>
      </c>
      <c r="F1999" t="s">
        <v>200</v>
      </c>
      <c r="G1999" t="s">
        <v>94</v>
      </c>
      <c r="H1999" t="s">
        <v>98</v>
      </c>
      <c r="I1999" t="s">
        <v>201</v>
      </c>
      <c r="J1999" t="s">
        <v>110</v>
      </c>
      <c r="K1999" t="s">
        <v>116</v>
      </c>
      <c r="L1999">
        <v>9</v>
      </c>
      <c r="P1999">
        <v>10</v>
      </c>
      <c r="Q1999">
        <v>10</v>
      </c>
      <c r="R1999">
        <v>8</v>
      </c>
      <c r="S1999">
        <v>8</v>
      </c>
      <c r="T1999">
        <v>10</v>
      </c>
      <c r="U1999">
        <v>10</v>
      </c>
      <c r="V1999" t="s">
        <v>123</v>
      </c>
      <c r="X1999">
        <v>5</v>
      </c>
      <c r="Y1999" t="s">
        <v>69</v>
      </c>
      <c r="AB1999">
        <v>4</v>
      </c>
      <c r="AE1999" s="16"/>
      <c r="AF1999" s="16"/>
      <c r="AG1999" s="16"/>
      <c r="AH1999" s="16"/>
      <c r="AI1999" s="16"/>
      <c r="AJ1999" s="16"/>
      <c r="AL1999" s="16"/>
      <c r="AM1999" s="16"/>
      <c r="AN1999" s="16"/>
      <c r="AO1999" s="16"/>
      <c r="AP1999" s="16"/>
      <c r="AQ1999" s="16"/>
      <c r="AR1999" s="16"/>
      <c r="AS1999" s="16"/>
      <c r="AT1999" s="16"/>
      <c r="AU1999">
        <v>1</v>
      </c>
      <c r="AV1999">
        <v>0</v>
      </c>
      <c r="AW1999">
        <v>1</v>
      </c>
      <c r="AX1999">
        <v>0</v>
      </c>
      <c r="AY1999">
        <v>0</v>
      </c>
      <c r="AZ1999">
        <v>0</v>
      </c>
    </row>
    <row r="2000" spans="1:52" x14ac:dyDescent="0.35">
      <c r="A2000">
        <v>15119</v>
      </c>
      <c r="B2000" t="s">
        <v>69</v>
      </c>
      <c r="C2000" t="s">
        <v>74</v>
      </c>
      <c r="D2000" t="s">
        <v>68</v>
      </c>
      <c r="E2000" t="s">
        <v>80</v>
      </c>
      <c r="F2000" t="s">
        <v>198</v>
      </c>
      <c r="G2000" t="s">
        <v>95</v>
      </c>
      <c r="H2000" t="s">
        <v>97</v>
      </c>
      <c r="I2000" t="s">
        <v>209</v>
      </c>
      <c r="J2000" t="s">
        <v>111</v>
      </c>
      <c r="K2000" t="s">
        <v>202</v>
      </c>
      <c r="L2000">
        <v>10</v>
      </c>
      <c r="X2000" s="16"/>
      <c r="Y2000" t="s">
        <v>69</v>
      </c>
      <c r="AB2000">
        <v>5</v>
      </c>
      <c r="AE2000" s="16"/>
      <c r="AF2000" s="16"/>
      <c r="AG2000" s="16"/>
      <c r="AH2000" s="16"/>
      <c r="AI2000" s="16"/>
      <c r="AJ2000" s="16"/>
      <c r="AK2000">
        <v>9</v>
      </c>
      <c r="AL2000" s="16">
        <v>10</v>
      </c>
      <c r="AM2000" s="16">
        <v>7</v>
      </c>
      <c r="AN2000" s="16">
        <v>7</v>
      </c>
      <c r="AO2000" s="16">
        <v>9</v>
      </c>
      <c r="AP2000" s="16">
        <v>7</v>
      </c>
      <c r="AQ2000" s="16">
        <v>2</v>
      </c>
      <c r="AR2000" s="16">
        <v>4</v>
      </c>
      <c r="AS2000" s="16">
        <v>3</v>
      </c>
      <c r="AT2000" s="16">
        <v>1</v>
      </c>
      <c r="AU2000">
        <v>0</v>
      </c>
      <c r="AV2000">
        <v>0</v>
      </c>
      <c r="AW2000">
        <v>1</v>
      </c>
      <c r="AX2000">
        <v>0</v>
      </c>
      <c r="AY2000">
        <v>0</v>
      </c>
      <c r="AZ2000">
        <v>0</v>
      </c>
    </row>
    <row r="2001" spans="1:52" x14ac:dyDescent="0.35">
      <c r="A2001">
        <v>15121</v>
      </c>
      <c r="B2001" t="s">
        <v>69</v>
      </c>
      <c r="C2001" t="s">
        <v>74</v>
      </c>
      <c r="D2001" t="s">
        <v>68</v>
      </c>
      <c r="E2001" t="s">
        <v>82</v>
      </c>
      <c r="F2001" t="s">
        <v>198</v>
      </c>
      <c r="G2001" t="s">
        <v>96</v>
      </c>
      <c r="H2001" t="s">
        <v>98</v>
      </c>
      <c r="I2001" t="s">
        <v>199</v>
      </c>
      <c r="J2001" t="s">
        <v>111</v>
      </c>
      <c r="K2001" t="s">
        <v>204</v>
      </c>
      <c r="L2001">
        <v>6</v>
      </c>
      <c r="X2001" s="16"/>
      <c r="Y2001" t="s">
        <v>69</v>
      </c>
      <c r="AB2001">
        <v>2</v>
      </c>
      <c r="AE2001" s="16"/>
      <c r="AF2001" s="16"/>
      <c r="AG2001" s="16"/>
      <c r="AH2001" s="16"/>
      <c r="AI2001" s="16"/>
      <c r="AJ2001" s="16"/>
      <c r="AK2001">
        <v>7</v>
      </c>
      <c r="AL2001" s="16">
        <v>10</v>
      </c>
      <c r="AM2001" s="16">
        <v>9</v>
      </c>
      <c r="AN2001" s="16">
        <v>8</v>
      </c>
      <c r="AO2001" s="16">
        <v>7</v>
      </c>
      <c r="AP2001" s="16">
        <v>4</v>
      </c>
      <c r="AQ2001" s="16">
        <v>1</v>
      </c>
      <c r="AR2001" s="16">
        <v>4</v>
      </c>
      <c r="AS2001" s="16">
        <v>3</v>
      </c>
      <c r="AT2001" s="16">
        <v>2</v>
      </c>
      <c r="AU2001">
        <v>0</v>
      </c>
      <c r="AV2001">
        <v>0</v>
      </c>
      <c r="AW2001">
        <v>1</v>
      </c>
      <c r="AX2001">
        <v>0</v>
      </c>
      <c r="AY2001">
        <v>0</v>
      </c>
      <c r="AZ2001">
        <v>0</v>
      </c>
    </row>
    <row r="2002" spans="1:52" x14ac:dyDescent="0.35">
      <c r="A2002">
        <v>15126</v>
      </c>
      <c r="B2002" t="s">
        <v>69</v>
      </c>
      <c r="C2002" t="s">
        <v>74</v>
      </c>
      <c r="D2002" t="s">
        <v>68</v>
      </c>
      <c r="E2002" t="s">
        <v>83</v>
      </c>
      <c r="F2002" t="s">
        <v>198</v>
      </c>
      <c r="G2002" t="s">
        <v>96</v>
      </c>
      <c r="H2002" t="s">
        <v>97</v>
      </c>
      <c r="I2002" t="s">
        <v>207</v>
      </c>
      <c r="J2002" t="s">
        <v>111</v>
      </c>
      <c r="K2002" t="s">
        <v>202</v>
      </c>
      <c r="L2002">
        <v>5</v>
      </c>
      <c r="X2002" s="16"/>
      <c r="Y2002" t="s">
        <v>69</v>
      </c>
      <c r="AB2002">
        <v>3</v>
      </c>
      <c r="AE2002" s="16"/>
      <c r="AF2002" s="16"/>
      <c r="AG2002" s="16"/>
      <c r="AH2002" s="16"/>
      <c r="AI2002" s="16"/>
      <c r="AJ2002" s="16"/>
      <c r="AK2002">
        <v>4</v>
      </c>
      <c r="AL2002" s="16">
        <v>3</v>
      </c>
      <c r="AM2002" s="16">
        <v>4</v>
      </c>
      <c r="AN2002" s="16">
        <v>4</v>
      </c>
      <c r="AO2002" s="16">
        <v>5</v>
      </c>
      <c r="AP2002" s="16">
        <v>6</v>
      </c>
      <c r="AQ2002" s="16">
        <v>2</v>
      </c>
      <c r="AR2002" s="16">
        <v>4</v>
      </c>
      <c r="AS2002" s="16">
        <v>3</v>
      </c>
      <c r="AT2002" s="16">
        <v>1</v>
      </c>
      <c r="AU2002">
        <v>0</v>
      </c>
      <c r="AV2002">
        <v>0</v>
      </c>
      <c r="AW2002">
        <v>0</v>
      </c>
      <c r="AX2002">
        <v>0</v>
      </c>
      <c r="AY2002">
        <v>1</v>
      </c>
      <c r="AZ2002">
        <v>0</v>
      </c>
    </row>
    <row r="2003" spans="1:52" x14ac:dyDescent="0.35">
      <c r="A2003">
        <v>15127</v>
      </c>
      <c r="B2003" t="s">
        <v>69</v>
      </c>
      <c r="C2003" t="s">
        <v>74</v>
      </c>
      <c r="D2003" t="s">
        <v>68</v>
      </c>
      <c r="E2003" t="s">
        <v>77</v>
      </c>
      <c r="F2003" t="s">
        <v>196</v>
      </c>
      <c r="G2003" t="s">
        <v>96</v>
      </c>
      <c r="H2003" t="s">
        <v>98</v>
      </c>
      <c r="I2003" t="s">
        <v>207</v>
      </c>
      <c r="J2003" t="s">
        <v>111</v>
      </c>
      <c r="K2003" t="s">
        <v>204</v>
      </c>
      <c r="L2003">
        <v>10</v>
      </c>
      <c r="X2003" s="16"/>
      <c r="Y2003" t="s">
        <v>68</v>
      </c>
      <c r="Z2003">
        <v>9</v>
      </c>
      <c r="AA2003">
        <v>5</v>
      </c>
      <c r="AB2003">
        <v>5</v>
      </c>
      <c r="AC2003">
        <v>10</v>
      </c>
      <c r="AD2003" t="s">
        <v>129</v>
      </c>
      <c r="AE2003" s="16">
        <v>4</v>
      </c>
      <c r="AF2003" s="16">
        <v>4</v>
      </c>
      <c r="AG2003" s="16">
        <v>5</v>
      </c>
      <c r="AH2003" s="16">
        <v>4</v>
      </c>
      <c r="AI2003" s="16"/>
      <c r="AJ2003" s="16">
        <v>2</v>
      </c>
      <c r="AK2003">
        <v>9</v>
      </c>
      <c r="AL2003" s="16">
        <v>9</v>
      </c>
      <c r="AM2003" s="16">
        <v>9</v>
      </c>
      <c r="AN2003" s="16">
        <v>7</v>
      </c>
      <c r="AO2003" s="16">
        <v>9</v>
      </c>
      <c r="AP2003" s="16">
        <v>9</v>
      </c>
      <c r="AQ2003" s="16">
        <v>2</v>
      </c>
      <c r="AR2003" s="16">
        <v>4</v>
      </c>
      <c r="AS2003" s="16">
        <v>1</v>
      </c>
      <c r="AT2003" s="16">
        <v>3</v>
      </c>
      <c r="AU2003">
        <v>0</v>
      </c>
      <c r="AV2003">
        <v>1</v>
      </c>
      <c r="AW2003">
        <v>0</v>
      </c>
      <c r="AX2003">
        <v>0</v>
      </c>
      <c r="AY2003">
        <v>0</v>
      </c>
      <c r="AZ2003">
        <v>0</v>
      </c>
    </row>
    <row r="2004" spans="1:52" x14ac:dyDescent="0.35">
      <c r="A2004">
        <v>15128</v>
      </c>
      <c r="B2004" t="s">
        <v>69</v>
      </c>
      <c r="C2004" t="s">
        <v>74</v>
      </c>
      <c r="D2004" t="s">
        <v>68</v>
      </c>
      <c r="E2004" t="s">
        <v>78</v>
      </c>
      <c r="F2004" t="s">
        <v>198</v>
      </c>
      <c r="G2004" t="s">
        <v>96</v>
      </c>
      <c r="H2004" t="s">
        <v>98</v>
      </c>
      <c r="I2004" t="s">
        <v>207</v>
      </c>
      <c r="J2004" t="s">
        <v>110</v>
      </c>
      <c r="K2004" t="s">
        <v>116</v>
      </c>
      <c r="L2004">
        <v>7</v>
      </c>
      <c r="P2004">
        <v>7</v>
      </c>
      <c r="Q2004">
        <v>9</v>
      </c>
      <c r="R2004">
        <v>9</v>
      </c>
      <c r="S2004">
        <v>7</v>
      </c>
      <c r="T2004">
        <v>9</v>
      </c>
      <c r="U2004">
        <v>9</v>
      </c>
      <c r="V2004" t="s">
        <v>123</v>
      </c>
      <c r="X2004">
        <v>4</v>
      </c>
      <c r="Y2004" t="s">
        <v>69</v>
      </c>
      <c r="AB2004">
        <v>4</v>
      </c>
      <c r="AE2004" s="16"/>
      <c r="AF2004" s="16"/>
      <c r="AG2004" s="16"/>
      <c r="AH2004" s="16"/>
      <c r="AI2004" s="16"/>
      <c r="AJ2004" s="16"/>
      <c r="AL2004" s="16"/>
      <c r="AM2004" s="16"/>
      <c r="AN2004" s="16"/>
      <c r="AO2004" s="16"/>
      <c r="AP2004" s="16"/>
      <c r="AQ2004" s="16"/>
      <c r="AR2004" s="16"/>
      <c r="AS2004" s="16"/>
      <c r="AT2004" s="16"/>
      <c r="AU2004">
        <v>0</v>
      </c>
      <c r="AV2004">
        <v>0</v>
      </c>
      <c r="AW2004">
        <v>0</v>
      </c>
      <c r="AX2004">
        <v>0</v>
      </c>
      <c r="AY2004">
        <v>1</v>
      </c>
      <c r="AZ2004">
        <v>0</v>
      </c>
    </row>
    <row r="2005" spans="1:52" x14ac:dyDescent="0.35">
      <c r="A2005">
        <v>15129</v>
      </c>
      <c r="B2005" t="s">
        <v>69</v>
      </c>
      <c r="C2005" t="s">
        <v>74</v>
      </c>
      <c r="D2005" t="s">
        <v>68</v>
      </c>
      <c r="E2005" t="s">
        <v>82</v>
      </c>
      <c r="F2005" t="s">
        <v>198</v>
      </c>
      <c r="G2005" t="s">
        <v>95</v>
      </c>
      <c r="H2005" t="s">
        <v>97</v>
      </c>
      <c r="I2005" t="s">
        <v>205</v>
      </c>
      <c r="J2005" t="s">
        <v>111</v>
      </c>
      <c r="K2005" t="s">
        <v>204</v>
      </c>
      <c r="L2005">
        <v>10</v>
      </c>
      <c r="X2005" s="16"/>
      <c r="Y2005" t="s">
        <v>69</v>
      </c>
      <c r="AB2005">
        <v>4</v>
      </c>
      <c r="AE2005" s="16"/>
      <c r="AF2005" s="16"/>
      <c r="AG2005" s="16"/>
      <c r="AH2005" s="16"/>
      <c r="AI2005" s="16"/>
      <c r="AJ2005" s="16"/>
      <c r="AK2005">
        <v>9</v>
      </c>
      <c r="AL2005" s="16">
        <v>8</v>
      </c>
      <c r="AM2005" s="16">
        <v>10</v>
      </c>
      <c r="AN2005" s="16">
        <v>8</v>
      </c>
      <c r="AO2005" s="16">
        <v>8</v>
      </c>
      <c r="AP2005" s="16">
        <v>9</v>
      </c>
      <c r="AQ2005" s="16">
        <v>4</v>
      </c>
      <c r="AR2005" s="16">
        <v>3</v>
      </c>
      <c r="AS2005" s="16">
        <v>2</v>
      </c>
      <c r="AT2005" s="16">
        <v>1</v>
      </c>
      <c r="AU2005">
        <v>0</v>
      </c>
      <c r="AV2005">
        <v>0</v>
      </c>
      <c r="AW2005">
        <v>1</v>
      </c>
      <c r="AX2005">
        <v>0</v>
      </c>
      <c r="AY2005">
        <v>1</v>
      </c>
      <c r="AZ2005">
        <v>0</v>
      </c>
    </row>
    <row r="2006" spans="1:52" x14ac:dyDescent="0.35">
      <c r="A2006">
        <v>15132</v>
      </c>
      <c r="B2006" t="s">
        <v>69</v>
      </c>
      <c r="C2006" t="s">
        <v>74</v>
      </c>
      <c r="D2006" t="s">
        <v>68</v>
      </c>
      <c r="E2006" t="s">
        <v>84</v>
      </c>
      <c r="F2006" t="s">
        <v>208</v>
      </c>
      <c r="G2006" t="s">
        <v>93</v>
      </c>
      <c r="H2006" t="s">
        <v>99</v>
      </c>
      <c r="I2006" t="s">
        <v>199</v>
      </c>
      <c r="J2006" t="s">
        <v>111</v>
      </c>
      <c r="K2006" t="s">
        <v>202</v>
      </c>
      <c r="L2006">
        <v>9</v>
      </c>
      <c r="X2006" s="16"/>
      <c r="Y2006" t="s">
        <v>68</v>
      </c>
      <c r="Z2006">
        <v>10</v>
      </c>
      <c r="AA2006">
        <v>5</v>
      </c>
      <c r="AB2006">
        <v>5</v>
      </c>
      <c r="AC2006">
        <v>10</v>
      </c>
      <c r="AD2006" t="s">
        <v>129</v>
      </c>
      <c r="AE2006" s="16">
        <v>3</v>
      </c>
      <c r="AF2006" s="16">
        <v>4</v>
      </c>
      <c r="AG2006" s="16">
        <v>5</v>
      </c>
      <c r="AH2006" s="16">
        <v>4</v>
      </c>
      <c r="AI2006" s="16"/>
      <c r="AJ2006" s="16">
        <v>3</v>
      </c>
      <c r="AK2006">
        <v>10</v>
      </c>
      <c r="AL2006" s="16">
        <v>10</v>
      </c>
      <c r="AM2006" s="16">
        <v>9</v>
      </c>
      <c r="AN2006" s="16">
        <v>7</v>
      </c>
      <c r="AO2006" s="16">
        <v>8</v>
      </c>
      <c r="AP2006" s="16">
        <v>10</v>
      </c>
      <c r="AQ2006" s="16">
        <v>1</v>
      </c>
      <c r="AR2006" s="16">
        <v>3</v>
      </c>
      <c r="AS2006" s="16">
        <v>2</v>
      </c>
      <c r="AT2006" s="16">
        <v>4</v>
      </c>
      <c r="AU2006">
        <v>1</v>
      </c>
      <c r="AV2006">
        <v>1</v>
      </c>
      <c r="AW2006">
        <v>0</v>
      </c>
      <c r="AX2006">
        <v>0</v>
      </c>
      <c r="AY2006">
        <v>0</v>
      </c>
      <c r="AZ2006">
        <v>0</v>
      </c>
    </row>
    <row r="2007" spans="1:52" x14ac:dyDescent="0.35">
      <c r="A2007">
        <v>15141</v>
      </c>
      <c r="B2007" t="s">
        <v>69</v>
      </c>
      <c r="C2007" t="s">
        <v>74</v>
      </c>
      <c r="D2007" t="s">
        <v>68</v>
      </c>
      <c r="E2007" t="s">
        <v>82</v>
      </c>
      <c r="F2007" t="s">
        <v>200</v>
      </c>
      <c r="G2007" t="s">
        <v>93</v>
      </c>
      <c r="H2007" t="s">
        <v>99</v>
      </c>
      <c r="I2007" t="s">
        <v>201</v>
      </c>
      <c r="J2007" t="s">
        <v>111</v>
      </c>
      <c r="K2007" t="s">
        <v>204</v>
      </c>
      <c r="L2007">
        <v>9</v>
      </c>
      <c r="X2007" s="16"/>
      <c r="Y2007" t="s">
        <v>69</v>
      </c>
      <c r="AB2007">
        <v>5</v>
      </c>
      <c r="AE2007" s="16"/>
      <c r="AF2007" s="16"/>
      <c r="AG2007" s="16"/>
      <c r="AH2007" s="16"/>
      <c r="AI2007" s="16"/>
      <c r="AJ2007" s="16"/>
      <c r="AK2007">
        <v>9</v>
      </c>
      <c r="AL2007" s="16">
        <v>10</v>
      </c>
      <c r="AM2007" s="16">
        <v>10</v>
      </c>
      <c r="AN2007" s="16">
        <v>9</v>
      </c>
      <c r="AO2007" s="16">
        <v>10</v>
      </c>
      <c r="AP2007" s="16">
        <v>10</v>
      </c>
      <c r="AQ2007" s="16">
        <v>4</v>
      </c>
      <c r="AR2007" s="16">
        <v>3</v>
      </c>
      <c r="AS2007" s="16">
        <v>2</v>
      </c>
      <c r="AT2007" s="16">
        <v>1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0</v>
      </c>
    </row>
    <row r="2008" spans="1:52" x14ac:dyDescent="0.35">
      <c r="A2008">
        <v>15145</v>
      </c>
      <c r="B2008" t="s">
        <v>69</v>
      </c>
      <c r="C2008" t="s">
        <v>74</v>
      </c>
      <c r="D2008" t="s">
        <v>68</v>
      </c>
      <c r="E2008" t="s">
        <v>78</v>
      </c>
      <c r="F2008" t="s">
        <v>208</v>
      </c>
      <c r="G2008" t="s">
        <v>96</v>
      </c>
      <c r="H2008" t="s">
        <v>99</v>
      </c>
      <c r="I2008" t="s">
        <v>203</v>
      </c>
      <c r="J2008" t="s">
        <v>111</v>
      </c>
      <c r="K2008" t="s">
        <v>204</v>
      </c>
      <c r="L2008">
        <v>3</v>
      </c>
      <c r="X2008" s="16"/>
      <c r="Y2008" t="s">
        <v>69</v>
      </c>
      <c r="AB2008">
        <v>3</v>
      </c>
      <c r="AE2008" s="16"/>
      <c r="AF2008" s="16"/>
      <c r="AG2008" s="16"/>
      <c r="AH2008" s="16"/>
      <c r="AI2008" s="16"/>
      <c r="AJ2008" s="16"/>
      <c r="AK2008">
        <v>2</v>
      </c>
      <c r="AL2008" s="16">
        <v>3</v>
      </c>
      <c r="AM2008" s="16">
        <v>4</v>
      </c>
      <c r="AN2008" s="16">
        <v>3</v>
      </c>
      <c r="AO2008" s="16">
        <v>5</v>
      </c>
      <c r="AP2008" s="16">
        <v>3</v>
      </c>
      <c r="AQ2008" s="16">
        <v>4</v>
      </c>
      <c r="AR2008" s="16">
        <v>2</v>
      </c>
      <c r="AS2008" s="16">
        <v>3</v>
      </c>
      <c r="AT2008" s="16">
        <v>1</v>
      </c>
      <c r="AU2008">
        <v>0</v>
      </c>
      <c r="AV2008">
        <v>0</v>
      </c>
      <c r="AW2008">
        <v>0</v>
      </c>
      <c r="AX2008">
        <v>0</v>
      </c>
      <c r="AY2008">
        <v>1</v>
      </c>
      <c r="AZ2008">
        <v>0</v>
      </c>
    </row>
    <row r="2009" spans="1:52" x14ac:dyDescent="0.35">
      <c r="A2009">
        <v>15147</v>
      </c>
      <c r="B2009" t="s">
        <v>69</v>
      </c>
      <c r="C2009" t="s">
        <v>74</v>
      </c>
      <c r="D2009" t="s">
        <v>68</v>
      </c>
      <c r="E2009" t="s">
        <v>82</v>
      </c>
      <c r="F2009" t="s">
        <v>198</v>
      </c>
      <c r="G2009" t="s">
        <v>95</v>
      </c>
      <c r="H2009" t="s">
        <v>97</v>
      </c>
      <c r="I2009" t="s">
        <v>206</v>
      </c>
      <c r="J2009" t="s">
        <v>111</v>
      </c>
      <c r="K2009" t="s">
        <v>204</v>
      </c>
      <c r="L2009">
        <v>10</v>
      </c>
      <c r="X2009" s="16"/>
      <c r="Y2009" t="s">
        <v>69</v>
      </c>
      <c r="AB2009">
        <v>4</v>
      </c>
      <c r="AE2009" s="16"/>
      <c r="AF2009" s="16"/>
      <c r="AG2009" s="16"/>
      <c r="AH2009" s="16"/>
      <c r="AI2009" s="16"/>
      <c r="AJ2009" s="16"/>
      <c r="AK2009">
        <v>9</v>
      </c>
      <c r="AL2009" s="16">
        <v>10</v>
      </c>
      <c r="AM2009" s="16">
        <v>9</v>
      </c>
      <c r="AN2009" s="16">
        <v>9</v>
      </c>
      <c r="AO2009" s="16">
        <v>8</v>
      </c>
      <c r="AP2009" s="16">
        <v>9</v>
      </c>
      <c r="AQ2009" s="16">
        <v>4</v>
      </c>
      <c r="AR2009" s="16">
        <v>3</v>
      </c>
      <c r="AS2009" s="16">
        <v>2</v>
      </c>
      <c r="AT2009" s="16">
        <v>1</v>
      </c>
      <c r="AU2009">
        <v>1</v>
      </c>
      <c r="AV2009">
        <v>0</v>
      </c>
      <c r="AW2009">
        <v>0</v>
      </c>
      <c r="AX2009">
        <v>0</v>
      </c>
      <c r="AY2009">
        <v>0</v>
      </c>
      <c r="AZ2009">
        <v>0</v>
      </c>
    </row>
    <row r="2010" spans="1:52" x14ac:dyDescent="0.35">
      <c r="A2010">
        <v>15149</v>
      </c>
      <c r="B2010" t="s">
        <v>69</v>
      </c>
      <c r="C2010" t="s">
        <v>74</v>
      </c>
      <c r="D2010" t="s">
        <v>68</v>
      </c>
      <c r="E2010" t="s">
        <v>85</v>
      </c>
      <c r="F2010" t="s">
        <v>92</v>
      </c>
      <c r="G2010" t="s">
        <v>94</v>
      </c>
      <c r="H2010" t="s">
        <v>98</v>
      </c>
      <c r="I2010" t="s">
        <v>206</v>
      </c>
      <c r="J2010" t="s">
        <v>111</v>
      </c>
      <c r="K2010" t="s">
        <v>204</v>
      </c>
      <c r="L2010">
        <v>6</v>
      </c>
      <c r="X2010" s="16"/>
      <c r="Y2010" t="s">
        <v>69</v>
      </c>
      <c r="AB2010">
        <v>3</v>
      </c>
      <c r="AE2010" s="16"/>
      <c r="AF2010" s="16"/>
      <c r="AG2010" s="16"/>
      <c r="AH2010" s="16"/>
      <c r="AI2010" s="16"/>
      <c r="AJ2010" s="16"/>
      <c r="AK2010">
        <v>4</v>
      </c>
      <c r="AL2010" s="16">
        <v>6</v>
      </c>
      <c r="AM2010" s="16">
        <v>7</v>
      </c>
      <c r="AN2010" s="16">
        <v>6</v>
      </c>
      <c r="AO2010" s="16">
        <v>7</v>
      </c>
      <c r="AP2010" s="16">
        <v>7</v>
      </c>
      <c r="AQ2010" s="16">
        <v>1</v>
      </c>
      <c r="AR2010" s="16">
        <v>3</v>
      </c>
      <c r="AS2010" s="16">
        <v>4</v>
      </c>
      <c r="AT2010" s="16">
        <v>2</v>
      </c>
      <c r="AU2010">
        <v>0</v>
      </c>
      <c r="AV2010">
        <v>1</v>
      </c>
      <c r="AW2010">
        <v>0</v>
      </c>
      <c r="AX2010">
        <v>0</v>
      </c>
      <c r="AY2010">
        <v>0</v>
      </c>
      <c r="AZ2010">
        <v>0</v>
      </c>
    </row>
    <row r="2011" spans="1:52" x14ac:dyDescent="0.35">
      <c r="A2011">
        <v>15150</v>
      </c>
      <c r="B2011" t="s">
        <v>69</v>
      </c>
      <c r="C2011" t="s">
        <v>74</v>
      </c>
      <c r="D2011" t="s">
        <v>68</v>
      </c>
      <c r="E2011" t="s">
        <v>82</v>
      </c>
      <c r="F2011" t="s">
        <v>196</v>
      </c>
      <c r="G2011" t="s">
        <v>96</v>
      </c>
      <c r="H2011" t="s">
        <v>97</v>
      </c>
      <c r="I2011" t="s">
        <v>209</v>
      </c>
      <c r="J2011" t="s">
        <v>111</v>
      </c>
      <c r="K2011" t="s">
        <v>202</v>
      </c>
      <c r="L2011">
        <v>9</v>
      </c>
      <c r="X2011" s="16"/>
      <c r="Y2011" t="s">
        <v>68</v>
      </c>
      <c r="Z2011">
        <v>10</v>
      </c>
      <c r="AA2011">
        <v>4</v>
      </c>
      <c r="AB2011">
        <v>5</v>
      </c>
      <c r="AC2011">
        <v>8</v>
      </c>
      <c r="AD2011" t="s">
        <v>129</v>
      </c>
      <c r="AE2011" s="16">
        <v>5</v>
      </c>
      <c r="AF2011" s="16">
        <v>3</v>
      </c>
      <c r="AG2011" s="16">
        <v>4</v>
      </c>
      <c r="AH2011" s="16">
        <v>5</v>
      </c>
      <c r="AI2011" s="16"/>
      <c r="AJ2011" s="16">
        <v>2</v>
      </c>
      <c r="AK2011">
        <v>10</v>
      </c>
      <c r="AL2011" s="16">
        <v>10</v>
      </c>
      <c r="AM2011" s="16">
        <v>10</v>
      </c>
      <c r="AN2011" s="16">
        <v>8</v>
      </c>
      <c r="AO2011" s="16">
        <v>9</v>
      </c>
      <c r="AP2011" s="16">
        <v>9</v>
      </c>
      <c r="AQ2011" s="16">
        <v>4</v>
      </c>
      <c r="AR2011" s="16">
        <v>2</v>
      </c>
      <c r="AS2011" s="16">
        <v>3</v>
      </c>
      <c r="AT2011" s="16">
        <v>1</v>
      </c>
      <c r="AU2011">
        <v>1</v>
      </c>
      <c r="AV2011">
        <v>0</v>
      </c>
      <c r="AW2011">
        <v>0</v>
      </c>
      <c r="AX2011">
        <v>0</v>
      </c>
      <c r="AY2011">
        <v>1</v>
      </c>
      <c r="AZ2011">
        <v>0</v>
      </c>
    </row>
    <row r="2012" spans="1:52" x14ac:dyDescent="0.35">
      <c r="A2012">
        <v>15151</v>
      </c>
      <c r="B2012" t="s">
        <v>69</v>
      </c>
      <c r="C2012" t="s">
        <v>74</v>
      </c>
      <c r="D2012" t="s">
        <v>68</v>
      </c>
      <c r="E2012" t="s">
        <v>84</v>
      </c>
      <c r="F2012" t="s">
        <v>196</v>
      </c>
      <c r="G2012" t="s">
        <v>96</v>
      </c>
      <c r="H2012" t="s">
        <v>97</v>
      </c>
      <c r="I2012" t="s">
        <v>205</v>
      </c>
      <c r="J2012" t="s">
        <v>111</v>
      </c>
      <c r="K2012" t="s">
        <v>116</v>
      </c>
      <c r="L2012">
        <v>10</v>
      </c>
      <c r="X2012" s="16"/>
      <c r="Y2012" t="s">
        <v>68</v>
      </c>
      <c r="Z2012">
        <v>9</v>
      </c>
      <c r="AA2012">
        <v>4</v>
      </c>
      <c r="AB2012">
        <v>5</v>
      </c>
      <c r="AC2012">
        <v>10</v>
      </c>
      <c r="AD2012" t="s">
        <v>128</v>
      </c>
      <c r="AE2012" s="16">
        <v>4</v>
      </c>
      <c r="AF2012" s="16">
        <v>3</v>
      </c>
      <c r="AG2012" s="16">
        <v>3</v>
      </c>
      <c r="AH2012" s="16">
        <v>4</v>
      </c>
      <c r="AI2012" s="16">
        <v>2</v>
      </c>
      <c r="AJ2012" s="16"/>
      <c r="AK2012">
        <v>9</v>
      </c>
      <c r="AL2012" s="16">
        <v>10</v>
      </c>
      <c r="AM2012" s="16">
        <v>9</v>
      </c>
      <c r="AN2012" s="16">
        <v>9</v>
      </c>
      <c r="AO2012" s="16">
        <v>6</v>
      </c>
      <c r="AP2012" s="16">
        <v>9</v>
      </c>
      <c r="AQ2012" s="16">
        <v>3</v>
      </c>
      <c r="AR2012" s="16">
        <v>2</v>
      </c>
      <c r="AS2012" s="16">
        <v>4</v>
      </c>
      <c r="AT2012" s="16">
        <v>1</v>
      </c>
      <c r="AU2012">
        <v>1</v>
      </c>
      <c r="AV2012">
        <v>1</v>
      </c>
      <c r="AW2012">
        <v>0</v>
      </c>
      <c r="AX2012">
        <v>0</v>
      </c>
      <c r="AY2012">
        <v>0</v>
      </c>
      <c r="AZ2012">
        <v>0</v>
      </c>
    </row>
    <row r="2013" spans="1:52" x14ac:dyDescent="0.35">
      <c r="A2013">
        <v>15155</v>
      </c>
      <c r="B2013" t="s">
        <v>69</v>
      </c>
      <c r="C2013" t="s">
        <v>74</v>
      </c>
      <c r="D2013" t="s">
        <v>68</v>
      </c>
      <c r="E2013" t="s">
        <v>79</v>
      </c>
      <c r="F2013" t="s">
        <v>208</v>
      </c>
      <c r="G2013" t="s">
        <v>93</v>
      </c>
      <c r="H2013" t="s">
        <v>99</v>
      </c>
      <c r="I2013" t="s">
        <v>209</v>
      </c>
      <c r="J2013" t="s">
        <v>111</v>
      </c>
      <c r="K2013" t="s">
        <v>204</v>
      </c>
      <c r="L2013">
        <v>10</v>
      </c>
      <c r="X2013" s="16"/>
      <c r="Y2013" t="s">
        <v>68</v>
      </c>
      <c r="Z2013">
        <v>10</v>
      </c>
      <c r="AA2013">
        <v>5</v>
      </c>
      <c r="AB2013">
        <v>5</v>
      </c>
      <c r="AC2013">
        <v>9</v>
      </c>
      <c r="AD2013" t="s">
        <v>129</v>
      </c>
      <c r="AE2013" s="16">
        <v>4</v>
      </c>
      <c r="AF2013" s="16">
        <v>5</v>
      </c>
      <c r="AG2013" s="16">
        <v>4</v>
      </c>
      <c r="AH2013" s="16">
        <v>4</v>
      </c>
      <c r="AI2013" s="16"/>
      <c r="AJ2013" s="16">
        <v>2</v>
      </c>
      <c r="AK2013">
        <v>9</v>
      </c>
      <c r="AL2013" s="16">
        <v>9</v>
      </c>
      <c r="AM2013" s="16">
        <v>9</v>
      </c>
      <c r="AN2013" s="16">
        <v>10</v>
      </c>
      <c r="AO2013" s="16">
        <v>7</v>
      </c>
      <c r="AP2013" s="16">
        <v>9</v>
      </c>
      <c r="AQ2013" s="16">
        <v>1</v>
      </c>
      <c r="AR2013" s="16">
        <v>4</v>
      </c>
      <c r="AS2013" s="16">
        <v>3</v>
      </c>
      <c r="AT2013" s="16">
        <v>2</v>
      </c>
      <c r="AU2013">
        <v>0</v>
      </c>
      <c r="AV2013">
        <v>0</v>
      </c>
      <c r="AW2013">
        <v>0</v>
      </c>
      <c r="AX2013">
        <v>0</v>
      </c>
      <c r="AY2013">
        <v>1</v>
      </c>
      <c r="AZ2013">
        <v>0</v>
      </c>
    </row>
    <row r="2014" spans="1:52" x14ac:dyDescent="0.35">
      <c r="A2014">
        <v>15159</v>
      </c>
      <c r="B2014" t="s">
        <v>69</v>
      </c>
      <c r="C2014" t="s">
        <v>74</v>
      </c>
      <c r="D2014" t="s">
        <v>68</v>
      </c>
      <c r="E2014" t="s">
        <v>75</v>
      </c>
      <c r="F2014" t="s">
        <v>200</v>
      </c>
      <c r="G2014" t="s">
        <v>94</v>
      </c>
      <c r="H2014" t="s">
        <v>98</v>
      </c>
      <c r="I2014" t="s">
        <v>197</v>
      </c>
      <c r="J2014" t="s">
        <v>111</v>
      </c>
      <c r="K2014" t="s">
        <v>116</v>
      </c>
      <c r="L2014">
        <v>10</v>
      </c>
      <c r="X2014" s="16"/>
      <c r="Y2014" t="s">
        <v>69</v>
      </c>
      <c r="AB2014">
        <v>5</v>
      </c>
      <c r="AE2014" s="16"/>
      <c r="AF2014" s="16"/>
      <c r="AG2014" s="16"/>
      <c r="AH2014" s="16"/>
      <c r="AI2014" s="16"/>
      <c r="AJ2014" s="16"/>
      <c r="AK2014">
        <v>9</v>
      </c>
      <c r="AL2014" s="16">
        <v>9</v>
      </c>
      <c r="AM2014" s="16">
        <v>7</v>
      </c>
      <c r="AN2014" s="16">
        <v>7</v>
      </c>
      <c r="AO2014" s="16">
        <v>7</v>
      </c>
      <c r="AP2014" s="16">
        <v>7</v>
      </c>
      <c r="AQ2014" s="16">
        <v>1</v>
      </c>
      <c r="AR2014" s="16">
        <v>4</v>
      </c>
      <c r="AS2014" s="16">
        <v>3</v>
      </c>
      <c r="AT2014" s="16">
        <v>2</v>
      </c>
      <c r="AU2014">
        <v>0</v>
      </c>
      <c r="AV2014">
        <v>1</v>
      </c>
      <c r="AW2014">
        <v>0</v>
      </c>
      <c r="AX2014">
        <v>0</v>
      </c>
      <c r="AY2014">
        <v>0</v>
      </c>
      <c r="AZ2014">
        <v>0</v>
      </c>
    </row>
    <row r="2015" spans="1:52" x14ac:dyDescent="0.35">
      <c r="A2015">
        <v>15160</v>
      </c>
      <c r="B2015" t="s">
        <v>69</v>
      </c>
      <c r="C2015" t="s">
        <v>74</v>
      </c>
      <c r="D2015" t="s">
        <v>68</v>
      </c>
      <c r="E2015" t="s">
        <v>75</v>
      </c>
      <c r="F2015" t="s">
        <v>208</v>
      </c>
      <c r="G2015" t="s">
        <v>94</v>
      </c>
      <c r="H2015" t="s">
        <v>98</v>
      </c>
      <c r="I2015" t="s">
        <v>201</v>
      </c>
      <c r="J2015" t="s">
        <v>110</v>
      </c>
      <c r="K2015" t="s">
        <v>204</v>
      </c>
      <c r="L2015">
        <v>4</v>
      </c>
      <c r="P2015">
        <v>5</v>
      </c>
      <c r="Q2015">
        <v>4</v>
      </c>
      <c r="R2015">
        <v>7</v>
      </c>
      <c r="S2015">
        <v>7</v>
      </c>
      <c r="T2015">
        <v>7</v>
      </c>
      <c r="U2015">
        <v>4</v>
      </c>
      <c r="V2015" t="s">
        <v>122</v>
      </c>
      <c r="X2015">
        <v>4</v>
      </c>
      <c r="Y2015" t="s">
        <v>69</v>
      </c>
      <c r="AB2015">
        <v>5</v>
      </c>
      <c r="AE2015" s="16"/>
      <c r="AF2015" s="16"/>
      <c r="AG2015" s="16"/>
      <c r="AH2015" s="16"/>
      <c r="AI2015" s="16"/>
      <c r="AJ2015" s="16"/>
      <c r="AL2015" s="16"/>
      <c r="AM2015" s="16"/>
      <c r="AN2015" s="16"/>
      <c r="AO2015" s="16"/>
      <c r="AP2015" s="16"/>
      <c r="AQ2015" s="16"/>
      <c r="AR2015" s="16"/>
      <c r="AS2015" s="16"/>
      <c r="AT2015" s="16"/>
      <c r="AU2015">
        <v>1</v>
      </c>
      <c r="AV2015">
        <v>1</v>
      </c>
      <c r="AW2015">
        <v>0</v>
      </c>
      <c r="AX2015">
        <v>0</v>
      </c>
      <c r="AY2015">
        <v>0</v>
      </c>
      <c r="AZ2015">
        <v>0</v>
      </c>
    </row>
    <row r="2016" spans="1:52" x14ac:dyDescent="0.35">
      <c r="A2016">
        <v>15161</v>
      </c>
      <c r="B2016" t="s">
        <v>69</v>
      </c>
      <c r="C2016" t="s">
        <v>74</v>
      </c>
      <c r="D2016" t="s">
        <v>68</v>
      </c>
      <c r="E2016" t="s">
        <v>84</v>
      </c>
      <c r="F2016" t="s">
        <v>198</v>
      </c>
      <c r="G2016" t="s">
        <v>96</v>
      </c>
      <c r="H2016" t="s">
        <v>97</v>
      </c>
      <c r="I2016" t="s">
        <v>209</v>
      </c>
      <c r="J2016" t="s">
        <v>111</v>
      </c>
      <c r="K2016" t="s">
        <v>204</v>
      </c>
      <c r="L2016">
        <v>10</v>
      </c>
      <c r="X2016" s="16"/>
      <c r="Y2016" t="s">
        <v>69</v>
      </c>
      <c r="AB2016">
        <v>5</v>
      </c>
      <c r="AE2016" s="16"/>
      <c r="AF2016" s="16"/>
      <c r="AG2016" s="16"/>
      <c r="AH2016" s="16"/>
      <c r="AI2016" s="16"/>
      <c r="AJ2016" s="16"/>
      <c r="AK2016">
        <v>9</v>
      </c>
      <c r="AL2016" s="16">
        <v>8</v>
      </c>
      <c r="AM2016" s="16">
        <v>8</v>
      </c>
      <c r="AN2016" s="16">
        <v>8</v>
      </c>
      <c r="AO2016" s="16">
        <v>10</v>
      </c>
      <c r="AP2016" s="16">
        <v>9</v>
      </c>
      <c r="AQ2016" s="16">
        <v>2</v>
      </c>
      <c r="AR2016" s="16">
        <v>1</v>
      </c>
      <c r="AS2016" s="16">
        <v>3</v>
      </c>
      <c r="AT2016" s="16">
        <v>4</v>
      </c>
      <c r="AU2016">
        <v>1</v>
      </c>
      <c r="AV2016">
        <v>1</v>
      </c>
      <c r="AW2016">
        <v>0</v>
      </c>
      <c r="AX2016">
        <v>0</v>
      </c>
      <c r="AY2016">
        <v>0</v>
      </c>
      <c r="AZ2016">
        <v>0</v>
      </c>
    </row>
    <row r="2017" spans="1:52" x14ac:dyDescent="0.35">
      <c r="A2017">
        <v>15162</v>
      </c>
      <c r="B2017" t="s">
        <v>69</v>
      </c>
      <c r="C2017" t="s">
        <v>74</v>
      </c>
      <c r="D2017" t="s">
        <v>68</v>
      </c>
      <c r="E2017" t="s">
        <v>77</v>
      </c>
      <c r="F2017" t="s">
        <v>208</v>
      </c>
      <c r="G2017" t="s">
        <v>94</v>
      </c>
      <c r="H2017" t="s">
        <v>98</v>
      </c>
      <c r="I2017" t="s">
        <v>209</v>
      </c>
      <c r="J2017" t="s">
        <v>111</v>
      </c>
      <c r="K2017" t="s">
        <v>116</v>
      </c>
      <c r="L2017">
        <v>9</v>
      </c>
      <c r="X2017" s="16"/>
      <c r="Y2017" t="s">
        <v>68</v>
      </c>
      <c r="Z2017">
        <v>10</v>
      </c>
      <c r="AA2017">
        <v>5</v>
      </c>
      <c r="AB2017">
        <v>4</v>
      </c>
      <c r="AC2017">
        <v>10</v>
      </c>
      <c r="AD2017" t="s">
        <v>128</v>
      </c>
      <c r="AE2017" s="16">
        <v>5</v>
      </c>
      <c r="AF2017" s="16">
        <v>5</v>
      </c>
      <c r="AG2017" s="16">
        <v>5</v>
      </c>
      <c r="AH2017" s="16">
        <v>4</v>
      </c>
      <c r="AI2017" s="16">
        <v>1</v>
      </c>
      <c r="AJ2017" s="16"/>
      <c r="AK2017">
        <v>10</v>
      </c>
      <c r="AL2017" s="16">
        <v>9</v>
      </c>
      <c r="AM2017" s="16">
        <v>10</v>
      </c>
      <c r="AN2017" s="16">
        <v>7</v>
      </c>
      <c r="AO2017" s="16">
        <v>9</v>
      </c>
      <c r="AP2017" s="16">
        <v>10</v>
      </c>
      <c r="AQ2017" s="16">
        <v>2</v>
      </c>
      <c r="AR2017" s="16">
        <v>4</v>
      </c>
      <c r="AS2017" s="16">
        <v>1</v>
      </c>
      <c r="AT2017" s="16">
        <v>3</v>
      </c>
      <c r="AU2017">
        <v>1</v>
      </c>
      <c r="AV2017">
        <v>0</v>
      </c>
      <c r="AW2017">
        <v>1</v>
      </c>
      <c r="AX2017">
        <v>0</v>
      </c>
      <c r="AY2017">
        <v>1</v>
      </c>
      <c r="AZ2017">
        <v>0</v>
      </c>
    </row>
    <row r="2018" spans="1:52" x14ac:dyDescent="0.35">
      <c r="A2018">
        <v>15163</v>
      </c>
      <c r="B2018" t="s">
        <v>69</v>
      </c>
      <c r="C2018" t="s">
        <v>74</v>
      </c>
      <c r="D2018" t="s">
        <v>68</v>
      </c>
      <c r="E2018" t="s">
        <v>86</v>
      </c>
      <c r="F2018" t="s">
        <v>196</v>
      </c>
      <c r="G2018" t="s">
        <v>96</v>
      </c>
      <c r="H2018" t="s">
        <v>97</v>
      </c>
      <c r="I2018" t="s">
        <v>203</v>
      </c>
      <c r="J2018" t="s">
        <v>111</v>
      </c>
      <c r="K2018" t="s">
        <v>204</v>
      </c>
      <c r="L2018">
        <v>9</v>
      </c>
      <c r="X2018" s="16"/>
      <c r="Y2018" t="s">
        <v>69</v>
      </c>
      <c r="AB2018">
        <v>5</v>
      </c>
      <c r="AE2018" s="16"/>
      <c r="AF2018" s="16"/>
      <c r="AG2018" s="16"/>
      <c r="AH2018" s="16"/>
      <c r="AI2018" s="16"/>
      <c r="AJ2018" s="16"/>
      <c r="AK2018">
        <v>10</v>
      </c>
      <c r="AL2018" s="16">
        <v>10</v>
      </c>
      <c r="AM2018" s="16">
        <v>10</v>
      </c>
      <c r="AN2018" s="16">
        <v>7</v>
      </c>
      <c r="AO2018" s="16">
        <v>10</v>
      </c>
      <c r="AP2018" s="16">
        <v>10</v>
      </c>
      <c r="AQ2018" s="16">
        <v>1</v>
      </c>
      <c r="AR2018" s="16">
        <v>3</v>
      </c>
      <c r="AS2018" s="16">
        <v>4</v>
      </c>
      <c r="AT2018" s="16">
        <v>2</v>
      </c>
      <c r="AU2018">
        <v>1</v>
      </c>
      <c r="AV2018">
        <v>0</v>
      </c>
      <c r="AW2018">
        <v>1</v>
      </c>
      <c r="AX2018">
        <v>0</v>
      </c>
      <c r="AY2018">
        <v>0</v>
      </c>
      <c r="AZ2018">
        <v>0</v>
      </c>
    </row>
    <row r="2019" spans="1:52" x14ac:dyDescent="0.35">
      <c r="A2019">
        <v>15164</v>
      </c>
      <c r="B2019" t="s">
        <v>69</v>
      </c>
      <c r="C2019" t="s">
        <v>74</v>
      </c>
      <c r="D2019" t="s">
        <v>68</v>
      </c>
      <c r="E2019" t="s">
        <v>82</v>
      </c>
      <c r="F2019" t="s">
        <v>198</v>
      </c>
      <c r="G2019" t="s">
        <v>95</v>
      </c>
      <c r="H2019" t="s">
        <v>98</v>
      </c>
      <c r="I2019" t="s">
        <v>205</v>
      </c>
      <c r="J2019" t="s">
        <v>110</v>
      </c>
      <c r="K2019" t="s">
        <v>116</v>
      </c>
      <c r="L2019">
        <v>7</v>
      </c>
      <c r="P2019">
        <v>9</v>
      </c>
      <c r="Q2019">
        <v>9</v>
      </c>
      <c r="R2019">
        <v>10</v>
      </c>
      <c r="S2019">
        <v>10</v>
      </c>
      <c r="T2019">
        <v>9</v>
      </c>
      <c r="U2019">
        <v>9</v>
      </c>
      <c r="V2019" t="s">
        <v>123</v>
      </c>
      <c r="X2019">
        <v>4</v>
      </c>
      <c r="Y2019" t="s">
        <v>69</v>
      </c>
      <c r="AB2019">
        <v>3</v>
      </c>
      <c r="AE2019" s="16"/>
      <c r="AF2019" s="16"/>
      <c r="AG2019" s="16"/>
      <c r="AH2019" s="16"/>
      <c r="AI2019" s="16"/>
      <c r="AJ2019" s="16"/>
      <c r="AL2019" s="16"/>
      <c r="AM2019" s="16"/>
      <c r="AN2019" s="16"/>
      <c r="AO2019" s="16"/>
      <c r="AP2019" s="16"/>
      <c r="AQ2019" s="16"/>
      <c r="AR2019" s="16"/>
      <c r="AS2019" s="16"/>
      <c r="AT2019" s="16"/>
      <c r="AU2019">
        <v>1</v>
      </c>
      <c r="AV2019">
        <v>0</v>
      </c>
      <c r="AW2019">
        <v>0</v>
      </c>
      <c r="AX2019">
        <v>0</v>
      </c>
      <c r="AY2019">
        <v>0</v>
      </c>
      <c r="AZ2019">
        <v>0</v>
      </c>
    </row>
    <row r="2020" spans="1:52" x14ac:dyDescent="0.35">
      <c r="A2020">
        <v>15165</v>
      </c>
      <c r="B2020" t="s">
        <v>69</v>
      </c>
      <c r="C2020" t="s">
        <v>74</v>
      </c>
      <c r="D2020" t="s">
        <v>68</v>
      </c>
      <c r="E2020" t="s">
        <v>75</v>
      </c>
      <c r="F2020" t="s">
        <v>196</v>
      </c>
      <c r="G2020" t="s">
        <v>96</v>
      </c>
      <c r="H2020" t="s">
        <v>97</v>
      </c>
      <c r="I2020" t="s">
        <v>206</v>
      </c>
      <c r="J2020" t="s">
        <v>111</v>
      </c>
      <c r="K2020" t="s">
        <v>204</v>
      </c>
      <c r="L2020">
        <v>8</v>
      </c>
      <c r="X2020" s="16"/>
      <c r="Y2020" t="s">
        <v>69</v>
      </c>
      <c r="AB2020">
        <v>4</v>
      </c>
      <c r="AE2020" s="16"/>
      <c r="AF2020" s="16"/>
      <c r="AG2020" s="16"/>
      <c r="AH2020" s="16"/>
      <c r="AI2020" s="16"/>
      <c r="AJ2020" s="16"/>
      <c r="AK2020">
        <v>10</v>
      </c>
      <c r="AL2020" s="16">
        <v>10</v>
      </c>
      <c r="AM2020" s="16">
        <v>7</v>
      </c>
      <c r="AN2020" s="16">
        <v>7</v>
      </c>
      <c r="AO2020" s="16">
        <v>10</v>
      </c>
      <c r="AP2020" s="16">
        <v>7</v>
      </c>
      <c r="AQ2020" s="16">
        <v>1</v>
      </c>
      <c r="AR2020" s="16">
        <v>2</v>
      </c>
      <c r="AS2020" s="16">
        <v>4</v>
      </c>
      <c r="AT2020" s="16">
        <v>3</v>
      </c>
      <c r="AU2020">
        <v>0</v>
      </c>
      <c r="AV2020">
        <v>1</v>
      </c>
      <c r="AW2020">
        <v>0</v>
      </c>
      <c r="AX2020">
        <v>0</v>
      </c>
      <c r="AY2020">
        <v>0</v>
      </c>
      <c r="AZ2020">
        <v>0</v>
      </c>
    </row>
    <row r="2021" spans="1:52" x14ac:dyDescent="0.35">
      <c r="A2021">
        <v>15167</v>
      </c>
      <c r="B2021" t="s">
        <v>69</v>
      </c>
      <c r="C2021" t="s">
        <v>74</v>
      </c>
      <c r="D2021" t="s">
        <v>68</v>
      </c>
      <c r="E2021" t="s">
        <v>82</v>
      </c>
      <c r="F2021" t="s">
        <v>198</v>
      </c>
      <c r="G2021" t="s">
        <v>95</v>
      </c>
      <c r="H2021" t="s">
        <v>97</v>
      </c>
      <c r="I2021" t="s">
        <v>207</v>
      </c>
      <c r="J2021" t="s">
        <v>110</v>
      </c>
      <c r="K2021" t="s">
        <v>202</v>
      </c>
      <c r="L2021">
        <v>7</v>
      </c>
      <c r="P2021">
        <v>9</v>
      </c>
      <c r="Q2021">
        <v>10</v>
      </c>
      <c r="R2021">
        <v>10</v>
      </c>
      <c r="S2021">
        <v>10</v>
      </c>
      <c r="T2021">
        <v>10</v>
      </c>
      <c r="U2021">
        <v>10</v>
      </c>
      <c r="V2021" t="s">
        <v>123</v>
      </c>
      <c r="X2021">
        <v>4</v>
      </c>
      <c r="Y2021" t="s">
        <v>69</v>
      </c>
      <c r="AB2021">
        <v>5</v>
      </c>
      <c r="AE2021" s="16"/>
      <c r="AF2021" s="16"/>
      <c r="AG2021" s="16"/>
      <c r="AH2021" s="16"/>
      <c r="AI2021" s="16"/>
      <c r="AJ2021" s="16"/>
      <c r="AL2021" s="16"/>
      <c r="AM2021" s="16"/>
      <c r="AN2021" s="16"/>
      <c r="AO2021" s="16"/>
      <c r="AP2021" s="16"/>
      <c r="AQ2021" s="16"/>
      <c r="AR2021" s="16"/>
      <c r="AS2021" s="16"/>
      <c r="AT2021" s="16"/>
      <c r="AU2021">
        <v>0</v>
      </c>
      <c r="AV2021">
        <v>1</v>
      </c>
      <c r="AW2021">
        <v>0</v>
      </c>
      <c r="AX2021">
        <v>0</v>
      </c>
      <c r="AY2021">
        <v>0</v>
      </c>
      <c r="AZ2021">
        <v>0</v>
      </c>
    </row>
    <row r="2022" spans="1:52" x14ac:dyDescent="0.35">
      <c r="A2022">
        <v>15170</v>
      </c>
      <c r="B2022" t="s">
        <v>69</v>
      </c>
      <c r="C2022" t="s">
        <v>74</v>
      </c>
      <c r="D2022" t="s">
        <v>68</v>
      </c>
      <c r="E2022" t="s">
        <v>80</v>
      </c>
      <c r="F2022" t="s">
        <v>196</v>
      </c>
      <c r="G2022" t="s">
        <v>96</v>
      </c>
      <c r="H2022" t="s">
        <v>97</v>
      </c>
      <c r="I2022" t="s">
        <v>199</v>
      </c>
      <c r="J2022" t="s">
        <v>111</v>
      </c>
      <c r="K2022" t="s">
        <v>204</v>
      </c>
      <c r="L2022">
        <v>10</v>
      </c>
      <c r="X2022" s="16"/>
      <c r="Y2022" t="s">
        <v>68</v>
      </c>
      <c r="Z2022">
        <v>10</v>
      </c>
      <c r="AA2022">
        <v>5</v>
      </c>
      <c r="AB2022">
        <v>5</v>
      </c>
      <c r="AC2022">
        <v>9</v>
      </c>
      <c r="AD2022" t="s">
        <v>128</v>
      </c>
      <c r="AE2022" s="16">
        <v>3</v>
      </c>
      <c r="AF2022" s="16">
        <v>2</v>
      </c>
      <c r="AG2022" s="16">
        <v>5</v>
      </c>
      <c r="AH2022" s="16">
        <v>4</v>
      </c>
      <c r="AI2022" s="16">
        <v>1</v>
      </c>
      <c r="AJ2022" s="16"/>
      <c r="AK2022">
        <v>8</v>
      </c>
      <c r="AL2022" s="16">
        <v>7</v>
      </c>
      <c r="AM2022" s="16">
        <v>10</v>
      </c>
      <c r="AN2022" s="16">
        <v>10</v>
      </c>
      <c r="AO2022" s="16">
        <v>10</v>
      </c>
      <c r="AP2022" s="16">
        <v>9</v>
      </c>
      <c r="AQ2022" s="16">
        <v>4</v>
      </c>
      <c r="AR2022" s="16">
        <v>1</v>
      </c>
      <c r="AS2022" s="16">
        <v>3</v>
      </c>
      <c r="AT2022" s="16">
        <v>2</v>
      </c>
      <c r="AU2022">
        <v>1</v>
      </c>
      <c r="AV2022">
        <v>1</v>
      </c>
      <c r="AW2022">
        <v>0</v>
      </c>
      <c r="AX2022">
        <v>0</v>
      </c>
      <c r="AY2022">
        <v>0</v>
      </c>
      <c r="AZ2022">
        <v>0</v>
      </c>
    </row>
    <row r="2023" spans="1:52" x14ac:dyDescent="0.35">
      <c r="A2023">
        <v>15171</v>
      </c>
      <c r="B2023" t="s">
        <v>69</v>
      </c>
      <c r="C2023" t="s">
        <v>74</v>
      </c>
      <c r="D2023" t="s">
        <v>68</v>
      </c>
      <c r="E2023" t="s">
        <v>80</v>
      </c>
      <c r="F2023" t="s">
        <v>196</v>
      </c>
      <c r="G2023" t="s">
        <v>96</v>
      </c>
      <c r="H2023" t="s">
        <v>98</v>
      </c>
      <c r="I2023" t="s">
        <v>206</v>
      </c>
      <c r="J2023" t="s">
        <v>111</v>
      </c>
      <c r="K2023" t="s">
        <v>117</v>
      </c>
      <c r="L2023">
        <v>6</v>
      </c>
      <c r="X2023" s="16"/>
      <c r="Y2023" t="s">
        <v>69</v>
      </c>
      <c r="AB2023">
        <v>3</v>
      </c>
      <c r="AE2023" s="16"/>
      <c r="AF2023" s="16"/>
      <c r="AG2023" s="16"/>
      <c r="AH2023" s="16"/>
      <c r="AI2023" s="16"/>
      <c r="AJ2023" s="16"/>
      <c r="AK2023">
        <v>3</v>
      </c>
      <c r="AL2023" s="16">
        <v>4</v>
      </c>
      <c r="AM2023" s="16">
        <v>2</v>
      </c>
      <c r="AN2023" s="16">
        <v>6</v>
      </c>
      <c r="AO2023" s="16">
        <v>3</v>
      </c>
      <c r="AP2023" s="16">
        <v>6</v>
      </c>
      <c r="AQ2023" s="16">
        <v>2</v>
      </c>
      <c r="AR2023" s="16">
        <v>4</v>
      </c>
      <c r="AS2023" s="16">
        <v>3</v>
      </c>
      <c r="AT2023" s="16">
        <v>1</v>
      </c>
      <c r="AU2023">
        <v>0</v>
      </c>
      <c r="AV2023">
        <v>0</v>
      </c>
      <c r="AW2023">
        <v>0</v>
      </c>
      <c r="AX2023">
        <v>0</v>
      </c>
      <c r="AY2023">
        <v>1</v>
      </c>
      <c r="AZ2023">
        <v>0</v>
      </c>
    </row>
    <row r="2024" spans="1:52" x14ac:dyDescent="0.35">
      <c r="A2024">
        <v>15172</v>
      </c>
      <c r="B2024" t="s">
        <v>69</v>
      </c>
      <c r="C2024" t="s">
        <v>74</v>
      </c>
      <c r="D2024" t="s">
        <v>68</v>
      </c>
      <c r="E2024" t="s">
        <v>80</v>
      </c>
      <c r="F2024" t="s">
        <v>200</v>
      </c>
      <c r="G2024" t="s">
        <v>94</v>
      </c>
      <c r="H2024" t="s">
        <v>98</v>
      </c>
      <c r="I2024" t="s">
        <v>203</v>
      </c>
      <c r="J2024" t="s">
        <v>111</v>
      </c>
      <c r="K2024" t="s">
        <v>116</v>
      </c>
      <c r="L2024">
        <v>2</v>
      </c>
      <c r="X2024" s="16"/>
      <c r="Y2024" t="s">
        <v>69</v>
      </c>
      <c r="AB2024">
        <v>3</v>
      </c>
      <c r="AE2024" s="16"/>
      <c r="AF2024" s="16"/>
      <c r="AG2024" s="16"/>
      <c r="AH2024" s="16"/>
      <c r="AI2024" s="16"/>
      <c r="AJ2024" s="16"/>
      <c r="AK2024">
        <v>5</v>
      </c>
      <c r="AL2024" s="16">
        <v>7</v>
      </c>
      <c r="AM2024" s="16">
        <v>5</v>
      </c>
      <c r="AN2024" s="16">
        <v>7</v>
      </c>
      <c r="AO2024" s="16">
        <v>7</v>
      </c>
      <c r="AP2024" s="16">
        <v>6</v>
      </c>
      <c r="AQ2024" s="16">
        <v>3</v>
      </c>
      <c r="AR2024" s="16">
        <v>1</v>
      </c>
      <c r="AS2024" s="16">
        <v>4</v>
      </c>
      <c r="AT2024" s="16">
        <v>2</v>
      </c>
      <c r="AU2024">
        <v>1</v>
      </c>
      <c r="AV2024">
        <v>0</v>
      </c>
      <c r="AW2024">
        <v>1</v>
      </c>
      <c r="AX2024">
        <v>0</v>
      </c>
      <c r="AY2024">
        <v>1</v>
      </c>
      <c r="AZ2024">
        <v>0</v>
      </c>
    </row>
    <row r="2025" spans="1:52" x14ac:dyDescent="0.35">
      <c r="A2025">
        <v>15173</v>
      </c>
      <c r="B2025" t="s">
        <v>69</v>
      </c>
      <c r="C2025" t="s">
        <v>74</v>
      </c>
      <c r="D2025" t="s">
        <v>68</v>
      </c>
      <c r="E2025" t="s">
        <v>86</v>
      </c>
      <c r="F2025" t="s">
        <v>196</v>
      </c>
      <c r="G2025" t="s">
        <v>96</v>
      </c>
      <c r="H2025" t="s">
        <v>97</v>
      </c>
      <c r="I2025" t="s">
        <v>209</v>
      </c>
      <c r="J2025" t="s">
        <v>111</v>
      </c>
      <c r="K2025" t="s">
        <v>202</v>
      </c>
      <c r="L2025">
        <v>10</v>
      </c>
      <c r="X2025" s="16"/>
      <c r="Y2025" t="s">
        <v>68</v>
      </c>
      <c r="Z2025">
        <v>10</v>
      </c>
      <c r="AA2025">
        <v>5</v>
      </c>
      <c r="AB2025">
        <v>4</v>
      </c>
      <c r="AC2025">
        <v>8</v>
      </c>
      <c r="AD2025" t="s">
        <v>129</v>
      </c>
      <c r="AE2025" s="16">
        <v>3</v>
      </c>
      <c r="AF2025" s="16">
        <v>3</v>
      </c>
      <c r="AG2025" s="16">
        <v>4</v>
      </c>
      <c r="AH2025" s="16">
        <v>4</v>
      </c>
      <c r="AI2025" s="16"/>
      <c r="AJ2025" s="16">
        <v>2</v>
      </c>
      <c r="AK2025">
        <v>8</v>
      </c>
      <c r="AL2025" s="16">
        <v>7</v>
      </c>
      <c r="AM2025" s="16">
        <v>7</v>
      </c>
      <c r="AN2025" s="16">
        <v>8</v>
      </c>
      <c r="AO2025" s="16">
        <v>7</v>
      </c>
      <c r="AP2025" s="16">
        <v>8</v>
      </c>
      <c r="AQ2025" s="16">
        <v>4</v>
      </c>
      <c r="AR2025" s="16">
        <v>1</v>
      </c>
      <c r="AS2025" s="16">
        <v>3</v>
      </c>
      <c r="AT2025" s="16">
        <v>2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0</v>
      </c>
    </row>
    <row r="2026" spans="1:52" x14ac:dyDescent="0.35">
      <c r="A2026">
        <v>15182</v>
      </c>
      <c r="B2026" t="s">
        <v>69</v>
      </c>
      <c r="C2026" t="s">
        <v>74</v>
      </c>
      <c r="D2026" t="s">
        <v>68</v>
      </c>
      <c r="E2026" t="s">
        <v>77</v>
      </c>
      <c r="F2026" t="s">
        <v>198</v>
      </c>
      <c r="G2026" t="s">
        <v>95</v>
      </c>
      <c r="H2026" t="s">
        <v>98</v>
      </c>
      <c r="I2026" t="s">
        <v>197</v>
      </c>
      <c r="J2026" t="s">
        <v>111</v>
      </c>
      <c r="K2026" t="s">
        <v>204</v>
      </c>
      <c r="L2026">
        <v>8</v>
      </c>
      <c r="X2026" s="16"/>
      <c r="Y2026" t="s">
        <v>68</v>
      </c>
      <c r="Z2026">
        <v>10</v>
      </c>
      <c r="AA2026">
        <v>4</v>
      </c>
      <c r="AB2026">
        <v>5</v>
      </c>
      <c r="AC2026">
        <v>10</v>
      </c>
      <c r="AD2026" t="s">
        <v>128</v>
      </c>
      <c r="AE2026" s="16">
        <v>4</v>
      </c>
      <c r="AF2026" s="16">
        <v>3</v>
      </c>
      <c r="AG2026" s="16">
        <v>4</v>
      </c>
      <c r="AH2026" s="16">
        <v>3</v>
      </c>
      <c r="AI2026" s="16">
        <v>1</v>
      </c>
      <c r="AJ2026" s="16"/>
      <c r="AK2026">
        <v>9</v>
      </c>
      <c r="AL2026" s="16">
        <v>8</v>
      </c>
      <c r="AM2026" s="16">
        <v>10</v>
      </c>
      <c r="AN2026" s="16">
        <v>7</v>
      </c>
      <c r="AO2026" s="16">
        <v>9</v>
      </c>
      <c r="AP2026" s="16">
        <v>10</v>
      </c>
      <c r="AQ2026" s="16">
        <v>2</v>
      </c>
      <c r="AR2026" s="16">
        <v>4</v>
      </c>
      <c r="AS2026" s="16">
        <v>1</v>
      </c>
      <c r="AT2026" s="16">
        <v>3</v>
      </c>
      <c r="AU2026">
        <v>0</v>
      </c>
      <c r="AV2026">
        <v>0</v>
      </c>
      <c r="AW2026">
        <v>1</v>
      </c>
      <c r="AX2026">
        <v>0</v>
      </c>
      <c r="AY2026">
        <v>0</v>
      </c>
      <c r="AZ2026">
        <v>0</v>
      </c>
    </row>
    <row r="2027" spans="1:52" x14ac:dyDescent="0.35">
      <c r="A2027">
        <v>15183</v>
      </c>
      <c r="B2027" t="s">
        <v>69</v>
      </c>
      <c r="C2027" t="s">
        <v>74</v>
      </c>
      <c r="D2027" t="s">
        <v>68</v>
      </c>
      <c r="E2027" t="s">
        <v>82</v>
      </c>
      <c r="F2027" t="s">
        <v>198</v>
      </c>
      <c r="G2027" t="s">
        <v>95</v>
      </c>
      <c r="H2027" t="s">
        <v>98</v>
      </c>
      <c r="I2027" t="s">
        <v>206</v>
      </c>
      <c r="J2027" t="s">
        <v>111</v>
      </c>
      <c r="K2027" t="s">
        <v>202</v>
      </c>
      <c r="L2027">
        <v>8</v>
      </c>
      <c r="X2027" s="16"/>
      <c r="Y2027" t="s">
        <v>69</v>
      </c>
      <c r="AB2027">
        <v>3</v>
      </c>
      <c r="AE2027" s="16"/>
      <c r="AF2027" s="16"/>
      <c r="AG2027" s="16"/>
      <c r="AH2027" s="16"/>
      <c r="AI2027" s="16"/>
      <c r="AJ2027" s="16"/>
      <c r="AK2027">
        <v>10</v>
      </c>
      <c r="AL2027" s="16">
        <v>9</v>
      </c>
      <c r="AM2027" s="16">
        <v>7</v>
      </c>
      <c r="AN2027" s="16">
        <v>7</v>
      </c>
      <c r="AO2027" s="16">
        <v>9</v>
      </c>
      <c r="AP2027" s="16">
        <v>9</v>
      </c>
      <c r="AQ2027" s="16">
        <v>1</v>
      </c>
      <c r="AR2027" s="16">
        <v>4</v>
      </c>
      <c r="AS2027" s="16">
        <v>3</v>
      </c>
      <c r="AT2027" s="16">
        <v>2</v>
      </c>
      <c r="AU2027">
        <v>1</v>
      </c>
      <c r="AV2027">
        <v>1</v>
      </c>
      <c r="AW2027">
        <v>0</v>
      </c>
      <c r="AX2027">
        <v>0</v>
      </c>
      <c r="AY2027">
        <v>0</v>
      </c>
      <c r="AZ2027">
        <v>0</v>
      </c>
    </row>
    <row r="2028" spans="1:52" x14ac:dyDescent="0.35">
      <c r="A2028">
        <v>15184</v>
      </c>
      <c r="B2028" t="s">
        <v>69</v>
      </c>
      <c r="C2028" t="s">
        <v>74</v>
      </c>
      <c r="D2028" t="s">
        <v>68</v>
      </c>
      <c r="E2028" t="s">
        <v>81</v>
      </c>
      <c r="F2028" t="s">
        <v>198</v>
      </c>
      <c r="G2028" t="s">
        <v>95</v>
      </c>
      <c r="H2028" t="s">
        <v>97</v>
      </c>
      <c r="I2028" t="s">
        <v>199</v>
      </c>
      <c r="J2028" t="s">
        <v>111</v>
      </c>
      <c r="K2028" t="s">
        <v>202</v>
      </c>
      <c r="L2028">
        <v>10</v>
      </c>
      <c r="X2028" s="16"/>
      <c r="Y2028" t="s">
        <v>69</v>
      </c>
      <c r="AB2028">
        <v>5</v>
      </c>
      <c r="AE2028" s="16"/>
      <c r="AF2028" s="16"/>
      <c r="AG2028" s="16"/>
      <c r="AH2028" s="16"/>
      <c r="AI2028" s="16"/>
      <c r="AJ2028" s="16"/>
      <c r="AK2028">
        <v>9</v>
      </c>
      <c r="AL2028" s="16">
        <v>10</v>
      </c>
      <c r="AM2028" s="16">
        <v>7</v>
      </c>
      <c r="AN2028" s="16">
        <v>8</v>
      </c>
      <c r="AO2028" s="16">
        <v>6</v>
      </c>
      <c r="AP2028" s="16">
        <v>8</v>
      </c>
      <c r="AQ2028" s="16">
        <v>1</v>
      </c>
      <c r="AR2028" s="16">
        <v>4</v>
      </c>
      <c r="AS2028" s="16">
        <v>3</v>
      </c>
      <c r="AT2028" s="16">
        <v>2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0</v>
      </c>
    </row>
    <row r="2029" spans="1:52" x14ac:dyDescent="0.35">
      <c r="A2029">
        <v>15185</v>
      </c>
      <c r="B2029" t="s">
        <v>69</v>
      </c>
      <c r="C2029" t="s">
        <v>74</v>
      </c>
      <c r="D2029" t="s">
        <v>68</v>
      </c>
      <c r="E2029" t="s">
        <v>78</v>
      </c>
      <c r="F2029" t="s">
        <v>196</v>
      </c>
      <c r="G2029" t="s">
        <v>96</v>
      </c>
      <c r="H2029" t="s">
        <v>97</v>
      </c>
      <c r="I2029" t="s">
        <v>201</v>
      </c>
      <c r="J2029" t="s">
        <v>111</v>
      </c>
      <c r="K2029" t="s">
        <v>202</v>
      </c>
      <c r="L2029">
        <v>10</v>
      </c>
      <c r="X2029" s="16"/>
      <c r="Y2029" t="s">
        <v>69</v>
      </c>
      <c r="AB2029">
        <v>4</v>
      </c>
      <c r="AE2029" s="16"/>
      <c r="AF2029" s="16"/>
      <c r="AG2029" s="16"/>
      <c r="AH2029" s="16"/>
      <c r="AI2029" s="16"/>
      <c r="AJ2029" s="16"/>
      <c r="AK2029">
        <v>9</v>
      </c>
      <c r="AL2029" s="16">
        <v>9</v>
      </c>
      <c r="AM2029" s="16">
        <v>10</v>
      </c>
      <c r="AN2029" s="16">
        <v>7</v>
      </c>
      <c r="AO2029" s="16">
        <v>10</v>
      </c>
      <c r="AP2029" s="16">
        <v>9</v>
      </c>
      <c r="AQ2029" s="16">
        <v>1</v>
      </c>
      <c r="AR2029" s="16">
        <v>3</v>
      </c>
      <c r="AS2029" s="16">
        <v>2</v>
      </c>
      <c r="AT2029" s="16">
        <v>4</v>
      </c>
      <c r="AU2029">
        <v>1</v>
      </c>
      <c r="AV2029">
        <v>0</v>
      </c>
      <c r="AW2029">
        <v>0</v>
      </c>
      <c r="AX2029">
        <v>0</v>
      </c>
      <c r="AY2029">
        <v>0</v>
      </c>
      <c r="AZ2029">
        <v>0</v>
      </c>
    </row>
    <row r="2030" spans="1:52" x14ac:dyDescent="0.35">
      <c r="A2030">
        <v>15186</v>
      </c>
      <c r="B2030" t="s">
        <v>69</v>
      </c>
      <c r="C2030" t="s">
        <v>74</v>
      </c>
      <c r="D2030" t="s">
        <v>68</v>
      </c>
      <c r="E2030" t="s">
        <v>83</v>
      </c>
      <c r="F2030" t="s">
        <v>200</v>
      </c>
      <c r="G2030" t="s">
        <v>96</v>
      </c>
      <c r="H2030" t="s">
        <v>97</v>
      </c>
      <c r="I2030" t="s">
        <v>199</v>
      </c>
      <c r="J2030" t="s">
        <v>110</v>
      </c>
      <c r="K2030" t="s">
        <v>202</v>
      </c>
      <c r="L2030">
        <v>8</v>
      </c>
      <c r="P2030">
        <v>10</v>
      </c>
      <c r="Q2030">
        <v>9</v>
      </c>
      <c r="R2030">
        <v>8</v>
      </c>
      <c r="S2030">
        <v>8</v>
      </c>
      <c r="T2030">
        <v>10</v>
      </c>
      <c r="U2030">
        <v>9</v>
      </c>
      <c r="V2030" t="s">
        <v>123</v>
      </c>
      <c r="X2030">
        <v>4</v>
      </c>
      <c r="Y2030" t="s">
        <v>69</v>
      </c>
      <c r="AB2030">
        <v>4</v>
      </c>
      <c r="AE2030" s="16"/>
      <c r="AF2030" s="16"/>
      <c r="AG2030" s="16"/>
      <c r="AH2030" s="16"/>
      <c r="AI2030" s="16"/>
      <c r="AJ2030" s="16"/>
      <c r="AL2030" s="16"/>
      <c r="AM2030" s="16"/>
      <c r="AN2030" s="16"/>
      <c r="AO2030" s="16"/>
      <c r="AP2030" s="16"/>
      <c r="AQ2030" s="16"/>
      <c r="AR2030" s="16"/>
      <c r="AS2030" s="16"/>
      <c r="AT2030" s="16"/>
      <c r="AU2030">
        <v>1</v>
      </c>
      <c r="AV2030">
        <v>0</v>
      </c>
      <c r="AW2030">
        <v>0</v>
      </c>
      <c r="AX2030">
        <v>0</v>
      </c>
      <c r="AY2030">
        <v>0</v>
      </c>
      <c r="AZ2030">
        <v>0</v>
      </c>
    </row>
    <row r="2031" spans="1:52" x14ac:dyDescent="0.35">
      <c r="A2031">
        <v>15188</v>
      </c>
      <c r="B2031" t="s">
        <v>69</v>
      </c>
      <c r="C2031" t="s">
        <v>74</v>
      </c>
      <c r="D2031" t="s">
        <v>68</v>
      </c>
      <c r="E2031" t="s">
        <v>81</v>
      </c>
      <c r="F2031" t="s">
        <v>196</v>
      </c>
      <c r="G2031" t="s">
        <v>96</v>
      </c>
      <c r="H2031" t="s">
        <v>98</v>
      </c>
      <c r="I2031" t="s">
        <v>205</v>
      </c>
      <c r="J2031" t="s">
        <v>111</v>
      </c>
      <c r="K2031" t="s">
        <v>204</v>
      </c>
      <c r="L2031">
        <v>9</v>
      </c>
      <c r="X2031" s="16"/>
      <c r="Y2031" t="s">
        <v>68</v>
      </c>
      <c r="Z2031">
        <v>9</v>
      </c>
      <c r="AA2031">
        <v>4</v>
      </c>
      <c r="AB2031">
        <v>4</v>
      </c>
      <c r="AC2031">
        <v>9</v>
      </c>
      <c r="AD2031" t="s">
        <v>129</v>
      </c>
      <c r="AE2031" s="16">
        <v>4</v>
      </c>
      <c r="AF2031" s="16">
        <v>5</v>
      </c>
      <c r="AG2031" s="16">
        <v>3</v>
      </c>
      <c r="AH2031" s="16">
        <v>5</v>
      </c>
      <c r="AI2031" s="16"/>
      <c r="AJ2031" s="16">
        <v>3</v>
      </c>
      <c r="AK2031">
        <v>9</v>
      </c>
      <c r="AL2031" s="16">
        <v>9</v>
      </c>
      <c r="AM2031" s="16">
        <v>8</v>
      </c>
      <c r="AN2031" s="16">
        <v>9</v>
      </c>
      <c r="AO2031" s="16">
        <v>8</v>
      </c>
      <c r="AP2031" s="16">
        <v>10</v>
      </c>
      <c r="AQ2031" s="16">
        <v>2</v>
      </c>
      <c r="AR2031" s="16">
        <v>1</v>
      </c>
      <c r="AS2031" s="16">
        <v>4</v>
      </c>
      <c r="AT2031" s="16">
        <v>3</v>
      </c>
      <c r="AU2031">
        <v>1</v>
      </c>
      <c r="AV2031">
        <v>1</v>
      </c>
      <c r="AW2031">
        <v>0</v>
      </c>
      <c r="AX2031">
        <v>0</v>
      </c>
      <c r="AY2031">
        <v>0</v>
      </c>
      <c r="AZ2031">
        <v>0</v>
      </c>
    </row>
    <row r="2032" spans="1:52" x14ac:dyDescent="0.35">
      <c r="A2032">
        <v>15189</v>
      </c>
      <c r="B2032" t="s">
        <v>69</v>
      </c>
      <c r="C2032" t="s">
        <v>74</v>
      </c>
      <c r="D2032" t="s">
        <v>68</v>
      </c>
      <c r="E2032" t="s">
        <v>79</v>
      </c>
      <c r="F2032" t="s">
        <v>196</v>
      </c>
      <c r="G2032" t="s">
        <v>96</v>
      </c>
      <c r="H2032" t="s">
        <v>97</v>
      </c>
      <c r="I2032" t="s">
        <v>205</v>
      </c>
      <c r="J2032" t="s">
        <v>112</v>
      </c>
      <c r="K2032" t="s">
        <v>202</v>
      </c>
      <c r="L2032">
        <v>9</v>
      </c>
      <c r="X2032" s="16"/>
      <c r="Y2032" t="s">
        <v>69</v>
      </c>
      <c r="AB2032">
        <v>5</v>
      </c>
      <c r="AE2032" s="16"/>
      <c r="AF2032" s="16"/>
      <c r="AG2032" s="16"/>
      <c r="AH2032" s="16"/>
      <c r="AI2032" s="16"/>
      <c r="AJ2032" s="16"/>
      <c r="AK2032">
        <v>9</v>
      </c>
      <c r="AL2032" s="16">
        <v>10</v>
      </c>
      <c r="AM2032" s="16">
        <v>10</v>
      </c>
      <c r="AN2032" s="16">
        <v>10</v>
      </c>
      <c r="AO2032" s="16">
        <v>9</v>
      </c>
      <c r="AP2032" s="16">
        <v>10</v>
      </c>
      <c r="AQ2032" s="16">
        <v>4</v>
      </c>
      <c r="AR2032" s="16">
        <v>3</v>
      </c>
      <c r="AS2032" s="16">
        <v>2</v>
      </c>
      <c r="AT2032" s="16">
        <v>1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0</v>
      </c>
    </row>
    <row r="2033" spans="1:52" x14ac:dyDescent="0.35">
      <c r="A2033">
        <v>15191</v>
      </c>
      <c r="B2033" t="s">
        <v>69</v>
      </c>
      <c r="C2033" t="s">
        <v>74</v>
      </c>
      <c r="D2033" t="s">
        <v>68</v>
      </c>
      <c r="E2033" t="s">
        <v>84</v>
      </c>
      <c r="F2033" t="s">
        <v>92</v>
      </c>
      <c r="G2033" t="s">
        <v>94</v>
      </c>
      <c r="H2033" t="s">
        <v>98</v>
      </c>
      <c r="I2033" t="s">
        <v>207</v>
      </c>
      <c r="J2033" t="s">
        <v>110</v>
      </c>
      <c r="K2033" t="s">
        <v>202</v>
      </c>
      <c r="L2033">
        <v>8</v>
      </c>
      <c r="P2033">
        <v>9</v>
      </c>
      <c r="Q2033">
        <v>7</v>
      </c>
      <c r="R2033">
        <v>10</v>
      </c>
      <c r="S2033">
        <v>8</v>
      </c>
      <c r="T2033">
        <v>9</v>
      </c>
      <c r="U2033">
        <v>7</v>
      </c>
      <c r="V2033" t="s">
        <v>122</v>
      </c>
      <c r="X2033">
        <v>5</v>
      </c>
      <c r="Y2033" t="s">
        <v>68</v>
      </c>
      <c r="Z2033">
        <v>9</v>
      </c>
      <c r="AA2033">
        <v>5</v>
      </c>
      <c r="AB2033">
        <v>5</v>
      </c>
      <c r="AC2033">
        <v>7</v>
      </c>
      <c r="AD2033" t="s">
        <v>129</v>
      </c>
      <c r="AE2033" s="16">
        <v>5</v>
      </c>
      <c r="AF2033" s="16">
        <v>4</v>
      </c>
      <c r="AG2033" s="16">
        <v>4</v>
      </c>
      <c r="AH2033" s="16">
        <v>4</v>
      </c>
      <c r="AI2033" s="16"/>
      <c r="AJ2033" s="16">
        <v>4</v>
      </c>
      <c r="AL2033" s="16"/>
      <c r="AM2033" s="16"/>
      <c r="AN2033" s="16"/>
      <c r="AO2033" s="16"/>
      <c r="AP2033" s="16"/>
      <c r="AQ2033" s="16"/>
      <c r="AR2033" s="16"/>
      <c r="AS2033" s="16"/>
      <c r="AT2033" s="16"/>
      <c r="AU2033">
        <v>0</v>
      </c>
      <c r="AV2033">
        <v>1</v>
      </c>
      <c r="AW2033">
        <v>0</v>
      </c>
      <c r="AX2033">
        <v>0</v>
      </c>
      <c r="AY2033">
        <v>1</v>
      </c>
      <c r="AZ2033">
        <v>0</v>
      </c>
    </row>
    <row r="2034" spans="1:52" x14ac:dyDescent="0.35">
      <c r="A2034">
        <v>15193</v>
      </c>
      <c r="B2034" t="s">
        <v>69</v>
      </c>
      <c r="C2034" t="s">
        <v>74</v>
      </c>
      <c r="D2034" t="s">
        <v>68</v>
      </c>
      <c r="E2034" t="s">
        <v>81</v>
      </c>
      <c r="F2034" t="s">
        <v>196</v>
      </c>
      <c r="G2034" t="s">
        <v>96</v>
      </c>
      <c r="H2034" t="s">
        <v>98</v>
      </c>
      <c r="I2034" t="s">
        <v>197</v>
      </c>
      <c r="J2034" t="s">
        <v>111</v>
      </c>
      <c r="K2034" t="s">
        <v>116</v>
      </c>
      <c r="L2034">
        <v>9</v>
      </c>
      <c r="X2034" s="16"/>
      <c r="Y2034" t="s">
        <v>68</v>
      </c>
      <c r="Z2034">
        <v>9</v>
      </c>
      <c r="AA2034">
        <v>5</v>
      </c>
      <c r="AB2034">
        <v>5</v>
      </c>
      <c r="AC2034">
        <v>10</v>
      </c>
      <c r="AD2034" t="s">
        <v>128</v>
      </c>
      <c r="AE2034" s="16">
        <v>4</v>
      </c>
      <c r="AF2034" s="16">
        <v>5</v>
      </c>
      <c r="AG2034" s="16">
        <v>4</v>
      </c>
      <c r="AH2034" s="16">
        <v>5</v>
      </c>
      <c r="AI2034" s="16">
        <v>2</v>
      </c>
      <c r="AJ2034" s="16"/>
      <c r="AK2034">
        <v>10</v>
      </c>
      <c r="AL2034" s="16">
        <v>10</v>
      </c>
      <c r="AM2034" s="16">
        <v>8</v>
      </c>
      <c r="AN2034" s="16">
        <v>7</v>
      </c>
      <c r="AO2034" s="16">
        <v>9</v>
      </c>
      <c r="AP2034" s="16">
        <v>9</v>
      </c>
      <c r="AQ2034" s="16">
        <v>4</v>
      </c>
      <c r="AR2034" s="16">
        <v>3</v>
      </c>
      <c r="AS2034" s="16">
        <v>1</v>
      </c>
      <c r="AT2034" s="16">
        <v>2</v>
      </c>
      <c r="AU2034">
        <v>0</v>
      </c>
      <c r="AV2034">
        <v>1</v>
      </c>
      <c r="AW2034">
        <v>0</v>
      </c>
      <c r="AX2034">
        <v>0</v>
      </c>
      <c r="AY2034">
        <v>0</v>
      </c>
      <c r="AZ2034">
        <v>0</v>
      </c>
    </row>
    <row r="2035" spans="1:52" x14ac:dyDescent="0.35">
      <c r="A2035">
        <v>15194</v>
      </c>
      <c r="B2035" t="s">
        <v>69</v>
      </c>
      <c r="C2035" t="s">
        <v>74</v>
      </c>
      <c r="D2035" t="s">
        <v>68</v>
      </c>
      <c r="E2035" t="s">
        <v>80</v>
      </c>
      <c r="F2035" t="s">
        <v>198</v>
      </c>
      <c r="G2035" t="s">
        <v>95</v>
      </c>
      <c r="H2035" t="s">
        <v>97</v>
      </c>
      <c r="I2035" t="s">
        <v>199</v>
      </c>
      <c r="J2035" t="s">
        <v>110</v>
      </c>
      <c r="K2035" t="s">
        <v>116</v>
      </c>
      <c r="L2035">
        <v>9</v>
      </c>
      <c r="P2035">
        <v>10</v>
      </c>
      <c r="Q2035">
        <v>10</v>
      </c>
      <c r="R2035">
        <v>9</v>
      </c>
      <c r="S2035">
        <v>8</v>
      </c>
      <c r="T2035">
        <v>9</v>
      </c>
      <c r="U2035">
        <v>10</v>
      </c>
      <c r="V2035" t="s">
        <v>123</v>
      </c>
      <c r="X2035">
        <v>5</v>
      </c>
      <c r="Y2035" t="s">
        <v>69</v>
      </c>
      <c r="AB2035">
        <v>5</v>
      </c>
      <c r="AE2035" s="16"/>
      <c r="AF2035" s="16"/>
      <c r="AG2035" s="16"/>
      <c r="AH2035" s="16"/>
      <c r="AI2035" s="16"/>
      <c r="AJ2035" s="16"/>
      <c r="AL2035" s="16"/>
      <c r="AM2035" s="16"/>
      <c r="AN2035" s="16"/>
      <c r="AO2035" s="16"/>
      <c r="AP2035" s="16"/>
      <c r="AQ2035" s="16"/>
      <c r="AR2035" s="16"/>
      <c r="AS2035" s="16"/>
      <c r="AT2035" s="16"/>
      <c r="AU2035">
        <v>0</v>
      </c>
      <c r="AV2035">
        <v>0</v>
      </c>
      <c r="AW2035">
        <v>1</v>
      </c>
      <c r="AX2035">
        <v>0</v>
      </c>
      <c r="AY2035">
        <v>0</v>
      </c>
      <c r="AZ2035">
        <v>0</v>
      </c>
    </row>
    <row r="2036" spans="1:52" x14ac:dyDescent="0.35">
      <c r="A2036">
        <v>15200</v>
      </c>
      <c r="B2036" t="s">
        <v>69</v>
      </c>
      <c r="C2036" t="s">
        <v>74</v>
      </c>
      <c r="D2036" t="s">
        <v>68</v>
      </c>
      <c r="E2036" t="s">
        <v>75</v>
      </c>
      <c r="F2036" t="s">
        <v>196</v>
      </c>
      <c r="G2036" t="s">
        <v>96</v>
      </c>
      <c r="H2036" t="s">
        <v>98</v>
      </c>
      <c r="I2036" t="s">
        <v>205</v>
      </c>
      <c r="J2036" t="s">
        <v>110</v>
      </c>
      <c r="K2036" t="s">
        <v>204</v>
      </c>
      <c r="L2036">
        <v>9</v>
      </c>
      <c r="P2036">
        <v>10</v>
      </c>
      <c r="Q2036">
        <v>9</v>
      </c>
      <c r="R2036">
        <v>10</v>
      </c>
      <c r="S2036">
        <v>9</v>
      </c>
      <c r="T2036">
        <v>9</v>
      </c>
      <c r="U2036">
        <v>9</v>
      </c>
      <c r="V2036" t="s">
        <v>122</v>
      </c>
      <c r="X2036">
        <v>4</v>
      </c>
      <c r="Y2036" t="s">
        <v>69</v>
      </c>
      <c r="AB2036">
        <v>4</v>
      </c>
      <c r="AE2036" s="16"/>
      <c r="AF2036" s="16"/>
      <c r="AG2036" s="16"/>
      <c r="AH2036" s="16"/>
      <c r="AI2036" s="16"/>
      <c r="AJ2036" s="16"/>
      <c r="AL2036" s="16"/>
      <c r="AM2036" s="16"/>
      <c r="AN2036" s="16"/>
      <c r="AO2036" s="16"/>
      <c r="AP2036" s="16"/>
      <c r="AQ2036" s="16"/>
      <c r="AR2036" s="16"/>
      <c r="AS2036" s="16"/>
      <c r="AT2036" s="16"/>
      <c r="AU2036">
        <v>0</v>
      </c>
      <c r="AV2036">
        <v>0</v>
      </c>
      <c r="AW2036">
        <v>0</v>
      </c>
      <c r="AX2036">
        <v>0</v>
      </c>
      <c r="AY2036">
        <v>1</v>
      </c>
      <c r="AZ2036">
        <v>0</v>
      </c>
    </row>
    <row r="2037" spans="1:52" x14ac:dyDescent="0.35">
      <c r="A2037">
        <v>15201</v>
      </c>
      <c r="B2037" t="s">
        <v>69</v>
      </c>
      <c r="C2037" t="s">
        <v>74</v>
      </c>
      <c r="D2037" t="s">
        <v>68</v>
      </c>
      <c r="E2037" t="s">
        <v>75</v>
      </c>
      <c r="F2037" t="s">
        <v>200</v>
      </c>
      <c r="G2037" t="s">
        <v>94</v>
      </c>
      <c r="H2037" t="s">
        <v>98</v>
      </c>
      <c r="I2037" t="s">
        <v>201</v>
      </c>
      <c r="J2037" t="s">
        <v>110</v>
      </c>
      <c r="K2037" t="s">
        <v>202</v>
      </c>
      <c r="L2037">
        <v>9</v>
      </c>
      <c r="P2037">
        <v>10</v>
      </c>
      <c r="Q2037">
        <v>10</v>
      </c>
      <c r="R2037">
        <v>9</v>
      </c>
      <c r="S2037">
        <v>8</v>
      </c>
      <c r="T2037">
        <v>9</v>
      </c>
      <c r="U2037">
        <v>10</v>
      </c>
      <c r="V2037" t="s">
        <v>125</v>
      </c>
      <c r="X2037">
        <v>5</v>
      </c>
      <c r="Y2037" t="s">
        <v>68</v>
      </c>
      <c r="Z2037">
        <v>8</v>
      </c>
      <c r="AA2037">
        <v>4</v>
      </c>
      <c r="AB2037">
        <v>5</v>
      </c>
      <c r="AC2037">
        <v>10</v>
      </c>
      <c r="AD2037" t="s">
        <v>129</v>
      </c>
      <c r="AE2037" s="16">
        <v>4</v>
      </c>
      <c r="AF2037" s="16">
        <v>5</v>
      </c>
      <c r="AG2037" s="16">
        <v>5</v>
      </c>
      <c r="AH2037" s="16">
        <v>5</v>
      </c>
      <c r="AI2037" s="16"/>
      <c r="AJ2037" s="16">
        <v>2</v>
      </c>
      <c r="AL2037" s="16"/>
      <c r="AM2037" s="16"/>
      <c r="AN2037" s="16"/>
      <c r="AO2037" s="16"/>
      <c r="AP2037" s="16"/>
      <c r="AQ2037" s="16"/>
      <c r="AR2037" s="16"/>
      <c r="AS2037" s="16"/>
      <c r="AT2037" s="16"/>
      <c r="AU2037">
        <v>0</v>
      </c>
      <c r="AV2037">
        <v>1</v>
      </c>
      <c r="AW2037">
        <v>0</v>
      </c>
      <c r="AX2037">
        <v>0</v>
      </c>
      <c r="AY2037">
        <v>0</v>
      </c>
      <c r="AZ2037">
        <v>0</v>
      </c>
    </row>
    <row r="2038" spans="1:52" x14ac:dyDescent="0.35">
      <c r="A2038">
        <v>15204</v>
      </c>
      <c r="B2038" t="s">
        <v>69</v>
      </c>
      <c r="C2038" t="s">
        <v>74</v>
      </c>
      <c r="D2038" t="s">
        <v>68</v>
      </c>
      <c r="E2038" t="s">
        <v>84</v>
      </c>
      <c r="F2038" t="s">
        <v>198</v>
      </c>
      <c r="G2038" t="s">
        <v>96</v>
      </c>
      <c r="H2038" t="s">
        <v>98</v>
      </c>
      <c r="I2038" t="s">
        <v>201</v>
      </c>
      <c r="J2038" t="s">
        <v>111</v>
      </c>
      <c r="K2038" t="s">
        <v>204</v>
      </c>
      <c r="L2038">
        <v>9</v>
      </c>
      <c r="X2038" s="16"/>
      <c r="Y2038" t="s">
        <v>69</v>
      </c>
      <c r="AB2038">
        <v>4</v>
      </c>
      <c r="AE2038" s="16"/>
      <c r="AF2038" s="16"/>
      <c r="AG2038" s="16"/>
      <c r="AH2038" s="16"/>
      <c r="AI2038" s="16"/>
      <c r="AJ2038" s="16"/>
      <c r="AK2038">
        <v>9</v>
      </c>
      <c r="AL2038" s="16">
        <v>8</v>
      </c>
      <c r="AM2038" s="16">
        <v>10</v>
      </c>
      <c r="AN2038" s="16">
        <v>8</v>
      </c>
      <c r="AO2038" s="16">
        <v>9</v>
      </c>
      <c r="AP2038" s="16">
        <v>9</v>
      </c>
      <c r="AQ2038" s="16">
        <v>2</v>
      </c>
      <c r="AR2038" s="16">
        <v>1</v>
      </c>
      <c r="AS2038" s="16">
        <v>4</v>
      </c>
      <c r="AT2038" s="16">
        <v>3</v>
      </c>
      <c r="AU2038">
        <v>1</v>
      </c>
      <c r="AV2038">
        <v>1</v>
      </c>
      <c r="AW2038">
        <v>0</v>
      </c>
      <c r="AX2038">
        <v>0</v>
      </c>
      <c r="AY2038">
        <v>0</v>
      </c>
      <c r="AZ2038">
        <v>0</v>
      </c>
    </row>
    <row r="2039" spans="1:52" x14ac:dyDescent="0.35">
      <c r="A2039">
        <v>15205</v>
      </c>
      <c r="B2039" t="s">
        <v>69</v>
      </c>
      <c r="C2039" t="s">
        <v>74</v>
      </c>
      <c r="D2039" t="s">
        <v>68</v>
      </c>
      <c r="E2039" t="s">
        <v>76</v>
      </c>
      <c r="F2039" t="s">
        <v>200</v>
      </c>
      <c r="G2039" t="s">
        <v>93</v>
      </c>
      <c r="H2039" t="s">
        <v>98</v>
      </c>
      <c r="I2039" t="s">
        <v>201</v>
      </c>
      <c r="J2039" t="s">
        <v>111</v>
      </c>
      <c r="K2039" t="s">
        <v>116</v>
      </c>
      <c r="L2039">
        <v>9</v>
      </c>
      <c r="X2039" s="16"/>
      <c r="Y2039" t="s">
        <v>69</v>
      </c>
      <c r="AB2039">
        <v>4</v>
      </c>
      <c r="AE2039" s="16"/>
      <c r="AF2039" s="16"/>
      <c r="AG2039" s="16"/>
      <c r="AH2039" s="16"/>
      <c r="AI2039" s="16"/>
      <c r="AJ2039" s="16"/>
      <c r="AK2039">
        <v>10</v>
      </c>
      <c r="AL2039" s="16">
        <v>10</v>
      </c>
      <c r="AM2039" s="16">
        <v>10</v>
      </c>
      <c r="AN2039" s="16">
        <v>8</v>
      </c>
      <c r="AO2039" s="16">
        <v>7</v>
      </c>
      <c r="AP2039" s="16">
        <v>7</v>
      </c>
      <c r="AQ2039" s="16">
        <v>3</v>
      </c>
      <c r="AR2039" s="16">
        <v>4</v>
      </c>
      <c r="AS2039" s="16">
        <v>1</v>
      </c>
      <c r="AT2039" s="16">
        <v>2</v>
      </c>
      <c r="AU2039">
        <v>0</v>
      </c>
      <c r="AV2039">
        <v>1</v>
      </c>
      <c r="AW2039">
        <v>0</v>
      </c>
      <c r="AX2039">
        <v>0</v>
      </c>
      <c r="AY2039">
        <v>0</v>
      </c>
      <c r="AZ2039">
        <v>0</v>
      </c>
    </row>
    <row r="2040" spans="1:52" x14ac:dyDescent="0.35">
      <c r="A2040">
        <v>15212</v>
      </c>
      <c r="B2040" t="s">
        <v>69</v>
      </c>
      <c r="C2040" t="s">
        <v>74</v>
      </c>
      <c r="D2040" t="s">
        <v>68</v>
      </c>
      <c r="E2040" t="s">
        <v>85</v>
      </c>
      <c r="F2040" t="s">
        <v>200</v>
      </c>
      <c r="G2040" t="s">
        <v>93</v>
      </c>
      <c r="H2040" t="s">
        <v>98</v>
      </c>
      <c r="I2040" t="s">
        <v>201</v>
      </c>
      <c r="J2040" t="s">
        <v>111</v>
      </c>
      <c r="K2040" t="s">
        <v>204</v>
      </c>
      <c r="L2040">
        <v>2</v>
      </c>
      <c r="X2040" s="16"/>
      <c r="Y2040" t="s">
        <v>69</v>
      </c>
      <c r="AB2040">
        <v>3</v>
      </c>
      <c r="AE2040" s="16"/>
      <c r="AF2040" s="16"/>
      <c r="AG2040" s="16"/>
      <c r="AH2040" s="16"/>
      <c r="AI2040" s="16"/>
      <c r="AJ2040" s="16"/>
      <c r="AK2040">
        <v>4</v>
      </c>
      <c r="AL2040" s="16">
        <v>4</v>
      </c>
      <c r="AM2040" s="16">
        <v>8</v>
      </c>
      <c r="AN2040" s="16">
        <v>6</v>
      </c>
      <c r="AO2040" s="16">
        <v>5</v>
      </c>
      <c r="AP2040" s="16">
        <v>5</v>
      </c>
      <c r="AQ2040" s="16">
        <v>2</v>
      </c>
      <c r="AR2040" s="16">
        <v>1</v>
      </c>
      <c r="AS2040" s="16">
        <v>4</v>
      </c>
      <c r="AT2040" s="16">
        <v>3</v>
      </c>
      <c r="AU2040">
        <v>1</v>
      </c>
      <c r="AV2040">
        <v>0</v>
      </c>
      <c r="AW2040">
        <v>0</v>
      </c>
      <c r="AX2040">
        <v>0</v>
      </c>
      <c r="AY2040">
        <v>0</v>
      </c>
      <c r="AZ2040">
        <v>0</v>
      </c>
    </row>
    <row r="2041" spans="1:52" x14ac:dyDescent="0.35">
      <c r="A2041">
        <v>15214</v>
      </c>
      <c r="B2041" t="s">
        <v>69</v>
      </c>
      <c r="C2041" t="s">
        <v>74</v>
      </c>
      <c r="D2041" t="s">
        <v>68</v>
      </c>
      <c r="E2041" t="s">
        <v>81</v>
      </c>
      <c r="F2041" t="s">
        <v>196</v>
      </c>
      <c r="G2041" t="s">
        <v>96</v>
      </c>
      <c r="H2041" t="s">
        <v>97</v>
      </c>
      <c r="I2041" t="s">
        <v>199</v>
      </c>
      <c r="J2041" t="s">
        <v>111</v>
      </c>
      <c r="K2041" t="s">
        <v>204</v>
      </c>
      <c r="L2041">
        <v>10</v>
      </c>
      <c r="X2041" s="16"/>
      <c r="Y2041" t="s">
        <v>69</v>
      </c>
      <c r="AB2041">
        <v>5</v>
      </c>
      <c r="AE2041" s="16"/>
      <c r="AF2041" s="16"/>
      <c r="AG2041" s="16"/>
      <c r="AH2041" s="16"/>
      <c r="AI2041" s="16"/>
      <c r="AJ2041" s="16"/>
      <c r="AK2041">
        <v>8</v>
      </c>
      <c r="AL2041" s="16">
        <v>10</v>
      </c>
      <c r="AM2041" s="16">
        <v>8</v>
      </c>
      <c r="AN2041" s="16">
        <v>7</v>
      </c>
      <c r="AO2041" s="16">
        <v>10</v>
      </c>
      <c r="AP2041" s="16">
        <v>8</v>
      </c>
      <c r="AQ2041" s="16">
        <v>3</v>
      </c>
      <c r="AR2041" s="16">
        <v>4</v>
      </c>
      <c r="AS2041" s="16">
        <v>1</v>
      </c>
      <c r="AT2041" s="16">
        <v>2</v>
      </c>
      <c r="AU2041">
        <v>0</v>
      </c>
      <c r="AV2041">
        <v>0</v>
      </c>
      <c r="AW2041">
        <v>1</v>
      </c>
      <c r="AX2041">
        <v>0</v>
      </c>
      <c r="AY2041">
        <v>0</v>
      </c>
      <c r="AZ2041">
        <v>0</v>
      </c>
    </row>
    <row r="2042" spans="1:52" x14ac:dyDescent="0.35">
      <c r="A2042">
        <v>15219</v>
      </c>
      <c r="B2042" t="s">
        <v>69</v>
      </c>
      <c r="C2042" t="s">
        <v>74</v>
      </c>
      <c r="D2042" t="s">
        <v>68</v>
      </c>
      <c r="E2042" t="s">
        <v>79</v>
      </c>
      <c r="F2042" t="s">
        <v>198</v>
      </c>
      <c r="G2042" t="s">
        <v>95</v>
      </c>
      <c r="H2042" t="s">
        <v>97</v>
      </c>
      <c r="I2042" t="s">
        <v>207</v>
      </c>
      <c r="J2042" t="s">
        <v>111</v>
      </c>
      <c r="K2042" t="s">
        <v>116</v>
      </c>
      <c r="L2042">
        <v>8</v>
      </c>
      <c r="X2042" s="16"/>
      <c r="Y2042" t="s">
        <v>68</v>
      </c>
      <c r="Z2042">
        <v>7</v>
      </c>
      <c r="AA2042">
        <v>5</v>
      </c>
      <c r="AB2042">
        <v>3</v>
      </c>
      <c r="AC2042">
        <v>8</v>
      </c>
      <c r="AD2042" t="s">
        <v>129</v>
      </c>
      <c r="AE2042" s="16">
        <v>5</v>
      </c>
      <c r="AF2042" s="16">
        <v>4</v>
      </c>
      <c r="AG2042" s="16">
        <v>5</v>
      </c>
      <c r="AH2042" s="16">
        <v>4</v>
      </c>
      <c r="AI2042" s="16"/>
      <c r="AJ2042" s="16">
        <v>3</v>
      </c>
      <c r="AK2042">
        <v>9</v>
      </c>
      <c r="AL2042" s="16">
        <v>9</v>
      </c>
      <c r="AM2042" s="16">
        <v>10</v>
      </c>
      <c r="AN2042" s="16">
        <v>9</v>
      </c>
      <c r="AO2042" s="16">
        <v>8</v>
      </c>
      <c r="AP2042" s="16">
        <v>8</v>
      </c>
      <c r="AQ2042" s="16">
        <v>1</v>
      </c>
      <c r="AR2042" s="16">
        <v>4</v>
      </c>
      <c r="AS2042" s="16">
        <v>2</v>
      </c>
      <c r="AT2042" s="16">
        <v>3</v>
      </c>
      <c r="AU2042">
        <v>1</v>
      </c>
      <c r="AV2042">
        <v>1</v>
      </c>
      <c r="AW2042">
        <v>0</v>
      </c>
      <c r="AX2042">
        <v>0</v>
      </c>
      <c r="AY2042">
        <v>0</v>
      </c>
      <c r="AZ2042">
        <v>0</v>
      </c>
    </row>
    <row r="2043" spans="1:52" x14ac:dyDescent="0.35">
      <c r="A2043">
        <v>15220</v>
      </c>
      <c r="B2043" t="s">
        <v>69</v>
      </c>
      <c r="C2043" t="s">
        <v>74</v>
      </c>
      <c r="D2043" t="s">
        <v>68</v>
      </c>
      <c r="E2043" t="s">
        <v>86</v>
      </c>
      <c r="F2043" t="s">
        <v>198</v>
      </c>
      <c r="G2043" t="s">
        <v>95</v>
      </c>
      <c r="H2043" t="s">
        <v>97</v>
      </c>
      <c r="I2043" t="s">
        <v>207</v>
      </c>
      <c r="J2043" t="s">
        <v>111</v>
      </c>
      <c r="K2043" t="s">
        <v>204</v>
      </c>
      <c r="L2043">
        <v>9</v>
      </c>
      <c r="X2043" s="16"/>
      <c r="Y2043" t="s">
        <v>68</v>
      </c>
      <c r="Z2043">
        <v>10</v>
      </c>
      <c r="AA2043">
        <v>5</v>
      </c>
      <c r="AB2043">
        <v>5</v>
      </c>
      <c r="AC2043">
        <v>9</v>
      </c>
      <c r="AD2043" t="s">
        <v>129</v>
      </c>
      <c r="AE2043" s="16">
        <v>5</v>
      </c>
      <c r="AF2043" s="16">
        <v>2</v>
      </c>
      <c r="AG2043" s="16">
        <v>4</v>
      </c>
      <c r="AH2043" s="16">
        <v>3</v>
      </c>
      <c r="AI2043" s="16"/>
      <c r="AJ2043" s="16">
        <v>2</v>
      </c>
      <c r="AK2043">
        <v>10</v>
      </c>
      <c r="AL2043" s="16">
        <v>9</v>
      </c>
      <c r="AM2043" s="16">
        <v>9</v>
      </c>
      <c r="AN2043" s="16">
        <v>10</v>
      </c>
      <c r="AO2043" s="16">
        <v>7</v>
      </c>
      <c r="AP2043" s="16">
        <v>9</v>
      </c>
      <c r="AQ2043" s="16">
        <v>4</v>
      </c>
      <c r="AR2043" s="16">
        <v>3</v>
      </c>
      <c r="AS2043" s="16">
        <v>2</v>
      </c>
      <c r="AT2043" s="16">
        <v>1</v>
      </c>
      <c r="AU2043">
        <v>0</v>
      </c>
      <c r="AV2043">
        <v>1</v>
      </c>
      <c r="AW2043">
        <v>0</v>
      </c>
      <c r="AX2043">
        <v>0</v>
      </c>
      <c r="AY2043">
        <v>0</v>
      </c>
      <c r="AZ2043">
        <v>0</v>
      </c>
    </row>
    <row r="2044" spans="1:52" x14ac:dyDescent="0.35">
      <c r="A2044">
        <v>15222</v>
      </c>
      <c r="B2044" t="s">
        <v>69</v>
      </c>
      <c r="C2044" t="s">
        <v>74</v>
      </c>
      <c r="D2044" t="s">
        <v>68</v>
      </c>
      <c r="E2044" t="s">
        <v>85</v>
      </c>
      <c r="F2044" t="s">
        <v>208</v>
      </c>
      <c r="G2044" t="s">
        <v>96</v>
      </c>
      <c r="H2044" t="s">
        <v>98</v>
      </c>
      <c r="I2044" t="s">
        <v>206</v>
      </c>
      <c r="J2044" t="s">
        <v>111</v>
      </c>
      <c r="K2044" t="s">
        <v>204</v>
      </c>
      <c r="L2044">
        <v>10</v>
      </c>
      <c r="X2044" s="16"/>
      <c r="Y2044" t="s">
        <v>68</v>
      </c>
      <c r="Z2044">
        <v>10</v>
      </c>
      <c r="AA2044">
        <v>5</v>
      </c>
      <c r="AB2044">
        <v>4</v>
      </c>
      <c r="AC2044">
        <v>9</v>
      </c>
      <c r="AD2044" t="s">
        <v>129</v>
      </c>
      <c r="AE2044" s="16">
        <v>3</v>
      </c>
      <c r="AF2044" s="16">
        <v>4</v>
      </c>
      <c r="AG2044" s="16">
        <v>3</v>
      </c>
      <c r="AH2044" s="16">
        <v>5</v>
      </c>
      <c r="AI2044" s="16"/>
      <c r="AJ2044" s="16">
        <v>2</v>
      </c>
      <c r="AK2044">
        <v>9</v>
      </c>
      <c r="AL2044" s="16">
        <v>10</v>
      </c>
      <c r="AM2044" s="16">
        <v>7</v>
      </c>
      <c r="AN2044" s="16">
        <v>6</v>
      </c>
      <c r="AO2044" s="16">
        <v>9</v>
      </c>
      <c r="AP2044" s="16">
        <v>8</v>
      </c>
      <c r="AQ2044" s="16">
        <v>1</v>
      </c>
      <c r="AR2044" s="16">
        <v>4</v>
      </c>
      <c r="AS2044" s="16">
        <v>3</v>
      </c>
      <c r="AT2044" s="16">
        <v>2</v>
      </c>
      <c r="AU2044">
        <v>1</v>
      </c>
      <c r="AV2044">
        <v>1</v>
      </c>
      <c r="AW2044">
        <v>0</v>
      </c>
      <c r="AX2044">
        <v>0</v>
      </c>
      <c r="AY2044">
        <v>0</v>
      </c>
      <c r="AZ2044">
        <v>0</v>
      </c>
    </row>
    <row r="2045" spans="1:52" x14ac:dyDescent="0.35">
      <c r="A2045">
        <v>15223</v>
      </c>
      <c r="B2045" t="s">
        <v>69</v>
      </c>
      <c r="C2045" t="s">
        <v>74</v>
      </c>
      <c r="D2045" t="s">
        <v>68</v>
      </c>
      <c r="E2045" t="s">
        <v>77</v>
      </c>
      <c r="F2045" t="s">
        <v>198</v>
      </c>
      <c r="G2045" t="s">
        <v>96</v>
      </c>
      <c r="H2045" t="s">
        <v>98</v>
      </c>
      <c r="I2045" t="s">
        <v>209</v>
      </c>
      <c r="J2045" t="s">
        <v>111</v>
      </c>
      <c r="K2045" t="s">
        <v>204</v>
      </c>
      <c r="L2045">
        <v>8</v>
      </c>
      <c r="X2045" s="16"/>
      <c r="Y2045" t="s">
        <v>69</v>
      </c>
      <c r="AB2045">
        <v>5</v>
      </c>
      <c r="AE2045" s="16"/>
      <c r="AF2045" s="16"/>
      <c r="AG2045" s="16"/>
      <c r="AH2045" s="16"/>
      <c r="AI2045" s="16"/>
      <c r="AJ2045" s="16"/>
      <c r="AK2045">
        <v>7</v>
      </c>
      <c r="AL2045" s="16">
        <v>10</v>
      </c>
      <c r="AM2045" s="16">
        <v>10</v>
      </c>
      <c r="AN2045" s="16">
        <v>7</v>
      </c>
      <c r="AO2045" s="16">
        <v>10</v>
      </c>
      <c r="AP2045" s="16">
        <v>8</v>
      </c>
      <c r="AQ2045" s="16">
        <v>2</v>
      </c>
      <c r="AR2045" s="16">
        <v>1</v>
      </c>
      <c r="AS2045" s="16">
        <v>3</v>
      </c>
      <c r="AT2045" s="16">
        <v>4</v>
      </c>
      <c r="AU2045">
        <v>1</v>
      </c>
      <c r="AV2045">
        <v>0</v>
      </c>
      <c r="AW2045">
        <v>0</v>
      </c>
      <c r="AX2045">
        <v>0</v>
      </c>
      <c r="AY2045">
        <v>1</v>
      </c>
      <c r="AZ2045">
        <v>0</v>
      </c>
    </row>
    <row r="2046" spans="1:52" x14ac:dyDescent="0.35">
      <c r="A2046">
        <v>15224</v>
      </c>
      <c r="B2046" t="s">
        <v>69</v>
      </c>
      <c r="C2046" t="s">
        <v>74</v>
      </c>
      <c r="D2046" t="s">
        <v>68</v>
      </c>
      <c r="E2046" t="s">
        <v>82</v>
      </c>
      <c r="F2046" t="s">
        <v>198</v>
      </c>
      <c r="G2046" t="s">
        <v>96</v>
      </c>
      <c r="H2046" t="s">
        <v>97</v>
      </c>
      <c r="I2046" t="s">
        <v>201</v>
      </c>
      <c r="J2046" t="s">
        <v>111</v>
      </c>
      <c r="K2046" t="s">
        <v>204</v>
      </c>
      <c r="L2046">
        <v>9</v>
      </c>
      <c r="X2046" s="16"/>
      <c r="Y2046" t="s">
        <v>69</v>
      </c>
      <c r="AB2046">
        <v>4</v>
      </c>
      <c r="AE2046" s="16"/>
      <c r="AF2046" s="16"/>
      <c r="AG2046" s="16"/>
      <c r="AH2046" s="16"/>
      <c r="AI2046" s="16"/>
      <c r="AJ2046" s="16"/>
      <c r="AK2046">
        <v>9</v>
      </c>
      <c r="AL2046" s="16">
        <v>10</v>
      </c>
      <c r="AM2046" s="16">
        <v>10</v>
      </c>
      <c r="AN2046" s="16">
        <v>8</v>
      </c>
      <c r="AO2046" s="16">
        <v>10</v>
      </c>
      <c r="AP2046" s="16">
        <v>10</v>
      </c>
      <c r="AQ2046" s="16">
        <v>4</v>
      </c>
      <c r="AR2046" s="16">
        <v>2</v>
      </c>
      <c r="AS2046" s="16">
        <v>3</v>
      </c>
      <c r="AT2046" s="16">
        <v>1</v>
      </c>
      <c r="AU2046">
        <v>1</v>
      </c>
      <c r="AV2046">
        <v>0</v>
      </c>
      <c r="AW2046">
        <v>0</v>
      </c>
      <c r="AX2046">
        <v>0</v>
      </c>
      <c r="AY2046">
        <v>0</v>
      </c>
      <c r="AZ2046">
        <v>0</v>
      </c>
    </row>
    <row r="2047" spans="1:52" x14ac:dyDescent="0.35">
      <c r="A2047">
        <v>15228</v>
      </c>
      <c r="B2047" t="s">
        <v>69</v>
      </c>
      <c r="C2047" t="s">
        <v>74</v>
      </c>
      <c r="D2047" t="s">
        <v>68</v>
      </c>
      <c r="E2047" t="s">
        <v>84</v>
      </c>
      <c r="F2047" t="s">
        <v>198</v>
      </c>
      <c r="G2047" t="s">
        <v>95</v>
      </c>
      <c r="H2047" t="s">
        <v>98</v>
      </c>
      <c r="I2047" t="s">
        <v>199</v>
      </c>
      <c r="J2047" t="s">
        <v>111</v>
      </c>
      <c r="K2047" t="s">
        <v>204</v>
      </c>
      <c r="L2047">
        <v>8</v>
      </c>
      <c r="X2047" s="16"/>
      <c r="Y2047" t="s">
        <v>69</v>
      </c>
      <c r="AB2047">
        <v>4</v>
      </c>
      <c r="AE2047" s="16"/>
      <c r="AF2047" s="16"/>
      <c r="AG2047" s="16"/>
      <c r="AH2047" s="16"/>
      <c r="AI2047" s="16"/>
      <c r="AJ2047" s="16"/>
      <c r="AK2047">
        <v>10</v>
      </c>
      <c r="AL2047" s="16">
        <v>10</v>
      </c>
      <c r="AM2047" s="16">
        <v>8</v>
      </c>
      <c r="AN2047" s="16">
        <v>7</v>
      </c>
      <c r="AO2047" s="16">
        <v>9</v>
      </c>
      <c r="AP2047" s="16">
        <v>7</v>
      </c>
      <c r="AQ2047" s="16">
        <v>3</v>
      </c>
      <c r="AR2047" s="16">
        <v>1</v>
      </c>
      <c r="AS2047" s="16">
        <v>4</v>
      </c>
      <c r="AT2047" s="16">
        <v>2</v>
      </c>
      <c r="AU2047">
        <v>1</v>
      </c>
      <c r="AV2047">
        <v>0</v>
      </c>
      <c r="AW2047">
        <v>0</v>
      </c>
      <c r="AX2047">
        <v>0</v>
      </c>
      <c r="AY2047">
        <v>0</v>
      </c>
      <c r="AZ2047">
        <v>0</v>
      </c>
    </row>
    <row r="2048" spans="1:52" x14ac:dyDescent="0.35">
      <c r="A2048">
        <v>15229</v>
      </c>
      <c r="B2048" t="s">
        <v>69</v>
      </c>
      <c r="C2048" t="s">
        <v>74</v>
      </c>
      <c r="D2048" t="s">
        <v>68</v>
      </c>
      <c r="E2048" t="s">
        <v>86</v>
      </c>
      <c r="F2048" t="s">
        <v>196</v>
      </c>
      <c r="G2048" t="s">
        <v>96</v>
      </c>
      <c r="H2048" t="s">
        <v>97</v>
      </c>
      <c r="I2048" t="s">
        <v>197</v>
      </c>
      <c r="J2048" t="s">
        <v>111</v>
      </c>
      <c r="K2048" t="s">
        <v>204</v>
      </c>
      <c r="L2048">
        <v>7</v>
      </c>
      <c r="X2048" s="16"/>
      <c r="Y2048" t="s">
        <v>69</v>
      </c>
      <c r="AB2048">
        <v>3</v>
      </c>
      <c r="AE2048" s="16"/>
      <c r="AF2048" s="16"/>
      <c r="AG2048" s="16"/>
      <c r="AH2048" s="16"/>
      <c r="AI2048" s="16"/>
      <c r="AJ2048" s="16"/>
      <c r="AK2048">
        <v>8</v>
      </c>
      <c r="AL2048" s="16">
        <v>7</v>
      </c>
      <c r="AM2048" s="16">
        <v>7</v>
      </c>
      <c r="AN2048" s="16">
        <v>9</v>
      </c>
      <c r="AO2048" s="16">
        <v>8</v>
      </c>
      <c r="AP2048" s="16">
        <v>10</v>
      </c>
      <c r="AQ2048" s="16">
        <v>2</v>
      </c>
      <c r="AR2048" s="16">
        <v>1</v>
      </c>
      <c r="AS2048" s="16">
        <v>4</v>
      </c>
      <c r="AT2048" s="16">
        <v>3</v>
      </c>
      <c r="AU2048">
        <v>0</v>
      </c>
      <c r="AV2048">
        <v>1</v>
      </c>
      <c r="AW2048">
        <v>0</v>
      </c>
      <c r="AX2048">
        <v>0</v>
      </c>
      <c r="AY2048">
        <v>0</v>
      </c>
      <c r="AZ2048">
        <v>0</v>
      </c>
    </row>
    <row r="2049" spans="1:52" x14ac:dyDescent="0.35">
      <c r="A2049">
        <v>15230</v>
      </c>
      <c r="B2049" t="s">
        <v>69</v>
      </c>
      <c r="C2049" t="s">
        <v>74</v>
      </c>
      <c r="D2049" t="s">
        <v>68</v>
      </c>
      <c r="E2049" t="s">
        <v>76</v>
      </c>
      <c r="F2049" t="s">
        <v>198</v>
      </c>
      <c r="G2049" t="s">
        <v>95</v>
      </c>
      <c r="H2049" t="s">
        <v>98</v>
      </c>
      <c r="I2049" t="s">
        <v>206</v>
      </c>
      <c r="J2049" t="s">
        <v>111</v>
      </c>
      <c r="K2049" t="s">
        <v>204</v>
      </c>
      <c r="L2049">
        <v>8</v>
      </c>
      <c r="X2049" s="16"/>
      <c r="Y2049" t="s">
        <v>68</v>
      </c>
      <c r="Z2049">
        <v>7</v>
      </c>
      <c r="AA2049">
        <v>5</v>
      </c>
      <c r="AB2049">
        <v>4</v>
      </c>
      <c r="AC2049">
        <v>8</v>
      </c>
      <c r="AD2049" t="s">
        <v>129</v>
      </c>
      <c r="AE2049" s="16">
        <v>3</v>
      </c>
      <c r="AF2049" s="16">
        <v>5</v>
      </c>
      <c r="AG2049" s="16">
        <v>3</v>
      </c>
      <c r="AH2049" s="16">
        <v>5</v>
      </c>
      <c r="AI2049" s="16"/>
      <c r="AJ2049" s="16">
        <v>2</v>
      </c>
      <c r="AK2049">
        <v>7</v>
      </c>
      <c r="AL2049" s="16">
        <v>7</v>
      </c>
      <c r="AM2049" s="16">
        <v>9</v>
      </c>
      <c r="AN2049" s="16">
        <v>4</v>
      </c>
      <c r="AO2049" s="16">
        <v>8</v>
      </c>
      <c r="AP2049" s="16">
        <v>8</v>
      </c>
      <c r="AQ2049" s="16">
        <v>2</v>
      </c>
      <c r="AR2049" s="16">
        <v>1</v>
      </c>
      <c r="AS2049" s="16">
        <v>3</v>
      </c>
      <c r="AT2049" s="16">
        <v>4</v>
      </c>
      <c r="AU2049">
        <v>0</v>
      </c>
      <c r="AV2049">
        <v>0</v>
      </c>
      <c r="AW2049">
        <v>0</v>
      </c>
      <c r="AX2049">
        <v>0</v>
      </c>
      <c r="AY2049">
        <v>1</v>
      </c>
      <c r="AZ2049">
        <v>0</v>
      </c>
    </row>
    <row r="2050" spans="1:52" x14ac:dyDescent="0.35">
      <c r="A2050">
        <v>15231</v>
      </c>
      <c r="B2050" t="s">
        <v>69</v>
      </c>
      <c r="C2050" t="s">
        <v>74</v>
      </c>
      <c r="D2050" t="s">
        <v>68</v>
      </c>
      <c r="E2050" t="s">
        <v>75</v>
      </c>
      <c r="F2050" t="s">
        <v>196</v>
      </c>
      <c r="G2050" t="s">
        <v>96</v>
      </c>
      <c r="H2050" t="s">
        <v>97</v>
      </c>
      <c r="I2050" t="s">
        <v>201</v>
      </c>
      <c r="J2050" t="s">
        <v>111</v>
      </c>
      <c r="K2050" t="s">
        <v>202</v>
      </c>
      <c r="L2050">
        <v>6</v>
      </c>
      <c r="X2050" s="16"/>
      <c r="Y2050" t="s">
        <v>69</v>
      </c>
      <c r="AB2050">
        <v>5</v>
      </c>
      <c r="AE2050" s="16"/>
      <c r="AF2050" s="16"/>
      <c r="AG2050" s="16"/>
      <c r="AH2050" s="16"/>
      <c r="AI2050" s="16"/>
      <c r="AJ2050" s="16"/>
      <c r="AK2050">
        <v>5</v>
      </c>
      <c r="AL2050" s="16">
        <v>5</v>
      </c>
      <c r="AM2050" s="16">
        <v>4</v>
      </c>
      <c r="AN2050" s="16">
        <v>5</v>
      </c>
      <c r="AO2050" s="16">
        <v>5</v>
      </c>
      <c r="AP2050" s="16">
        <v>4</v>
      </c>
      <c r="AQ2050" s="16">
        <v>2</v>
      </c>
      <c r="AR2050" s="16">
        <v>1</v>
      </c>
      <c r="AS2050" s="16">
        <v>4</v>
      </c>
      <c r="AT2050" s="16">
        <v>3</v>
      </c>
      <c r="AU2050">
        <v>1</v>
      </c>
      <c r="AV2050">
        <v>0</v>
      </c>
      <c r="AW2050">
        <v>0</v>
      </c>
      <c r="AX2050">
        <v>0</v>
      </c>
      <c r="AY2050">
        <v>0</v>
      </c>
      <c r="AZ2050">
        <v>0</v>
      </c>
    </row>
    <row r="2051" spans="1:52" x14ac:dyDescent="0.35">
      <c r="A2051">
        <v>15234</v>
      </c>
      <c r="B2051" t="s">
        <v>69</v>
      </c>
      <c r="C2051" t="s">
        <v>74</v>
      </c>
      <c r="D2051" t="s">
        <v>68</v>
      </c>
      <c r="E2051" t="s">
        <v>77</v>
      </c>
      <c r="F2051" t="s">
        <v>198</v>
      </c>
      <c r="G2051" t="s">
        <v>96</v>
      </c>
      <c r="H2051" t="s">
        <v>97</v>
      </c>
      <c r="I2051" t="s">
        <v>201</v>
      </c>
      <c r="J2051" t="s">
        <v>110</v>
      </c>
      <c r="K2051" t="s">
        <v>204</v>
      </c>
      <c r="L2051">
        <v>8</v>
      </c>
      <c r="P2051">
        <v>9</v>
      </c>
      <c r="Q2051">
        <v>10</v>
      </c>
      <c r="R2051">
        <v>8</v>
      </c>
      <c r="S2051">
        <v>10</v>
      </c>
      <c r="T2051">
        <v>10</v>
      </c>
      <c r="U2051">
        <v>10</v>
      </c>
      <c r="V2051" t="s">
        <v>123</v>
      </c>
      <c r="X2051">
        <v>5</v>
      </c>
      <c r="Y2051" t="s">
        <v>69</v>
      </c>
      <c r="AB2051">
        <v>4</v>
      </c>
      <c r="AE2051" s="16"/>
      <c r="AF2051" s="16"/>
      <c r="AG2051" s="16"/>
      <c r="AH2051" s="16"/>
      <c r="AI2051" s="16"/>
      <c r="AJ2051" s="16"/>
      <c r="AL2051" s="16"/>
      <c r="AM2051" s="16"/>
      <c r="AN2051" s="16"/>
      <c r="AO2051" s="16"/>
      <c r="AP2051" s="16"/>
      <c r="AQ2051" s="16"/>
      <c r="AR2051" s="16"/>
      <c r="AS2051" s="16"/>
      <c r="AT2051" s="16"/>
      <c r="AU2051">
        <v>1</v>
      </c>
      <c r="AV2051">
        <v>0</v>
      </c>
      <c r="AW2051">
        <v>0</v>
      </c>
      <c r="AX2051">
        <v>0</v>
      </c>
      <c r="AY2051">
        <v>0</v>
      </c>
      <c r="AZ2051">
        <v>0</v>
      </c>
    </row>
    <row r="2052" spans="1:52" x14ac:dyDescent="0.35">
      <c r="A2052">
        <v>15238</v>
      </c>
      <c r="B2052" t="s">
        <v>69</v>
      </c>
      <c r="C2052" t="s">
        <v>74</v>
      </c>
      <c r="D2052" t="s">
        <v>68</v>
      </c>
      <c r="E2052" t="s">
        <v>75</v>
      </c>
      <c r="F2052" t="s">
        <v>200</v>
      </c>
      <c r="G2052" t="s">
        <v>96</v>
      </c>
      <c r="H2052" t="s">
        <v>97</v>
      </c>
      <c r="I2052" t="s">
        <v>203</v>
      </c>
      <c r="J2052" t="s">
        <v>111</v>
      </c>
      <c r="K2052" t="s">
        <v>116</v>
      </c>
      <c r="L2052">
        <v>4</v>
      </c>
      <c r="X2052" s="16"/>
      <c r="Y2052" t="s">
        <v>69</v>
      </c>
      <c r="AB2052">
        <v>4</v>
      </c>
      <c r="AE2052" s="16"/>
      <c r="AF2052" s="16"/>
      <c r="AG2052" s="16"/>
      <c r="AH2052" s="16"/>
      <c r="AI2052" s="16"/>
      <c r="AJ2052" s="16"/>
      <c r="AK2052">
        <v>6</v>
      </c>
      <c r="AL2052" s="16">
        <v>8</v>
      </c>
      <c r="AM2052" s="16">
        <v>4</v>
      </c>
      <c r="AN2052" s="16">
        <v>7</v>
      </c>
      <c r="AO2052" s="16">
        <v>9</v>
      </c>
      <c r="AP2052" s="16">
        <v>5</v>
      </c>
      <c r="AQ2052" s="16">
        <v>1</v>
      </c>
      <c r="AR2052" s="16">
        <v>4</v>
      </c>
      <c r="AS2052" s="16">
        <v>3</v>
      </c>
      <c r="AT2052" s="16">
        <v>2</v>
      </c>
      <c r="AU2052">
        <v>0</v>
      </c>
      <c r="AV2052">
        <v>0</v>
      </c>
      <c r="AW2052">
        <v>0</v>
      </c>
      <c r="AX2052">
        <v>0</v>
      </c>
      <c r="AY2052">
        <v>1</v>
      </c>
      <c r="AZ2052">
        <v>0</v>
      </c>
    </row>
    <row r="2053" spans="1:52" x14ac:dyDescent="0.35">
      <c r="A2053">
        <v>15240</v>
      </c>
      <c r="B2053" t="s">
        <v>69</v>
      </c>
      <c r="C2053" t="s">
        <v>74</v>
      </c>
      <c r="D2053" t="s">
        <v>68</v>
      </c>
      <c r="E2053" t="s">
        <v>77</v>
      </c>
      <c r="F2053" t="s">
        <v>198</v>
      </c>
      <c r="G2053" t="s">
        <v>95</v>
      </c>
      <c r="H2053" t="s">
        <v>97</v>
      </c>
      <c r="I2053" t="s">
        <v>205</v>
      </c>
      <c r="J2053" t="s">
        <v>110</v>
      </c>
      <c r="K2053" t="s">
        <v>202</v>
      </c>
      <c r="L2053">
        <v>6</v>
      </c>
      <c r="P2053">
        <v>6</v>
      </c>
      <c r="Q2053">
        <v>7</v>
      </c>
      <c r="R2053">
        <v>9</v>
      </c>
      <c r="S2053">
        <v>5</v>
      </c>
      <c r="T2053">
        <v>4</v>
      </c>
      <c r="U2053">
        <v>7</v>
      </c>
      <c r="V2053" t="s">
        <v>123</v>
      </c>
      <c r="X2053">
        <v>3</v>
      </c>
      <c r="Y2053" t="s">
        <v>69</v>
      </c>
      <c r="AB2053">
        <v>5</v>
      </c>
      <c r="AE2053" s="16"/>
      <c r="AF2053" s="16"/>
      <c r="AG2053" s="16"/>
      <c r="AH2053" s="16"/>
      <c r="AI2053" s="16"/>
      <c r="AJ2053" s="16"/>
      <c r="AL2053" s="16"/>
      <c r="AM2053" s="16"/>
      <c r="AN2053" s="16"/>
      <c r="AO2053" s="16"/>
      <c r="AP2053" s="16"/>
      <c r="AQ2053" s="16"/>
      <c r="AR2053" s="16"/>
      <c r="AS2053" s="16"/>
      <c r="AT2053" s="16"/>
      <c r="AU2053">
        <v>1</v>
      </c>
      <c r="AV2053">
        <v>1</v>
      </c>
      <c r="AW2053">
        <v>0</v>
      </c>
      <c r="AX2053">
        <v>0</v>
      </c>
      <c r="AY2053">
        <v>1</v>
      </c>
      <c r="AZ2053">
        <v>0</v>
      </c>
    </row>
    <row r="2054" spans="1:52" x14ac:dyDescent="0.35">
      <c r="A2054">
        <v>15241</v>
      </c>
      <c r="B2054" t="s">
        <v>69</v>
      </c>
      <c r="C2054" t="s">
        <v>74</v>
      </c>
      <c r="D2054" t="s">
        <v>68</v>
      </c>
      <c r="E2054" t="s">
        <v>83</v>
      </c>
      <c r="F2054" t="s">
        <v>198</v>
      </c>
      <c r="G2054" t="s">
        <v>95</v>
      </c>
      <c r="H2054" t="s">
        <v>97</v>
      </c>
      <c r="I2054" t="s">
        <v>197</v>
      </c>
      <c r="J2054" t="s">
        <v>111</v>
      </c>
      <c r="K2054" t="s">
        <v>202</v>
      </c>
      <c r="L2054">
        <v>8</v>
      </c>
      <c r="X2054" s="16"/>
      <c r="Y2054" t="s">
        <v>69</v>
      </c>
      <c r="AB2054">
        <v>5</v>
      </c>
      <c r="AE2054" s="16"/>
      <c r="AF2054" s="16"/>
      <c r="AG2054" s="16"/>
      <c r="AH2054" s="16"/>
      <c r="AI2054" s="16"/>
      <c r="AJ2054" s="16"/>
      <c r="AK2054">
        <v>10</v>
      </c>
      <c r="AL2054" s="16">
        <v>10</v>
      </c>
      <c r="AM2054" s="16">
        <v>10</v>
      </c>
      <c r="AN2054" s="16">
        <v>7</v>
      </c>
      <c r="AO2054" s="16">
        <v>8</v>
      </c>
      <c r="AP2054" s="16">
        <v>10</v>
      </c>
      <c r="AQ2054" s="16">
        <v>3</v>
      </c>
      <c r="AR2054" s="16">
        <v>2</v>
      </c>
      <c r="AS2054" s="16">
        <v>4</v>
      </c>
      <c r="AT2054" s="16">
        <v>1</v>
      </c>
      <c r="AU2054">
        <v>0</v>
      </c>
      <c r="AV2054">
        <v>1</v>
      </c>
      <c r="AW2054">
        <v>0</v>
      </c>
      <c r="AX2054">
        <v>0</v>
      </c>
      <c r="AY2054">
        <v>0</v>
      </c>
      <c r="AZ2054">
        <v>0</v>
      </c>
    </row>
    <row r="2055" spans="1:52" x14ac:dyDescent="0.35">
      <c r="A2055">
        <v>15245</v>
      </c>
      <c r="B2055" t="s">
        <v>69</v>
      </c>
      <c r="C2055" t="s">
        <v>74</v>
      </c>
      <c r="D2055" t="s">
        <v>68</v>
      </c>
      <c r="E2055" t="s">
        <v>86</v>
      </c>
      <c r="F2055" t="s">
        <v>196</v>
      </c>
      <c r="G2055" t="s">
        <v>96</v>
      </c>
      <c r="H2055" t="s">
        <v>97</v>
      </c>
      <c r="I2055" t="s">
        <v>209</v>
      </c>
      <c r="J2055" t="s">
        <v>111</v>
      </c>
      <c r="K2055" t="s">
        <v>204</v>
      </c>
      <c r="L2055">
        <v>6</v>
      </c>
      <c r="X2055" s="16"/>
      <c r="Y2055" t="s">
        <v>69</v>
      </c>
      <c r="AB2055">
        <v>3</v>
      </c>
      <c r="AE2055" s="16"/>
      <c r="AF2055" s="16"/>
      <c r="AG2055" s="16"/>
      <c r="AH2055" s="16"/>
      <c r="AI2055" s="16"/>
      <c r="AJ2055" s="16"/>
      <c r="AK2055">
        <v>8</v>
      </c>
      <c r="AL2055" s="16">
        <v>9</v>
      </c>
      <c r="AM2055" s="16">
        <v>9</v>
      </c>
      <c r="AN2055" s="16">
        <v>7</v>
      </c>
      <c r="AO2055" s="16">
        <v>9</v>
      </c>
      <c r="AP2055" s="16">
        <v>9</v>
      </c>
      <c r="AQ2055" s="16">
        <v>2</v>
      </c>
      <c r="AR2055" s="16">
        <v>4</v>
      </c>
      <c r="AS2055" s="16">
        <v>1</v>
      </c>
      <c r="AT2055" s="16">
        <v>3</v>
      </c>
      <c r="AU2055">
        <v>0</v>
      </c>
      <c r="AV2055">
        <v>0</v>
      </c>
      <c r="AW2055">
        <v>0</v>
      </c>
      <c r="AX2055">
        <v>0</v>
      </c>
      <c r="AY2055">
        <v>1</v>
      </c>
      <c r="AZ2055">
        <v>0</v>
      </c>
    </row>
    <row r="2056" spans="1:52" x14ac:dyDescent="0.35">
      <c r="A2056">
        <v>15246</v>
      </c>
      <c r="B2056" t="s">
        <v>69</v>
      </c>
      <c r="C2056" t="s">
        <v>74</v>
      </c>
      <c r="D2056" t="s">
        <v>68</v>
      </c>
      <c r="E2056" t="s">
        <v>86</v>
      </c>
      <c r="F2056" t="s">
        <v>196</v>
      </c>
      <c r="G2056" t="s">
        <v>96</v>
      </c>
      <c r="H2056" t="s">
        <v>97</v>
      </c>
      <c r="I2056" t="s">
        <v>207</v>
      </c>
      <c r="J2056" t="s">
        <v>111</v>
      </c>
      <c r="K2056" t="s">
        <v>204</v>
      </c>
      <c r="L2056">
        <v>6</v>
      </c>
      <c r="X2056" s="16"/>
      <c r="Y2056" t="s">
        <v>69</v>
      </c>
      <c r="AB2056">
        <v>5</v>
      </c>
      <c r="AE2056" s="16"/>
      <c r="AF2056" s="16"/>
      <c r="AG2056" s="16"/>
      <c r="AH2056" s="16"/>
      <c r="AI2056" s="16"/>
      <c r="AJ2056" s="16"/>
      <c r="AK2056">
        <v>8</v>
      </c>
      <c r="AL2056" s="16">
        <v>7</v>
      </c>
      <c r="AM2056" s="16">
        <v>10</v>
      </c>
      <c r="AN2056" s="16">
        <v>7</v>
      </c>
      <c r="AO2056" s="16">
        <v>9</v>
      </c>
      <c r="AP2056" s="16">
        <v>9</v>
      </c>
      <c r="AQ2056" s="16">
        <v>1</v>
      </c>
      <c r="AR2056" s="16">
        <v>2</v>
      </c>
      <c r="AS2056" s="16">
        <v>4</v>
      </c>
      <c r="AT2056" s="16">
        <v>3</v>
      </c>
      <c r="AU2056">
        <v>1</v>
      </c>
      <c r="AV2056">
        <v>0</v>
      </c>
      <c r="AW2056">
        <v>0</v>
      </c>
      <c r="AX2056">
        <v>0</v>
      </c>
      <c r="AY2056">
        <v>0</v>
      </c>
      <c r="AZ2056">
        <v>0</v>
      </c>
    </row>
    <row r="2057" spans="1:52" x14ac:dyDescent="0.35">
      <c r="A2057">
        <v>15252</v>
      </c>
      <c r="B2057" t="s">
        <v>69</v>
      </c>
      <c r="C2057" t="s">
        <v>74</v>
      </c>
      <c r="D2057" t="s">
        <v>68</v>
      </c>
      <c r="E2057" t="s">
        <v>81</v>
      </c>
      <c r="F2057" t="s">
        <v>196</v>
      </c>
      <c r="G2057" t="s">
        <v>96</v>
      </c>
      <c r="H2057" t="s">
        <v>97</v>
      </c>
      <c r="I2057" t="s">
        <v>209</v>
      </c>
      <c r="J2057" t="s">
        <v>111</v>
      </c>
      <c r="K2057" t="s">
        <v>202</v>
      </c>
      <c r="L2057">
        <v>10</v>
      </c>
      <c r="X2057" s="16"/>
      <c r="Y2057" t="s">
        <v>68</v>
      </c>
      <c r="Z2057">
        <v>9</v>
      </c>
      <c r="AA2057">
        <v>5</v>
      </c>
      <c r="AB2057">
        <v>4</v>
      </c>
      <c r="AC2057">
        <v>9</v>
      </c>
      <c r="AD2057" t="s">
        <v>128</v>
      </c>
      <c r="AE2057" s="16">
        <v>4</v>
      </c>
      <c r="AF2057" s="16">
        <v>4</v>
      </c>
      <c r="AG2057" s="16">
        <v>5</v>
      </c>
      <c r="AH2057" s="16">
        <v>4</v>
      </c>
      <c r="AI2057" s="16">
        <v>2</v>
      </c>
      <c r="AJ2057" s="16"/>
      <c r="AK2057">
        <v>9</v>
      </c>
      <c r="AL2057" s="16">
        <v>10</v>
      </c>
      <c r="AM2057" s="16">
        <v>10</v>
      </c>
      <c r="AN2057" s="16">
        <v>8</v>
      </c>
      <c r="AO2057" s="16">
        <v>10</v>
      </c>
      <c r="AP2057" s="16">
        <v>8</v>
      </c>
      <c r="AQ2057" s="16">
        <v>2</v>
      </c>
      <c r="AR2057" s="16">
        <v>3</v>
      </c>
      <c r="AS2057" s="16">
        <v>4</v>
      </c>
      <c r="AT2057" s="16">
        <v>1</v>
      </c>
      <c r="AU2057">
        <v>0</v>
      </c>
      <c r="AV2057">
        <v>0</v>
      </c>
      <c r="AW2057">
        <v>1</v>
      </c>
      <c r="AX2057">
        <v>0</v>
      </c>
      <c r="AY2057">
        <v>0</v>
      </c>
      <c r="AZ2057">
        <v>0</v>
      </c>
    </row>
    <row r="2058" spans="1:52" x14ac:dyDescent="0.35">
      <c r="A2058">
        <v>15258</v>
      </c>
      <c r="B2058" t="s">
        <v>69</v>
      </c>
      <c r="C2058" t="s">
        <v>74</v>
      </c>
      <c r="D2058" t="s">
        <v>68</v>
      </c>
      <c r="E2058" t="s">
        <v>77</v>
      </c>
      <c r="F2058" t="s">
        <v>198</v>
      </c>
      <c r="G2058" t="s">
        <v>95</v>
      </c>
      <c r="H2058" t="s">
        <v>97</v>
      </c>
      <c r="I2058" t="s">
        <v>201</v>
      </c>
      <c r="J2058" t="s">
        <v>111</v>
      </c>
      <c r="K2058" t="s">
        <v>117</v>
      </c>
      <c r="L2058">
        <v>8</v>
      </c>
      <c r="X2058" s="16"/>
      <c r="Y2058" t="s">
        <v>69</v>
      </c>
      <c r="AB2058">
        <v>5</v>
      </c>
      <c r="AE2058" s="16"/>
      <c r="AF2058" s="16"/>
      <c r="AG2058" s="16"/>
      <c r="AH2058" s="16"/>
      <c r="AI2058" s="16"/>
      <c r="AJ2058" s="16"/>
      <c r="AK2058">
        <v>7</v>
      </c>
      <c r="AL2058" s="16">
        <v>7</v>
      </c>
      <c r="AM2058" s="16">
        <v>7</v>
      </c>
      <c r="AN2058" s="16">
        <v>8</v>
      </c>
      <c r="AO2058" s="16">
        <v>7</v>
      </c>
      <c r="AP2058" s="16">
        <v>9</v>
      </c>
      <c r="AQ2058" s="16">
        <v>2</v>
      </c>
      <c r="AR2058" s="16">
        <v>1</v>
      </c>
      <c r="AS2058" s="16">
        <v>3</v>
      </c>
      <c r="AT2058" s="16">
        <v>4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0</v>
      </c>
    </row>
    <row r="2059" spans="1:52" x14ac:dyDescent="0.35">
      <c r="A2059">
        <v>15260</v>
      </c>
      <c r="B2059" t="s">
        <v>69</v>
      </c>
      <c r="C2059" t="s">
        <v>74</v>
      </c>
      <c r="D2059" t="s">
        <v>68</v>
      </c>
      <c r="E2059" t="s">
        <v>86</v>
      </c>
      <c r="F2059" t="s">
        <v>200</v>
      </c>
      <c r="G2059" t="s">
        <v>93</v>
      </c>
      <c r="H2059" t="s">
        <v>98</v>
      </c>
      <c r="I2059" t="s">
        <v>206</v>
      </c>
      <c r="J2059" t="s">
        <v>111</v>
      </c>
      <c r="K2059" t="s">
        <v>202</v>
      </c>
      <c r="L2059">
        <v>10</v>
      </c>
      <c r="X2059" s="16"/>
      <c r="Y2059" t="s">
        <v>68</v>
      </c>
      <c r="Z2059">
        <v>10</v>
      </c>
      <c r="AA2059">
        <v>5</v>
      </c>
      <c r="AB2059">
        <v>5</v>
      </c>
      <c r="AC2059">
        <v>9</v>
      </c>
      <c r="AD2059" t="s">
        <v>128</v>
      </c>
      <c r="AE2059" s="16">
        <v>3</v>
      </c>
      <c r="AF2059" s="16">
        <v>4</v>
      </c>
      <c r="AG2059" s="16">
        <v>3</v>
      </c>
      <c r="AH2059" s="16">
        <v>5</v>
      </c>
      <c r="AI2059" s="16">
        <v>1</v>
      </c>
      <c r="AJ2059" s="16"/>
      <c r="AK2059">
        <v>9</v>
      </c>
      <c r="AL2059" s="16">
        <v>10</v>
      </c>
      <c r="AM2059" s="16">
        <v>7</v>
      </c>
      <c r="AN2059" s="16">
        <v>9</v>
      </c>
      <c r="AO2059" s="16">
        <v>8</v>
      </c>
      <c r="AP2059" s="16">
        <v>7</v>
      </c>
      <c r="AQ2059" s="16">
        <v>2</v>
      </c>
      <c r="AR2059" s="16">
        <v>1</v>
      </c>
      <c r="AS2059" s="16">
        <v>3</v>
      </c>
      <c r="AT2059" s="16">
        <v>4</v>
      </c>
      <c r="AU2059">
        <v>1</v>
      </c>
      <c r="AV2059">
        <v>0</v>
      </c>
      <c r="AW2059">
        <v>0</v>
      </c>
      <c r="AX2059">
        <v>0</v>
      </c>
      <c r="AY2059">
        <v>0</v>
      </c>
      <c r="AZ2059">
        <v>0</v>
      </c>
    </row>
    <row r="2060" spans="1:52" x14ac:dyDescent="0.35">
      <c r="A2060">
        <v>15262</v>
      </c>
      <c r="B2060" t="s">
        <v>69</v>
      </c>
      <c r="C2060" t="s">
        <v>74</v>
      </c>
      <c r="D2060" t="s">
        <v>68</v>
      </c>
      <c r="E2060" t="s">
        <v>79</v>
      </c>
      <c r="F2060" t="s">
        <v>198</v>
      </c>
      <c r="G2060" t="s">
        <v>96</v>
      </c>
      <c r="H2060" t="s">
        <v>97</v>
      </c>
      <c r="I2060" t="s">
        <v>207</v>
      </c>
      <c r="J2060" t="s">
        <v>111</v>
      </c>
      <c r="K2060" t="s">
        <v>204</v>
      </c>
      <c r="L2060">
        <v>9</v>
      </c>
      <c r="X2060" s="16"/>
      <c r="Y2060" t="s">
        <v>69</v>
      </c>
      <c r="AB2060">
        <v>4</v>
      </c>
      <c r="AE2060" s="16"/>
      <c r="AF2060" s="16"/>
      <c r="AG2060" s="16"/>
      <c r="AH2060" s="16"/>
      <c r="AI2060" s="16"/>
      <c r="AJ2060" s="16"/>
      <c r="AK2060">
        <v>9</v>
      </c>
      <c r="AL2060" s="16">
        <v>10</v>
      </c>
      <c r="AM2060" s="16">
        <v>10</v>
      </c>
      <c r="AN2060" s="16">
        <v>9</v>
      </c>
      <c r="AO2060" s="16">
        <v>8</v>
      </c>
      <c r="AP2060" s="16">
        <v>8</v>
      </c>
      <c r="AQ2060" s="16">
        <v>2</v>
      </c>
      <c r="AR2060" s="16">
        <v>1</v>
      </c>
      <c r="AS2060" s="16">
        <v>4</v>
      </c>
      <c r="AT2060" s="16">
        <v>3</v>
      </c>
      <c r="AU2060">
        <v>1</v>
      </c>
      <c r="AV2060">
        <v>1</v>
      </c>
      <c r="AW2060">
        <v>0</v>
      </c>
      <c r="AX2060">
        <v>0</v>
      </c>
      <c r="AY2060">
        <v>0</v>
      </c>
      <c r="AZ2060">
        <v>0</v>
      </c>
    </row>
    <row r="2061" spans="1:52" x14ac:dyDescent="0.35">
      <c r="A2061">
        <v>15264</v>
      </c>
      <c r="B2061" t="s">
        <v>69</v>
      </c>
      <c r="C2061" t="s">
        <v>74</v>
      </c>
      <c r="D2061" t="s">
        <v>68</v>
      </c>
      <c r="E2061" t="s">
        <v>79</v>
      </c>
      <c r="F2061" t="s">
        <v>200</v>
      </c>
      <c r="G2061" t="s">
        <v>96</v>
      </c>
      <c r="H2061" t="s">
        <v>98</v>
      </c>
      <c r="I2061" t="s">
        <v>209</v>
      </c>
      <c r="J2061" t="s">
        <v>111</v>
      </c>
      <c r="K2061" t="s">
        <v>202</v>
      </c>
      <c r="L2061">
        <v>10</v>
      </c>
      <c r="X2061" s="16"/>
      <c r="Y2061" t="s">
        <v>69</v>
      </c>
      <c r="AB2061">
        <v>4</v>
      </c>
      <c r="AE2061" s="16"/>
      <c r="AF2061" s="16"/>
      <c r="AG2061" s="16"/>
      <c r="AH2061" s="16"/>
      <c r="AI2061" s="16"/>
      <c r="AJ2061" s="16"/>
      <c r="AK2061">
        <v>9</v>
      </c>
      <c r="AL2061" s="16">
        <v>10</v>
      </c>
      <c r="AM2061" s="16">
        <v>8</v>
      </c>
      <c r="AN2061" s="16">
        <v>8</v>
      </c>
      <c r="AO2061" s="16">
        <v>8</v>
      </c>
      <c r="AP2061" s="16">
        <v>8</v>
      </c>
      <c r="AQ2061" s="16">
        <v>3</v>
      </c>
      <c r="AR2061" s="16">
        <v>4</v>
      </c>
      <c r="AS2061" s="16">
        <v>1</v>
      </c>
      <c r="AT2061" s="16">
        <v>2</v>
      </c>
      <c r="AU2061">
        <v>0</v>
      </c>
      <c r="AV2061">
        <v>0</v>
      </c>
      <c r="AW2061">
        <v>0</v>
      </c>
      <c r="AX2061">
        <v>0</v>
      </c>
      <c r="AY2061">
        <v>1</v>
      </c>
      <c r="AZ2061">
        <v>0</v>
      </c>
    </row>
    <row r="2062" spans="1:52" x14ac:dyDescent="0.35">
      <c r="A2062">
        <v>15265</v>
      </c>
      <c r="B2062" t="s">
        <v>69</v>
      </c>
      <c r="C2062" t="s">
        <v>74</v>
      </c>
      <c r="D2062" t="s">
        <v>68</v>
      </c>
      <c r="E2062" t="s">
        <v>81</v>
      </c>
      <c r="F2062" t="s">
        <v>198</v>
      </c>
      <c r="G2062" t="s">
        <v>95</v>
      </c>
      <c r="H2062" t="s">
        <v>97</v>
      </c>
      <c r="I2062" t="s">
        <v>203</v>
      </c>
      <c r="J2062" t="s">
        <v>111</v>
      </c>
      <c r="K2062" t="s">
        <v>202</v>
      </c>
      <c r="L2062">
        <v>8</v>
      </c>
      <c r="X2062" s="16"/>
      <c r="Y2062" t="s">
        <v>68</v>
      </c>
      <c r="Z2062">
        <v>9</v>
      </c>
      <c r="AA2062">
        <v>4</v>
      </c>
      <c r="AB2062">
        <v>4</v>
      </c>
      <c r="AC2062">
        <v>10</v>
      </c>
      <c r="AD2062" t="s">
        <v>128</v>
      </c>
      <c r="AE2062" s="16">
        <v>5</v>
      </c>
      <c r="AF2062" s="16">
        <v>2</v>
      </c>
      <c r="AG2062" s="16">
        <v>3</v>
      </c>
      <c r="AH2062" s="16">
        <v>4</v>
      </c>
      <c r="AI2062" s="16">
        <v>1</v>
      </c>
      <c r="AJ2062" s="16"/>
      <c r="AK2062">
        <v>10</v>
      </c>
      <c r="AL2062" s="16">
        <v>10</v>
      </c>
      <c r="AM2062" s="16">
        <v>8</v>
      </c>
      <c r="AN2062" s="16">
        <v>10</v>
      </c>
      <c r="AO2062" s="16">
        <v>9</v>
      </c>
      <c r="AP2062" s="16">
        <v>9</v>
      </c>
      <c r="AQ2062" s="16">
        <v>1</v>
      </c>
      <c r="AR2062" s="16">
        <v>4</v>
      </c>
      <c r="AS2062" s="16">
        <v>2</v>
      </c>
      <c r="AT2062" s="16">
        <v>3</v>
      </c>
      <c r="AU2062">
        <v>1</v>
      </c>
      <c r="AV2062">
        <v>0</v>
      </c>
      <c r="AW2062">
        <v>0</v>
      </c>
      <c r="AX2062">
        <v>0</v>
      </c>
      <c r="AY2062">
        <v>1</v>
      </c>
      <c r="AZ2062">
        <v>0</v>
      </c>
    </row>
    <row r="2063" spans="1:52" x14ac:dyDescent="0.35">
      <c r="A2063">
        <v>15266</v>
      </c>
      <c r="B2063" t="s">
        <v>69</v>
      </c>
      <c r="C2063" t="s">
        <v>74</v>
      </c>
      <c r="D2063" t="s">
        <v>68</v>
      </c>
      <c r="E2063" t="s">
        <v>78</v>
      </c>
      <c r="F2063" t="s">
        <v>200</v>
      </c>
      <c r="G2063" t="s">
        <v>96</v>
      </c>
      <c r="H2063" t="s">
        <v>99</v>
      </c>
      <c r="I2063" t="s">
        <v>203</v>
      </c>
      <c r="J2063" t="s">
        <v>111</v>
      </c>
      <c r="K2063" t="s">
        <v>204</v>
      </c>
      <c r="L2063">
        <v>9</v>
      </c>
      <c r="X2063" s="16"/>
      <c r="Y2063" t="s">
        <v>68</v>
      </c>
      <c r="Z2063">
        <v>10</v>
      </c>
      <c r="AA2063">
        <v>5</v>
      </c>
      <c r="AB2063">
        <v>5</v>
      </c>
      <c r="AC2063">
        <v>9</v>
      </c>
      <c r="AD2063" t="s">
        <v>128</v>
      </c>
      <c r="AE2063" s="16">
        <v>3</v>
      </c>
      <c r="AF2063" s="16">
        <v>2</v>
      </c>
      <c r="AG2063" s="16">
        <v>2</v>
      </c>
      <c r="AH2063" s="16">
        <v>2</v>
      </c>
      <c r="AI2063" s="16">
        <v>3</v>
      </c>
      <c r="AJ2063" s="16"/>
      <c r="AK2063">
        <v>10</v>
      </c>
      <c r="AL2063" s="16">
        <v>10</v>
      </c>
      <c r="AM2063" s="16">
        <v>10</v>
      </c>
      <c r="AN2063" s="16">
        <v>7</v>
      </c>
      <c r="AO2063" s="16">
        <v>8</v>
      </c>
      <c r="AP2063" s="16">
        <v>9</v>
      </c>
      <c r="AQ2063" s="16">
        <v>1</v>
      </c>
      <c r="AR2063" s="16">
        <v>2</v>
      </c>
      <c r="AS2063" s="16">
        <v>4</v>
      </c>
      <c r="AT2063" s="16">
        <v>3</v>
      </c>
      <c r="AU2063">
        <v>0</v>
      </c>
      <c r="AV2063">
        <v>1</v>
      </c>
      <c r="AW2063">
        <v>1</v>
      </c>
      <c r="AX2063">
        <v>0</v>
      </c>
      <c r="AY2063">
        <v>0</v>
      </c>
      <c r="AZ2063">
        <v>0</v>
      </c>
    </row>
    <row r="2064" spans="1:52" x14ac:dyDescent="0.35">
      <c r="A2064">
        <v>15267</v>
      </c>
      <c r="B2064" t="s">
        <v>69</v>
      </c>
      <c r="C2064" t="s">
        <v>74</v>
      </c>
      <c r="D2064" t="s">
        <v>68</v>
      </c>
      <c r="E2064" t="s">
        <v>84</v>
      </c>
      <c r="F2064" t="s">
        <v>196</v>
      </c>
      <c r="G2064" t="s">
        <v>96</v>
      </c>
      <c r="H2064" t="s">
        <v>98</v>
      </c>
      <c r="I2064" t="s">
        <v>209</v>
      </c>
      <c r="J2064" t="s">
        <v>110</v>
      </c>
      <c r="K2064" t="s">
        <v>116</v>
      </c>
      <c r="L2064">
        <v>10</v>
      </c>
      <c r="P2064">
        <v>10</v>
      </c>
      <c r="Q2064">
        <v>9</v>
      </c>
      <c r="R2064">
        <v>10</v>
      </c>
      <c r="S2064">
        <v>9</v>
      </c>
      <c r="T2064">
        <v>10</v>
      </c>
      <c r="U2064">
        <v>9</v>
      </c>
      <c r="V2064" t="s">
        <v>124</v>
      </c>
      <c r="X2064">
        <v>4</v>
      </c>
      <c r="Y2064" t="s">
        <v>69</v>
      </c>
      <c r="AB2064">
        <v>4</v>
      </c>
      <c r="AE2064" s="16"/>
      <c r="AF2064" s="16"/>
      <c r="AG2064" s="16"/>
      <c r="AH2064" s="16"/>
      <c r="AI2064" s="16"/>
      <c r="AJ2064" s="16"/>
      <c r="AL2064" s="16"/>
      <c r="AM2064" s="16"/>
      <c r="AN2064" s="16"/>
      <c r="AO2064" s="16"/>
      <c r="AP2064" s="16"/>
      <c r="AQ2064" s="16"/>
      <c r="AR2064" s="16"/>
      <c r="AS2064" s="16"/>
      <c r="AT2064" s="16"/>
      <c r="AU2064">
        <v>0</v>
      </c>
      <c r="AV2064">
        <v>0</v>
      </c>
      <c r="AW2064">
        <v>1</v>
      </c>
      <c r="AX2064">
        <v>0</v>
      </c>
      <c r="AY2064">
        <v>0</v>
      </c>
      <c r="AZ2064">
        <v>0</v>
      </c>
    </row>
    <row r="2065" spans="1:52" x14ac:dyDescent="0.35">
      <c r="A2065">
        <v>15270</v>
      </c>
      <c r="B2065" t="s">
        <v>69</v>
      </c>
      <c r="C2065" t="s">
        <v>74</v>
      </c>
      <c r="D2065" t="s">
        <v>68</v>
      </c>
      <c r="E2065" t="s">
        <v>77</v>
      </c>
      <c r="F2065" t="s">
        <v>196</v>
      </c>
      <c r="G2065" t="s">
        <v>96</v>
      </c>
      <c r="H2065" t="s">
        <v>97</v>
      </c>
      <c r="I2065" t="s">
        <v>206</v>
      </c>
      <c r="J2065" t="s">
        <v>111</v>
      </c>
      <c r="K2065" t="s">
        <v>204</v>
      </c>
      <c r="L2065">
        <v>9</v>
      </c>
      <c r="X2065" s="16"/>
      <c r="Y2065" t="s">
        <v>69</v>
      </c>
      <c r="AB2065">
        <v>5</v>
      </c>
      <c r="AE2065" s="16"/>
      <c r="AF2065" s="16"/>
      <c r="AG2065" s="16"/>
      <c r="AH2065" s="16"/>
      <c r="AI2065" s="16"/>
      <c r="AJ2065" s="16"/>
      <c r="AK2065">
        <v>9</v>
      </c>
      <c r="AL2065" s="16">
        <v>10</v>
      </c>
      <c r="AM2065" s="16">
        <v>9</v>
      </c>
      <c r="AN2065" s="16">
        <v>9</v>
      </c>
      <c r="AO2065" s="16">
        <v>9</v>
      </c>
      <c r="AP2065" s="16">
        <v>7</v>
      </c>
      <c r="AQ2065" s="16">
        <v>2</v>
      </c>
      <c r="AR2065" s="16">
        <v>1</v>
      </c>
      <c r="AS2065" s="16">
        <v>4</v>
      </c>
      <c r="AT2065" s="16">
        <v>3</v>
      </c>
      <c r="AU2065">
        <v>1</v>
      </c>
      <c r="AV2065">
        <v>0</v>
      </c>
      <c r="AW2065">
        <v>0</v>
      </c>
      <c r="AX2065">
        <v>0</v>
      </c>
      <c r="AY2065">
        <v>0</v>
      </c>
      <c r="AZ2065">
        <v>0</v>
      </c>
    </row>
    <row r="2066" spans="1:52" x14ac:dyDescent="0.35">
      <c r="A2066">
        <v>15272</v>
      </c>
      <c r="B2066" t="s">
        <v>69</v>
      </c>
      <c r="C2066" t="s">
        <v>74</v>
      </c>
      <c r="D2066" t="s">
        <v>68</v>
      </c>
      <c r="E2066" t="s">
        <v>85</v>
      </c>
      <c r="F2066" t="s">
        <v>196</v>
      </c>
      <c r="G2066" t="s">
        <v>96</v>
      </c>
      <c r="H2066" t="s">
        <v>97</v>
      </c>
      <c r="I2066" t="s">
        <v>203</v>
      </c>
      <c r="J2066" t="s">
        <v>111</v>
      </c>
      <c r="K2066" t="s">
        <v>202</v>
      </c>
      <c r="L2066">
        <v>9</v>
      </c>
      <c r="X2066" s="16"/>
      <c r="Y2066" t="s">
        <v>69</v>
      </c>
      <c r="AB2066">
        <v>5</v>
      </c>
      <c r="AE2066" s="16"/>
      <c r="AF2066" s="16"/>
      <c r="AG2066" s="16"/>
      <c r="AH2066" s="16"/>
      <c r="AI2066" s="16"/>
      <c r="AJ2066" s="16"/>
      <c r="AK2066">
        <v>10</v>
      </c>
      <c r="AL2066" s="16">
        <v>9</v>
      </c>
      <c r="AM2066" s="16">
        <v>9</v>
      </c>
      <c r="AN2066" s="16">
        <v>8</v>
      </c>
      <c r="AO2066" s="16">
        <v>7</v>
      </c>
      <c r="AP2066" s="16">
        <v>9</v>
      </c>
      <c r="AQ2066" s="16">
        <v>1</v>
      </c>
      <c r="AR2066" s="16">
        <v>3</v>
      </c>
      <c r="AS2066" s="16">
        <v>4</v>
      </c>
      <c r="AT2066" s="16">
        <v>2</v>
      </c>
      <c r="AU2066">
        <v>0</v>
      </c>
      <c r="AV2066">
        <v>0</v>
      </c>
      <c r="AW2066">
        <v>1</v>
      </c>
      <c r="AX2066">
        <v>0</v>
      </c>
      <c r="AY2066">
        <v>1</v>
      </c>
      <c r="AZ2066">
        <v>0</v>
      </c>
    </row>
    <row r="2067" spans="1:52" x14ac:dyDescent="0.35">
      <c r="A2067">
        <v>15273</v>
      </c>
      <c r="B2067" t="s">
        <v>69</v>
      </c>
      <c r="C2067" t="s">
        <v>74</v>
      </c>
      <c r="D2067" t="s">
        <v>68</v>
      </c>
      <c r="E2067" t="s">
        <v>81</v>
      </c>
      <c r="F2067" t="s">
        <v>198</v>
      </c>
      <c r="G2067" t="s">
        <v>96</v>
      </c>
      <c r="H2067" t="s">
        <v>97</v>
      </c>
      <c r="I2067" t="s">
        <v>206</v>
      </c>
      <c r="J2067" t="s">
        <v>111</v>
      </c>
      <c r="K2067" t="s">
        <v>116</v>
      </c>
      <c r="L2067">
        <v>9</v>
      </c>
      <c r="X2067" s="16"/>
      <c r="Y2067" t="s">
        <v>68</v>
      </c>
      <c r="Z2067">
        <v>8</v>
      </c>
      <c r="AA2067">
        <v>5</v>
      </c>
      <c r="AB2067">
        <v>4</v>
      </c>
      <c r="AC2067">
        <v>8</v>
      </c>
      <c r="AD2067" t="s">
        <v>129</v>
      </c>
      <c r="AE2067" s="16">
        <v>3</v>
      </c>
      <c r="AF2067" s="16">
        <v>3</v>
      </c>
      <c r="AG2067" s="16">
        <v>3</v>
      </c>
      <c r="AH2067" s="16">
        <v>4</v>
      </c>
      <c r="AI2067" s="16"/>
      <c r="AJ2067" s="16">
        <v>2</v>
      </c>
      <c r="AK2067">
        <v>9</v>
      </c>
      <c r="AL2067" s="16">
        <v>9</v>
      </c>
      <c r="AM2067" s="16">
        <v>9</v>
      </c>
      <c r="AN2067" s="16">
        <v>6</v>
      </c>
      <c r="AO2067" s="16">
        <v>6</v>
      </c>
      <c r="AP2067" s="16">
        <v>6</v>
      </c>
      <c r="AQ2067" s="16">
        <v>2</v>
      </c>
      <c r="AR2067" s="16">
        <v>4</v>
      </c>
      <c r="AS2067" s="16">
        <v>1</v>
      </c>
      <c r="AT2067" s="16">
        <v>3</v>
      </c>
      <c r="AU2067">
        <v>1</v>
      </c>
      <c r="AV2067">
        <v>1</v>
      </c>
      <c r="AW2067">
        <v>0</v>
      </c>
      <c r="AX2067">
        <v>0</v>
      </c>
      <c r="AY2067">
        <v>0</v>
      </c>
      <c r="AZ2067">
        <v>0</v>
      </c>
    </row>
    <row r="2068" spans="1:52" x14ac:dyDescent="0.35">
      <c r="A2068">
        <v>15274</v>
      </c>
      <c r="B2068" t="s">
        <v>69</v>
      </c>
      <c r="C2068" t="s">
        <v>74</v>
      </c>
      <c r="D2068" t="s">
        <v>68</v>
      </c>
      <c r="E2068" t="s">
        <v>75</v>
      </c>
      <c r="F2068" t="s">
        <v>196</v>
      </c>
      <c r="G2068" t="s">
        <v>96</v>
      </c>
      <c r="H2068" t="s">
        <v>97</v>
      </c>
      <c r="I2068" t="s">
        <v>201</v>
      </c>
      <c r="J2068" t="s">
        <v>110</v>
      </c>
      <c r="K2068" t="s">
        <v>204</v>
      </c>
      <c r="L2068">
        <v>7</v>
      </c>
      <c r="P2068">
        <v>9</v>
      </c>
      <c r="Q2068">
        <v>10</v>
      </c>
      <c r="R2068">
        <v>10</v>
      </c>
      <c r="S2068">
        <v>8</v>
      </c>
      <c r="T2068">
        <v>10</v>
      </c>
      <c r="U2068">
        <v>10</v>
      </c>
      <c r="V2068" t="s">
        <v>123</v>
      </c>
      <c r="X2068">
        <v>2</v>
      </c>
      <c r="Y2068" t="s">
        <v>69</v>
      </c>
      <c r="AB2068">
        <v>4</v>
      </c>
      <c r="AE2068" s="16"/>
      <c r="AF2068" s="16"/>
      <c r="AG2068" s="16"/>
      <c r="AH2068" s="16"/>
      <c r="AI2068" s="16"/>
      <c r="AJ2068" s="16"/>
      <c r="AL2068" s="16"/>
      <c r="AM2068" s="16"/>
      <c r="AN2068" s="16"/>
      <c r="AO2068" s="16"/>
      <c r="AP2068" s="16"/>
      <c r="AQ2068" s="16"/>
      <c r="AR2068" s="16"/>
      <c r="AS2068" s="16"/>
      <c r="AT2068" s="16"/>
      <c r="AU2068">
        <v>0</v>
      </c>
      <c r="AV2068">
        <v>1</v>
      </c>
      <c r="AW2068">
        <v>0</v>
      </c>
      <c r="AX2068">
        <v>0</v>
      </c>
      <c r="AY2068">
        <v>0</v>
      </c>
      <c r="AZ2068">
        <v>0</v>
      </c>
    </row>
    <row r="2069" spans="1:52" x14ac:dyDescent="0.35">
      <c r="A2069">
        <v>15275</v>
      </c>
      <c r="B2069" t="s">
        <v>69</v>
      </c>
      <c r="C2069" t="s">
        <v>74</v>
      </c>
      <c r="D2069" t="s">
        <v>68</v>
      </c>
      <c r="E2069" t="s">
        <v>80</v>
      </c>
      <c r="F2069" t="s">
        <v>198</v>
      </c>
      <c r="G2069" t="s">
        <v>95</v>
      </c>
      <c r="H2069" t="s">
        <v>97</v>
      </c>
      <c r="I2069" t="s">
        <v>209</v>
      </c>
      <c r="J2069" t="s">
        <v>111</v>
      </c>
      <c r="K2069" t="s">
        <v>204</v>
      </c>
      <c r="L2069">
        <v>9</v>
      </c>
      <c r="X2069" s="16"/>
      <c r="Y2069" t="s">
        <v>69</v>
      </c>
      <c r="AB2069">
        <v>5</v>
      </c>
      <c r="AE2069" s="16"/>
      <c r="AF2069" s="16"/>
      <c r="AG2069" s="16"/>
      <c r="AH2069" s="16"/>
      <c r="AI2069" s="16"/>
      <c r="AJ2069" s="16"/>
      <c r="AK2069">
        <v>10</v>
      </c>
      <c r="AL2069" s="16">
        <v>10</v>
      </c>
      <c r="AM2069" s="16">
        <v>7</v>
      </c>
      <c r="AN2069" s="16">
        <v>8</v>
      </c>
      <c r="AO2069" s="16">
        <v>10</v>
      </c>
      <c r="AP2069" s="16">
        <v>9</v>
      </c>
      <c r="AQ2069" s="16">
        <v>1</v>
      </c>
      <c r="AR2069" s="16">
        <v>3</v>
      </c>
      <c r="AS2069" s="16">
        <v>2</v>
      </c>
      <c r="AT2069" s="16">
        <v>4</v>
      </c>
      <c r="AU2069">
        <v>0</v>
      </c>
      <c r="AV2069">
        <v>0</v>
      </c>
      <c r="AW2069">
        <v>1</v>
      </c>
      <c r="AX2069">
        <v>0</v>
      </c>
      <c r="AY2069">
        <v>1</v>
      </c>
      <c r="AZ2069">
        <v>0</v>
      </c>
    </row>
    <row r="2070" spans="1:52" x14ac:dyDescent="0.35">
      <c r="A2070">
        <v>15276</v>
      </c>
      <c r="B2070" t="s">
        <v>69</v>
      </c>
      <c r="C2070" t="s">
        <v>74</v>
      </c>
      <c r="D2070" t="s">
        <v>68</v>
      </c>
      <c r="E2070" t="s">
        <v>81</v>
      </c>
      <c r="F2070" t="s">
        <v>208</v>
      </c>
      <c r="G2070" t="s">
        <v>94</v>
      </c>
      <c r="H2070" t="s">
        <v>99</v>
      </c>
      <c r="I2070" t="s">
        <v>206</v>
      </c>
      <c r="J2070" t="s">
        <v>111</v>
      </c>
      <c r="K2070" t="s">
        <v>202</v>
      </c>
      <c r="L2070">
        <v>8</v>
      </c>
      <c r="X2070" s="16"/>
      <c r="Y2070" t="s">
        <v>69</v>
      </c>
      <c r="AB2070">
        <v>5</v>
      </c>
      <c r="AE2070" s="16"/>
      <c r="AF2070" s="16"/>
      <c r="AG2070" s="16"/>
      <c r="AH2070" s="16"/>
      <c r="AI2070" s="16"/>
      <c r="AJ2070" s="16"/>
      <c r="AK2070">
        <v>9</v>
      </c>
      <c r="AL2070" s="16">
        <v>9</v>
      </c>
      <c r="AM2070" s="16">
        <v>10</v>
      </c>
      <c r="AN2070" s="16">
        <v>7</v>
      </c>
      <c r="AO2070" s="16">
        <v>7</v>
      </c>
      <c r="AP2070" s="16">
        <v>10</v>
      </c>
      <c r="AQ2070" s="16">
        <v>1</v>
      </c>
      <c r="AR2070" s="16">
        <v>2</v>
      </c>
      <c r="AS2070" s="16">
        <v>4</v>
      </c>
      <c r="AT2070" s="16">
        <v>3</v>
      </c>
      <c r="AU2070">
        <v>1</v>
      </c>
      <c r="AV2070">
        <v>1</v>
      </c>
      <c r="AW2070">
        <v>0</v>
      </c>
      <c r="AX2070">
        <v>0</v>
      </c>
      <c r="AY2070">
        <v>0</v>
      </c>
      <c r="AZ2070">
        <v>0</v>
      </c>
    </row>
    <row r="2071" spans="1:52" x14ac:dyDescent="0.35">
      <c r="A2071">
        <v>15278</v>
      </c>
      <c r="B2071" t="s">
        <v>69</v>
      </c>
      <c r="C2071" t="s">
        <v>74</v>
      </c>
      <c r="D2071" t="s">
        <v>68</v>
      </c>
      <c r="E2071" t="s">
        <v>81</v>
      </c>
      <c r="F2071" t="s">
        <v>196</v>
      </c>
      <c r="G2071" t="s">
        <v>96</v>
      </c>
      <c r="H2071" t="s">
        <v>97</v>
      </c>
      <c r="I2071" t="s">
        <v>203</v>
      </c>
      <c r="J2071" t="s">
        <v>111</v>
      </c>
      <c r="K2071" t="s">
        <v>204</v>
      </c>
      <c r="L2071">
        <v>10</v>
      </c>
      <c r="X2071" s="16"/>
      <c r="Y2071" t="s">
        <v>69</v>
      </c>
      <c r="AB2071">
        <v>5</v>
      </c>
      <c r="AE2071" s="16"/>
      <c r="AF2071" s="16"/>
      <c r="AG2071" s="16"/>
      <c r="AH2071" s="16"/>
      <c r="AI2071" s="16"/>
      <c r="AJ2071" s="16"/>
      <c r="AK2071">
        <v>9</v>
      </c>
      <c r="AL2071" s="16">
        <v>9</v>
      </c>
      <c r="AM2071" s="16">
        <v>9</v>
      </c>
      <c r="AN2071" s="16">
        <v>10</v>
      </c>
      <c r="AO2071" s="16">
        <v>10</v>
      </c>
      <c r="AP2071" s="16">
        <v>7</v>
      </c>
      <c r="AQ2071" s="16">
        <v>4</v>
      </c>
      <c r="AR2071" s="16">
        <v>1</v>
      </c>
      <c r="AS2071" s="16">
        <v>2</v>
      </c>
      <c r="AT2071" s="16">
        <v>3</v>
      </c>
      <c r="AU2071">
        <v>0</v>
      </c>
      <c r="AV2071">
        <v>1</v>
      </c>
      <c r="AW2071">
        <v>1</v>
      </c>
      <c r="AX2071">
        <v>0</v>
      </c>
      <c r="AY2071">
        <v>1</v>
      </c>
      <c r="AZ2071">
        <v>0</v>
      </c>
    </row>
    <row r="2072" spans="1:52" x14ac:dyDescent="0.35">
      <c r="A2072">
        <v>15280</v>
      </c>
      <c r="B2072" t="s">
        <v>69</v>
      </c>
      <c r="C2072" t="s">
        <v>74</v>
      </c>
      <c r="D2072" t="s">
        <v>68</v>
      </c>
      <c r="E2072" t="s">
        <v>77</v>
      </c>
      <c r="F2072" t="s">
        <v>198</v>
      </c>
      <c r="G2072" t="s">
        <v>95</v>
      </c>
      <c r="H2072" t="s">
        <v>97</v>
      </c>
      <c r="I2072" t="s">
        <v>206</v>
      </c>
      <c r="J2072" t="s">
        <v>111</v>
      </c>
      <c r="K2072" t="s">
        <v>204</v>
      </c>
      <c r="L2072">
        <v>8</v>
      </c>
      <c r="X2072" s="16"/>
      <c r="Y2072" t="s">
        <v>69</v>
      </c>
      <c r="AB2072">
        <v>3</v>
      </c>
      <c r="AE2072" s="16"/>
      <c r="AF2072" s="16"/>
      <c r="AG2072" s="16"/>
      <c r="AH2072" s="16"/>
      <c r="AI2072" s="16"/>
      <c r="AJ2072" s="16"/>
      <c r="AK2072">
        <v>7</v>
      </c>
      <c r="AL2072" s="16">
        <v>10</v>
      </c>
      <c r="AM2072" s="16">
        <v>7</v>
      </c>
      <c r="AN2072" s="16">
        <v>4</v>
      </c>
      <c r="AO2072" s="16">
        <v>4</v>
      </c>
      <c r="AP2072" s="16">
        <v>5</v>
      </c>
      <c r="AQ2072" s="16">
        <v>2</v>
      </c>
      <c r="AR2072" s="16">
        <v>1</v>
      </c>
      <c r="AS2072" s="16">
        <v>3</v>
      </c>
      <c r="AT2072" s="16">
        <v>4</v>
      </c>
      <c r="AU2072">
        <v>1</v>
      </c>
      <c r="AV2072">
        <v>1</v>
      </c>
      <c r="AW2072">
        <v>0</v>
      </c>
      <c r="AX2072">
        <v>0</v>
      </c>
      <c r="AY2072">
        <v>0</v>
      </c>
      <c r="AZ2072">
        <v>0</v>
      </c>
    </row>
    <row r="2073" spans="1:52" x14ac:dyDescent="0.35">
      <c r="A2073">
        <v>15284</v>
      </c>
      <c r="B2073" t="s">
        <v>69</v>
      </c>
      <c r="C2073" t="s">
        <v>74</v>
      </c>
      <c r="D2073" t="s">
        <v>68</v>
      </c>
      <c r="E2073" t="s">
        <v>77</v>
      </c>
      <c r="F2073" t="s">
        <v>208</v>
      </c>
      <c r="G2073" t="s">
        <v>96</v>
      </c>
      <c r="H2073" t="s">
        <v>98</v>
      </c>
      <c r="I2073" t="s">
        <v>201</v>
      </c>
      <c r="J2073" t="s">
        <v>112</v>
      </c>
      <c r="K2073" t="s">
        <v>202</v>
      </c>
      <c r="L2073">
        <v>9</v>
      </c>
      <c r="X2073" s="16"/>
      <c r="Y2073" t="s">
        <v>69</v>
      </c>
      <c r="AB2073">
        <v>5</v>
      </c>
      <c r="AE2073" s="16"/>
      <c r="AF2073" s="16"/>
      <c r="AG2073" s="16"/>
      <c r="AH2073" s="16"/>
      <c r="AI2073" s="16"/>
      <c r="AJ2073" s="16"/>
      <c r="AK2073">
        <v>10</v>
      </c>
      <c r="AL2073" s="16">
        <v>10</v>
      </c>
      <c r="AM2073" s="16">
        <v>7</v>
      </c>
      <c r="AN2073" s="16">
        <v>9</v>
      </c>
      <c r="AO2073" s="16">
        <v>9</v>
      </c>
      <c r="AP2073" s="16">
        <v>10</v>
      </c>
      <c r="AQ2073" s="16">
        <v>4</v>
      </c>
      <c r="AR2073" s="16">
        <v>3</v>
      </c>
      <c r="AS2073" s="16">
        <v>2</v>
      </c>
      <c r="AT2073" s="16">
        <v>1</v>
      </c>
      <c r="AU2073">
        <v>0</v>
      </c>
      <c r="AV2073">
        <v>1</v>
      </c>
      <c r="AW2073">
        <v>0</v>
      </c>
      <c r="AX2073">
        <v>0</v>
      </c>
      <c r="AY2073">
        <v>0</v>
      </c>
      <c r="AZ2073">
        <v>0</v>
      </c>
    </row>
    <row r="2074" spans="1:52" x14ac:dyDescent="0.35">
      <c r="A2074">
        <v>15285</v>
      </c>
      <c r="B2074" t="s">
        <v>69</v>
      </c>
      <c r="C2074" t="s">
        <v>74</v>
      </c>
      <c r="D2074" t="s">
        <v>68</v>
      </c>
      <c r="E2074" t="s">
        <v>78</v>
      </c>
      <c r="F2074" t="s">
        <v>196</v>
      </c>
      <c r="G2074" t="s">
        <v>96</v>
      </c>
      <c r="H2074" t="s">
        <v>98</v>
      </c>
      <c r="I2074" t="s">
        <v>207</v>
      </c>
      <c r="J2074" t="s">
        <v>111</v>
      </c>
      <c r="K2074" t="s">
        <v>202</v>
      </c>
      <c r="L2074">
        <v>7</v>
      </c>
      <c r="X2074" s="16"/>
      <c r="Y2074" t="s">
        <v>69</v>
      </c>
      <c r="AB2074">
        <v>5</v>
      </c>
      <c r="AE2074" s="16"/>
      <c r="AF2074" s="16"/>
      <c r="AG2074" s="16"/>
      <c r="AH2074" s="16"/>
      <c r="AI2074" s="16"/>
      <c r="AJ2074" s="16"/>
      <c r="AK2074">
        <v>8</v>
      </c>
      <c r="AL2074" s="16">
        <v>9</v>
      </c>
      <c r="AM2074" s="16">
        <v>8</v>
      </c>
      <c r="AN2074" s="16">
        <v>7</v>
      </c>
      <c r="AO2074" s="16">
        <v>10</v>
      </c>
      <c r="AP2074" s="16">
        <v>10</v>
      </c>
      <c r="AQ2074" s="16">
        <v>1</v>
      </c>
      <c r="AR2074" s="16">
        <v>2</v>
      </c>
      <c r="AS2074" s="16">
        <v>3</v>
      </c>
      <c r="AT2074" s="16">
        <v>4</v>
      </c>
      <c r="AU2074">
        <v>1</v>
      </c>
      <c r="AV2074">
        <v>0</v>
      </c>
      <c r="AW2074">
        <v>0</v>
      </c>
      <c r="AX2074">
        <v>0</v>
      </c>
      <c r="AY2074">
        <v>0</v>
      </c>
      <c r="AZ2074">
        <v>0</v>
      </c>
    </row>
    <row r="2075" spans="1:52" x14ac:dyDescent="0.35">
      <c r="A2075">
        <v>15288</v>
      </c>
      <c r="B2075" t="s">
        <v>69</v>
      </c>
      <c r="C2075" t="s">
        <v>74</v>
      </c>
      <c r="D2075" t="s">
        <v>68</v>
      </c>
      <c r="E2075" t="s">
        <v>80</v>
      </c>
      <c r="F2075" t="s">
        <v>196</v>
      </c>
      <c r="G2075" t="s">
        <v>96</v>
      </c>
      <c r="H2075" t="s">
        <v>98</v>
      </c>
      <c r="I2075" t="s">
        <v>203</v>
      </c>
      <c r="J2075" t="s">
        <v>111</v>
      </c>
      <c r="K2075" t="s">
        <v>204</v>
      </c>
      <c r="L2075">
        <v>10</v>
      </c>
      <c r="X2075" s="16"/>
      <c r="Y2075" t="s">
        <v>69</v>
      </c>
      <c r="AB2075">
        <v>5</v>
      </c>
      <c r="AE2075" s="16"/>
      <c r="AF2075" s="16"/>
      <c r="AG2075" s="16"/>
      <c r="AH2075" s="16"/>
      <c r="AI2075" s="16"/>
      <c r="AJ2075" s="16"/>
      <c r="AK2075">
        <v>9</v>
      </c>
      <c r="AL2075" s="16">
        <v>10</v>
      </c>
      <c r="AM2075" s="16">
        <v>9</v>
      </c>
      <c r="AN2075" s="16">
        <v>7</v>
      </c>
      <c r="AO2075" s="16">
        <v>7</v>
      </c>
      <c r="AP2075" s="16">
        <v>10</v>
      </c>
      <c r="AQ2075" s="16">
        <v>1</v>
      </c>
      <c r="AR2075" s="16">
        <v>3</v>
      </c>
      <c r="AS2075" s="16">
        <v>2</v>
      </c>
      <c r="AT2075" s="16">
        <v>4</v>
      </c>
      <c r="AU2075">
        <v>0</v>
      </c>
      <c r="AV2075">
        <v>0</v>
      </c>
      <c r="AW2075">
        <v>1</v>
      </c>
      <c r="AX2075">
        <v>0</v>
      </c>
      <c r="AY2075">
        <v>1</v>
      </c>
      <c r="AZ2075">
        <v>0</v>
      </c>
    </row>
    <row r="2076" spans="1:52" x14ac:dyDescent="0.35">
      <c r="A2076">
        <v>15289</v>
      </c>
      <c r="B2076" t="s">
        <v>69</v>
      </c>
      <c r="C2076" t="s">
        <v>74</v>
      </c>
      <c r="D2076" t="s">
        <v>68</v>
      </c>
      <c r="E2076" t="s">
        <v>82</v>
      </c>
      <c r="F2076" t="s">
        <v>198</v>
      </c>
      <c r="G2076" t="s">
        <v>96</v>
      </c>
      <c r="H2076" t="s">
        <v>98</v>
      </c>
      <c r="I2076" t="s">
        <v>207</v>
      </c>
      <c r="J2076" t="s">
        <v>111</v>
      </c>
      <c r="K2076" t="s">
        <v>116</v>
      </c>
      <c r="L2076">
        <v>9</v>
      </c>
      <c r="X2076" s="16"/>
      <c r="Y2076" t="s">
        <v>69</v>
      </c>
      <c r="AB2076">
        <v>5</v>
      </c>
      <c r="AE2076" s="16"/>
      <c r="AF2076" s="16"/>
      <c r="AG2076" s="16"/>
      <c r="AH2076" s="16"/>
      <c r="AI2076" s="16"/>
      <c r="AJ2076" s="16"/>
      <c r="AK2076">
        <v>9</v>
      </c>
      <c r="AL2076" s="16">
        <v>10</v>
      </c>
      <c r="AM2076" s="16">
        <v>9</v>
      </c>
      <c r="AN2076" s="16">
        <v>10</v>
      </c>
      <c r="AO2076" s="16">
        <v>7</v>
      </c>
      <c r="AP2076" s="16">
        <v>10</v>
      </c>
      <c r="AQ2076" s="16">
        <v>1</v>
      </c>
      <c r="AR2076" s="16">
        <v>4</v>
      </c>
      <c r="AS2076" s="16">
        <v>3</v>
      </c>
      <c r="AT2076" s="16">
        <v>2</v>
      </c>
      <c r="AU2076">
        <v>1</v>
      </c>
      <c r="AV2076">
        <v>1</v>
      </c>
      <c r="AW2076">
        <v>1</v>
      </c>
      <c r="AX2076">
        <v>0</v>
      </c>
      <c r="AY2076">
        <v>0</v>
      </c>
      <c r="AZ2076">
        <v>0</v>
      </c>
    </row>
    <row r="2077" spans="1:52" x14ac:dyDescent="0.35">
      <c r="A2077">
        <v>15290</v>
      </c>
      <c r="B2077" t="s">
        <v>69</v>
      </c>
      <c r="C2077" t="s">
        <v>74</v>
      </c>
      <c r="D2077" t="s">
        <v>68</v>
      </c>
      <c r="E2077" t="s">
        <v>79</v>
      </c>
      <c r="F2077" t="s">
        <v>196</v>
      </c>
      <c r="G2077" t="s">
        <v>96</v>
      </c>
      <c r="H2077" t="s">
        <v>98</v>
      </c>
      <c r="I2077" t="s">
        <v>209</v>
      </c>
      <c r="J2077" t="s">
        <v>111</v>
      </c>
      <c r="K2077" t="s">
        <v>204</v>
      </c>
      <c r="L2077">
        <v>10</v>
      </c>
      <c r="X2077" s="16"/>
      <c r="Y2077" t="s">
        <v>69</v>
      </c>
      <c r="AB2077">
        <v>5</v>
      </c>
      <c r="AE2077" s="16"/>
      <c r="AF2077" s="16"/>
      <c r="AG2077" s="16"/>
      <c r="AH2077" s="16"/>
      <c r="AI2077" s="16"/>
      <c r="AJ2077" s="16"/>
      <c r="AK2077">
        <v>9</v>
      </c>
      <c r="AL2077" s="16">
        <v>10</v>
      </c>
      <c r="AM2077" s="16">
        <v>8</v>
      </c>
      <c r="AN2077" s="16">
        <v>9</v>
      </c>
      <c r="AO2077" s="16">
        <v>7</v>
      </c>
      <c r="AP2077" s="16">
        <v>7</v>
      </c>
      <c r="AQ2077" s="16">
        <v>1</v>
      </c>
      <c r="AR2077" s="16">
        <v>3</v>
      </c>
      <c r="AS2077" s="16">
        <v>2</v>
      </c>
      <c r="AT2077" s="16">
        <v>4</v>
      </c>
      <c r="AU2077">
        <v>0</v>
      </c>
      <c r="AV2077">
        <v>1</v>
      </c>
      <c r="AW2077">
        <v>0</v>
      </c>
      <c r="AX2077">
        <v>0</v>
      </c>
      <c r="AY2077">
        <v>0</v>
      </c>
      <c r="AZ2077">
        <v>0</v>
      </c>
    </row>
    <row r="2078" spans="1:52" x14ac:dyDescent="0.35">
      <c r="A2078">
        <v>15292</v>
      </c>
      <c r="B2078" t="s">
        <v>69</v>
      </c>
      <c r="C2078" t="s">
        <v>74</v>
      </c>
      <c r="D2078" t="s">
        <v>68</v>
      </c>
      <c r="E2078" t="s">
        <v>82</v>
      </c>
      <c r="F2078" t="s">
        <v>198</v>
      </c>
      <c r="G2078" t="s">
        <v>95</v>
      </c>
      <c r="H2078" t="s">
        <v>98</v>
      </c>
      <c r="I2078" t="s">
        <v>205</v>
      </c>
      <c r="J2078" t="s">
        <v>111</v>
      </c>
      <c r="K2078" t="s">
        <v>204</v>
      </c>
      <c r="L2078">
        <v>8</v>
      </c>
      <c r="X2078" s="16"/>
      <c r="Y2078" t="s">
        <v>69</v>
      </c>
      <c r="AB2078">
        <v>3</v>
      </c>
      <c r="AE2078" s="16"/>
      <c r="AF2078" s="16"/>
      <c r="AG2078" s="16"/>
      <c r="AH2078" s="16"/>
      <c r="AI2078" s="16"/>
      <c r="AJ2078" s="16"/>
      <c r="AK2078">
        <v>9</v>
      </c>
      <c r="AL2078" s="16">
        <v>9</v>
      </c>
      <c r="AM2078" s="16">
        <v>8</v>
      </c>
      <c r="AN2078" s="16">
        <v>8</v>
      </c>
      <c r="AO2078" s="16">
        <v>9</v>
      </c>
      <c r="AP2078" s="16">
        <v>7</v>
      </c>
      <c r="AQ2078" s="16">
        <v>1</v>
      </c>
      <c r="AR2078" s="16">
        <v>2</v>
      </c>
      <c r="AS2078" s="16">
        <v>4</v>
      </c>
      <c r="AT2078" s="16">
        <v>3</v>
      </c>
      <c r="AU2078">
        <v>1</v>
      </c>
      <c r="AV2078">
        <v>0</v>
      </c>
      <c r="AW2078">
        <v>0</v>
      </c>
      <c r="AX2078">
        <v>0</v>
      </c>
      <c r="AY2078">
        <v>1</v>
      </c>
      <c r="AZ2078">
        <v>0</v>
      </c>
    </row>
    <row r="2079" spans="1:52" x14ac:dyDescent="0.35">
      <c r="A2079">
        <v>15293</v>
      </c>
      <c r="B2079" t="s">
        <v>69</v>
      </c>
      <c r="C2079" t="s">
        <v>74</v>
      </c>
      <c r="D2079" t="s">
        <v>68</v>
      </c>
      <c r="E2079" t="s">
        <v>78</v>
      </c>
      <c r="F2079" t="s">
        <v>92</v>
      </c>
      <c r="G2079" t="s">
        <v>94</v>
      </c>
      <c r="H2079" t="s">
        <v>98</v>
      </c>
      <c r="I2079" t="s">
        <v>201</v>
      </c>
      <c r="J2079" t="s">
        <v>111</v>
      </c>
      <c r="K2079" t="s">
        <v>202</v>
      </c>
      <c r="L2079">
        <v>9</v>
      </c>
      <c r="X2079" s="16"/>
      <c r="Y2079" t="s">
        <v>68</v>
      </c>
      <c r="Z2079">
        <v>9</v>
      </c>
      <c r="AA2079">
        <v>5</v>
      </c>
      <c r="AB2079">
        <v>5</v>
      </c>
      <c r="AC2079">
        <v>9</v>
      </c>
      <c r="AD2079" t="s">
        <v>129</v>
      </c>
      <c r="AE2079" s="16">
        <v>5</v>
      </c>
      <c r="AF2079" s="16">
        <v>2</v>
      </c>
      <c r="AG2079" s="16">
        <v>5</v>
      </c>
      <c r="AH2079" s="16">
        <v>4</v>
      </c>
      <c r="AI2079" s="16"/>
      <c r="AJ2079" s="16">
        <v>4</v>
      </c>
      <c r="AK2079">
        <v>9</v>
      </c>
      <c r="AL2079" s="16">
        <v>9</v>
      </c>
      <c r="AM2079" s="16">
        <v>8</v>
      </c>
      <c r="AN2079" s="16">
        <v>7</v>
      </c>
      <c r="AO2079" s="16">
        <v>9</v>
      </c>
      <c r="AP2079" s="16">
        <v>10</v>
      </c>
      <c r="AQ2079" s="16">
        <v>1</v>
      </c>
      <c r="AR2079" s="16">
        <v>3</v>
      </c>
      <c r="AS2079" s="16">
        <v>4</v>
      </c>
      <c r="AT2079" s="16">
        <v>2</v>
      </c>
      <c r="AU2079">
        <v>1</v>
      </c>
      <c r="AV2079">
        <v>1</v>
      </c>
      <c r="AW2079">
        <v>0</v>
      </c>
      <c r="AX2079">
        <v>0</v>
      </c>
      <c r="AY2079">
        <v>0</v>
      </c>
      <c r="AZ2079">
        <v>0</v>
      </c>
    </row>
    <row r="2080" spans="1:52" x14ac:dyDescent="0.35">
      <c r="A2080">
        <v>15300</v>
      </c>
      <c r="B2080" t="s">
        <v>69</v>
      </c>
      <c r="C2080" t="s">
        <v>74</v>
      </c>
      <c r="D2080" t="s">
        <v>68</v>
      </c>
      <c r="E2080" t="s">
        <v>86</v>
      </c>
      <c r="F2080" t="s">
        <v>196</v>
      </c>
      <c r="G2080" t="s">
        <v>96</v>
      </c>
      <c r="H2080" t="s">
        <v>98</v>
      </c>
      <c r="I2080" t="s">
        <v>206</v>
      </c>
      <c r="J2080" t="s">
        <v>111</v>
      </c>
      <c r="K2080" t="s">
        <v>204</v>
      </c>
      <c r="L2080">
        <v>10</v>
      </c>
      <c r="X2080" s="16"/>
      <c r="Y2080" t="s">
        <v>69</v>
      </c>
      <c r="AB2080">
        <v>5</v>
      </c>
      <c r="AE2080" s="16"/>
      <c r="AF2080" s="16"/>
      <c r="AG2080" s="16"/>
      <c r="AH2080" s="16"/>
      <c r="AI2080" s="16"/>
      <c r="AJ2080" s="16"/>
      <c r="AK2080">
        <v>9</v>
      </c>
      <c r="AL2080" s="16">
        <v>10</v>
      </c>
      <c r="AM2080" s="16">
        <v>9</v>
      </c>
      <c r="AN2080" s="16">
        <v>8</v>
      </c>
      <c r="AO2080" s="16">
        <v>9</v>
      </c>
      <c r="AP2080" s="16">
        <v>8</v>
      </c>
      <c r="AQ2080" s="16">
        <v>1</v>
      </c>
      <c r="AR2080" s="16">
        <v>3</v>
      </c>
      <c r="AS2080" s="16">
        <v>2</v>
      </c>
      <c r="AT2080" s="16">
        <v>4</v>
      </c>
      <c r="AU2080">
        <v>0</v>
      </c>
      <c r="AV2080">
        <v>1</v>
      </c>
      <c r="AW2080">
        <v>0</v>
      </c>
      <c r="AX2080">
        <v>0</v>
      </c>
      <c r="AY2080">
        <v>0</v>
      </c>
      <c r="AZ2080">
        <v>0</v>
      </c>
    </row>
    <row r="2081" spans="1:52" x14ac:dyDescent="0.35">
      <c r="A2081">
        <v>15305</v>
      </c>
      <c r="B2081" t="s">
        <v>69</v>
      </c>
      <c r="C2081" t="s">
        <v>74</v>
      </c>
      <c r="D2081" t="s">
        <v>68</v>
      </c>
      <c r="E2081" t="s">
        <v>76</v>
      </c>
      <c r="F2081" t="s">
        <v>196</v>
      </c>
      <c r="G2081" t="s">
        <v>96</v>
      </c>
      <c r="H2081" t="s">
        <v>97</v>
      </c>
      <c r="I2081" t="s">
        <v>203</v>
      </c>
      <c r="J2081" t="s">
        <v>111</v>
      </c>
      <c r="K2081" t="s">
        <v>202</v>
      </c>
      <c r="L2081">
        <v>10</v>
      </c>
      <c r="X2081" s="16"/>
      <c r="Y2081" t="s">
        <v>69</v>
      </c>
      <c r="AB2081">
        <v>5</v>
      </c>
      <c r="AE2081" s="16"/>
      <c r="AF2081" s="16"/>
      <c r="AG2081" s="16"/>
      <c r="AH2081" s="16"/>
      <c r="AI2081" s="16"/>
      <c r="AJ2081" s="16"/>
      <c r="AK2081">
        <v>9</v>
      </c>
      <c r="AL2081" s="16">
        <v>8</v>
      </c>
      <c r="AM2081" s="16">
        <v>10</v>
      </c>
      <c r="AN2081" s="16">
        <v>10</v>
      </c>
      <c r="AO2081" s="16">
        <v>8</v>
      </c>
      <c r="AP2081" s="16">
        <v>9</v>
      </c>
      <c r="AQ2081" s="16">
        <v>1</v>
      </c>
      <c r="AR2081" s="16">
        <v>2</v>
      </c>
      <c r="AS2081" s="16">
        <v>3</v>
      </c>
      <c r="AT2081" s="16">
        <v>4</v>
      </c>
      <c r="AU2081">
        <v>1</v>
      </c>
      <c r="AV2081">
        <v>1</v>
      </c>
      <c r="AW2081">
        <v>1</v>
      </c>
      <c r="AX2081">
        <v>0</v>
      </c>
      <c r="AY2081">
        <v>0</v>
      </c>
      <c r="AZ2081">
        <v>0</v>
      </c>
    </row>
    <row r="2082" spans="1:52" x14ac:dyDescent="0.35">
      <c r="A2082">
        <v>15314</v>
      </c>
      <c r="B2082" t="s">
        <v>69</v>
      </c>
      <c r="C2082" t="s">
        <v>74</v>
      </c>
      <c r="D2082" t="s">
        <v>68</v>
      </c>
      <c r="E2082" t="s">
        <v>77</v>
      </c>
      <c r="F2082" t="s">
        <v>198</v>
      </c>
      <c r="G2082" t="s">
        <v>96</v>
      </c>
      <c r="H2082" t="s">
        <v>97</v>
      </c>
      <c r="I2082" t="s">
        <v>197</v>
      </c>
      <c r="J2082" t="s">
        <v>110</v>
      </c>
      <c r="K2082" t="s">
        <v>116</v>
      </c>
      <c r="L2082">
        <v>7</v>
      </c>
      <c r="P2082">
        <v>10</v>
      </c>
      <c r="Q2082">
        <v>10</v>
      </c>
      <c r="R2082">
        <v>10</v>
      </c>
      <c r="S2082">
        <v>10</v>
      </c>
      <c r="T2082">
        <v>10</v>
      </c>
      <c r="U2082">
        <v>10</v>
      </c>
      <c r="V2082" t="s">
        <v>123</v>
      </c>
      <c r="X2082">
        <v>4</v>
      </c>
      <c r="Y2082" t="s">
        <v>69</v>
      </c>
      <c r="AB2082">
        <v>3</v>
      </c>
      <c r="AE2082" s="16"/>
      <c r="AF2082" s="16"/>
      <c r="AG2082" s="16"/>
      <c r="AH2082" s="16"/>
      <c r="AI2082" s="16"/>
      <c r="AJ2082" s="16"/>
      <c r="AL2082" s="16"/>
      <c r="AM2082" s="16"/>
      <c r="AN2082" s="16"/>
      <c r="AO2082" s="16"/>
      <c r="AP2082" s="16"/>
      <c r="AQ2082" s="16"/>
      <c r="AR2082" s="16"/>
      <c r="AS2082" s="16"/>
      <c r="AT2082" s="16"/>
      <c r="AU2082">
        <v>0</v>
      </c>
      <c r="AV2082">
        <v>0</v>
      </c>
      <c r="AW2082">
        <v>1</v>
      </c>
      <c r="AX2082">
        <v>0</v>
      </c>
      <c r="AY2082">
        <v>0</v>
      </c>
      <c r="AZ2082">
        <v>0</v>
      </c>
    </row>
    <row r="2083" spans="1:52" x14ac:dyDescent="0.35">
      <c r="A2083">
        <v>15315</v>
      </c>
      <c r="B2083" t="s">
        <v>69</v>
      </c>
      <c r="C2083" t="s">
        <v>74</v>
      </c>
      <c r="D2083" t="s">
        <v>68</v>
      </c>
      <c r="E2083" t="s">
        <v>83</v>
      </c>
      <c r="F2083" t="s">
        <v>198</v>
      </c>
      <c r="G2083" t="s">
        <v>96</v>
      </c>
      <c r="H2083" t="s">
        <v>98</v>
      </c>
      <c r="I2083" t="s">
        <v>205</v>
      </c>
      <c r="J2083" t="s">
        <v>111</v>
      </c>
      <c r="K2083" t="s">
        <v>204</v>
      </c>
      <c r="L2083">
        <v>9</v>
      </c>
      <c r="X2083" s="16"/>
      <c r="Y2083" t="s">
        <v>68</v>
      </c>
      <c r="Z2083">
        <v>10</v>
      </c>
      <c r="AA2083">
        <v>4</v>
      </c>
      <c r="AB2083">
        <v>4</v>
      </c>
      <c r="AC2083">
        <v>10</v>
      </c>
      <c r="AD2083" t="s">
        <v>129</v>
      </c>
      <c r="AE2083" s="16">
        <v>3</v>
      </c>
      <c r="AF2083" s="16">
        <v>4</v>
      </c>
      <c r="AG2083" s="16">
        <v>3</v>
      </c>
      <c r="AH2083" s="16">
        <v>3</v>
      </c>
      <c r="AI2083" s="16"/>
      <c r="AJ2083" s="16">
        <v>2</v>
      </c>
      <c r="AK2083">
        <v>10</v>
      </c>
      <c r="AL2083" s="16">
        <v>10</v>
      </c>
      <c r="AM2083" s="16">
        <v>8</v>
      </c>
      <c r="AN2083" s="16">
        <v>10</v>
      </c>
      <c r="AO2083" s="16">
        <v>8</v>
      </c>
      <c r="AP2083" s="16">
        <v>9</v>
      </c>
      <c r="AQ2083" s="16">
        <v>2</v>
      </c>
      <c r="AR2083" s="16">
        <v>3</v>
      </c>
      <c r="AS2083" s="16">
        <v>1</v>
      </c>
      <c r="AT2083" s="16">
        <v>4</v>
      </c>
      <c r="AU2083">
        <v>0</v>
      </c>
      <c r="AV2083">
        <v>0</v>
      </c>
      <c r="AW2083">
        <v>1</v>
      </c>
      <c r="AX2083">
        <v>0</v>
      </c>
      <c r="AY2083">
        <v>0</v>
      </c>
      <c r="AZ2083">
        <v>0</v>
      </c>
    </row>
    <row r="2084" spans="1:52" x14ac:dyDescent="0.35">
      <c r="A2084">
        <v>15316</v>
      </c>
      <c r="B2084" t="s">
        <v>69</v>
      </c>
      <c r="C2084" t="s">
        <v>74</v>
      </c>
      <c r="D2084" t="s">
        <v>68</v>
      </c>
      <c r="E2084" t="s">
        <v>79</v>
      </c>
      <c r="F2084" t="s">
        <v>196</v>
      </c>
      <c r="G2084" t="s">
        <v>96</v>
      </c>
      <c r="H2084" t="s">
        <v>97</v>
      </c>
      <c r="I2084" t="s">
        <v>207</v>
      </c>
      <c r="J2084" t="s">
        <v>112</v>
      </c>
      <c r="K2084" t="s">
        <v>204</v>
      </c>
      <c r="L2084">
        <v>9</v>
      </c>
      <c r="X2084" s="16"/>
      <c r="Y2084" t="s">
        <v>68</v>
      </c>
      <c r="Z2084">
        <v>8</v>
      </c>
      <c r="AA2084">
        <v>5</v>
      </c>
      <c r="AB2084">
        <v>5</v>
      </c>
      <c r="AC2084">
        <v>10</v>
      </c>
      <c r="AD2084" t="s">
        <v>129</v>
      </c>
      <c r="AE2084" s="16">
        <v>4</v>
      </c>
      <c r="AF2084" s="16">
        <v>3</v>
      </c>
      <c r="AG2084" s="16">
        <v>5</v>
      </c>
      <c r="AH2084" s="16">
        <v>5</v>
      </c>
      <c r="AI2084" s="16"/>
      <c r="AJ2084" s="16">
        <v>1</v>
      </c>
      <c r="AK2084">
        <v>9</v>
      </c>
      <c r="AL2084" s="16">
        <v>9</v>
      </c>
      <c r="AM2084" s="16">
        <v>8</v>
      </c>
      <c r="AN2084" s="16">
        <v>10</v>
      </c>
      <c r="AO2084" s="16">
        <v>8</v>
      </c>
      <c r="AP2084" s="16">
        <v>8</v>
      </c>
      <c r="AQ2084" s="16">
        <v>1</v>
      </c>
      <c r="AR2084" s="16">
        <v>2</v>
      </c>
      <c r="AS2084" s="16">
        <v>3</v>
      </c>
      <c r="AT2084" s="16">
        <v>4</v>
      </c>
      <c r="AU2084">
        <v>1</v>
      </c>
      <c r="AV2084">
        <v>1</v>
      </c>
      <c r="AW2084">
        <v>1</v>
      </c>
      <c r="AX2084">
        <v>0</v>
      </c>
      <c r="AY2084">
        <v>0</v>
      </c>
      <c r="AZ2084">
        <v>0</v>
      </c>
    </row>
    <row r="2085" spans="1:52" x14ac:dyDescent="0.35">
      <c r="A2085">
        <v>15317</v>
      </c>
      <c r="B2085" t="s">
        <v>69</v>
      </c>
      <c r="C2085" t="s">
        <v>74</v>
      </c>
      <c r="D2085" t="s">
        <v>68</v>
      </c>
      <c r="E2085" t="s">
        <v>75</v>
      </c>
      <c r="F2085" t="s">
        <v>198</v>
      </c>
      <c r="G2085" t="s">
        <v>95</v>
      </c>
      <c r="H2085" t="s">
        <v>98</v>
      </c>
      <c r="I2085" t="s">
        <v>207</v>
      </c>
      <c r="J2085" t="s">
        <v>111</v>
      </c>
      <c r="K2085" t="s">
        <v>116</v>
      </c>
      <c r="L2085">
        <v>8</v>
      </c>
      <c r="X2085" s="16"/>
      <c r="Y2085" t="s">
        <v>68</v>
      </c>
      <c r="Z2085">
        <v>10</v>
      </c>
      <c r="AA2085">
        <v>4</v>
      </c>
      <c r="AB2085">
        <v>5</v>
      </c>
      <c r="AC2085">
        <v>9</v>
      </c>
      <c r="AD2085" t="s">
        <v>128</v>
      </c>
      <c r="AE2085" s="16">
        <v>4</v>
      </c>
      <c r="AF2085" s="16">
        <v>5</v>
      </c>
      <c r="AG2085" s="16">
        <v>4</v>
      </c>
      <c r="AH2085" s="16">
        <v>5</v>
      </c>
      <c r="AI2085" s="16">
        <v>1</v>
      </c>
      <c r="AJ2085" s="16"/>
      <c r="AK2085">
        <v>9</v>
      </c>
      <c r="AL2085" s="16">
        <v>8</v>
      </c>
      <c r="AM2085" s="16">
        <v>7</v>
      </c>
      <c r="AN2085" s="16">
        <v>7</v>
      </c>
      <c r="AO2085" s="16">
        <v>9</v>
      </c>
      <c r="AP2085" s="16">
        <v>9</v>
      </c>
      <c r="AQ2085" s="16">
        <v>1</v>
      </c>
      <c r="AR2085" s="16">
        <v>3</v>
      </c>
      <c r="AS2085" s="16">
        <v>2</v>
      </c>
      <c r="AT2085" s="16">
        <v>4</v>
      </c>
      <c r="AU2085">
        <v>0</v>
      </c>
      <c r="AV2085">
        <v>1</v>
      </c>
      <c r="AW2085">
        <v>1</v>
      </c>
      <c r="AX2085">
        <v>0</v>
      </c>
      <c r="AY2085">
        <v>0</v>
      </c>
      <c r="AZ2085">
        <v>0</v>
      </c>
    </row>
    <row r="2086" spans="1:52" x14ac:dyDescent="0.35">
      <c r="A2086">
        <v>15324</v>
      </c>
      <c r="B2086" t="s">
        <v>69</v>
      </c>
      <c r="C2086" t="s">
        <v>74</v>
      </c>
      <c r="D2086" t="s">
        <v>68</v>
      </c>
      <c r="E2086" t="s">
        <v>86</v>
      </c>
      <c r="F2086" t="s">
        <v>92</v>
      </c>
      <c r="G2086" t="s">
        <v>94</v>
      </c>
      <c r="H2086" t="s">
        <v>99</v>
      </c>
      <c r="I2086" t="s">
        <v>206</v>
      </c>
      <c r="J2086" t="s">
        <v>111</v>
      </c>
      <c r="K2086" t="s">
        <v>116</v>
      </c>
      <c r="L2086">
        <v>9</v>
      </c>
      <c r="X2086" s="16"/>
      <c r="Y2086" t="s">
        <v>69</v>
      </c>
      <c r="AB2086">
        <v>5</v>
      </c>
      <c r="AE2086" s="16"/>
      <c r="AF2086" s="16"/>
      <c r="AG2086" s="16"/>
      <c r="AH2086" s="16"/>
      <c r="AI2086" s="16"/>
      <c r="AJ2086" s="16"/>
      <c r="AK2086">
        <v>9</v>
      </c>
      <c r="AL2086" s="16">
        <v>10</v>
      </c>
      <c r="AM2086" s="16">
        <v>10</v>
      </c>
      <c r="AN2086" s="16">
        <v>7</v>
      </c>
      <c r="AO2086" s="16">
        <v>10</v>
      </c>
      <c r="AP2086" s="16">
        <v>8</v>
      </c>
      <c r="AQ2086" s="16">
        <v>2</v>
      </c>
      <c r="AR2086" s="16">
        <v>1</v>
      </c>
      <c r="AS2086" s="16">
        <v>3</v>
      </c>
      <c r="AT2086" s="16">
        <v>4</v>
      </c>
      <c r="AU2086">
        <v>1</v>
      </c>
      <c r="AV2086">
        <v>0</v>
      </c>
      <c r="AW2086">
        <v>0</v>
      </c>
      <c r="AX2086">
        <v>0</v>
      </c>
      <c r="AY2086">
        <v>0</v>
      </c>
      <c r="AZ2086">
        <v>0</v>
      </c>
    </row>
    <row r="2087" spans="1:52" x14ac:dyDescent="0.35">
      <c r="A2087">
        <v>15331</v>
      </c>
      <c r="B2087" t="s">
        <v>69</v>
      </c>
      <c r="C2087" t="s">
        <v>74</v>
      </c>
      <c r="D2087" t="s">
        <v>68</v>
      </c>
      <c r="E2087" t="s">
        <v>78</v>
      </c>
      <c r="F2087" t="s">
        <v>196</v>
      </c>
      <c r="G2087" t="s">
        <v>96</v>
      </c>
      <c r="H2087" t="s">
        <v>97</v>
      </c>
      <c r="I2087" t="s">
        <v>197</v>
      </c>
      <c r="J2087" t="s">
        <v>111</v>
      </c>
      <c r="K2087" t="s">
        <v>202</v>
      </c>
      <c r="L2087">
        <v>2</v>
      </c>
      <c r="X2087" s="16"/>
      <c r="Y2087" t="s">
        <v>69</v>
      </c>
      <c r="AB2087">
        <v>3</v>
      </c>
      <c r="AE2087" s="16"/>
      <c r="AF2087" s="16"/>
      <c r="AG2087" s="16"/>
      <c r="AH2087" s="16"/>
      <c r="AI2087" s="16"/>
      <c r="AJ2087" s="16"/>
      <c r="AK2087">
        <v>5</v>
      </c>
      <c r="AL2087" s="16">
        <v>6</v>
      </c>
      <c r="AM2087" s="16">
        <v>3</v>
      </c>
      <c r="AN2087" s="16">
        <v>3</v>
      </c>
      <c r="AO2087" s="16">
        <v>7</v>
      </c>
      <c r="AP2087" s="16">
        <v>4</v>
      </c>
      <c r="AQ2087" s="16">
        <v>3</v>
      </c>
      <c r="AR2087" s="16">
        <v>2</v>
      </c>
      <c r="AS2087" s="16">
        <v>4</v>
      </c>
      <c r="AT2087" s="16">
        <v>1</v>
      </c>
      <c r="AU2087">
        <v>0</v>
      </c>
      <c r="AV2087">
        <v>0</v>
      </c>
      <c r="AW2087">
        <v>1</v>
      </c>
      <c r="AX2087">
        <v>0</v>
      </c>
      <c r="AY2087">
        <v>0</v>
      </c>
      <c r="AZ2087">
        <v>0</v>
      </c>
    </row>
    <row r="2088" spans="1:52" x14ac:dyDescent="0.35">
      <c r="A2088">
        <v>15333</v>
      </c>
      <c r="B2088" t="s">
        <v>69</v>
      </c>
      <c r="C2088" t="s">
        <v>74</v>
      </c>
      <c r="D2088" t="s">
        <v>68</v>
      </c>
      <c r="E2088" t="s">
        <v>77</v>
      </c>
      <c r="F2088" t="s">
        <v>200</v>
      </c>
      <c r="G2088" t="s">
        <v>96</v>
      </c>
      <c r="H2088" t="s">
        <v>99</v>
      </c>
      <c r="I2088" t="s">
        <v>203</v>
      </c>
      <c r="J2088" t="s">
        <v>111</v>
      </c>
      <c r="K2088" t="s">
        <v>113</v>
      </c>
      <c r="L2088">
        <v>9</v>
      </c>
      <c r="X2088" s="16"/>
      <c r="Y2088" t="s">
        <v>69</v>
      </c>
      <c r="AB2088">
        <v>5</v>
      </c>
      <c r="AE2088" s="16"/>
      <c r="AF2088" s="16"/>
      <c r="AG2088" s="16"/>
      <c r="AH2088" s="16"/>
      <c r="AI2088" s="16"/>
      <c r="AJ2088" s="16"/>
      <c r="AK2088">
        <v>9</v>
      </c>
      <c r="AL2088" s="16">
        <v>10</v>
      </c>
      <c r="AM2088" s="16">
        <v>10</v>
      </c>
      <c r="AN2088" s="16">
        <v>8</v>
      </c>
      <c r="AO2088" s="16">
        <v>8</v>
      </c>
      <c r="AP2088" s="16">
        <v>10</v>
      </c>
      <c r="AQ2088" s="16">
        <v>1</v>
      </c>
      <c r="AR2088" s="16">
        <v>4</v>
      </c>
      <c r="AS2088" s="16">
        <v>2</v>
      </c>
      <c r="AT2088" s="16">
        <v>3</v>
      </c>
      <c r="AU2088">
        <v>0</v>
      </c>
      <c r="AV2088">
        <v>0</v>
      </c>
      <c r="AW2088">
        <v>1</v>
      </c>
      <c r="AX2088">
        <v>0</v>
      </c>
      <c r="AY2088">
        <v>0</v>
      </c>
      <c r="AZ2088">
        <v>0</v>
      </c>
    </row>
    <row r="2089" spans="1:52" x14ac:dyDescent="0.35">
      <c r="A2089">
        <v>15336</v>
      </c>
      <c r="B2089" t="s">
        <v>69</v>
      </c>
      <c r="C2089" t="s">
        <v>74</v>
      </c>
      <c r="D2089" t="s">
        <v>68</v>
      </c>
      <c r="E2089" t="s">
        <v>86</v>
      </c>
      <c r="F2089" t="s">
        <v>208</v>
      </c>
      <c r="G2089" t="s">
        <v>93</v>
      </c>
      <c r="H2089" t="s">
        <v>99</v>
      </c>
      <c r="I2089" t="s">
        <v>206</v>
      </c>
      <c r="J2089" t="s">
        <v>111</v>
      </c>
      <c r="K2089" t="s">
        <v>116</v>
      </c>
      <c r="L2089">
        <v>10</v>
      </c>
      <c r="X2089" s="16"/>
      <c r="Y2089" t="s">
        <v>69</v>
      </c>
      <c r="AB2089">
        <v>5</v>
      </c>
      <c r="AE2089" s="16"/>
      <c r="AF2089" s="16"/>
      <c r="AG2089" s="16"/>
      <c r="AH2089" s="16"/>
      <c r="AI2089" s="16"/>
      <c r="AJ2089" s="16"/>
      <c r="AK2089">
        <v>9</v>
      </c>
      <c r="AL2089" s="16">
        <v>9</v>
      </c>
      <c r="AM2089" s="16">
        <v>8</v>
      </c>
      <c r="AN2089" s="16">
        <v>9</v>
      </c>
      <c r="AO2089" s="16">
        <v>8</v>
      </c>
      <c r="AP2089" s="16">
        <v>8</v>
      </c>
      <c r="AQ2089" s="16">
        <v>2</v>
      </c>
      <c r="AR2089" s="16">
        <v>1</v>
      </c>
      <c r="AS2089" s="16">
        <v>3</v>
      </c>
      <c r="AT2089" s="16">
        <v>4</v>
      </c>
      <c r="AU2089">
        <v>1</v>
      </c>
      <c r="AV2089">
        <v>0</v>
      </c>
      <c r="AW2089">
        <v>0</v>
      </c>
      <c r="AX2089">
        <v>0</v>
      </c>
      <c r="AY2089">
        <v>0</v>
      </c>
      <c r="AZ2089">
        <v>0</v>
      </c>
    </row>
    <row r="2090" spans="1:52" x14ac:dyDescent="0.35">
      <c r="A2090">
        <v>15344</v>
      </c>
      <c r="B2090" t="s">
        <v>69</v>
      </c>
      <c r="C2090" t="s">
        <v>74</v>
      </c>
      <c r="D2090" t="s">
        <v>68</v>
      </c>
      <c r="E2090" t="s">
        <v>76</v>
      </c>
      <c r="F2090" t="s">
        <v>198</v>
      </c>
      <c r="G2090" t="s">
        <v>95</v>
      </c>
      <c r="H2090" t="s">
        <v>97</v>
      </c>
      <c r="I2090" t="s">
        <v>207</v>
      </c>
      <c r="J2090" t="s">
        <v>111</v>
      </c>
      <c r="K2090" t="s">
        <v>204</v>
      </c>
      <c r="L2090">
        <v>9</v>
      </c>
      <c r="X2090" s="16"/>
      <c r="Y2090" t="s">
        <v>68</v>
      </c>
      <c r="Z2090">
        <v>7</v>
      </c>
      <c r="AA2090">
        <v>3</v>
      </c>
      <c r="AB2090">
        <v>4</v>
      </c>
      <c r="AC2090">
        <v>9</v>
      </c>
      <c r="AD2090" t="s">
        <v>128</v>
      </c>
      <c r="AE2090" s="16">
        <v>4</v>
      </c>
      <c r="AF2090" s="16">
        <v>4</v>
      </c>
      <c r="AG2090" s="16">
        <v>5</v>
      </c>
      <c r="AH2090" s="16">
        <v>4</v>
      </c>
      <c r="AI2090" s="16">
        <v>2</v>
      </c>
      <c r="AJ2090" s="16"/>
      <c r="AK2090">
        <v>9</v>
      </c>
      <c r="AL2090" s="16">
        <v>10</v>
      </c>
      <c r="AM2090" s="16">
        <v>9</v>
      </c>
      <c r="AN2090" s="16">
        <v>10</v>
      </c>
      <c r="AO2090" s="16">
        <v>8</v>
      </c>
      <c r="AP2090" s="16">
        <v>8</v>
      </c>
      <c r="AQ2090" s="16">
        <v>2</v>
      </c>
      <c r="AR2090" s="16">
        <v>1</v>
      </c>
      <c r="AS2090" s="16">
        <v>3</v>
      </c>
      <c r="AT2090" s="16">
        <v>4</v>
      </c>
      <c r="AU2090">
        <v>1</v>
      </c>
      <c r="AV2090">
        <v>1</v>
      </c>
      <c r="AW2090">
        <v>0</v>
      </c>
      <c r="AX2090">
        <v>0</v>
      </c>
      <c r="AY2090">
        <v>0</v>
      </c>
      <c r="AZ2090">
        <v>0</v>
      </c>
    </row>
    <row r="2091" spans="1:52" x14ac:dyDescent="0.35">
      <c r="A2091">
        <v>15345</v>
      </c>
      <c r="B2091" t="s">
        <v>69</v>
      </c>
      <c r="C2091" t="s">
        <v>74</v>
      </c>
      <c r="D2091" t="s">
        <v>68</v>
      </c>
      <c r="E2091" t="s">
        <v>86</v>
      </c>
      <c r="F2091" t="s">
        <v>198</v>
      </c>
      <c r="G2091" t="s">
        <v>95</v>
      </c>
      <c r="H2091" t="s">
        <v>97</v>
      </c>
      <c r="I2091" t="s">
        <v>201</v>
      </c>
      <c r="J2091" t="s">
        <v>110</v>
      </c>
      <c r="K2091" t="s">
        <v>202</v>
      </c>
      <c r="L2091">
        <v>10</v>
      </c>
      <c r="P2091">
        <v>10</v>
      </c>
      <c r="Q2091">
        <v>10</v>
      </c>
      <c r="R2091">
        <v>9</v>
      </c>
      <c r="S2091">
        <v>8</v>
      </c>
      <c r="T2091">
        <v>10</v>
      </c>
      <c r="U2091">
        <v>10</v>
      </c>
      <c r="V2091" t="s">
        <v>124</v>
      </c>
      <c r="X2091">
        <v>3</v>
      </c>
      <c r="Y2091" t="s">
        <v>68</v>
      </c>
      <c r="Z2091">
        <v>10</v>
      </c>
      <c r="AA2091">
        <v>4</v>
      </c>
      <c r="AB2091">
        <v>4</v>
      </c>
      <c r="AC2091">
        <v>9</v>
      </c>
      <c r="AD2091" t="s">
        <v>128</v>
      </c>
      <c r="AE2091" s="16">
        <v>4</v>
      </c>
      <c r="AF2091" s="16">
        <v>5</v>
      </c>
      <c r="AG2091" s="16">
        <v>4</v>
      </c>
      <c r="AH2091" s="16">
        <v>5</v>
      </c>
      <c r="AI2091" s="16">
        <v>1</v>
      </c>
      <c r="AJ2091" s="16"/>
      <c r="AL2091" s="16"/>
      <c r="AM2091" s="16"/>
      <c r="AN2091" s="16"/>
      <c r="AO2091" s="16"/>
      <c r="AP2091" s="16"/>
      <c r="AQ2091" s="16"/>
      <c r="AR2091" s="16"/>
      <c r="AS2091" s="16"/>
      <c r="AT2091" s="16"/>
      <c r="AU2091">
        <v>0</v>
      </c>
      <c r="AV2091">
        <v>1</v>
      </c>
      <c r="AW2091">
        <v>1</v>
      </c>
      <c r="AX2091">
        <v>0</v>
      </c>
      <c r="AY2091">
        <v>0</v>
      </c>
      <c r="AZ2091">
        <v>0</v>
      </c>
    </row>
    <row r="2092" spans="1:52" x14ac:dyDescent="0.35">
      <c r="A2092">
        <v>15346</v>
      </c>
      <c r="B2092" t="s">
        <v>69</v>
      </c>
      <c r="C2092" t="s">
        <v>74</v>
      </c>
      <c r="D2092" t="s">
        <v>68</v>
      </c>
      <c r="E2092" t="s">
        <v>81</v>
      </c>
      <c r="F2092" t="s">
        <v>198</v>
      </c>
      <c r="G2092" t="s">
        <v>96</v>
      </c>
      <c r="H2092" t="s">
        <v>97</v>
      </c>
      <c r="I2092" t="s">
        <v>206</v>
      </c>
      <c r="J2092" t="s">
        <v>111</v>
      </c>
      <c r="K2092" t="s">
        <v>202</v>
      </c>
      <c r="L2092">
        <v>3</v>
      </c>
      <c r="X2092" s="16"/>
      <c r="Y2092" t="s">
        <v>69</v>
      </c>
      <c r="AB2092">
        <v>2</v>
      </c>
      <c r="AE2092" s="16"/>
      <c r="AF2092" s="16"/>
      <c r="AG2092" s="16"/>
      <c r="AH2092" s="16"/>
      <c r="AI2092" s="16"/>
      <c r="AJ2092" s="16"/>
      <c r="AK2092">
        <v>5</v>
      </c>
      <c r="AL2092" s="16">
        <v>6</v>
      </c>
      <c r="AM2092" s="16">
        <v>2</v>
      </c>
      <c r="AN2092" s="16">
        <v>7</v>
      </c>
      <c r="AO2092" s="16">
        <v>5</v>
      </c>
      <c r="AP2092" s="16">
        <v>4</v>
      </c>
      <c r="AQ2092" s="16">
        <v>1</v>
      </c>
      <c r="AR2092" s="16">
        <v>3</v>
      </c>
      <c r="AS2092" s="16">
        <v>2</v>
      </c>
      <c r="AT2092" s="16">
        <v>4</v>
      </c>
      <c r="AU2092">
        <v>0</v>
      </c>
      <c r="AV2092">
        <v>0</v>
      </c>
      <c r="AW2092">
        <v>0</v>
      </c>
      <c r="AX2092">
        <v>0</v>
      </c>
      <c r="AY2092">
        <v>1</v>
      </c>
      <c r="AZ2092">
        <v>0</v>
      </c>
    </row>
    <row r="2093" spans="1:52" x14ac:dyDescent="0.35">
      <c r="A2093">
        <v>15348</v>
      </c>
      <c r="B2093" t="s">
        <v>69</v>
      </c>
      <c r="C2093" t="s">
        <v>74</v>
      </c>
      <c r="D2093" t="s">
        <v>68</v>
      </c>
      <c r="E2093" t="s">
        <v>79</v>
      </c>
      <c r="F2093" t="s">
        <v>196</v>
      </c>
      <c r="G2093" t="s">
        <v>96</v>
      </c>
      <c r="H2093" t="s">
        <v>98</v>
      </c>
      <c r="I2093" t="s">
        <v>197</v>
      </c>
      <c r="J2093" t="s">
        <v>111</v>
      </c>
      <c r="K2093" t="s">
        <v>204</v>
      </c>
      <c r="L2093">
        <v>9</v>
      </c>
      <c r="X2093" s="16"/>
      <c r="Y2093" t="s">
        <v>69</v>
      </c>
      <c r="AB2093">
        <v>5</v>
      </c>
      <c r="AE2093" s="16"/>
      <c r="AF2093" s="16"/>
      <c r="AG2093" s="16"/>
      <c r="AH2093" s="16"/>
      <c r="AI2093" s="16"/>
      <c r="AJ2093" s="16"/>
      <c r="AK2093">
        <v>10</v>
      </c>
      <c r="AL2093" s="16">
        <v>9</v>
      </c>
      <c r="AM2093" s="16">
        <v>7</v>
      </c>
      <c r="AN2093" s="16">
        <v>9</v>
      </c>
      <c r="AO2093" s="16">
        <v>7</v>
      </c>
      <c r="AP2093" s="16">
        <v>7</v>
      </c>
      <c r="AQ2093" s="16">
        <v>4</v>
      </c>
      <c r="AR2093" s="16">
        <v>3</v>
      </c>
      <c r="AS2093" s="16">
        <v>1</v>
      </c>
      <c r="AT2093" s="16">
        <v>2</v>
      </c>
      <c r="AU2093">
        <v>0</v>
      </c>
      <c r="AV2093">
        <v>1</v>
      </c>
      <c r="AW2093">
        <v>0</v>
      </c>
      <c r="AX2093">
        <v>0</v>
      </c>
      <c r="AY2093">
        <v>0</v>
      </c>
      <c r="AZ2093">
        <v>0</v>
      </c>
    </row>
    <row r="2094" spans="1:52" x14ac:dyDescent="0.35">
      <c r="A2094">
        <v>15349</v>
      </c>
      <c r="B2094" t="s">
        <v>69</v>
      </c>
      <c r="C2094" t="s">
        <v>74</v>
      </c>
      <c r="D2094" t="s">
        <v>68</v>
      </c>
      <c r="E2094" t="s">
        <v>85</v>
      </c>
      <c r="F2094" t="s">
        <v>196</v>
      </c>
      <c r="G2094" t="s">
        <v>96</v>
      </c>
      <c r="H2094" t="s">
        <v>98</v>
      </c>
      <c r="I2094" t="s">
        <v>201</v>
      </c>
      <c r="J2094" t="s">
        <v>111</v>
      </c>
      <c r="K2094" t="s">
        <v>202</v>
      </c>
      <c r="L2094">
        <v>8</v>
      </c>
      <c r="X2094" s="16"/>
      <c r="Y2094" t="s">
        <v>69</v>
      </c>
      <c r="AB2094">
        <v>5</v>
      </c>
      <c r="AE2094" s="16"/>
      <c r="AF2094" s="16"/>
      <c r="AG2094" s="16"/>
      <c r="AH2094" s="16"/>
      <c r="AI2094" s="16"/>
      <c r="AJ2094" s="16"/>
      <c r="AK2094">
        <v>9</v>
      </c>
      <c r="AL2094" s="16">
        <v>8</v>
      </c>
      <c r="AM2094" s="16">
        <v>8</v>
      </c>
      <c r="AN2094" s="16">
        <v>10</v>
      </c>
      <c r="AO2094" s="16">
        <v>10</v>
      </c>
      <c r="AP2094" s="16">
        <v>8</v>
      </c>
      <c r="AQ2094" s="16">
        <v>4</v>
      </c>
      <c r="AR2094" s="16">
        <v>1</v>
      </c>
      <c r="AS2094" s="16">
        <v>3</v>
      </c>
      <c r="AT2094" s="16">
        <v>2</v>
      </c>
      <c r="AU2094">
        <v>1</v>
      </c>
      <c r="AV2094">
        <v>0</v>
      </c>
      <c r="AW2094">
        <v>0</v>
      </c>
      <c r="AX2094">
        <v>0</v>
      </c>
      <c r="AY2094">
        <v>0</v>
      </c>
      <c r="AZ2094">
        <v>0</v>
      </c>
    </row>
    <row r="2095" spans="1:52" x14ac:dyDescent="0.35">
      <c r="A2095">
        <v>15351</v>
      </c>
      <c r="B2095" t="s">
        <v>69</v>
      </c>
      <c r="C2095" t="s">
        <v>74</v>
      </c>
      <c r="D2095" t="s">
        <v>68</v>
      </c>
      <c r="E2095" t="s">
        <v>78</v>
      </c>
      <c r="F2095" t="s">
        <v>200</v>
      </c>
      <c r="G2095" t="s">
        <v>96</v>
      </c>
      <c r="H2095" t="s">
        <v>97</v>
      </c>
      <c r="I2095" t="s">
        <v>209</v>
      </c>
      <c r="J2095" t="s">
        <v>111</v>
      </c>
      <c r="K2095" t="s">
        <v>202</v>
      </c>
      <c r="L2095">
        <v>10</v>
      </c>
      <c r="X2095" s="16"/>
      <c r="Y2095" t="s">
        <v>68</v>
      </c>
      <c r="Z2095">
        <v>10</v>
      </c>
      <c r="AA2095">
        <v>4</v>
      </c>
      <c r="AB2095">
        <v>4</v>
      </c>
      <c r="AC2095">
        <v>8</v>
      </c>
      <c r="AD2095" t="s">
        <v>129</v>
      </c>
      <c r="AE2095" s="16">
        <v>4</v>
      </c>
      <c r="AF2095" s="16">
        <v>4</v>
      </c>
      <c r="AG2095" s="16">
        <v>5</v>
      </c>
      <c r="AH2095" s="16">
        <v>5</v>
      </c>
      <c r="AI2095" s="16"/>
      <c r="AJ2095" s="16">
        <v>2</v>
      </c>
      <c r="AK2095">
        <v>9</v>
      </c>
      <c r="AL2095" s="16">
        <v>8</v>
      </c>
      <c r="AM2095" s="16">
        <v>8</v>
      </c>
      <c r="AN2095" s="16">
        <v>10</v>
      </c>
      <c r="AO2095" s="16">
        <v>8</v>
      </c>
      <c r="AP2095" s="16">
        <v>7</v>
      </c>
      <c r="AQ2095" s="16">
        <v>1</v>
      </c>
      <c r="AR2095" s="16">
        <v>4</v>
      </c>
      <c r="AS2095" s="16">
        <v>3</v>
      </c>
      <c r="AT2095" s="16">
        <v>2</v>
      </c>
      <c r="AU2095">
        <v>0</v>
      </c>
      <c r="AV2095">
        <v>0</v>
      </c>
      <c r="AW2095">
        <v>1</v>
      </c>
      <c r="AX2095">
        <v>0</v>
      </c>
      <c r="AY2095">
        <v>0</v>
      </c>
      <c r="AZ2095">
        <v>0</v>
      </c>
    </row>
    <row r="2096" spans="1:52" x14ac:dyDescent="0.35">
      <c r="A2096">
        <v>15352</v>
      </c>
      <c r="B2096" t="s">
        <v>69</v>
      </c>
      <c r="C2096" t="s">
        <v>74</v>
      </c>
      <c r="D2096" t="s">
        <v>68</v>
      </c>
      <c r="E2096" t="s">
        <v>76</v>
      </c>
      <c r="F2096" t="s">
        <v>200</v>
      </c>
      <c r="G2096" t="s">
        <v>96</v>
      </c>
      <c r="H2096" t="s">
        <v>97</v>
      </c>
      <c r="I2096" t="s">
        <v>207</v>
      </c>
      <c r="J2096" t="s">
        <v>111</v>
      </c>
      <c r="K2096" t="s">
        <v>116</v>
      </c>
      <c r="L2096">
        <v>10</v>
      </c>
      <c r="X2096" s="16"/>
      <c r="Y2096" t="s">
        <v>69</v>
      </c>
      <c r="AB2096">
        <v>5</v>
      </c>
      <c r="AE2096" s="16"/>
      <c r="AF2096" s="16"/>
      <c r="AG2096" s="16"/>
      <c r="AH2096" s="16"/>
      <c r="AI2096" s="16"/>
      <c r="AJ2096" s="16"/>
      <c r="AK2096">
        <v>9</v>
      </c>
      <c r="AL2096" s="16">
        <v>10</v>
      </c>
      <c r="AM2096" s="16">
        <v>9</v>
      </c>
      <c r="AN2096" s="16">
        <v>10</v>
      </c>
      <c r="AO2096" s="16">
        <v>10</v>
      </c>
      <c r="AP2096" s="16">
        <v>10</v>
      </c>
      <c r="AQ2096" s="16">
        <v>3</v>
      </c>
      <c r="AR2096" s="16">
        <v>1</v>
      </c>
      <c r="AS2096" s="16">
        <v>2</v>
      </c>
      <c r="AT2096" s="16">
        <v>4</v>
      </c>
      <c r="AU2096">
        <v>1</v>
      </c>
      <c r="AV2096">
        <v>0</v>
      </c>
      <c r="AW2096">
        <v>0</v>
      </c>
      <c r="AX2096">
        <v>0</v>
      </c>
      <c r="AY2096">
        <v>1</v>
      </c>
      <c r="AZ2096">
        <v>0</v>
      </c>
    </row>
    <row r="2097" spans="1:52" x14ac:dyDescent="0.35">
      <c r="A2097">
        <v>15354</v>
      </c>
      <c r="B2097" t="s">
        <v>69</v>
      </c>
      <c r="C2097" t="s">
        <v>74</v>
      </c>
      <c r="D2097" t="s">
        <v>68</v>
      </c>
      <c r="E2097" t="s">
        <v>79</v>
      </c>
      <c r="F2097" t="s">
        <v>198</v>
      </c>
      <c r="G2097" t="s">
        <v>95</v>
      </c>
      <c r="H2097" t="s">
        <v>97</v>
      </c>
      <c r="I2097" t="s">
        <v>205</v>
      </c>
      <c r="J2097" t="s">
        <v>111</v>
      </c>
      <c r="K2097" t="s">
        <v>202</v>
      </c>
      <c r="L2097">
        <v>10</v>
      </c>
      <c r="X2097" s="16"/>
      <c r="Y2097" t="s">
        <v>69</v>
      </c>
      <c r="AB2097">
        <v>5</v>
      </c>
      <c r="AE2097" s="16"/>
      <c r="AF2097" s="16"/>
      <c r="AG2097" s="16"/>
      <c r="AH2097" s="16"/>
      <c r="AI2097" s="16"/>
      <c r="AJ2097" s="16"/>
      <c r="AK2097">
        <v>9</v>
      </c>
      <c r="AL2097" s="16">
        <v>10</v>
      </c>
      <c r="AM2097" s="16">
        <v>8</v>
      </c>
      <c r="AN2097" s="16">
        <v>10</v>
      </c>
      <c r="AO2097" s="16">
        <v>7</v>
      </c>
      <c r="AP2097" s="16">
        <v>8</v>
      </c>
      <c r="AQ2097" s="16">
        <v>1</v>
      </c>
      <c r="AR2097" s="16">
        <v>3</v>
      </c>
      <c r="AS2097" s="16">
        <v>2</v>
      </c>
      <c r="AT2097" s="16">
        <v>4</v>
      </c>
      <c r="AU2097">
        <v>0</v>
      </c>
      <c r="AV2097">
        <v>1</v>
      </c>
      <c r="AW2097">
        <v>0</v>
      </c>
      <c r="AX2097">
        <v>0</v>
      </c>
      <c r="AY2097">
        <v>0</v>
      </c>
      <c r="AZ2097">
        <v>0</v>
      </c>
    </row>
    <row r="2098" spans="1:52" x14ac:dyDescent="0.35">
      <c r="A2098">
        <v>15355</v>
      </c>
      <c r="B2098" t="s">
        <v>69</v>
      </c>
      <c r="C2098" t="s">
        <v>74</v>
      </c>
      <c r="D2098" t="s">
        <v>68</v>
      </c>
      <c r="E2098" t="s">
        <v>83</v>
      </c>
      <c r="F2098" t="s">
        <v>92</v>
      </c>
      <c r="G2098" t="s">
        <v>94</v>
      </c>
      <c r="H2098" t="s">
        <v>99</v>
      </c>
      <c r="I2098" t="s">
        <v>199</v>
      </c>
      <c r="J2098" t="s">
        <v>111</v>
      </c>
      <c r="K2098" t="s">
        <v>202</v>
      </c>
      <c r="L2098">
        <v>9</v>
      </c>
      <c r="X2098" s="16"/>
      <c r="Y2098" t="s">
        <v>68</v>
      </c>
      <c r="Z2098">
        <v>9</v>
      </c>
      <c r="AA2098">
        <v>5</v>
      </c>
      <c r="AB2098">
        <v>5</v>
      </c>
      <c r="AC2098">
        <v>10</v>
      </c>
      <c r="AD2098" t="s">
        <v>128</v>
      </c>
      <c r="AE2098" s="16">
        <v>3</v>
      </c>
      <c r="AF2098" s="16">
        <v>1</v>
      </c>
      <c r="AG2098" s="16">
        <v>5</v>
      </c>
      <c r="AH2098" s="16">
        <v>4</v>
      </c>
      <c r="AI2098" s="16">
        <v>1</v>
      </c>
      <c r="AJ2098" s="16"/>
      <c r="AK2098">
        <v>9</v>
      </c>
      <c r="AL2098" s="16">
        <v>10</v>
      </c>
      <c r="AM2098" s="16">
        <v>7</v>
      </c>
      <c r="AN2098" s="16">
        <v>6</v>
      </c>
      <c r="AO2098" s="16">
        <v>7</v>
      </c>
      <c r="AP2098" s="16">
        <v>7</v>
      </c>
      <c r="AQ2098" s="16">
        <v>4</v>
      </c>
      <c r="AR2098" s="16">
        <v>2</v>
      </c>
      <c r="AS2098" s="16">
        <v>3</v>
      </c>
      <c r="AT2098" s="16">
        <v>1</v>
      </c>
      <c r="AU2098">
        <v>1</v>
      </c>
      <c r="AV2098">
        <v>0</v>
      </c>
      <c r="AW2098">
        <v>0</v>
      </c>
      <c r="AX2098">
        <v>0</v>
      </c>
      <c r="AY2098">
        <v>0</v>
      </c>
      <c r="AZ2098">
        <v>0</v>
      </c>
    </row>
    <row r="2099" spans="1:52" x14ac:dyDescent="0.35">
      <c r="A2099">
        <v>15359</v>
      </c>
      <c r="B2099" t="s">
        <v>69</v>
      </c>
      <c r="C2099" t="s">
        <v>74</v>
      </c>
      <c r="D2099" t="s">
        <v>68</v>
      </c>
      <c r="E2099" t="s">
        <v>80</v>
      </c>
      <c r="F2099" t="s">
        <v>200</v>
      </c>
      <c r="G2099" t="s">
        <v>96</v>
      </c>
      <c r="H2099" t="s">
        <v>98</v>
      </c>
      <c r="I2099" t="s">
        <v>207</v>
      </c>
      <c r="J2099" t="s">
        <v>111</v>
      </c>
      <c r="K2099" t="s">
        <v>202</v>
      </c>
      <c r="L2099">
        <v>8</v>
      </c>
      <c r="X2099" s="16"/>
      <c r="Y2099" t="s">
        <v>68</v>
      </c>
      <c r="Z2099">
        <v>9</v>
      </c>
      <c r="AA2099">
        <v>5</v>
      </c>
      <c r="AB2099">
        <v>5</v>
      </c>
      <c r="AC2099">
        <v>10</v>
      </c>
      <c r="AD2099" t="s">
        <v>128</v>
      </c>
      <c r="AE2099" s="16">
        <v>4</v>
      </c>
      <c r="AF2099" s="16">
        <v>3</v>
      </c>
      <c r="AG2099" s="16">
        <v>4</v>
      </c>
      <c r="AH2099" s="16">
        <v>3</v>
      </c>
      <c r="AI2099" s="16">
        <v>2</v>
      </c>
      <c r="AJ2099" s="16"/>
      <c r="AK2099">
        <v>7</v>
      </c>
      <c r="AL2099" s="16">
        <v>10</v>
      </c>
      <c r="AM2099" s="16">
        <v>10</v>
      </c>
      <c r="AN2099" s="16">
        <v>7</v>
      </c>
      <c r="AO2099" s="16">
        <v>10</v>
      </c>
      <c r="AP2099" s="16">
        <v>10</v>
      </c>
      <c r="AQ2099" s="16">
        <v>2</v>
      </c>
      <c r="AR2099" s="16">
        <v>1</v>
      </c>
      <c r="AS2099" s="16">
        <v>4</v>
      </c>
      <c r="AT2099" s="16">
        <v>3</v>
      </c>
      <c r="AU2099">
        <v>0</v>
      </c>
      <c r="AV2099">
        <v>0</v>
      </c>
      <c r="AW2099">
        <v>0</v>
      </c>
      <c r="AX2099">
        <v>1</v>
      </c>
      <c r="AY2099">
        <v>0</v>
      </c>
      <c r="AZ2099">
        <v>0</v>
      </c>
    </row>
    <row r="2100" spans="1:52" x14ac:dyDescent="0.35">
      <c r="A2100">
        <v>15360</v>
      </c>
      <c r="B2100" t="s">
        <v>69</v>
      </c>
      <c r="C2100" t="s">
        <v>74</v>
      </c>
      <c r="D2100" t="s">
        <v>68</v>
      </c>
      <c r="E2100" t="s">
        <v>83</v>
      </c>
      <c r="F2100" t="s">
        <v>196</v>
      </c>
      <c r="G2100" t="s">
        <v>96</v>
      </c>
      <c r="H2100" t="s">
        <v>98</v>
      </c>
      <c r="I2100" t="s">
        <v>197</v>
      </c>
      <c r="J2100" t="s">
        <v>111</v>
      </c>
      <c r="K2100" t="s">
        <v>204</v>
      </c>
      <c r="L2100">
        <v>9</v>
      </c>
      <c r="X2100" s="16"/>
      <c r="Y2100" t="s">
        <v>68</v>
      </c>
      <c r="Z2100">
        <v>10</v>
      </c>
      <c r="AA2100">
        <v>5</v>
      </c>
      <c r="AB2100">
        <v>5</v>
      </c>
      <c r="AC2100">
        <v>10</v>
      </c>
      <c r="AD2100" t="s">
        <v>128</v>
      </c>
      <c r="AE2100" s="16">
        <v>4</v>
      </c>
      <c r="AF2100" s="16">
        <v>4</v>
      </c>
      <c r="AG2100" s="16">
        <v>4</v>
      </c>
      <c r="AH2100" s="16">
        <v>4</v>
      </c>
      <c r="AI2100" s="16">
        <v>1</v>
      </c>
      <c r="AJ2100" s="16"/>
      <c r="AK2100">
        <v>10</v>
      </c>
      <c r="AL2100" s="16">
        <v>9</v>
      </c>
      <c r="AM2100" s="16">
        <v>10</v>
      </c>
      <c r="AN2100" s="16">
        <v>7</v>
      </c>
      <c r="AO2100" s="16">
        <v>10</v>
      </c>
      <c r="AP2100" s="16">
        <v>10</v>
      </c>
      <c r="AQ2100" s="16">
        <v>2</v>
      </c>
      <c r="AR2100" s="16">
        <v>1</v>
      </c>
      <c r="AS2100" s="16">
        <v>3</v>
      </c>
      <c r="AT2100" s="16">
        <v>4</v>
      </c>
      <c r="AU2100">
        <v>0</v>
      </c>
      <c r="AV2100">
        <v>1</v>
      </c>
      <c r="AW2100">
        <v>0</v>
      </c>
      <c r="AX2100">
        <v>0</v>
      </c>
      <c r="AY2100">
        <v>0</v>
      </c>
      <c r="AZ2100">
        <v>0</v>
      </c>
    </row>
    <row r="2101" spans="1:52" x14ac:dyDescent="0.35">
      <c r="A2101">
        <v>15361</v>
      </c>
      <c r="B2101" t="s">
        <v>69</v>
      </c>
      <c r="C2101" t="s">
        <v>74</v>
      </c>
      <c r="D2101" t="s">
        <v>68</v>
      </c>
      <c r="E2101" t="s">
        <v>84</v>
      </c>
      <c r="F2101" t="s">
        <v>200</v>
      </c>
      <c r="G2101" t="s">
        <v>94</v>
      </c>
      <c r="H2101" t="s">
        <v>99</v>
      </c>
      <c r="I2101" t="s">
        <v>201</v>
      </c>
      <c r="J2101" t="s">
        <v>111</v>
      </c>
      <c r="K2101" t="s">
        <v>116</v>
      </c>
      <c r="L2101">
        <v>9</v>
      </c>
      <c r="X2101" s="16"/>
      <c r="Y2101" t="s">
        <v>69</v>
      </c>
      <c r="AB2101">
        <v>4</v>
      </c>
      <c r="AE2101" s="16"/>
      <c r="AF2101" s="16"/>
      <c r="AG2101" s="16"/>
      <c r="AH2101" s="16"/>
      <c r="AI2101" s="16"/>
      <c r="AJ2101" s="16"/>
      <c r="AK2101">
        <v>10</v>
      </c>
      <c r="AL2101" s="16">
        <v>10</v>
      </c>
      <c r="AM2101" s="16">
        <v>10</v>
      </c>
      <c r="AN2101" s="16">
        <v>10</v>
      </c>
      <c r="AO2101" s="16">
        <v>8</v>
      </c>
      <c r="AP2101" s="16">
        <v>8</v>
      </c>
      <c r="AQ2101" s="16">
        <v>1</v>
      </c>
      <c r="AR2101" s="16">
        <v>2</v>
      </c>
      <c r="AS2101" s="16">
        <v>3</v>
      </c>
      <c r="AT2101" s="16">
        <v>4</v>
      </c>
      <c r="AU2101">
        <v>1</v>
      </c>
      <c r="AV2101">
        <v>0</v>
      </c>
      <c r="AW2101">
        <v>0</v>
      </c>
      <c r="AX2101">
        <v>0</v>
      </c>
      <c r="AY2101">
        <v>0</v>
      </c>
      <c r="AZ2101">
        <v>0</v>
      </c>
    </row>
    <row r="2102" spans="1:52" x14ac:dyDescent="0.35">
      <c r="A2102">
        <v>15363</v>
      </c>
      <c r="B2102" t="s">
        <v>69</v>
      </c>
      <c r="C2102" t="s">
        <v>74</v>
      </c>
      <c r="D2102" t="s">
        <v>68</v>
      </c>
      <c r="E2102" t="s">
        <v>84</v>
      </c>
      <c r="F2102" t="s">
        <v>198</v>
      </c>
      <c r="G2102" t="s">
        <v>96</v>
      </c>
      <c r="H2102" t="s">
        <v>97</v>
      </c>
      <c r="I2102" t="s">
        <v>197</v>
      </c>
      <c r="J2102" t="s">
        <v>111</v>
      </c>
      <c r="K2102" t="s">
        <v>202</v>
      </c>
      <c r="L2102">
        <v>8</v>
      </c>
      <c r="X2102" s="16"/>
      <c r="Y2102" t="s">
        <v>69</v>
      </c>
      <c r="AB2102">
        <v>5</v>
      </c>
      <c r="AE2102" s="16"/>
      <c r="AF2102" s="16"/>
      <c r="AG2102" s="16"/>
      <c r="AH2102" s="16"/>
      <c r="AI2102" s="16"/>
      <c r="AJ2102" s="16"/>
      <c r="AK2102">
        <v>9</v>
      </c>
      <c r="AL2102" s="16">
        <v>8</v>
      </c>
      <c r="AM2102" s="16">
        <v>8</v>
      </c>
      <c r="AN2102" s="16">
        <v>7</v>
      </c>
      <c r="AO2102" s="16">
        <v>8</v>
      </c>
      <c r="AP2102" s="16">
        <v>7</v>
      </c>
      <c r="AQ2102" s="16">
        <v>1</v>
      </c>
      <c r="AR2102" s="16">
        <v>4</v>
      </c>
      <c r="AS2102" s="16">
        <v>2</v>
      </c>
      <c r="AT2102" s="16">
        <v>3</v>
      </c>
      <c r="AU2102">
        <v>0</v>
      </c>
      <c r="AV2102">
        <v>1</v>
      </c>
      <c r="AW2102">
        <v>0</v>
      </c>
      <c r="AX2102">
        <v>0</v>
      </c>
      <c r="AY2102">
        <v>0</v>
      </c>
      <c r="AZ2102">
        <v>0</v>
      </c>
    </row>
    <row r="2103" spans="1:52" x14ac:dyDescent="0.35">
      <c r="A2103">
        <v>15365</v>
      </c>
      <c r="B2103" t="s">
        <v>69</v>
      </c>
      <c r="C2103" t="s">
        <v>74</v>
      </c>
      <c r="D2103" t="s">
        <v>68</v>
      </c>
      <c r="E2103" t="s">
        <v>75</v>
      </c>
      <c r="F2103" t="s">
        <v>198</v>
      </c>
      <c r="G2103" t="s">
        <v>96</v>
      </c>
      <c r="H2103" t="s">
        <v>98</v>
      </c>
      <c r="I2103" t="s">
        <v>197</v>
      </c>
      <c r="J2103" t="s">
        <v>111</v>
      </c>
      <c r="K2103" t="s">
        <v>116</v>
      </c>
      <c r="L2103">
        <v>9</v>
      </c>
      <c r="X2103" s="16"/>
      <c r="Y2103" t="s">
        <v>68</v>
      </c>
      <c r="Z2103">
        <v>7</v>
      </c>
      <c r="AA2103">
        <v>5</v>
      </c>
      <c r="AB2103">
        <v>4</v>
      </c>
      <c r="AC2103">
        <v>8</v>
      </c>
      <c r="AD2103" t="s">
        <v>128</v>
      </c>
      <c r="AE2103" s="16">
        <v>4</v>
      </c>
      <c r="AF2103" s="16">
        <v>4</v>
      </c>
      <c r="AG2103" s="16">
        <v>5</v>
      </c>
      <c r="AH2103" s="16">
        <v>4</v>
      </c>
      <c r="AI2103" s="16">
        <v>1</v>
      </c>
      <c r="AJ2103" s="16"/>
      <c r="AK2103">
        <v>10</v>
      </c>
      <c r="AL2103" s="16">
        <v>9</v>
      </c>
      <c r="AM2103" s="16">
        <v>9</v>
      </c>
      <c r="AN2103" s="16">
        <v>10</v>
      </c>
      <c r="AO2103" s="16">
        <v>8</v>
      </c>
      <c r="AP2103" s="16">
        <v>8</v>
      </c>
      <c r="AQ2103" s="16">
        <v>1</v>
      </c>
      <c r="AR2103" s="16">
        <v>3</v>
      </c>
      <c r="AS2103" s="16">
        <v>2</v>
      </c>
      <c r="AT2103" s="16">
        <v>4</v>
      </c>
      <c r="AU2103">
        <v>1</v>
      </c>
      <c r="AV2103">
        <v>0</v>
      </c>
      <c r="AW2103">
        <v>0</v>
      </c>
      <c r="AX2103">
        <v>0</v>
      </c>
      <c r="AY2103">
        <v>0</v>
      </c>
      <c r="AZ2103">
        <v>0</v>
      </c>
    </row>
    <row r="2104" spans="1:52" x14ac:dyDescent="0.35">
      <c r="A2104">
        <v>15366</v>
      </c>
      <c r="B2104" t="s">
        <v>69</v>
      </c>
      <c r="C2104" t="s">
        <v>74</v>
      </c>
      <c r="D2104" t="s">
        <v>68</v>
      </c>
      <c r="E2104" t="s">
        <v>83</v>
      </c>
      <c r="F2104" t="s">
        <v>200</v>
      </c>
      <c r="G2104" t="s">
        <v>96</v>
      </c>
      <c r="H2104" t="s">
        <v>98</v>
      </c>
      <c r="I2104" t="s">
        <v>197</v>
      </c>
      <c r="J2104" t="s">
        <v>110</v>
      </c>
      <c r="K2104" t="s">
        <v>204</v>
      </c>
      <c r="L2104">
        <v>9</v>
      </c>
      <c r="P2104">
        <v>10</v>
      </c>
      <c r="Q2104">
        <v>10</v>
      </c>
      <c r="R2104">
        <v>9</v>
      </c>
      <c r="S2104">
        <v>9</v>
      </c>
      <c r="T2104">
        <v>10</v>
      </c>
      <c r="U2104">
        <v>10</v>
      </c>
      <c r="V2104" t="s">
        <v>123</v>
      </c>
      <c r="X2104">
        <v>4</v>
      </c>
      <c r="Y2104" t="s">
        <v>68</v>
      </c>
      <c r="Z2104">
        <v>9</v>
      </c>
      <c r="AA2104">
        <v>4</v>
      </c>
      <c r="AB2104">
        <v>4</v>
      </c>
      <c r="AC2104">
        <v>10</v>
      </c>
      <c r="AD2104" t="s">
        <v>128</v>
      </c>
      <c r="AE2104" s="16">
        <v>4</v>
      </c>
      <c r="AF2104" s="16">
        <v>5</v>
      </c>
      <c r="AG2104" s="16">
        <v>4</v>
      </c>
      <c r="AH2104" s="16">
        <v>4</v>
      </c>
      <c r="AI2104" s="16">
        <v>1</v>
      </c>
      <c r="AJ2104" s="16"/>
      <c r="AL2104" s="16"/>
      <c r="AM2104" s="16"/>
      <c r="AN2104" s="16"/>
      <c r="AO2104" s="16"/>
      <c r="AP2104" s="16"/>
      <c r="AQ2104" s="16"/>
      <c r="AR2104" s="16"/>
      <c r="AS2104" s="16"/>
      <c r="AT2104" s="16"/>
      <c r="AU2104">
        <v>0</v>
      </c>
      <c r="AV2104">
        <v>1</v>
      </c>
      <c r="AW2104">
        <v>0</v>
      </c>
      <c r="AX2104">
        <v>0</v>
      </c>
      <c r="AY2104">
        <v>0</v>
      </c>
      <c r="AZ2104">
        <v>0</v>
      </c>
    </row>
    <row r="2105" spans="1:52" x14ac:dyDescent="0.35">
      <c r="A2105">
        <v>15367</v>
      </c>
      <c r="B2105" t="s">
        <v>69</v>
      </c>
      <c r="C2105" t="s">
        <v>74</v>
      </c>
      <c r="D2105" t="s">
        <v>68</v>
      </c>
      <c r="E2105" t="s">
        <v>79</v>
      </c>
      <c r="F2105" t="s">
        <v>198</v>
      </c>
      <c r="G2105" t="s">
        <v>95</v>
      </c>
      <c r="H2105" t="s">
        <v>97</v>
      </c>
      <c r="I2105" t="s">
        <v>205</v>
      </c>
      <c r="J2105" t="s">
        <v>111</v>
      </c>
      <c r="K2105" t="s">
        <v>204</v>
      </c>
      <c r="L2105">
        <v>6</v>
      </c>
      <c r="X2105" s="16"/>
      <c r="Y2105" t="s">
        <v>68</v>
      </c>
      <c r="Z2105">
        <v>7</v>
      </c>
      <c r="AA2105">
        <v>4</v>
      </c>
      <c r="AB2105">
        <v>4</v>
      </c>
      <c r="AC2105">
        <v>5</v>
      </c>
      <c r="AD2105" t="s">
        <v>128</v>
      </c>
      <c r="AE2105" s="16">
        <v>5</v>
      </c>
      <c r="AF2105" s="16">
        <v>5</v>
      </c>
      <c r="AG2105" s="16">
        <v>3</v>
      </c>
      <c r="AH2105" s="16">
        <v>3</v>
      </c>
      <c r="AI2105" s="16">
        <v>3</v>
      </c>
      <c r="AJ2105" s="16"/>
      <c r="AK2105">
        <v>7</v>
      </c>
      <c r="AL2105" s="16">
        <v>8</v>
      </c>
      <c r="AM2105" s="16">
        <v>7</v>
      </c>
      <c r="AN2105" s="16">
        <v>9</v>
      </c>
      <c r="AO2105" s="16">
        <v>8</v>
      </c>
      <c r="AP2105" s="16">
        <v>8</v>
      </c>
      <c r="AQ2105" s="16">
        <v>4</v>
      </c>
      <c r="AR2105" s="16">
        <v>2</v>
      </c>
      <c r="AS2105" s="16">
        <v>3</v>
      </c>
      <c r="AT2105" s="16">
        <v>1</v>
      </c>
      <c r="AU2105">
        <v>1</v>
      </c>
      <c r="AV2105">
        <v>1</v>
      </c>
      <c r="AW2105">
        <v>1</v>
      </c>
      <c r="AX2105">
        <v>0</v>
      </c>
      <c r="AY2105">
        <v>0</v>
      </c>
      <c r="AZ2105">
        <v>0</v>
      </c>
    </row>
    <row r="2106" spans="1:52" x14ac:dyDescent="0.35">
      <c r="A2106">
        <v>15370</v>
      </c>
      <c r="B2106" t="s">
        <v>69</v>
      </c>
      <c r="C2106" t="s">
        <v>74</v>
      </c>
      <c r="D2106" t="s">
        <v>68</v>
      </c>
      <c r="E2106" t="s">
        <v>79</v>
      </c>
      <c r="F2106" t="s">
        <v>198</v>
      </c>
      <c r="G2106" t="s">
        <v>95</v>
      </c>
      <c r="H2106" t="s">
        <v>98</v>
      </c>
      <c r="I2106" t="s">
        <v>207</v>
      </c>
      <c r="J2106" t="s">
        <v>111</v>
      </c>
      <c r="K2106" t="s">
        <v>113</v>
      </c>
      <c r="L2106">
        <v>9</v>
      </c>
      <c r="X2106" s="16"/>
      <c r="Y2106" t="s">
        <v>69</v>
      </c>
      <c r="AB2106">
        <v>5</v>
      </c>
      <c r="AE2106" s="16"/>
      <c r="AF2106" s="16"/>
      <c r="AG2106" s="16"/>
      <c r="AH2106" s="16"/>
      <c r="AI2106" s="16"/>
      <c r="AJ2106" s="16"/>
      <c r="AK2106">
        <v>9</v>
      </c>
      <c r="AL2106" s="16">
        <v>10</v>
      </c>
      <c r="AM2106" s="16">
        <v>8</v>
      </c>
      <c r="AN2106" s="16">
        <v>7</v>
      </c>
      <c r="AO2106" s="16">
        <v>8</v>
      </c>
      <c r="AP2106" s="16">
        <v>9</v>
      </c>
      <c r="AQ2106" s="16">
        <v>2</v>
      </c>
      <c r="AR2106" s="16">
        <v>1</v>
      </c>
      <c r="AS2106" s="16">
        <v>4</v>
      </c>
      <c r="AT2106" s="16">
        <v>3</v>
      </c>
      <c r="AU2106">
        <v>0</v>
      </c>
      <c r="AV2106">
        <v>1</v>
      </c>
      <c r="AW2106">
        <v>0</v>
      </c>
      <c r="AX2106">
        <v>0</v>
      </c>
      <c r="AY2106">
        <v>0</v>
      </c>
      <c r="AZ2106">
        <v>0</v>
      </c>
    </row>
    <row r="2107" spans="1:52" x14ac:dyDescent="0.35">
      <c r="A2107">
        <v>15371</v>
      </c>
      <c r="B2107" t="s">
        <v>69</v>
      </c>
      <c r="C2107" t="s">
        <v>74</v>
      </c>
      <c r="D2107" t="s">
        <v>68</v>
      </c>
      <c r="E2107" t="s">
        <v>82</v>
      </c>
      <c r="F2107" t="s">
        <v>200</v>
      </c>
      <c r="G2107" t="s">
        <v>96</v>
      </c>
      <c r="H2107" t="s">
        <v>98</v>
      </c>
      <c r="I2107" t="s">
        <v>209</v>
      </c>
      <c r="J2107" t="s">
        <v>111</v>
      </c>
      <c r="K2107" t="s">
        <v>116</v>
      </c>
      <c r="L2107">
        <v>6</v>
      </c>
      <c r="X2107" s="16"/>
      <c r="Y2107" t="s">
        <v>68</v>
      </c>
      <c r="Z2107">
        <v>5</v>
      </c>
      <c r="AA2107">
        <v>3</v>
      </c>
      <c r="AB2107">
        <v>4</v>
      </c>
      <c r="AC2107">
        <v>6</v>
      </c>
      <c r="AD2107" t="s">
        <v>129</v>
      </c>
      <c r="AE2107" s="16">
        <v>4</v>
      </c>
      <c r="AF2107" s="16">
        <v>4</v>
      </c>
      <c r="AG2107" s="16">
        <v>4</v>
      </c>
      <c r="AH2107" s="16">
        <v>4</v>
      </c>
      <c r="AI2107" s="16"/>
      <c r="AJ2107" s="16">
        <v>2</v>
      </c>
      <c r="AK2107">
        <v>8</v>
      </c>
      <c r="AL2107" s="16">
        <v>9</v>
      </c>
      <c r="AM2107" s="16">
        <v>7</v>
      </c>
      <c r="AN2107" s="16">
        <v>9</v>
      </c>
      <c r="AO2107" s="16">
        <v>8</v>
      </c>
      <c r="AP2107" s="16">
        <v>8</v>
      </c>
      <c r="AQ2107" s="16">
        <v>2</v>
      </c>
      <c r="AR2107" s="16">
        <v>1</v>
      </c>
      <c r="AS2107" s="16">
        <v>3</v>
      </c>
      <c r="AT2107" s="16">
        <v>4</v>
      </c>
      <c r="AU2107">
        <v>0</v>
      </c>
      <c r="AV2107">
        <v>1</v>
      </c>
      <c r="AW2107">
        <v>0</v>
      </c>
      <c r="AX2107">
        <v>0</v>
      </c>
      <c r="AY2107">
        <v>0</v>
      </c>
      <c r="AZ2107">
        <v>0</v>
      </c>
    </row>
    <row r="2108" spans="1:52" x14ac:dyDescent="0.35">
      <c r="A2108">
        <v>15376</v>
      </c>
      <c r="B2108" t="s">
        <v>69</v>
      </c>
      <c r="C2108" t="s">
        <v>74</v>
      </c>
      <c r="D2108" t="s">
        <v>68</v>
      </c>
      <c r="E2108" t="s">
        <v>75</v>
      </c>
      <c r="F2108" t="s">
        <v>196</v>
      </c>
      <c r="G2108" t="s">
        <v>96</v>
      </c>
      <c r="H2108" t="s">
        <v>98</v>
      </c>
      <c r="I2108" t="s">
        <v>203</v>
      </c>
      <c r="J2108" t="s">
        <v>111</v>
      </c>
      <c r="K2108" t="s">
        <v>204</v>
      </c>
      <c r="L2108">
        <v>10</v>
      </c>
      <c r="X2108" s="16"/>
      <c r="Y2108" t="s">
        <v>69</v>
      </c>
      <c r="AB2108">
        <v>4</v>
      </c>
      <c r="AE2108" s="16"/>
      <c r="AF2108" s="16"/>
      <c r="AG2108" s="16"/>
      <c r="AH2108" s="16"/>
      <c r="AI2108" s="16"/>
      <c r="AJ2108" s="16"/>
      <c r="AK2108">
        <v>9</v>
      </c>
      <c r="AL2108" s="16">
        <v>9</v>
      </c>
      <c r="AM2108" s="16">
        <v>7</v>
      </c>
      <c r="AN2108" s="16">
        <v>7</v>
      </c>
      <c r="AO2108" s="16">
        <v>9</v>
      </c>
      <c r="AP2108" s="16">
        <v>9</v>
      </c>
      <c r="AQ2108" s="16">
        <v>1</v>
      </c>
      <c r="AR2108" s="16">
        <v>2</v>
      </c>
      <c r="AS2108" s="16">
        <v>3</v>
      </c>
      <c r="AT2108" s="16">
        <v>4</v>
      </c>
      <c r="AU2108">
        <v>0</v>
      </c>
      <c r="AV2108">
        <v>1</v>
      </c>
      <c r="AW2108">
        <v>1</v>
      </c>
      <c r="AX2108">
        <v>0</v>
      </c>
      <c r="AY2108">
        <v>0</v>
      </c>
      <c r="AZ2108">
        <v>0</v>
      </c>
    </row>
    <row r="2109" spans="1:52" x14ac:dyDescent="0.35">
      <c r="A2109">
        <v>15377</v>
      </c>
      <c r="B2109" t="s">
        <v>69</v>
      </c>
      <c r="C2109" t="s">
        <v>74</v>
      </c>
      <c r="D2109" t="s">
        <v>68</v>
      </c>
      <c r="E2109" t="s">
        <v>76</v>
      </c>
      <c r="F2109" t="s">
        <v>196</v>
      </c>
      <c r="G2109" t="s">
        <v>96</v>
      </c>
      <c r="H2109" t="s">
        <v>98</v>
      </c>
      <c r="I2109" t="s">
        <v>197</v>
      </c>
      <c r="J2109" t="s">
        <v>111</v>
      </c>
      <c r="K2109" t="s">
        <v>202</v>
      </c>
      <c r="L2109">
        <v>9</v>
      </c>
      <c r="X2109" s="16"/>
      <c r="Y2109" t="s">
        <v>68</v>
      </c>
      <c r="Z2109">
        <v>7</v>
      </c>
      <c r="AA2109">
        <v>5</v>
      </c>
      <c r="AB2109">
        <v>5</v>
      </c>
      <c r="AC2109">
        <v>8</v>
      </c>
      <c r="AD2109" t="s">
        <v>128</v>
      </c>
      <c r="AE2109" s="16">
        <v>5</v>
      </c>
      <c r="AF2109" s="16">
        <v>4</v>
      </c>
      <c r="AG2109" s="16">
        <v>4</v>
      </c>
      <c r="AH2109" s="16">
        <v>5</v>
      </c>
      <c r="AI2109" s="16">
        <v>1</v>
      </c>
      <c r="AJ2109" s="16"/>
      <c r="AK2109">
        <v>8</v>
      </c>
      <c r="AL2109" s="16">
        <v>7</v>
      </c>
      <c r="AM2109" s="16">
        <v>10</v>
      </c>
      <c r="AN2109" s="16">
        <v>8</v>
      </c>
      <c r="AO2109" s="16">
        <v>7</v>
      </c>
      <c r="AP2109" s="16">
        <v>7</v>
      </c>
      <c r="AQ2109" s="16">
        <v>1</v>
      </c>
      <c r="AR2109" s="16">
        <v>4</v>
      </c>
      <c r="AS2109" s="16">
        <v>2</v>
      </c>
      <c r="AT2109" s="16">
        <v>3</v>
      </c>
      <c r="AU2109">
        <v>0</v>
      </c>
      <c r="AV2109">
        <v>1</v>
      </c>
      <c r="AW2109">
        <v>0</v>
      </c>
      <c r="AX2109">
        <v>0</v>
      </c>
      <c r="AY2109">
        <v>0</v>
      </c>
      <c r="AZ2109">
        <v>0</v>
      </c>
    </row>
    <row r="2110" spans="1:52" x14ac:dyDescent="0.35">
      <c r="A2110">
        <v>15378</v>
      </c>
      <c r="B2110" t="s">
        <v>69</v>
      </c>
      <c r="C2110" t="s">
        <v>74</v>
      </c>
      <c r="D2110" t="s">
        <v>68</v>
      </c>
      <c r="E2110" t="s">
        <v>86</v>
      </c>
      <c r="F2110" t="s">
        <v>200</v>
      </c>
      <c r="G2110" t="s">
        <v>96</v>
      </c>
      <c r="H2110" t="s">
        <v>97</v>
      </c>
      <c r="I2110" t="s">
        <v>197</v>
      </c>
      <c r="J2110" t="s">
        <v>111</v>
      </c>
      <c r="K2110" t="s">
        <v>202</v>
      </c>
      <c r="L2110">
        <v>8</v>
      </c>
      <c r="X2110" s="16"/>
      <c r="Y2110" t="s">
        <v>69</v>
      </c>
      <c r="AB2110">
        <v>5</v>
      </c>
      <c r="AE2110" s="16"/>
      <c r="AF2110" s="16"/>
      <c r="AG2110" s="16"/>
      <c r="AH2110" s="16"/>
      <c r="AI2110" s="16"/>
      <c r="AJ2110" s="16"/>
      <c r="AK2110">
        <v>7</v>
      </c>
      <c r="AL2110" s="16">
        <v>10</v>
      </c>
      <c r="AM2110" s="16">
        <v>6</v>
      </c>
      <c r="AN2110" s="16">
        <v>7</v>
      </c>
      <c r="AO2110" s="16">
        <v>7</v>
      </c>
      <c r="AP2110" s="16">
        <v>7</v>
      </c>
      <c r="AQ2110" s="16">
        <v>1</v>
      </c>
      <c r="AR2110" s="16">
        <v>3</v>
      </c>
      <c r="AS2110" s="16">
        <v>2</v>
      </c>
      <c r="AT2110" s="16">
        <v>4</v>
      </c>
      <c r="AU2110">
        <v>1</v>
      </c>
      <c r="AV2110">
        <v>1</v>
      </c>
      <c r="AW2110">
        <v>0</v>
      </c>
      <c r="AX2110">
        <v>0</v>
      </c>
      <c r="AY2110">
        <v>0</v>
      </c>
      <c r="AZ2110">
        <v>0</v>
      </c>
    </row>
    <row r="2111" spans="1:52" x14ac:dyDescent="0.35">
      <c r="A2111">
        <v>15381</v>
      </c>
      <c r="B2111" t="s">
        <v>69</v>
      </c>
      <c r="C2111" t="s">
        <v>74</v>
      </c>
      <c r="D2111" t="s">
        <v>68</v>
      </c>
      <c r="E2111" t="s">
        <v>80</v>
      </c>
      <c r="F2111" t="s">
        <v>200</v>
      </c>
      <c r="G2111" t="s">
        <v>96</v>
      </c>
      <c r="H2111" t="s">
        <v>98</v>
      </c>
      <c r="I2111" t="s">
        <v>197</v>
      </c>
      <c r="J2111" t="s">
        <v>111</v>
      </c>
      <c r="K2111" t="s">
        <v>116</v>
      </c>
      <c r="L2111">
        <v>9</v>
      </c>
      <c r="X2111" s="16"/>
      <c r="Y2111" t="s">
        <v>68</v>
      </c>
      <c r="Z2111">
        <v>8</v>
      </c>
      <c r="AA2111">
        <v>5</v>
      </c>
      <c r="AB2111">
        <v>5</v>
      </c>
      <c r="AC2111">
        <v>10</v>
      </c>
      <c r="AD2111" t="s">
        <v>128</v>
      </c>
      <c r="AE2111" s="16">
        <v>2</v>
      </c>
      <c r="AF2111" s="16">
        <v>2</v>
      </c>
      <c r="AG2111" s="16">
        <v>2</v>
      </c>
      <c r="AH2111" s="16">
        <v>1</v>
      </c>
      <c r="AI2111" s="16">
        <v>1</v>
      </c>
      <c r="AJ2111" s="16"/>
      <c r="AK2111">
        <v>9</v>
      </c>
      <c r="AL2111" s="16">
        <v>10</v>
      </c>
      <c r="AM2111" s="16">
        <v>10</v>
      </c>
      <c r="AN2111" s="16">
        <v>8</v>
      </c>
      <c r="AO2111" s="16">
        <v>8</v>
      </c>
      <c r="AP2111" s="16">
        <v>7</v>
      </c>
      <c r="AQ2111" s="16">
        <v>4</v>
      </c>
      <c r="AR2111" s="16">
        <v>1</v>
      </c>
      <c r="AS2111" s="16">
        <v>3</v>
      </c>
      <c r="AT2111" s="16">
        <v>2</v>
      </c>
      <c r="AU2111">
        <v>0</v>
      </c>
      <c r="AV2111">
        <v>1</v>
      </c>
      <c r="AW2111">
        <v>0</v>
      </c>
      <c r="AX2111">
        <v>0</v>
      </c>
      <c r="AY2111">
        <v>0</v>
      </c>
      <c r="AZ2111">
        <v>0</v>
      </c>
    </row>
    <row r="2112" spans="1:52" x14ac:dyDescent="0.35">
      <c r="A2112">
        <v>15385</v>
      </c>
      <c r="B2112" t="s">
        <v>69</v>
      </c>
      <c r="C2112" t="s">
        <v>74</v>
      </c>
      <c r="D2112" t="s">
        <v>68</v>
      </c>
      <c r="E2112" t="s">
        <v>76</v>
      </c>
      <c r="F2112" t="s">
        <v>198</v>
      </c>
      <c r="G2112" t="s">
        <v>96</v>
      </c>
      <c r="H2112" t="s">
        <v>97</v>
      </c>
      <c r="I2112" t="s">
        <v>205</v>
      </c>
      <c r="J2112" t="s">
        <v>111</v>
      </c>
      <c r="K2112" t="s">
        <v>204</v>
      </c>
      <c r="L2112">
        <v>9</v>
      </c>
      <c r="X2112" s="16"/>
      <c r="Y2112" t="s">
        <v>69</v>
      </c>
      <c r="AB2112">
        <v>4</v>
      </c>
      <c r="AE2112" s="16"/>
      <c r="AF2112" s="16"/>
      <c r="AG2112" s="16"/>
      <c r="AH2112" s="16"/>
      <c r="AI2112" s="16"/>
      <c r="AJ2112" s="16"/>
      <c r="AK2112">
        <v>9</v>
      </c>
      <c r="AL2112" s="16">
        <v>9</v>
      </c>
      <c r="AM2112" s="16">
        <v>7</v>
      </c>
      <c r="AN2112" s="16">
        <v>7</v>
      </c>
      <c r="AO2112" s="16">
        <v>6</v>
      </c>
      <c r="AP2112" s="16">
        <v>6</v>
      </c>
      <c r="AQ2112" s="16">
        <v>2</v>
      </c>
      <c r="AR2112" s="16">
        <v>4</v>
      </c>
      <c r="AS2112" s="16">
        <v>3</v>
      </c>
      <c r="AT2112" s="16">
        <v>1</v>
      </c>
      <c r="AU2112">
        <v>0</v>
      </c>
      <c r="AV2112">
        <v>0</v>
      </c>
      <c r="AW2112">
        <v>0</v>
      </c>
      <c r="AX2112">
        <v>1</v>
      </c>
      <c r="AY2112">
        <v>0</v>
      </c>
      <c r="AZ2112">
        <v>0</v>
      </c>
    </row>
    <row r="2113" spans="1:52" x14ac:dyDescent="0.35">
      <c r="A2113">
        <v>15386</v>
      </c>
      <c r="B2113" t="s">
        <v>69</v>
      </c>
      <c r="C2113" t="s">
        <v>74</v>
      </c>
      <c r="D2113" t="s">
        <v>68</v>
      </c>
      <c r="E2113" t="s">
        <v>77</v>
      </c>
      <c r="F2113" t="s">
        <v>198</v>
      </c>
      <c r="G2113" t="s">
        <v>95</v>
      </c>
      <c r="H2113" t="s">
        <v>98</v>
      </c>
      <c r="I2113" t="s">
        <v>207</v>
      </c>
      <c r="J2113" t="s">
        <v>111</v>
      </c>
      <c r="K2113" t="s">
        <v>204</v>
      </c>
      <c r="L2113">
        <v>8</v>
      </c>
      <c r="X2113" s="16"/>
      <c r="Y2113" t="s">
        <v>68</v>
      </c>
      <c r="Z2113">
        <v>10</v>
      </c>
      <c r="AA2113">
        <v>5</v>
      </c>
      <c r="AB2113">
        <v>5</v>
      </c>
      <c r="AC2113">
        <v>8</v>
      </c>
      <c r="AD2113" t="s">
        <v>129</v>
      </c>
      <c r="AE2113" s="16">
        <v>5</v>
      </c>
      <c r="AF2113" s="16">
        <v>4</v>
      </c>
      <c r="AG2113" s="16">
        <v>5</v>
      </c>
      <c r="AH2113" s="16">
        <v>4</v>
      </c>
      <c r="AI2113" s="16"/>
      <c r="AJ2113" s="16">
        <v>2</v>
      </c>
      <c r="AK2113">
        <v>7</v>
      </c>
      <c r="AL2113" s="16">
        <v>8</v>
      </c>
      <c r="AM2113" s="16">
        <v>8</v>
      </c>
      <c r="AN2113" s="16">
        <v>5</v>
      </c>
      <c r="AO2113" s="16">
        <v>7</v>
      </c>
      <c r="AP2113" s="16">
        <v>7</v>
      </c>
      <c r="AQ2113" s="16">
        <v>1</v>
      </c>
      <c r="AR2113" s="16">
        <v>3</v>
      </c>
      <c r="AS2113" s="16">
        <v>2</v>
      </c>
      <c r="AT2113" s="16">
        <v>4</v>
      </c>
      <c r="AU2113">
        <v>0</v>
      </c>
      <c r="AV2113">
        <v>1</v>
      </c>
      <c r="AW2113">
        <v>0</v>
      </c>
      <c r="AX2113">
        <v>0</v>
      </c>
      <c r="AY2113">
        <v>0</v>
      </c>
      <c r="AZ2113">
        <v>0</v>
      </c>
    </row>
    <row r="2114" spans="1:52" x14ac:dyDescent="0.35">
      <c r="A2114">
        <v>15387</v>
      </c>
      <c r="B2114" t="s">
        <v>69</v>
      </c>
      <c r="C2114" t="s">
        <v>74</v>
      </c>
      <c r="D2114" t="s">
        <v>68</v>
      </c>
      <c r="E2114" t="s">
        <v>77</v>
      </c>
      <c r="F2114" t="s">
        <v>208</v>
      </c>
      <c r="G2114" t="s">
        <v>96</v>
      </c>
      <c r="H2114" t="s">
        <v>98</v>
      </c>
      <c r="I2114" t="s">
        <v>205</v>
      </c>
      <c r="J2114" t="s">
        <v>111</v>
      </c>
      <c r="K2114" t="s">
        <v>204</v>
      </c>
      <c r="L2114">
        <v>9</v>
      </c>
      <c r="X2114" s="16"/>
      <c r="Y2114" t="s">
        <v>69</v>
      </c>
      <c r="AB2114">
        <v>4</v>
      </c>
      <c r="AE2114" s="16"/>
      <c r="AF2114" s="16"/>
      <c r="AG2114" s="16"/>
      <c r="AH2114" s="16"/>
      <c r="AI2114" s="16"/>
      <c r="AJ2114" s="16"/>
      <c r="AK2114">
        <v>8</v>
      </c>
      <c r="AL2114" s="16">
        <v>7</v>
      </c>
      <c r="AM2114" s="16">
        <v>10</v>
      </c>
      <c r="AN2114" s="16">
        <v>8</v>
      </c>
      <c r="AO2114" s="16">
        <v>8</v>
      </c>
      <c r="AP2114" s="16">
        <v>9</v>
      </c>
      <c r="AQ2114" s="16">
        <v>2</v>
      </c>
      <c r="AR2114" s="16">
        <v>1</v>
      </c>
      <c r="AS2114" s="16">
        <v>4</v>
      </c>
      <c r="AT2114" s="16">
        <v>3</v>
      </c>
      <c r="AU2114">
        <v>0</v>
      </c>
      <c r="AV2114">
        <v>1</v>
      </c>
      <c r="AW2114">
        <v>1</v>
      </c>
      <c r="AX2114">
        <v>0</v>
      </c>
      <c r="AY2114">
        <v>0</v>
      </c>
      <c r="AZ2114">
        <v>0</v>
      </c>
    </row>
    <row r="2115" spans="1:52" x14ac:dyDescent="0.35">
      <c r="A2115">
        <v>15390</v>
      </c>
      <c r="B2115" t="s">
        <v>69</v>
      </c>
      <c r="C2115" t="s">
        <v>74</v>
      </c>
      <c r="D2115" t="s">
        <v>68</v>
      </c>
      <c r="E2115" t="s">
        <v>81</v>
      </c>
      <c r="F2115" t="s">
        <v>196</v>
      </c>
      <c r="G2115" t="s">
        <v>96</v>
      </c>
      <c r="H2115" t="s">
        <v>97</v>
      </c>
      <c r="I2115" t="s">
        <v>203</v>
      </c>
      <c r="J2115" t="s">
        <v>110</v>
      </c>
      <c r="K2115" t="s">
        <v>117</v>
      </c>
      <c r="L2115">
        <v>10</v>
      </c>
      <c r="P2115">
        <v>10</v>
      </c>
      <c r="Q2115">
        <v>9</v>
      </c>
      <c r="R2115">
        <v>7</v>
      </c>
      <c r="S2115">
        <v>9</v>
      </c>
      <c r="T2115">
        <v>9</v>
      </c>
      <c r="U2115">
        <v>9</v>
      </c>
      <c r="V2115" t="s">
        <v>122</v>
      </c>
      <c r="X2115">
        <v>4</v>
      </c>
      <c r="Y2115" t="s">
        <v>68</v>
      </c>
      <c r="Z2115">
        <v>9</v>
      </c>
      <c r="AA2115">
        <v>4</v>
      </c>
      <c r="AB2115">
        <v>4</v>
      </c>
      <c r="AC2115">
        <v>10</v>
      </c>
      <c r="AD2115" t="s">
        <v>128</v>
      </c>
      <c r="AE2115" s="16">
        <v>4</v>
      </c>
      <c r="AF2115" s="16">
        <v>5</v>
      </c>
      <c r="AG2115" s="16">
        <v>3</v>
      </c>
      <c r="AH2115" s="16">
        <v>5</v>
      </c>
      <c r="AI2115" s="16">
        <v>2</v>
      </c>
      <c r="AJ2115" s="16"/>
      <c r="AL2115" s="16"/>
      <c r="AM2115" s="16"/>
      <c r="AN2115" s="16"/>
      <c r="AO2115" s="16"/>
      <c r="AP2115" s="16"/>
      <c r="AQ2115" s="16"/>
      <c r="AR2115" s="16"/>
      <c r="AS2115" s="16"/>
      <c r="AT2115" s="16"/>
      <c r="AU2115">
        <v>0</v>
      </c>
      <c r="AV2115">
        <v>0</v>
      </c>
      <c r="AW2115">
        <v>0</v>
      </c>
      <c r="AX2115">
        <v>1</v>
      </c>
      <c r="AY2115">
        <v>0</v>
      </c>
      <c r="AZ2115">
        <v>0</v>
      </c>
    </row>
    <row r="2116" spans="1:52" x14ac:dyDescent="0.35">
      <c r="A2116">
        <v>15391</v>
      </c>
      <c r="B2116" t="s">
        <v>69</v>
      </c>
      <c r="C2116" t="s">
        <v>74</v>
      </c>
      <c r="D2116" t="s">
        <v>68</v>
      </c>
      <c r="E2116" t="s">
        <v>82</v>
      </c>
      <c r="F2116" t="s">
        <v>198</v>
      </c>
      <c r="G2116" t="s">
        <v>95</v>
      </c>
      <c r="H2116" t="s">
        <v>97</v>
      </c>
      <c r="I2116" t="s">
        <v>206</v>
      </c>
      <c r="J2116" t="s">
        <v>110</v>
      </c>
      <c r="K2116" t="s">
        <v>204</v>
      </c>
      <c r="L2116">
        <v>6</v>
      </c>
      <c r="P2116">
        <v>6</v>
      </c>
      <c r="Q2116">
        <v>9</v>
      </c>
      <c r="R2116">
        <v>9</v>
      </c>
      <c r="S2116">
        <v>5</v>
      </c>
      <c r="T2116">
        <v>6</v>
      </c>
      <c r="U2116">
        <v>6</v>
      </c>
      <c r="V2116" t="s">
        <v>123</v>
      </c>
      <c r="X2116">
        <v>3</v>
      </c>
      <c r="Y2116" t="s">
        <v>68</v>
      </c>
      <c r="Z2116">
        <v>8</v>
      </c>
      <c r="AA2116">
        <v>5</v>
      </c>
      <c r="AB2116">
        <v>5</v>
      </c>
      <c r="AC2116">
        <v>5</v>
      </c>
      <c r="AD2116" t="s">
        <v>128</v>
      </c>
      <c r="AE2116" s="16">
        <v>5</v>
      </c>
      <c r="AF2116" s="16">
        <v>5</v>
      </c>
      <c r="AG2116" s="16">
        <v>3</v>
      </c>
      <c r="AH2116" s="16">
        <v>2</v>
      </c>
      <c r="AI2116" s="16">
        <v>1</v>
      </c>
      <c r="AJ2116" s="16"/>
      <c r="AL2116" s="16"/>
      <c r="AM2116" s="16"/>
      <c r="AN2116" s="16"/>
      <c r="AO2116" s="16"/>
      <c r="AP2116" s="16"/>
      <c r="AQ2116" s="16"/>
      <c r="AR2116" s="16"/>
      <c r="AS2116" s="16"/>
      <c r="AT2116" s="16"/>
      <c r="AU2116">
        <v>1</v>
      </c>
      <c r="AV2116">
        <v>0</v>
      </c>
      <c r="AW2116">
        <v>0</v>
      </c>
      <c r="AX2116">
        <v>0</v>
      </c>
      <c r="AY2116">
        <v>0</v>
      </c>
      <c r="AZ2116">
        <v>0</v>
      </c>
    </row>
    <row r="2117" spans="1:52" x14ac:dyDescent="0.35">
      <c r="A2117">
        <v>15395</v>
      </c>
      <c r="B2117" t="s">
        <v>69</v>
      </c>
      <c r="C2117" t="s">
        <v>74</v>
      </c>
      <c r="D2117" t="s">
        <v>68</v>
      </c>
      <c r="E2117" t="s">
        <v>85</v>
      </c>
      <c r="F2117" t="s">
        <v>198</v>
      </c>
      <c r="G2117" t="s">
        <v>95</v>
      </c>
      <c r="H2117" t="s">
        <v>97</v>
      </c>
      <c r="I2117" t="s">
        <v>206</v>
      </c>
      <c r="J2117" t="s">
        <v>111</v>
      </c>
      <c r="K2117" t="s">
        <v>117</v>
      </c>
      <c r="L2117">
        <v>10</v>
      </c>
      <c r="X2117" s="16"/>
      <c r="Y2117" t="s">
        <v>69</v>
      </c>
      <c r="AB2117">
        <v>4</v>
      </c>
      <c r="AE2117" s="16"/>
      <c r="AF2117" s="16"/>
      <c r="AG2117" s="16"/>
      <c r="AH2117" s="16"/>
      <c r="AI2117" s="16"/>
      <c r="AJ2117" s="16"/>
      <c r="AK2117">
        <v>8</v>
      </c>
      <c r="AL2117" s="16">
        <v>7</v>
      </c>
      <c r="AM2117" s="16">
        <v>10</v>
      </c>
      <c r="AN2117" s="16">
        <v>7</v>
      </c>
      <c r="AO2117" s="16">
        <v>7</v>
      </c>
      <c r="AP2117" s="16">
        <v>10</v>
      </c>
      <c r="AQ2117" s="16">
        <v>2</v>
      </c>
      <c r="AR2117" s="16">
        <v>1</v>
      </c>
      <c r="AS2117" s="16">
        <v>3</v>
      </c>
      <c r="AT2117" s="16">
        <v>4</v>
      </c>
      <c r="AU2117">
        <v>1</v>
      </c>
      <c r="AV2117">
        <v>1</v>
      </c>
      <c r="AW2117">
        <v>0</v>
      </c>
      <c r="AX2117">
        <v>0</v>
      </c>
      <c r="AY2117">
        <v>0</v>
      </c>
      <c r="AZ2117">
        <v>0</v>
      </c>
    </row>
    <row r="2118" spans="1:52" x14ac:dyDescent="0.35">
      <c r="A2118">
        <v>15396</v>
      </c>
      <c r="B2118" t="s">
        <v>69</v>
      </c>
      <c r="C2118" t="s">
        <v>74</v>
      </c>
      <c r="D2118" t="s">
        <v>68</v>
      </c>
      <c r="E2118" t="s">
        <v>76</v>
      </c>
      <c r="F2118" t="s">
        <v>198</v>
      </c>
      <c r="G2118" t="s">
        <v>95</v>
      </c>
      <c r="H2118" t="s">
        <v>97</v>
      </c>
      <c r="I2118" t="s">
        <v>203</v>
      </c>
      <c r="J2118" t="s">
        <v>110</v>
      </c>
      <c r="K2118" t="s">
        <v>204</v>
      </c>
      <c r="L2118">
        <v>9</v>
      </c>
      <c r="P2118">
        <v>10</v>
      </c>
      <c r="Q2118">
        <v>10</v>
      </c>
      <c r="R2118">
        <v>10</v>
      </c>
      <c r="S2118">
        <v>9</v>
      </c>
      <c r="T2118">
        <v>9</v>
      </c>
      <c r="U2118">
        <v>10</v>
      </c>
      <c r="V2118" t="s">
        <v>123</v>
      </c>
      <c r="X2118">
        <v>4</v>
      </c>
      <c r="Y2118" t="s">
        <v>69</v>
      </c>
      <c r="AB2118">
        <v>5</v>
      </c>
      <c r="AE2118" s="16"/>
      <c r="AF2118" s="16"/>
      <c r="AG2118" s="16"/>
      <c r="AH2118" s="16"/>
      <c r="AI2118" s="16"/>
      <c r="AJ2118" s="16"/>
      <c r="AL2118" s="16"/>
      <c r="AM2118" s="16"/>
      <c r="AN2118" s="16"/>
      <c r="AO2118" s="16"/>
      <c r="AP2118" s="16"/>
      <c r="AQ2118" s="16"/>
      <c r="AR2118" s="16"/>
      <c r="AS2118" s="16"/>
      <c r="AT2118" s="16"/>
      <c r="AU2118">
        <v>0</v>
      </c>
      <c r="AV2118">
        <v>1</v>
      </c>
      <c r="AW2118">
        <v>0</v>
      </c>
      <c r="AX2118">
        <v>0</v>
      </c>
      <c r="AY2118">
        <v>1</v>
      </c>
      <c r="AZ2118">
        <v>0</v>
      </c>
    </row>
    <row r="2119" spans="1:52" x14ac:dyDescent="0.35">
      <c r="A2119">
        <v>15397</v>
      </c>
      <c r="B2119" t="s">
        <v>69</v>
      </c>
      <c r="C2119" t="s">
        <v>74</v>
      </c>
      <c r="D2119" t="s">
        <v>68</v>
      </c>
      <c r="E2119" t="s">
        <v>76</v>
      </c>
      <c r="F2119" t="s">
        <v>196</v>
      </c>
      <c r="G2119" t="s">
        <v>96</v>
      </c>
      <c r="H2119" t="s">
        <v>98</v>
      </c>
      <c r="I2119" t="s">
        <v>201</v>
      </c>
      <c r="J2119" t="s">
        <v>111</v>
      </c>
      <c r="K2119" t="s">
        <v>117</v>
      </c>
      <c r="L2119">
        <v>8</v>
      </c>
      <c r="X2119" s="16"/>
      <c r="Y2119" t="s">
        <v>69</v>
      </c>
      <c r="AB2119">
        <v>3</v>
      </c>
      <c r="AE2119" s="16"/>
      <c r="AF2119" s="16"/>
      <c r="AG2119" s="16"/>
      <c r="AH2119" s="16"/>
      <c r="AI2119" s="16"/>
      <c r="AJ2119" s="16"/>
      <c r="AK2119">
        <v>7</v>
      </c>
      <c r="AL2119" s="16">
        <v>8</v>
      </c>
      <c r="AM2119" s="16">
        <v>10</v>
      </c>
      <c r="AN2119" s="16">
        <v>6</v>
      </c>
      <c r="AO2119" s="16">
        <v>9</v>
      </c>
      <c r="AP2119" s="16">
        <v>7</v>
      </c>
      <c r="AQ2119" s="16">
        <v>4</v>
      </c>
      <c r="AR2119" s="16">
        <v>2</v>
      </c>
      <c r="AS2119" s="16">
        <v>1</v>
      </c>
      <c r="AT2119" s="16">
        <v>3</v>
      </c>
      <c r="AU2119">
        <v>1</v>
      </c>
      <c r="AV2119">
        <v>1</v>
      </c>
      <c r="AW2119">
        <v>0</v>
      </c>
      <c r="AX2119">
        <v>0</v>
      </c>
      <c r="AY2119">
        <v>0</v>
      </c>
      <c r="AZ2119">
        <v>0</v>
      </c>
    </row>
    <row r="2120" spans="1:52" x14ac:dyDescent="0.35">
      <c r="A2120">
        <v>15398</v>
      </c>
      <c r="B2120" t="s">
        <v>69</v>
      </c>
      <c r="C2120" t="s">
        <v>74</v>
      </c>
      <c r="D2120" t="s">
        <v>68</v>
      </c>
      <c r="E2120" t="s">
        <v>75</v>
      </c>
      <c r="F2120" t="s">
        <v>196</v>
      </c>
      <c r="G2120" t="s">
        <v>96</v>
      </c>
      <c r="H2120" t="s">
        <v>97</v>
      </c>
      <c r="I2120" t="s">
        <v>207</v>
      </c>
      <c r="J2120" t="s">
        <v>111</v>
      </c>
      <c r="K2120" t="s">
        <v>202</v>
      </c>
      <c r="L2120">
        <v>10</v>
      </c>
      <c r="X2120" s="16"/>
      <c r="Y2120" t="s">
        <v>69</v>
      </c>
      <c r="AB2120">
        <v>5</v>
      </c>
      <c r="AE2120" s="16"/>
      <c r="AF2120" s="16"/>
      <c r="AG2120" s="16"/>
      <c r="AH2120" s="16"/>
      <c r="AI2120" s="16"/>
      <c r="AJ2120" s="16"/>
      <c r="AK2120">
        <v>8</v>
      </c>
      <c r="AL2120" s="16">
        <v>10</v>
      </c>
      <c r="AM2120" s="16">
        <v>7</v>
      </c>
      <c r="AN2120" s="16">
        <v>6</v>
      </c>
      <c r="AO2120" s="16">
        <v>10</v>
      </c>
      <c r="AP2120" s="16">
        <v>5</v>
      </c>
      <c r="AQ2120" s="16">
        <v>2</v>
      </c>
      <c r="AR2120" s="16">
        <v>1</v>
      </c>
      <c r="AS2120" s="16">
        <v>4</v>
      </c>
      <c r="AT2120" s="16">
        <v>3</v>
      </c>
      <c r="AU2120">
        <v>0</v>
      </c>
      <c r="AV2120">
        <v>0</v>
      </c>
      <c r="AW2120">
        <v>1</v>
      </c>
      <c r="AX2120">
        <v>0</v>
      </c>
      <c r="AY2120">
        <v>0</v>
      </c>
      <c r="AZ2120">
        <v>0</v>
      </c>
    </row>
    <row r="2121" spans="1:52" x14ac:dyDescent="0.35">
      <c r="A2121">
        <v>15400</v>
      </c>
      <c r="B2121" t="s">
        <v>69</v>
      </c>
      <c r="C2121" t="s">
        <v>74</v>
      </c>
      <c r="D2121" t="s">
        <v>68</v>
      </c>
      <c r="E2121" t="s">
        <v>76</v>
      </c>
      <c r="F2121" t="s">
        <v>198</v>
      </c>
      <c r="G2121" t="s">
        <v>95</v>
      </c>
      <c r="H2121" t="s">
        <v>98</v>
      </c>
      <c r="I2121" t="s">
        <v>209</v>
      </c>
      <c r="J2121" t="s">
        <v>111</v>
      </c>
      <c r="K2121" t="s">
        <v>204</v>
      </c>
      <c r="L2121">
        <v>9</v>
      </c>
      <c r="X2121" s="16"/>
      <c r="Y2121" t="s">
        <v>69</v>
      </c>
      <c r="AB2121">
        <v>4</v>
      </c>
      <c r="AE2121" s="16"/>
      <c r="AF2121" s="16"/>
      <c r="AG2121" s="16"/>
      <c r="AH2121" s="16"/>
      <c r="AI2121" s="16"/>
      <c r="AJ2121" s="16"/>
      <c r="AK2121">
        <v>10</v>
      </c>
      <c r="AL2121" s="16">
        <v>10</v>
      </c>
      <c r="AM2121" s="16">
        <v>9</v>
      </c>
      <c r="AN2121" s="16">
        <v>8</v>
      </c>
      <c r="AO2121" s="16">
        <v>8</v>
      </c>
      <c r="AP2121" s="16">
        <v>8</v>
      </c>
      <c r="AQ2121" s="16">
        <v>1</v>
      </c>
      <c r="AR2121" s="16">
        <v>4</v>
      </c>
      <c r="AS2121" s="16">
        <v>2</v>
      </c>
      <c r="AT2121" s="16">
        <v>3</v>
      </c>
      <c r="AU2121">
        <v>0</v>
      </c>
      <c r="AV2121">
        <v>0</v>
      </c>
      <c r="AW2121">
        <v>0</v>
      </c>
      <c r="AX2121">
        <v>1</v>
      </c>
      <c r="AY2121">
        <v>0</v>
      </c>
      <c r="AZ2121">
        <v>0</v>
      </c>
    </row>
    <row r="2122" spans="1:52" x14ac:dyDescent="0.35">
      <c r="A2122">
        <v>15403</v>
      </c>
      <c r="B2122" t="s">
        <v>69</v>
      </c>
      <c r="C2122" t="s">
        <v>74</v>
      </c>
      <c r="D2122" t="s">
        <v>68</v>
      </c>
      <c r="E2122" t="s">
        <v>83</v>
      </c>
      <c r="F2122" t="s">
        <v>196</v>
      </c>
      <c r="G2122" t="s">
        <v>96</v>
      </c>
      <c r="H2122" t="s">
        <v>97</v>
      </c>
      <c r="I2122" t="s">
        <v>207</v>
      </c>
      <c r="J2122" t="s">
        <v>111</v>
      </c>
      <c r="K2122" t="s">
        <v>204</v>
      </c>
      <c r="L2122">
        <v>8</v>
      </c>
      <c r="X2122" s="16"/>
      <c r="Y2122" t="s">
        <v>69</v>
      </c>
      <c r="AB2122">
        <v>4</v>
      </c>
      <c r="AE2122" s="16"/>
      <c r="AF2122" s="16"/>
      <c r="AG2122" s="16"/>
      <c r="AH2122" s="16"/>
      <c r="AI2122" s="16"/>
      <c r="AJ2122" s="16"/>
      <c r="AK2122">
        <v>10</v>
      </c>
      <c r="AL2122" s="16">
        <v>10</v>
      </c>
      <c r="AM2122" s="16">
        <v>10</v>
      </c>
      <c r="AN2122" s="16">
        <v>10</v>
      </c>
      <c r="AO2122" s="16">
        <v>8</v>
      </c>
      <c r="AP2122" s="16">
        <v>9</v>
      </c>
      <c r="AQ2122" s="16">
        <v>4</v>
      </c>
      <c r="AR2122" s="16">
        <v>2</v>
      </c>
      <c r="AS2122" s="16">
        <v>1</v>
      </c>
      <c r="AT2122" s="16">
        <v>3</v>
      </c>
      <c r="AU2122">
        <v>0</v>
      </c>
      <c r="AV2122">
        <v>1</v>
      </c>
      <c r="AW2122">
        <v>0</v>
      </c>
      <c r="AX2122">
        <v>0</v>
      </c>
      <c r="AY2122">
        <v>0</v>
      </c>
      <c r="AZ2122">
        <v>0</v>
      </c>
    </row>
    <row r="2123" spans="1:52" x14ac:dyDescent="0.35">
      <c r="A2123">
        <v>15404</v>
      </c>
      <c r="B2123" t="s">
        <v>69</v>
      </c>
      <c r="C2123" t="s">
        <v>74</v>
      </c>
      <c r="D2123" t="s">
        <v>68</v>
      </c>
      <c r="E2123" t="s">
        <v>79</v>
      </c>
      <c r="F2123" t="s">
        <v>198</v>
      </c>
      <c r="G2123" t="s">
        <v>95</v>
      </c>
      <c r="H2123" t="s">
        <v>98</v>
      </c>
      <c r="I2123" t="s">
        <v>206</v>
      </c>
      <c r="J2123" t="s">
        <v>110</v>
      </c>
      <c r="K2123" t="s">
        <v>202</v>
      </c>
      <c r="L2123">
        <v>9</v>
      </c>
      <c r="P2123">
        <v>10</v>
      </c>
      <c r="Q2123">
        <v>9</v>
      </c>
      <c r="R2123">
        <v>8</v>
      </c>
      <c r="S2123">
        <v>9</v>
      </c>
      <c r="T2123">
        <v>9</v>
      </c>
      <c r="U2123">
        <v>9</v>
      </c>
      <c r="V2123" t="s">
        <v>123</v>
      </c>
      <c r="X2123">
        <v>3</v>
      </c>
      <c r="Y2123" t="s">
        <v>69</v>
      </c>
      <c r="AB2123">
        <v>4</v>
      </c>
      <c r="AE2123" s="16"/>
      <c r="AF2123" s="16"/>
      <c r="AG2123" s="16"/>
      <c r="AH2123" s="16"/>
      <c r="AI2123" s="16"/>
      <c r="AJ2123" s="16"/>
      <c r="AL2123" s="16"/>
      <c r="AM2123" s="16"/>
      <c r="AN2123" s="16"/>
      <c r="AO2123" s="16"/>
      <c r="AP2123" s="16"/>
      <c r="AQ2123" s="16"/>
      <c r="AR2123" s="16"/>
      <c r="AS2123" s="16"/>
      <c r="AT2123" s="16"/>
      <c r="AU2123">
        <v>0</v>
      </c>
      <c r="AV2123">
        <v>1</v>
      </c>
      <c r="AW2123">
        <v>0</v>
      </c>
      <c r="AX2123">
        <v>0</v>
      </c>
      <c r="AY2123">
        <v>0</v>
      </c>
      <c r="AZ2123">
        <v>0</v>
      </c>
    </row>
    <row r="2124" spans="1:52" x14ac:dyDescent="0.35">
      <c r="A2124">
        <v>15405</v>
      </c>
      <c r="B2124" t="s">
        <v>69</v>
      </c>
      <c r="C2124" t="s">
        <v>74</v>
      </c>
      <c r="D2124" t="s">
        <v>68</v>
      </c>
      <c r="E2124" t="s">
        <v>78</v>
      </c>
      <c r="F2124" t="s">
        <v>200</v>
      </c>
      <c r="G2124" t="s">
        <v>96</v>
      </c>
      <c r="H2124" t="s">
        <v>98</v>
      </c>
      <c r="I2124" t="s">
        <v>207</v>
      </c>
      <c r="J2124" t="s">
        <v>110</v>
      </c>
      <c r="K2124" t="s">
        <v>202</v>
      </c>
      <c r="L2124">
        <v>3</v>
      </c>
      <c r="P2124">
        <v>7</v>
      </c>
      <c r="Q2124">
        <v>9</v>
      </c>
      <c r="R2124">
        <v>5</v>
      </c>
      <c r="S2124">
        <v>9</v>
      </c>
      <c r="T2124">
        <v>9</v>
      </c>
      <c r="U2124">
        <v>9</v>
      </c>
      <c r="V2124" t="s">
        <v>124</v>
      </c>
      <c r="X2124">
        <v>4</v>
      </c>
      <c r="Y2124" t="s">
        <v>69</v>
      </c>
      <c r="AB2124">
        <v>3</v>
      </c>
      <c r="AE2124" s="16"/>
      <c r="AF2124" s="16"/>
      <c r="AG2124" s="16"/>
      <c r="AH2124" s="16"/>
      <c r="AI2124" s="16"/>
      <c r="AJ2124" s="16"/>
      <c r="AL2124" s="16"/>
      <c r="AM2124" s="16"/>
      <c r="AN2124" s="16"/>
      <c r="AO2124" s="16"/>
      <c r="AP2124" s="16"/>
      <c r="AQ2124" s="16"/>
      <c r="AR2124" s="16"/>
      <c r="AS2124" s="16"/>
      <c r="AT2124" s="16"/>
      <c r="AU2124">
        <v>0</v>
      </c>
      <c r="AV2124">
        <v>0</v>
      </c>
      <c r="AW2124">
        <v>0</v>
      </c>
      <c r="AX2124">
        <v>0</v>
      </c>
      <c r="AY2124">
        <v>1</v>
      </c>
      <c r="AZ2124">
        <v>0</v>
      </c>
    </row>
    <row r="2125" spans="1:52" x14ac:dyDescent="0.35">
      <c r="A2125">
        <v>15407</v>
      </c>
      <c r="B2125" t="s">
        <v>69</v>
      </c>
      <c r="C2125" t="s">
        <v>74</v>
      </c>
      <c r="D2125" t="s">
        <v>68</v>
      </c>
      <c r="E2125" t="s">
        <v>81</v>
      </c>
      <c r="F2125" t="s">
        <v>198</v>
      </c>
      <c r="G2125" t="s">
        <v>96</v>
      </c>
      <c r="H2125" t="s">
        <v>97</v>
      </c>
      <c r="I2125" t="s">
        <v>205</v>
      </c>
      <c r="J2125" t="s">
        <v>111</v>
      </c>
      <c r="K2125" t="s">
        <v>116</v>
      </c>
      <c r="L2125">
        <v>7</v>
      </c>
      <c r="X2125" s="16"/>
      <c r="Y2125" t="s">
        <v>69</v>
      </c>
      <c r="AB2125">
        <v>3</v>
      </c>
      <c r="AE2125" s="16"/>
      <c r="AF2125" s="16"/>
      <c r="AG2125" s="16"/>
      <c r="AH2125" s="16"/>
      <c r="AI2125" s="16"/>
      <c r="AJ2125" s="16"/>
      <c r="AK2125">
        <v>9</v>
      </c>
      <c r="AL2125" s="16">
        <v>10</v>
      </c>
      <c r="AM2125" s="16">
        <v>7</v>
      </c>
      <c r="AN2125" s="16">
        <v>9</v>
      </c>
      <c r="AO2125" s="16">
        <v>10</v>
      </c>
      <c r="AP2125" s="16">
        <v>10</v>
      </c>
      <c r="AQ2125" s="16">
        <v>1</v>
      </c>
      <c r="AR2125" s="16">
        <v>2</v>
      </c>
      <c r="AS2125" s="16">
        <v>3</v>
      </c>
      <c r="AT2125" s="16">
        <v>4</v>
      </c>
      <c r="AU2125">
        <v>1</v>
      </c>
      <c r="AV2125">
        <v>0</v>
      </c>
      <c r="AW2125">
        <v>0</v>
      </c>
      <c r="AX2125">
        <v>0</v>
      </c>
      <c r="AY2125">
        <v>0</v>
      </c>
      <c r="AZ2125">
        <v>0</v>
      </c>
    </row>
    <row r="2126" spans="1:52" x14ac:dyDescent="0.35">
      <c r="A2126">
        <v>15408</v>
      </c>
      <c r="B2126" t="s">
        <v>69</v>
      </c>
      <c r="C2126" t="s">
        <v>74</v>
      </c>
      <c r="D2126" t="s">
        <v>68</v>
      </c>
      <c r="E2126" t="s">
        <v>77</v>
      </c>
      <c r="F2126" t="s">
        <v>196</v>
      </c>
      <c r="G2126" t="s">
        <v>96</v>
      </c>
      <c r="H2126" t="s">
        <v>97</v>
      </c>
      <c r="I2126" t="s">
        <v>201</v>
      </c>
      <c r="J2126" t="s">
        <v>111</v>
      </c>
      <c r="K2126" t="s">
        <v>116</v>
      </c>
      <c r="L2126">
        <v>8</v>
      </c>
      <c r="X2126" s="16"/>
      <c r="Y2126" t="s">
        <v>69</v>
      </c>
      <c r="AB2126">
        <v>5</v>
      </c>
      <c r="AE2126" s="16"/>
      <c r="AF2126" s="16"/>
      <c r="AG2126" s="16"/>
      <c r="AH2126" s="16"/>
      <c r="AI2126" s="16"/>
      <c r="AJ2126" s="16"/>
      <c r="AK2126">
        <v>6</v>
      </c>
      <c r="AL2126" s="16">
        <v>3</v>
      </c>
      <c r="AM2126" s="16">
        <v>9</v>
      </c>
      <c r="AN2126" s="16">
        <v>4</v>
      </c>
      <c r="AO2126" s="16">
        <v>9</v>
      </c>
      <c r="AP2126" s="16">
        <v>7</v>
      </c>
      <c r="AQ2126" s="16">
        <v>1</v>
      </c>
      <c r="AR2126" s="16">
        <v>4</v>
      </c>
      <c r="AS2126" s="16">
        <v>2</v>
      </c>
      <c r="AT2126" s="16">
        <v>3</v>
      </c>
      <c r="AU2126">
        <v>0</v>
      </c>
      <c r="AV2126">
        <v>0</v>
      </c>
      <c r="AW2126">
        <v>0</v>
      </c>
      <c r="AX2126">
        <v>0</v>
      </c>
      <c r="AY2126">
        <v>1</v>
      </c>
      <c r="AZ2126">
        <v>0</v>
      </c>
    </row>
    <row r="2127" spans="1:52" x14ac:dyDescent="0.35">
      <c r="A2127">
        <v>15412</v>
      </c>
      <c r="B2127" t="s">
        <v>69</v>
      </c>
      <c r="C2127" t="s">
        <v>74</v>
      </c>
      <c r="D2127" t="s">
        <v>68</v>
      </c>
      <c r="E2127" t="s">
        <v>80</v>
      </c>
      <c r="F2127" t="s">
        <v>196</v>
      </c>
      <c r="G2127" t="s">
        <v>96</v>
      </c>
      <c r="H2127" t="s">
        <v>97</v>
      </c>
      <c r="I2127" t="s">
        <v>206</v>
      </c>
      <c r="J2127" t="s">
        <v>111</v>
      </c>
      <c r="K2127" t="s">
        <v>202</v>
      </c>
      <c r="L2127">
        <v>7</v>
      </c>
      <c r="X2127" s="16"/>
      <c r="Y2127" t="s">
        <v>69</v>
      </c>
      <c r="AB2127">
        <v>4</v>
      </c>
      <c r="AE2127" s="16"/>
      <c r="AF2127" s="16"/>
      <c r="AG2127" s="16"/>
      <c r="AH2127" s="16"/>
      <c r="AI2127" s="16"/>
      <c r="AJ2127" s="16"/>
      <c r="AK2127">
        <v>8</v>
      </c>
      <c r="AL2127" s="16">
        <v>10</v>
      </c>
      <c r="AM2127" s="16">
        <v>10</v>
      </c>
      <c r="AN2127" s="16">
        <v>10</v>
      </c>
      <c r="AO2127" s="16">
        <v>8</v>
      </c>
      <c r="AP2127" s="16">
        <v>9</v>
      </c>
      <c r="AQ2127" s="16">
        <v>1</v>
      </c>
      <c r="AR2127" s="16">
        <v>3</v>
      </c>
      <c r="AS2127" s="16">
        <v>2</v>
      </c>
      <c r="AT2127" s="16">
        <v>4</v>
      </c>
      <c r="AU2127">
        <v>1</v>
      </c>
      <c r="AV2127">
        <v>1</v>
      </c>
      <c r="AW2127">
        <v>0</v>
      </c>
      <c r="AX2127">
        <v>0</v>
      </c>
      <c r="AY2127">
        <v>0</v>
      </c>
      <c r="AZ2127">
        <v>0</v>
      </c>
    </row>
    <row r="2128" spans="1:52" x14ac:dyDescent="0.35">
      <c r="A2128">
        <v>15414</v>
      </c>
      <c r="B2128" t="s">
        <v>69</v>
      </c>
      <c r="C2128" t="s">
        <v>74</v>
      </c>
      <c r="D2128" t="s">
        <v>68</v>
      </c>
      <c r="E2128" t="s">
        <v>83</v>
      </c>
      <c r="F2128" t="s">
        <v>208</v>
      </c>
      <c r="G2128" t="s">
        <v>94</v>
      </c>
      <c r="H2128" t="s">
        <v>99</v>
      </c>
      <c r="I2128" t="s">
        <v>203</v>
      </c>
      <c r="J2128" t="s">
        <v>110</v>
      </c>
      <c r="K2128" t="s">
        <v>204</v>
      </c>
      <c r="L2128">
        <v>9</v>
      </c>
      <c r="P2128">
        <v>10</v>
      </c>
      <c r="Q2128">
        <v>10</v>
      </c>
      <c r="R2128">
        <v>8</v>
      </c>
      <c r="S2128">
        <v>9</v>
      </c>
      <c r="T2128">
        <v>10</v>
      </c>
      <c r="U2128">
        <v>10</v>
      </c>
      <c r="V2128" t="s">
        <v>122</v>
      </c>
      <c r="X2128">
        <v>5</v>
      </c>
      <c r="Y2128" t="s">
        <v>68</v>
      </c>
      <c r="Z2128">
        <v>10</v>
      </c>
      <c r="AA2128">
        <v>5</v>
      </c>
      <c r="AB2128">
        <v>5</v>
      </c>
      <c r="AC2128">
        <v>10</v>
      </c>
      <c r="AD2128" t="s">
        <v>128</v>
      </c>
      <c r="AE2128" s="16">
        <v>2</v>
      </c>
      <c r="AF2128" s="16">
        <v>3</v>
      </c>
      <c r="AG2128" s="16">
        <v>3</v>
      </c>
      <c r="AH2128" s="16">
        <v>3</v>
      </c>
      <c r="AI2128" s="16">
        <v>1</v>
      </c>
      <c r="AJ2128" s="16"/>
      <c r="AL2128" s="16"/>
      <c r="AM2128" s="16"/>
      <c r="AN2128" s="16"/>
      <c r="AO2128" s="16"/>
      <c r="AP2128" s="16"/>
      <c r="AQ2128" s="16"/>
      <c r="AR2128" s="16"/>
      <c r="AS2128" s="16"/>
      <c r="AT2128" s="16"/>
      <c r="AU2128">
        <v>1</v>
      </c>
      <c r="AV2128">
        <v>0</v>
      </c>
      <c r="AW2128">
        <v>1</v>
      </c>
      <c r="AX2128">
        <v>0</v>
      </c>
      <c r="AY2128">
        <v>0</v>
      </c>
      <c r="AZ2128">
        <v>0</v>
      </c>
    </row>
    <row r="2129" spans="1:52" x14ac:dyDescent="0.35">
      <c r="A2129">
        <v>15418</v>
      </c>
      <c r="B2129" t="s">
        <v>69</v>
      </c>
      <c r="C2129" t="s">
        <v>74</v>
      </c>
      <c r="D2129" t="s">
        <v>68</v>
      </c>
      <c r="E2129" t="s">
        <v>75</v>
      </c>
      <c r="F2129" t="s">
        <v>198</v>
      </c>
      <c r="G2129" t="s">
        <v>95</v>
      </c>
      <c r="H2129" t="s">
        <v>97</v>
      </c>
      <c r="I2129" t="s">
        <v>207</v>
      </c>
      <c r="J2129" t="s">
        <v>111</v>
      </c>
      <c r="K2129" t="s">
        <v>116</v>
      </c>
      <c r="L2129">
        <v>4</v>
      </c>
      <c r="X2129" s="16"/>
      <c r="Y2129" t="s">
        <v>68</v>
      </c>
      <c r="Z2129">
        <v>6</v>
      </c>
      <c r="AA2129">
        <v>5</v>
      </c>
      <c r="AB2129">
        <v>5</v>
      </c>
      <c r="AC2129">
        <v>2</v>
      </c>
      <c r="AD2129" t="s">
        <v>129</v>
      </c>
      <c r="AE2129" s="16">
        <v>5</v>
      </c>
      <c r="AF2129" s="16">
        <v>3</v>
      </c>
      <c r="AG2129" s="16">
        <v>5</v>
      </c>
      <c r="AH2129" s="16">
        <v>3</v>
      </c>
      <c r="AI2129" s="16"/>
      <c r="AJ2129" s="16">
        <v>2</v>
      </c>
      <c r="AK2129">
        <v>3</v>
      </c>
      <c r="AL2129" s="16">
        <v>4</v>
      </c>
      <c r="AM2129" s="16">
        <v>3</v>
      </c>
      <c r="AN2129" s="16">
        <v>2</v>
      </c>
      <c r="AO2129" s="16">
        <v>4</v>
      </c>
      <c r="AP2129" s="16">
        <v>4</v>
      </c>
      <c r="AQ2129" s="16">
        <v>2</v>
      </c>
      <c r="AR2129" s="16">
        <v>4</v>
      </c>
      <c r="AS2129" s="16">
        <v>1</v>
      </c>
      <c r="AT2129" s="16">
        <v>3</v>
      </c>
      <c r="AU2129">
        <v>1</v>
      </c>
      <c r="AV2129">
        <v>0</v>
      </c>
      <c r="AW2129">
        <v>0</v>
      </c>
      <c r="AX2129">
        <v>0</v>
      </c>
      <c r="AY2129">
        <v>0</v>
      </c>
      <c r="AZ2129">
        <v>0</v>
      </c>
    </row>
    <row r="2130" spans="1:52" x14ac:dyDescent="0.35">
      <c r="A2130">
        <v>15419</v>
      </c>
      <c r="B2130" t="s">
        <v>69</v>
      </c>
      <c r="C2130" t="s">
        <v>74</v>
      </c>
      <c r="D2130" t="s">
        <v>68</v>
      </c>
      <c r="E2130" t="s">
        <v>85</v>
      </c>
      <c r="F2130" t="s">
        <v>200</v>
      </c>
      <c r="G2130" t="s">
        <v>96</v>
      </c>
      <c r="H2130" t="s">
        <v>98</v>
      </c>
      <c r="I2130" t="s">
        <v>197</v>
      </c>
      <c r="J2130" t="s">
        <v>111</v>
      </c>
      <c r="K2130" t="s">
        <v>204</v>
      </c>
      <c r="L2130">
        <v>7</v>
      </c>
      <c r="X2130" s="16"/>
      <c r="Y2130" t="s">
        <v>69</v>
      </c>
      <c r="AB2130">
        <v>4</v>
      </c>
      <c r="AE2130" s="16"/>
      <c r="AF2130" s="16"/>
      <c r="AG2130" s="16"/>
      <c r="AH2130" s="16"/>
      <c r="AI2130" s="16"/>
      <c r="AJ2130" s="16"/>
      <c r="AK2130">
        <v>9</v>
      </c>
      <c r="AL2130" s="16">
        <v>10</v>
      </c>
      <c r="AM2130" s="16">
        <v>7</v>
      </c>
      <c r="AN2130" s="16">
        <v>6</v>
      </c>
      <c r="AO2130" s="16">
        <v>7</v>
      </c>
      <c r="AP2130" s="16">
        <v>10</v>
      </c>
      <c r="AQ2130" s="16">
        <v>1</v>
      </c>
      <c r="AR2130" s="16">
        <v>3</v>
      </c>
      <c r="AS2130" s="16">
        <v>2</v>
      </c>
      <c r="AT2130" s="16">
        <v>4</v>
      </c>
      <c r="AU2130">
        <v>0</v>
      </c>
      <c r="AV2130">
        <v>0</v>
      </c>
      <c r="AW2130">
        <v>1</v>
      </c>
      <c r="AX2130">
        <v>0</v>
      </c>
      <c r="AY2130">
        <v>0</v>
      </c>
      <c r="AZ2130">
        <v>0</v>
      </c>
    </row>
    <row r="2131" spans="1:52" x14ac:dyDescent="0.35">
      <c r="A2131">
        <v>15420</v>
      </c>
      <c r="B2131" t="s">
        <v>69</v>
      </c>
      <c r="C2131" t="s">
        <v>74</v>
      </c>
      <c r="D2131" t="s">
        <v>68</v>
      </c>
      <c r="E2131" t="s">
        <v>86</v>
      </c>
      <c r="F2131" t="s">
        <v>196</v>
      </c>
      <c r="G2131" t="s">
        <v>96</v>
      </c>
      <c r="H2131" t="s">
        <v>98</v>
      </c>
      <c r="I2131" t="s">
        <v>203</v>
      </c>
      <c r="J2131" t="s">
        <v>112</v>
      </c>
      <c r="K2131" t="s">
        <v>116</v>
      </c>
      <c r="L2131">
        <v>8</v>
      </c>
      <c r="X2131" s="16"/>
      <c r="Y2131" t="s">
        <v>69</v>
      </c>
      <c r="AB2131">
        <v>4</v>
      </c>
      <c r="AE2131" s="16"/>
      <c r="AF2131" s="16"/>
      <c r="AG2131" s="16"/>
      <c r="AH2131" s="16"/>
      <c r="AI2131" s="16"/>
      <c r="AJ2131" s="16"/>
      <c r="AK2131">
        <v>9</v>
      </c>
      <c r="AL2131" s="16">
        <v>8</v>
      </c>
      <c r="AM2131" s="16">
        <v>8</v>
      </c>
      <c r="AN2131" s="16">
        <v>8</v>
      </c>
      <c r="AO2131" s="16">
        <v>9</v>
      </c>
      <c r="AP2131" s="16">
        <v>7</v>
      </c>
      <c r="AQ2131" s="16">
        <v>2</v>
      </c>
      <c r="AR2131" s="16">
        <v>1</v>
      </c>
      <c r="AS2131" s="16">
        <v>4</v>
      </c>
      <c r="AT2131" s="16">
        <v>3</v>
      </c>
      <c r="AU2131">
        <v>0</v>
      </c>
      <c r="AV2131">
        <v>0</v>
      </c>
      <c r="AW2131">
        <v>1</v>
      </c>
      <c r="AX2131">
        <v>0</v>
      </c>
      <c r="AY2131">
        <v>0</v>
      </c>
      <c r="AZ2131">
        <v>0</v>
      </c>
    </row>
    <row r="2132" spans="1:52" x14ac:dyDescent="0.35">
      <c r="A2132">
        <v>15423</v>
      </c>
      <c r="B2132" t="s">
        <v>69</v>
      </c>
      <c r="C2132" t="s">
        <v>74</v>
      </c>
      <c r="D2132" t="s">
        <v>68</v>
      </c>
      <c r="E2132" t="s">
        <v>86</v>
      </c>
      <c r="F2132" t="s">
        <v>208</v>
      </c>
      <c r="G2132" t="s">
        <v>96</v>
      </c>
      <c r="H2132" t="s">
        <v>98</v>
      </c>
      <c r="I2132" t="s">
        <v>209</v>
      </c>
      <c r="J2132" t="s">
        <v>111</v>
      </c>
      <c r="K2132" t="s">
        <v>204</v>
      </c>
      <c r="L2132">
        <v>10</v>
      </c>
      <c r="X2132" s="16"/>
      <c r="Y2132" t="s">
        <v>69</v>
      </c>
      <c r="AB2132">
        <v>4</v>
      </c>
      <c r="AE2132" s="16"/>
      <c r="AF2132" s="16"/>
      <c r="AG2132" s="16"/>
      <c r="AH2132" s="16"/>
      <c r="AI2132" s="16"/>
      <c r="AJ2132" s="16"/>
      <c r="AK2132">
        <v>9</v>
      </c>
      <c r="AL2132" s="16">
        <v>10</v>
      </c>
      <c r="AM2132" s="16">
        <v>7</v>
      </c>
      <c r="AN2132" s="16">
        <v>10</v>
      </c>
      <c r="AO2132" s="16">
        <v>9</v>
      </c>
      <c r="AP2132" s="16">
        <v>7</v>
      </c>
      <c r="AQ2132" s="16">
        <v>1</v>
      </c>
      <c r="AR2132" s="16">
        <v>2</v>
      </c>
      <c r="AS2132" s="16">
        <v>4</v>
      </c>
      <c r="AT2132" s="16">
        <v>3</v>
      </c>
      <c r="AU2132">
        <v>1</v>
      </c>
      <c r="AV2132">
        <v>0</v>
      </c>
      <c r="AW2132">
        <v>0</v>
      </c>
      <c r="AX2132">
        <v>0</v>
      </c>
      <c r="AY2132">
        <v>1</v>
      </c>
      <c r="AZ2132">
        <v>0</v>
      </c>
    </row>
    <row r="2133" spans="1:52" x14ac:dyDescent="0.35">
      <c r="A2133">
        <v>15424</v>
      </c>
      <c r="B2133" t="s">
        <v>69</v>
      </c>
      <c r="C2133" t="s">
        <v>74</v>
      </c>
      <c r="D2133" t="s">
        <v>68</v>
      </c>
      <c r="E2133" t="s">
        <v>78</v>
      </c>
      <c r="F2133" t="s">
        <v>200</v>
      </c>
      <c r="G2133" t="s">
        <v>96</v>
      </c>
      <c r="H2133" t="s">
        <v>98</v>
      </c>
      <c r="I2133" t="s">
        <v>199</v>
      </c>
      <c r="J2133" t="s">
        <v>111</v>
      </c>
      <c r="K2133" t="s">
        <v>116</v>
      </c>
      <c r="L2133">
        <v>9</v>
      </c>
      <c r="X2133" s="16"/>
      <c r="Y2133" t="s">
        <v>69</v>
      </c>
      <c r="AB2133">
        <v>4</v>
      </c>
      <c r="AE2133" s="16"/>
      <c r="AF2133" s="16"/>
      <c r="AG2133" s="16"/>
      <c r="AH2133" s="16"/>
      <c r="AI2133" s="16"/>
      <c r="AJ2133" s="16"/>
      <c r="AK2133">
        <v>10</v>
      </c>
      <c r="AL2133" s="16">
        <v>10</v>
      </c>
      <c r="AM2133" s="16">
        <v>7</v>
      </c>
      <c r="AN2133" s="16">
        <v>9</v>
      </c>
      <c r="AO2133" s="16">
        <v>7</v>
      </c>
      <c r="AP2133" s="16">
        <v>10</v>
      </c>
      <c r="AQ2133" s="16">
        <v>1</v>
      </c>
      <c r="AR2133" s="16">
        <v>4</v>
      </c>
      <c r="AS2133" s="16">
        <v>3</v>
      </c>
      <c r="AT2133" s="16">
        <v>2</v>
      </c>
      <c r="AU2133">
        <v>1</v>
      </c>
      <c r="AV2133">
        <v>0</v>
      </c>
      <c r="AW2133">
        <v>0</v>
      </c>
      <c r="AX2133">
        <v>0</v>
      </c>
      <c r="AY2133">
        <v>0</v>
      </c>
      <c r="AZ2133">
        <v>0</v>
      </c>
    </row>
    <row r="2134" spans="1:52" x14ac:dyDescent="0.35">
      <c r="A2134">
        <v>15429</v>
      </c>
      <c r="B2134" t="s">
        <v>69</v>
      </c>
      <c r="C2134" t="s">
        <v>74</v>
      </c>
      <c r="D2134" t="s">
        <v>68</v>
      </c>
      <c r="E2134" t="s">
        <v>78</v>
      </c>
      <c r="F2134" t="s">
        <v>198</v>
      </c>
      <c r="G2134" t="s">
        <v>95</v>
      </c>
      <c r="H2134" t="s">
        <v>97</v>
      </c>
      <c r="I2134" t="s">
        <v>206</v>
      </c>
      <c r="J2134" t="s">
        <v>111</v>
      </c>
      <c r="K2134" t="s">
        <v>202</v>
      </c>
      <c r="L2134">
        <v>7</v>
      </c>
      <c r="X2134" s="16"/>
      <c r="Y2134" t="s">
        <v>68</v>
      </c>
      <c r="Z2134">
        <v>5</v>
      </c>
      <c r="AA2134">
        <v>1</v>
      </c>
      <c r="AB2134">
        <v>3</v>
      </c>
      <c r="AC2134">
        <v>7</v>
      </c>
      <c r="AD2134" t="s">
        <v>128</v>
      </c>
      <c r="AE2134" s="16">
        <v>3</v>
      </c>
      <c r="AF2134" s="16">
        <v>4</v>
      </c>
      <c r="AG2134" s="16">
        <v>3</v>
      </c>
      <c r="AH2134" s="16">
        <v>4</v>
      </c>
      <c r="AI2134" s="16">
        <v>1</v>
      </c>
      <c r="AJ2134" s="16"/>
      <c r="AK2134">
        <v>9</v>
      </c>
      <c r="AL2134" s="16">
        <v>10</v>
      </c>
      <c r="AM2134" s="16">
        <v>10</v>
      </c>
      <c r="AN2134" s="16">
        <v>7</v>
      </c>
      <c r="AO2134" s="16">
        <v>8</v>
      </c>
      <c r="AP2134" s="16">
        <v>10</v>
      </c>
      <c r="AQ2134" s="16">
        <v>2</v>
      </c>
      <c r="AR2134" s="16">
        <v>1</v>
      </c>
      <c r="AS2134" s="16">
        <v>3</v>
      </c>
      <c r="AT2134" s="16">
        <v>4</v>
      </c>
      <c r="AU2134">
        <v>1</v>
      </c>
      <c r="AV2134">
        <v>1</v>
      </c>
      <c r="AW2134">
        <v>0</v>
      </c>
      <c r="AX2134">
        <v>0</v>
      </c>
      <c r="AY2134">
        <v>0</v>
      </c>
      <c r="AZ2134">
        <v>0</v>
      </c>
    </row>
    <row r="2135" spans="1:52" x14ac:dyDescent="0.35">
      <c r="A2135">
        <v>15430</v>
      </c>
      <c r="B2135" t="s">
        <v>69</v>
      </c>
      <c r="C2135" t="s">
        <v>74</v>
      </c>
      <c r="D2135" t="s">
        <v>68</v>
      </c>
      <c r="E2135" t="s">
        <v>85</v>
      </c>
      <c r="F2135" t="s">
        <v>198</v>
      </c>
      <c r="G2135" t="s">
        <v>96</v>
      </c>
      <c r="H2135" t="s">
        <v>97</v>
      </c>
      <c r="I2135" t="s">
        <v>197</v>
      </c>
      <c r="J2135" t="s">
        <v>111</v>
      </c>
      <c r="K2135" t="s">
        <v>202</v>
      </c>
      <c r="L2135">
        <v>8</v>
      </c>
      <c r="X2135" s="16"/>
      <c r="Y2135" t="s">
        <v>68</v>
      </c>
      <c r="Z2135">
        <v>9</v>
      </c>
      <c r="AA2135">
        <v>4</v>
      </c>
      <c r="AB2135">
        <v>3</v>
      </c>
      <c r="AC2135">
        <v>9</v>
      </c>
      <c r="AD2135" t="s">
        <v>129</v>
      </c>
      <c r="AE2135" s="16">
        <v>5</v>
      </c>
      <c r="AF2135" s="16">
        <v>3</v>
      </c>
      <c r="AG2135" s="16">
        <v>5</v>
      </c>
      <c r="AH2135" s="16">
        <v>4</v>
      </c>
      <c r="AI2135" s="16"/>
      <c r="AJ2135" s="16">
        <v>2</v>
      </c>
      <c r="AK2135">
        <v>7</v>
      </c>
      <c r="AL2135" s="16">
        <v>7</v>
      </c>
      <c r="AM2135" s="16">
        <v>8</v>
      </c>
      <c r="AN2135" s="16">
        <v>6</v>
      </c>
      <c r="AO2135" s="16">
        <v>7</v>
      </c>
      <c r="AP2135" s="16">
        <v>7</v>
      </c>
      <c r="AQ2135" s="16">
        <v>3</v>
      </c>
      <c r="AR2135" s="16">
        <v>1</v>
      </c>
      <c r="AS2135" s="16">
        <v>4</v>
      </c>
      <c r="AT2135" s="16">
        <v>2</v>
      </c>
      <c r="AU2135">
        <v>1</v>
      </c>
      <c r="AV2135">
        <v>0</v>
      </c>
      <c r="AW2135">
        <v>0</v>
      </c>
      <c r="AX2135">
        <v>0</v>
      </c>
      <c r="AY2135">
        <v>0</v>
      </c>
      <c r="AZ2135">
        <v>0</v>
      </c>
    </row>
    <row r="2136" spans="1:52" x14ac:dyDescent="0.35">
      <c r="A2136">
        <v>15436</v>
      </c>
      <c r="B2136" t="s">
        <v>69</v>
      </c>
      <c r="C2136" t="s">
        <v>74</v>
      </c>
      <c r="D2136" t="s">
        <v>68</v>
      </c>
      <c r="E2136" t="s">
        <v>80</v>
      </c>
      <c r="F2136" t="s">
        <v>196</v>
      </c>
      <c r="G2136" t="s">
        <v>96</v>
      </c>
      <c r="H2136" t="s">
        <v>97</v>
      </c>
      <c r="I2136" t="s">
        <v>207</v>
      </c>
      <c r="J2136" t="s">
        <v>111</v>
      </c>
      <c r="K2136" t="s">
        <v>202</v>
      </c>
      <c r="L2136">
        <v>9</v>
      </c>
      <c r="X2136" s="16"/>
      <c r="Y2136" t="s">
        <v>68</v>
      </c>
      <c r="Z2136">
        <v>10</v>
      </c>
      <c r="AA2136">
        <v>4</v>
      </c>
      <c r="AB2136">
        <v>4</v>
      </c>
      <c r="AC2136">
        <v>8</v>
      </c>
      <c r="AD2136" t="s">
        <v>129</v>
      </c>
      <c r="AE2136" s="16">
        <v>3</v>
      </c>
      <c r="AF2136" s="16">
        <v>3</v>
      </c>
      <c r="AG2136" s="16">
        <v>3</v>
      </c>
      <c r="AH2136" s="16">
        <v>4</v>
      </c>
      <c r="AI2136" s="16"/>
      <c r="AJ2136" s="16">
        <v>2</v>
      </c>
      <c r="AK2136">
        <v>10</v>
      </c>
      <c r="AL2136" s="16">
        <v>9</v>
      </c>
      <c r="AM2136" s="16">
        <v>10</v>
      </c>
      <c r="AN2136" s="16">
        <v>9</v>
      </c>
      <c r="AO2136" s="16">
        <v>8</v>
      </c>
      <c r="AP2136" s="16">
        <v>10</v>
      </c>
      <c r="AQ2136" s="16">
        <v>4</v>
      </c>
      <c r="AR2136" s="16">
        <v>2</v>
      </c>
      <c r="AS2136" s="16">
        <v>1</v>
      </c>
      <c r="AT2136" s="16">
        <v>3</v>
      </c>
      <c r="AU2136">
        <v>1</v>
      </c>
      <c r="AV2136">
        <v>0</v>
      </c>
      <c r="AW2136">
        <v>0</v>
      </c>
      <c r="AX2136">
        <v>0</v>
      </c>
      <c r="AY2136">
        <v>0</v>
      </c>
      <c r="AZ2136">
        <v>0</v>
      </c>
    </row>
    <row r="2137" spans="1:52" x14ac:dyDescent="0.35">
      <c r="A2137">
        <v>15438</v>
      </c>
      <c r="B2137" t="s">
        <v>69</v>
      </c>
      <c r="C2137" t="s">
        <v>74</v>
      </c>
      <c r="D2137" t="s">
        <v>68</v>
      </c>
      <c r="E2137" t="s">
        <v>79</v>
      </c>
      <c r="F2137" t="s">
        <v>196</v>
      </c>
      <c r="G2137" t="s">
        <v>96</v>
      </c>
      <c r="H2137" t="s">
        <v>98</v>
      </c>
      <c r="I2137" t="s">
        <v>207</v>
      </c>
      <c r="J2137" t="s">
        <v>111</v>
      </c>
      <c r="K2137" t="s">
        <v>116</v>
      </c>
      <c r="L2137">
        <v>9</v>
      </c>
      <c r="X2137" s="16"/>
      <c r="Y2137" t="s">
        <v>69</v>
      </c>
      <c r="AB2137">
        <v>4</v>
      </c>
      <c r="AE2137" s="16"/>
      <c r="AF2137" s="16"/>
      <c r="AG2137" s="16"/>
      <c r="AH2137" s="16"/>
      <c r="AI2137" s="16"/>
      <c r="AJ2137" s="16"/>
      <c r="AK2137">
        <v>10</v>
      </c>
      <c r="AL2137" s="16">
        <v>10</v>
      </c>
      <c r="AM2137" s="16">
        <v>10</v>
      </c>
      <c r="AN2137" s="16">
        <v>7</v>
      </c>
      <c r="AO2137" s="16">
        <v>9</v>
      </c>
      <c r="AP2137" s="16">
        <v>9</v>
      </c>
      <c r="AQ2137" s="16">
        <v>2</v>
      </c>
      <c r="AR2137" s="16">
        <v>1</v>
      </c>
      <c r="AS2137" s="16">
        <v>4</v>
      </c>
      <c r="AT2137" s="16">
        <v>3</v>
      </c>
      <c r="AU2137">
        <v>0</v>
      </c>
      <c r="AV2137">
        <v>1</v>
      </c>
      <c r="AW2137">
        <v>1</v>
      </c>
      <c r="AX2137">
        <v>0</v>
      </c>
      <c r="AY2137">
        <v>0</v>
      </c>
      <c r="AZ2137">
        <v>0</v>
      </c>
    </row>
    <row r="2138" spans="1:52" x14ac:dyDescent="0.35">
      <c r="A2138">
        <v>15439</v>
      </c>
      <c r="B2138" t="s">
        <v>69</v>
      </c>
      <c r="C2138" t="s">
        <v>74</v>
      </c>
      <c r="D2138" t="s">
        <v>68</v>
      </c>
      <c r="E2138" t="s">
        <v>79</v>
      </c>
      <c r="F2138" t="s">
        <v>198</v>
      </c>
      <c r="G2138" t="s">
        <v>96</v>
      </c>
      <c r="H2138" t="s">
        <v>97</v>
      </c>
      <c r="I2138" t="s">
        <v>205</v>
      </c>
      <c r="J2138" t="s">
        <v>111</v>
      </c>
      <c r="K2138" t="s">
        <v>204</v>
      </c>
      <c r="L2138">
        <v>10</v>
      </c>
      <c r="X2138" s="16"/>
      <c r="Y2138" t="s">
        <v>69</v>
      </c>
      <c r="AB2138">
        <v>5</v>
      </c>
      <c r="AE2138" s="16"/>
      <c r="AF2138" s="16"/>
      <c r="AG2138" s="16"/>
      <c r="AH2138" s="16"/>
      <c r="AI2138" s="16"/>
      <c r="AJ2138" s="16"/>
      <c r="AK2138">
        <v>9</v>
      </c>
      <c r="AL2138" s="16">
        <v>10</v>
      </c>
      <c r="AM2138" s="16">
        <v>9</v>
      </c>
      <c r="AN2138" s="16">
        <v>8</v>
      </c>
      <c r="AO2138" s="16">
        <v>8</v>
      </c>
      <c r="AP2138" s="16">
        <v>10</v>
      </c>
      <c r="AQ2138" s="16">
        <v>1</v>
      </c>
      <c r="AR2138" s="16">
        <v>4</v>
      </c>
      <c r="AS2138" s="16">
        <v>2</v>
      </c>
      <c r="AT2138" s="16">
        <v>3</v>
      </c>
      <c r="AU2138">
        <v>0</v>
      </c>
      <c r="AV2138">
        <v>0</v>
      </c>
      <c r="AW2138">
        <v>1</v>
      </c>
      <c r="AX2138">
        <v>0</v>
      </c>
      <c r="AY2138">
        <v>0</v>
      </c>
      <c r="AZ2138">
        <v>0</v>
      </c>
    </row>
    <row r="2139" spans="1:52" x14ac:dyDescent="0.35">
      <c r="A2139">
        <v>15440</v>
      </c>
      <c r="B2139" t="s">
        <v>69</v>
      </c>
      <c r="C2139" t="s">
        <v>74</v>
      </c>
      <c r="D2139" t="s">
        <v>68</v>
      </c>
      <c r="E2139" t="s">
        <v>78</v>
      </c>
      <c r="F2139" t="s">
        <v>200</v>
      </c>
      <c r="G2139" t="s">
        <v>94</v>
      </c>
      <c r="H2139" t="s">
        <v>98</v>
      </c>
      <c r="I2139" t="s">
        <v>206</v>
      </c>
      <c r="J2139" t="s">
        <v>110</v>
      </c>
      <c r="K2139" t="s">
        <v>202</v>
      </c>
      <c r="L2139">
        <v>6</v>
      </c>
      <c r="P2139">
        <v>6</v>
      </c>
      <c r="Q2139">
        <v>3</v>
      </c>
      <c r="R2139">
        <v>5</v>
      </c>
      <c r="S2139">
        <v>6</v>
      </c>
      <c r="T2139">
        <v>6</v>
      </c>
      <c r="U2139">
        <v>3</v>
      </c>
      <c r="V2139" t="s">
        <v>124</v>
      </c>
      <c r="X2139">
        <v>2</v>
      </c>
      <c r="Y2139" t="s">
        <v>69</v>
      </c>
      <c r="AB2139">
        <v>4</v>
      </c>
      <c r="AE2139" s="16"/>
      <c r="AF2139" s="16"/>
      <c r="AG2139" s="16"/>
      <c r="AH2139" s="16"/>
      <c r="AI2139" s="16"/>
      <c r="AJ2139" s="16"/>
      <c r="AL2139" s="16"/>
      <c r="AM2139" s="16"/>
      <c r="AN2139" s="16"/>
      <c r="AO2139" s="16"/>
      <c r="AP2139" s="16"/>
      <c r="AQ2139" s="16"/>
      <c r="AR2139" s="16"/>
      <c r="AS2139" s="16"/>
      <c r="AT2139" s="16"/>
      <c r="AU2139">
        <v>0</v>
      </c>
      <c r="AV2139">
        <v>0</v>
      </c>
      <c r="AW2139">
        <v>0</v>
      </c>
      <c r="AX2139">
        <v>1</v>
      </c>
      <c r="AY2139">
        <v>0</v>
      </c>
      <c r="AZ2139">
        <v>0</v>
      </c>
    </row>
    <row r="2140" spans="1:52" x14ac:dyDescent="0.35">
      <c r="A2140">
        <v>15441</v>
      </c>
      <c r="B2140" t="s">
        <v>69</v>
      </c>
      <c r="C2140" t="s">
        <v>74</v>
      </c>
      <c r="D2140" t="s">
        <v>68</v>
      </c>
      <c r="E2140" t="s">
        <v>78</v>
      </c>
      <c r="F2140" t="s">
        <v>198</v>
      </c>
      <c r="G2140" t="s">
        <v>95</v>
      </c>
      <c r="H2140" t="s">
        <v>98</v>
      </c>
      <c r="I2140" t="s">
        <v>209</v>
      </c>
      <c r="J2140" t="s">
        <v>110</v>
      </c>
      <c r="K2140" t="s">
        <v>204</v>
      </c>
      <c r="L2140">
        <v>10</v>
      </c>
      <c r="P2140">
        <v>9</v>
      </c>
      <c r="Q2140">
        <v>9</v>
      </c>
      <c r="R2140">
        <v>10</v>
      </c>
      <c r="S2140">
        <v>10</v>
      </c>
      <c r="T2140">
        <v>8</v>
      </c>
      <c r="U2140">
        <v>9</v>
      </c>
      <c r="V2140" t="s">
        <v>122</v>
      </c>
      <c r="X2140">
        <v>4</v>
      </c>
      <c r="Y2140" t="s">
        <v>69</v>
      </c>
      <c r="AB2140">
        <v>5</v>
      </c>
      <c r="AE2140" s="16"/>
      <c r="AF2140" s="16"/>
      <c r="AG2140" s="16"/>
      <c r="AH2140" s="16"/>
      <c r="AI2140" s="16"/>
      <c r="AJ2140" s="16"/>
      <c r="AL2140" s="16"/>
      <c r="AM2140" s="16"/>
      <c r="AN2140" s="16"/>
      <c r="AO2140" s="16"/>
      <c r="AP2140" s="16"/>
      <c r="AQ2140" s="16"/>
      <c r="AR2140" s="16"/>
      <c r="AS2140" s="16"/>
      <c r="AT2140" s="16"/>
      <c r="AU2140">
        <v>0</v>
      </c>
      <c r="AV2140">
        <v>0</v>
      </c>
      <c r="AW2140">
        <v>0</v>
      </c>
      <c r="AX2140">
        <v>0</v>
      </c>
      <c r="AY2140">
        <v>1</v>
      </c>
      <c r="AZ2140">
        <v>0</v>
      </c>
    </row>
    <row r="2141" spans="1:52" x14ac:dyDescent="0.35">
      <c r="A2141">
        <v>15442</v>
      </c>
      <c r="B2141" t="s">
        <v>69</v>
      </c>
      <c r="C2141" t="s">
        <v>74</v>
      </c>
      <c r="D2141" t="s">
        <v>68</v>
      </c>
      <c r="E2141" t="s">
        <v>78</v>
      </c>
      <c r="F2141" t="s">
        <v>208</v>
      </c>
      <c r="G2141" t="s">
        <v>96</v>
      </c>
      <c r="H2141" t="s">
        <v>98</v>
      </c>
      <c r="I2141" t="s">
        <v>205</v>
      </c>
      <c r="J2141" t="s">
        <v>111</v>
      </c>
      <c r="K2141" t="s">
        <v>202</v>
      </c>
      <c r="L2141">
        <v>7</v>
      </c>
      <c r="X2141" s="16"/>
      <c r="Y2141" t="s">
        <v>68</v>
      </c>
      <c r="Z2141">
        <v>8</v>
      </c>
      <c r="AA2141">
        <v>4</v>
      </c>
      <c r="AB2141">
        <v>4</v>
      </c>
      <c r="AC2141">
        <v>9</v>
      </c>
      <c r="AD2141" t="s">
        <v>129</v>
      </c>
      <c r="AE2141" s="16">
        <v>5</v>
      </c>
      <c r="AF2141" s="16">
        <v>4</v>
      </c>
      <c r="AG2141" s="16">
        <v>3</v>
      </c>
      <c r="AH2141" s="16">
        <v>4</v>
      </c>
      <c r="AI2141" s="16"/>
      <c r="AJ2141" s="16">
        <v>3</v>
      </c>
      <c r="AK2141">
        <v>5</v>
      </c>
      <c r="AL2141" s="16">
        <v>6</v>
      </c>
      <c r="AM2141" s="16">
        <v>2</v>
      </c>
      <c r="AN2141" s="16">
        <v>7</v>
      </c>
      <c r="AO2141" s="16">
        <v>8</v>
      </c>
      <c r="AP2141" s="16">
        <v>5</v>
      </c>
      <c r="AQ2141" s="16">
        <v>2</v>
      </c>
      <c r="AR2141" s="16">
        <v>4</v>
      </c>
      <c r="AS2141" s="16">
        <v>1</v>
      </c>
      <c r="AT2141" s="16">
        <v>3</v>
      </c>
      <c r="AU2141">
        <v>0</v>
      </c>
      <c r="AV2141">
        <v>1</v>
      </c>
      <c r="AW2141">
        <v>0</v>
      </c>
      <c r="AX2141">
        <v>0</v>
      </c>
      <c r="AY2141">
        <v>1</v>
      </c>
      <c r="AZ2141">
        <v>0</v>
      </c>
    </row>
    <row r="2142" spans="1:52" x14ac:dyDescent="0.35">
      <c r="A2142">
        <v>15444</v>
      </c>
      <c r="B2142" t="s">
        <v>69</v>
      </c>
      <c r="C2142" t="s">
        <v>74</v>
      </c>
      <c r="D2142" t="s">
        <v>68</v>
      </c>
      <c r="E2142" t="s">
        <v>76</v>
      </c>
      <c r="F2142" t="s">
        <v>196</v>
      </c>
      <c r="G2142" t="s">
        <v>96</v>
      </c>
      <c r="H2142" t="s">
        <v>97</v>
      </c>
      <c r="I2142" t="s">
        <v>197</v>
      </c>
      <c r="J2142" t="s">
        <v>112</v>
      </c>
      <c r="K2142" t="s">
        <v>202</v>
      </c>
      <c r="L2142">
        <v>8</v>
      </c>
      <c r="X2142" s="16"/>
      <c r="Y2142" t="s">
        <v>69</v>
      </c>
      <c r="AB2142">
        <v>4</v>
      </c>
      <c r="AE2142" s="16"/>
      <c r="AF2142" s="16"/>
      <c r="AG2142" s="16"/>
      <c r="AH2142" s="16"/>
      <c r="AI2142" s="16"/>
      <c r="AJ2142" s="16"/>
      <c r="AK2142">
        <v>6</v>
      </c>
      <c r="AL2142" s="16">
        <v>8</v>
      </c>
      <c r="AM2142" s="16">
        <v>6</v>
      </c>
      <c r="AN2142" s="16">
        <v>4</v>
      </c>
      <c r="AO2142" s="16">
        <v>7</v>
      </c>
      <c r="AP2142" s="16">
        <v>4</v>
      </c>
      <c r="AQ2142" s="16">
        <v>3</v>
      </c>
      <c r="AR2142" s="16">
        <v>4</v>
      </c>
      <c r="AS2142" s="16">
        <v>1</v>
      </c>
      <c r="AT2142" s="16">
        <v>2</v>
      </c>
      <c r="AU2142">
        <v>1</v>
      </c>
      <c r="AV2142">
        <v>1</v>
      </c>
      <c r="AW2142">
        <v>0</v>
      </c>
      <c r="AX2142">
        <v>0</v>
      </c>
      <c r="AY2142">
        <v>0</v>
      </c>
      <c r="AZ2142">
        <v>0</v>
      </c>
    </row>
    <row r="2143" spans="1:52" x14ac:dyDescent="0.35">
      <c r="A2143">
        <v>15446</v>
      </c>
      <c r="B2143" t="s">
        <v>69</v>
      </c>
      <c r="C2143" t="s">
        <v>74</v>
      </c>
      <c r="D2143" t="s">
        <v>68</v>
      </c>
      <c r="E2143" t="s">
        <v>77</v>
      </c>
      <c r="F2143" t="s">
        <v>200</v>
      </c>
      <c r="G2143" t="s">
        <v>96</v>
      </c>
      <c r="H2143" t="s">
        <v>99</v>
      </c>
      <c r="I2143" t="s">
        <v>209</v>
      </c>
      <c r="J2143" t="s">
        <v>111</v>
      </c>
      <c r="K2143" t="s">
        <v>202</v>
      </c>
      <c r="L2143">
        <v>6</v>
      </c>
      <c r="X2143" s="16"/>
      <c r="Y2143" t="s">
        <v>69</v>
      </c>
      <c r="AB2143">
        <v>5</v>
      </c>
      <c r="AE2143" s="16"/>
      <c r="AF2143" s="16"/>
      <c r="AG2143" s="16"/>
      <c r="AH2143" s="16"/>
      <c r="AI2143" s="16"/>
      <c r="AJ2143" s="16"/>
      <c r="AK2143">
        <v>8</v>
      </c>
      <c r="AL2143" s="16">
        <v>9</v>
      </c>
      <c r="AM2143" s="16">
        <v>10</v>
      </c>
      <c r="AN2143" s="16">
        <v>10</v>
      </c>
      <c r="AO2143" s="16">
        <v>10</v>
      </c>
      <c r="AP2143" s="16">
        <v>9</v>
      </c>
      <c r="AQ2143" s="16">
        <v>1</v>
      </c>
      <c r="AR2143" s="16">
        <v>3</v>
      </c>
      <c r="AS2143" s="16">
        <v>2</v>
      </c>
      <c r="AT2143" s="16">
        <v>4</v>
      </c>
      <c r="AU2143">
        <v>1</v>
      </c>
      <c r="AV2143">
        <v>0</v>
      </c>
      <c r="AW2143">
        <v>0</v>
      </c>
      <c r="AX2143">
        <v>0</v>
      </c>
      <c r="AY2143">
        <v>1</v>
      </c>
      <c r="AZ2143">
        <v>0</v>
      </c>
    </row>
    <row r="2144" spans="1:52" x14ac:dyDescent="0.35">
      <c r="A2144">
        <v>15448</v>
      </c>
      <c r="B2144" t="s">
        <v>69</v>
      </c>
      <c r="C2144" t="s">
        <v>74</v>
      </c>
      <c r="D2144" t="s">
        <v>68</v>
      </c>
      <c r="E2144" t="s">
        <v>81</v>
      </c>
      <c r="F2144" t="s">
        <v>198</v>
      </c>
      <c r="G2144" t="s">
        <v>95</v>
      </c>
      <c r="H2144" t="s">
        <v>97</v>
      </c>
      <c r="I2144" t="s">
        <v>199</v>
      </c>
      <c r="J2144" t="s">
        <v>111</v>
      </c>
      <c r="K2144" t="s">
        <v>202</v>
      </c>
      <c r="L2144">
        <v>10</v>
      </c>
      <c r="X2144" s="16"/>
      <c r="Y2144" t="s">
        <v>69</v>
      </c>
      <c r="AB2144">
        <v>4</v>
      </c>
      <c r="AE2144" s="16"/>
      <c r="AF2144" s="16"/>
      <c r="AG2144" s="16"/>
      <c r="AH2144" s="16"/>
      <c r="AI2144" s="16"/>
      <c r="AJ2144" s="16"/>
      <c r="AK2144">
        <v>9</v>
      </c>
      <c r="AL2144" s="16">
        <v>8</v>
      </c>
      <c r="AM2144" s="16">
        <v>8</v>
      </c>
      <c r="AN2144" s="16">
        <v>10</v>
      </c>
      <c r="AO2144" s="16">
        <v>7</v>
      </c>
      <c r="AP2144" s="16">
        <v>9</v>
      </c>
      <c r="AQ2144" s="16">
        <v>1</v>
      </c>
      <c r="AR2144" s="16">
        <v>4</v>
      </c>
      <c r="AS2144" s="16">
        <v>3</v>
      </c>
      <c r="AT2144" s="16">
        <v>2</v>
      </c>
      <c r="AU2144">
        <v>0</v>
      </c>
      <c r="AV2144">
        <v>0</v>
      </c>
      <c r="AW2144">
        <v>0</v>
      </c>
      <c r="AX2144">
        <v>0</v>
      </c>
      <c r="AY2144">
        <v>1</v>
      </c>
      <c r="AZ2144">
        <v>0</v>
      </c>
    </row>
    <row r="2145" spans="1:52" x14ac:dyDescent="0.35">
      <c r="A2145">
        <v>15450</v>
      </c>
      <c r="B2145" t="s">
        <v>69</v>
      </c>
      <c r="C2145" t="s">
        <v>74</v>
      </c>
      <c r="D2145" t="s">
        <v>68</v>
      </c>
      <c r="E2145" t="s">
        <v>84</v>
      </c>
      <c r="F2145" t="s">
        <v>196</v>
      </c>
      <c r="G2145" t="s">
        <v>96</v>
      </c>
      <c r="H2145" t="s">
        <v>97</v>
      </c>
      <c r="I2145" t="s">
        <v>201</v>
      </c>
      <c r="J2145" t="s">
        <v>111</v>
      </c>
      <c r="K2145" t="s">
        <v>116</v>
      </c>
      <c r="L2145">
        <v>9</v>
      </c>
      <c r="X2145" s="16"/>
      <c r="Y2145" t="s">
        <v>68</v>
      </c>
      <c r="Z2145">
        <v>7</v>
      </c>
      <c r="AA2145">
        <v>2</v>
      </c>
      <c r="AB2145">
        <v>5</v>
      </c>
      <c r="AC2145">
        <v>10</v>
      </c>
      <c r="AD2145" t="s">
        <v>129</v>
      </c>
      <c r="AE2145" s="16">
        <v>4</v>
      </c>
      <c r="AF2145" s="16">
        <v>3</v>
      </c>
      <c r="AG2145" s="16">
        <v>5</v>
      </c>
      <c r="AH2145" s="16">
        <v>5</v>
      </c>
      <c r="AI2145" s="16"/>
      <c r="AJ2145" s="16">
        <v>1</v>
      </c>
      <c r="AK2145">
        <v>10</v>
      </c>
      <c r="AL2145" s="16">
        <v>10</v>
      </c>
      <c r="AM2145" s="16">
        <v>8</v>
      </c>
      <c r="AN2145" s="16">
        <v>9</v>
      </c>
      <c r="AO2145" s="16">
        <v>10</v>
      </c>
      <c r="AP2145" s="16">
        <v>10</v>
      </c>
      <c r="AQ2145" s="16">
        <v>2</v>
      </c>
      <c r="AR2145" s="16">
        <v>4</v>
      </c>
      <c r="AS2145" s="16">
        <v>1</v>
      </c>
      <c r="AT2145" s="16">
        <v>3</v>
      </c>
      <c r="AU2145">
        <v>0</v>
      </c>
      <c r="AV2145">
        <v>1</v>
      </c>
      <c r="AW2145">
        <v>0</v>
      </c>
      <c r="AX2145">
        <v>0</v>
      </c>
      <c r="AY2145">
        <v>0</v>
      </c>
      <c r="AZ2145">
        <v>0</v>
      </c>
    </row>
    <row r="2146" spans="1:52" x14ac:dyDescent="0.35">
      <c r="A2146">
        <v>15452</v>
      </c>
      <c r="B2146" t="s">
        <v>69</v>
      </c>
      <c r="C2146" t="s">
        <v>74</v>
      </c>
      <c r="D2146" t="s">
        <v>68</v>
      </c>
      <c r="E2146" t="s">
        <v>82</v>
      </c>
      <c r="F2146" t="s">
        <v>196</v>
      </c>
      <c r="G2146" t="s">
        <v>96</v>
      </c>
      <c r="H2146" t="s">
        <v>97</v>
      </c>
      <c r="I2146" t="s">
        <v>209</v>
      </c>
      <c r="J2146" t="s">
        <v>111</v>
      </c>
      <c r="K2146" t="s">
        <v>204</v>
      </c>
      <c r="L2146">
        <v>9</v>
      </c>
      <c r="X2146" s="16"/>
      <c r="Y2146" t="s">
        <v>69</v>
      </c>
      <c r="AB2146">
        <v>5</v>
      </c>
      <c r="AE2146" s="16"/>
      <c r="AF2146" s="16"/>
      <c r="AG2146" s="16"/>
      <c r="AH2146" s="16"/>
      <c r="AI2146" s="16"/>
      <c r="AJ2146" s="16"/>
      <c r="AK2146">
        <v>9</v>
      </c>
      <c r="AL2146" s="16">
        <v>8</v>
      </c>
      <c r="AM2146" s="16">
        <v>9</v>
      </c>
      <c r="AN2146" s="16">
        <v>7</v>
      </c>
      <c r="AO2146" s="16">
        <v>8</v>
      </c>
      <c r="AP2146" s="16">
        <v>7</v>
      </c>
      <c r="AQ2146" s="16">
        <v>4</v>
      </c>
      <c r="AR2146" s="16">
        <v>3</v>
      </c>
      <c r="AS2146" s="16">
        <v>2</v>
      </c>
      <c r="AT2146" s="16">
        <v>1</v>
      </c>
      <c r="AU2146">
        <v>0</v>
      </c>
      <c r="AV2146">
        <v>0</v>
      </c>
      <c r="AW2146">
        <v>0</v>
      </c>
      <c r="AX2146">
        <v>0</v>
      </c>
      <c r="AY2146">
        <v>1</v>
      </c>
      <c r="AZ2146">
        <v>0</v>
      </c>
    </row>
    <row r="2147" spans="1:52" x14ac:dyDescent="0.35">
      <c r="A2147">
        <v>15453</v>
      </c>
      <c r="B2147" t="s">
        <v>69</v>
      </c>
      <c r="C2147" t="s">
        <v>74</v>
      </c>
      <c r="D2147" t="s">
        <v>68</v>
      </c>
      <c r="E2147" t="s">
        <v>85</v>
      </c>
      <c r="F2147" t="s">
        <v>196</v>
      </c>
      <c r="G2147" t="s">
        <v>96</v>
      </c>
      <c r="H2147" t="s">
        <v>98</v>
      </c>
      <c r="I2147" t="s">
        <v>203</v>
      </c>
      <c r="J2147" t="s">
        <v>111</v>
      </c>
      <c r="K2147" t="s">
        <v>202</v>
      </c>
      <c r="L2147">
        <v>9</v>
      </c>
      <c r="X2147" s="16"/>
      <c r="Y2147" t="s">
        <v>68</v>
      </c>
      <c r="Z2147">
        <v>10</v>
      </c>
      <c r="AA2147">
        <v>4</v>
      </c>
      <c r="AB2147">
        <v>5</v>
      </c>
      <c r="AC2147">
        <v>8</v>
      </c>
      <c r="AD2147" t="s">
        <v>129</v>
      </c>
      <c r="AE2147" s="16">
        <v>4</v>
      </c>
      <c r="AF2147" s="16">
        <v>5</v>
      </c>
      <c r="AG2147" s="16">
        <v>3</v>
      </c>
      <c r="AH2147" s="16">
        <v>5</v>
      </c>
      <c r="AI2147" s="16"/>
      <c r="AJ2147" s="16">
        <v>2</v>
      </c>
      <c r="AK2147">
        <v>8</v>
      </c>
      <c r="AL2147" s="16">
        <v>7</v>
      </c>
      <c r="AM2147" s="16">
        <v>9</v>
      </c>
      <c r="AN2147" s="16">
        <v>10</v>
      </c>
      <c r="AO2147" s="16">
        <v>7</v>
      </c>
      <c r="AP2147" s="16">
        <v>7</v>
      </c>
      <c r="AQ2147" s="16">
        <v>1</v>
      </c>
      <c r="AR2147" s="16">
        <v>4</v>
      </c>
      <c r="AS2147" s="16">
        <v>2</v>
      </c>
      <c r="AT2147" s="16">
        <v>3</v>
      </c>
      <c r="AU2147">
        <v>0</v>
      </c>
      <c r="AV2147">
        <v>1</v>
      </c>
      <c r="AW2147">
        <v>0</v>
      </c>
      <c r="AX2147">
        <v>0</v>
      </c>
      <c r="AY2147">
        <v>1</v>
      </c>
      <c r="AZ2147">
        <v>0</v>
      </c>
    </row>
    <row r="2148" spans="1:52" x14ac:dyDescent="0.35">
      <c r="A2148">
        <v>15454</v>
      </c>
      <c r="B2148" t="s">
        <v>69</v>
      </c>
      <c r="C2148" t="s">
        <v>74</v>
      </c>
      <c r="D2148" t="s">
        <v>68</v>
      </c>
      <c r="E2148" t="s">
        <v>77</v>
      </c>
      <c r="F2148" t="s">
        <v>198</v>
      </c>
      <c r="G2148" t="s">
        <v>95</v>
      </c>
      <c r="H2148" t="s">
        <v>100</v>
      </c>
      <c r="I2148" t="s">
        <v>203</v>
      </c>
      <c r="J2148" t="s">
        <v>111</v>
      </c>
      <c r="K2148" t="s">
        <v>202</v>
      </c>
      <c r="L2148">
        <v>9</v>
      </c>
      <c r="X2148" s="16"/>
      <c r="Y2148" t="s">
        <v>69</v>
      </c>
      <c r="AB2148">
        <v>5</v>
      </c>
      <c r="AE2148" s="16"/>
      <c r="AF2148" s="16"/>
      <c r="AG2148" s="16"/>
      <c r="AH2148" s="16"/>
      <c r="AI2148" s="16"/>
      <c r="AJ2148" s="16"/>
      <c r="AK2148">
        <v>8</v>
      </c>
      <c r="AL2148" s="16">
        <v>7</v>
      </c>
      <c r="AM2148" s="16">
        <v>7</v>
      </c>
      <c r="AN2148" s="16">
        <v>9</v>
      </c>
      <c r="AO2148" s="16">
        <v>8</v>
      </c>
      <c r="AP2148" s="16">
        <v>10</v>
      </c>
      <c r="AQ2148" s="16">
        <v>2</v>
      </c>
      <c r="AR2148" s="16">
        <v>1</v>
      </c>
      <c r="AS2148" s="16">
        <v>3</v>
      </c>
      <c r="AT2148" s="16">
        <v>4</v>
      </c>
      <c r="AU2148">
        <v>1</v>
      </c>
      <c r="AV2148">
        <v>1</v>
      </c>
      <c r="AW2148">
        <v>0</v>
      </c>
      <c r="AX2148">
        <v>0</v>
      </c>
      <c r="AY2148">
        <v>1</v>
      </c>
      <c r="AZ2148">
        <v>0</v>
      </c>
    </row>
    <row r="2149" spans="1:52" x14ac:dyDescent="0.35">
      <c r="A2149">
        <v>15455</v>
      </c>
      <c r="B2149" t="s">
        <v>69</v>
      </c>
      <c r="C2149" t="s">
        <v>74</v>
      </c>
      <c r="D2149" t="s">
        <v>68</v>
      </c>
      <c r="E2149" t="s">
        <v>77</v>
      </c>
      <c r="F2149" t="s">
        <v>208</v>
      </c>
      <c r="G2149" t="s">
        <v>93</v>
      </c>
      <c r="H2149" t="s">
        <v>98</v>
      </c>
      <c r="I2149" t="s">
        <v>205</v>
      </c>
      <c r="J2149" t="s">
        <v>111</v>
      </c>
      <c r="K2149" t="s">
        <v>116</v>
      </c>
      <c r="L2149">
        <v>8</v>
      </c>
      <c r="X2149" s="16"/>
      <c r="Y2149" t="s">
        <v>69</v>
      </c>
      <c r="AB2149">
        <v>3</v>
      </c>
      <c r="AE2149" s="16"/>
      <c r="AF2149" s="16"/>
      <c r="AG2149" s="16"/>
      <c r="AH2149" s="16"/>
      <c r="AI2149" s="16"/>
      <c r="AJ2149" s="16"/>
      <c r="AK2149">
        <v>6</v>
      </c>
      <c r="AL2149" s="16">
        <v>7</v>
      </c>
      <c r="AM2149" s="16">
        <v>6</v>
      </c>
      <c r="AN2149" s="16">
        <v>7</v>
      </c>
      <c r="AO2149" s="16">
        <v>8</v>
      </c>
      <c r="AP2149" s="16">
        <v>8</v>
      </c>
      <c r="AQ2149" s="16">
        <v>3</v>
      </c>
      <c r="AR2149" s="16">
        <v>4</v>
      </c>
      <c r="AS2149" s="16">
        <v>1</v>
      </c>
      <c r="AT2149" s="16">
        <v>2</v>
      </c>
      <c r="AU2149">
        <v>0</v>
      </c>
      <c r="AV2149">
        <v>0</v>
      </c>
      <c r="AW2149">
        <v>0</v>
      </c>
      <c r="AX2149">
        <v>0</v>
      </c>
      <c r="AY2149">
        <v>1</v>
      </c>
      <c r="AZ2149">
        <v>0</v>
      </c>
    </row>
    <row r="2150" spans="1:52" x14ac:dyDescent="0.35">
      <c r="A2150">
        <v>15457</v>
      </c>
      <c r="B2150" t="s">
        <v>69</v>
      </c>
      <c r="C2150" t="s">
        <v>74</v>
      </c>
      <c r="D2150" t="s">
        <v>68</v>
      </c>
      <c r="E2150" t="s">
        <v>79</v>
      </c>
      <c r="F2150" t="s">
        <v>198</v>
      </c>
      <c r="G2150" t="s">
        <v>96</v>
      </c>
      <c r="H2150" t="s">
        <v>97</v>
      </c>
      <c r="I2150" t="s">
        <v>206</v>
      </c>
      <c r="J2150" t="s">
        <v>111</v>
      </c>
      <c r="K2150" t="s">
        <v>204</v>
      </c>
      <c r="L2150">
        <v>9</v>
      </c>
      <c r="X2150" s="16"/>
      <c r="Y2150" t="s">
        <v>69</v>
      </c>
      <c r="AB2150">
        <v>4</v>
      </c>
      <c r="AE2150" s="16"/>
      <c r="AF2150" s="16"/>
      <c r="AG2150" s="16"/>
      <c r="AH2150" s="16"/>
      <c r="AI2150" s="16"/>
      <c r="AJ2150" s="16"/>
      <c r="AK2150">
        <v>10</v>
      </c>
      <c r="AL2150" s="16">
        <v>10</v>
      </c>
      <c r="AM2150" s="16">
        <v>10</v>
      </c>
      <c r="AN2150" s="16">
        <v>9</v>
      </c>
      <c r="AO2150" s="16">
        <v>9</v>
      </c>
      <c r="AP2150" s="16">
        <v>8</v>
      </c>
      <c r="AQ2150" s="16">
        <v>2</v>
      </c>
      <c r="AR2150" s="16">
        <v>1</v>
      </c>
      <c r="AS2150" s="16">
        <v>3</v>
      </c>
      <c r="AT2150" s="16">
        <v>4</v>
      </c>
      <c r="AU2150">
        <v>1</v>
      </c>
      <c r="AV2150">
        <v>0</v>
      </c>
      <c r="AW2150">
        <v>0</v>
      </c>
      <c r="AX2150">
        <v>0</v>
      </c>
      <c r="AY2150">
        <v>0</v>
      </c>
      <c r="AZ2150">
        <v>0</v>
      </c>
    </row>
    <row r="2151" spans="1:52" x14ac:dyDescent="0.35">
      <c r="A2151">
        <v>15458</v>
      </c>
      <c r="B2151" t="s">
        <v>69</v>
      </c>
      <c r="C2151" t="s">
        <v>74</v>
      </c>
      <c r="D2151" t="s">
        <v>68</v>
      </c>
      <c r="E2151" t="s">
        <v>80</v>
      </c>
      <c r="F2151" t="s">
        <v>198</v>
      </c>
      <c r="G2151" t="s">
        <v>95</v>
      </c>
      <c r="H2151" t="s">
        <v>97</v>
      </c>
      <c r="I2151" t="s">
        <v>201</v>
      </c>
      <c r="J2151" t="s">
        <v>111</v>
      </c>
      <c r="K2151" t="s">
        <v>204</v>
      </c>
      <c r="L2151">
        <v>6</v>
      </c>
      <c r="X2151" s="16"/>
      <c r="Y2151" t="s">
        <v>69</v>
      </c>
      <c r="AB2151">
        <v>5</v>
      </c>
      <c r="AE2151" s="16"/>
      <c r="AF2151" s="16"/>
      <c r="AG2151" s="16"/>
      <c r="AH2151" s="16"/>
      <c r="AI2151" s="16"/>
      <c r="AJ2151" s="16"/>
      <c r="AK2151">
        <v>5</v>
      </c>
      <c r="AL2151" s="16">
        <v>5</v>
      </c>
      <c r="AM2151" s="16">
        <v>6</v>
      </c>
      <c r="AN2151" s="16">
        <v>7</v>
      </c>
      <c r="AO2151" s="16">
        <v>7</v>
      </c>
      <c r="AP2151" s="16">
        <v>7</v>
      </c>
      <c r="AQ2151" s="16">
        <v>2</v>
      </c>
      <c r="AR2151" s="16">
        <v>1</v>
      </c>
      <c r="AS2151" s="16">
        <v>3</v>
      </c>
      <c r="AT2151" s="16">
        <v>4</v>
      </c>
      <c r="AU2151">
        <v>0</v>
      </c>
      <c r="AV2151">
        <v>1</v>
      </c>
      <c r="AW2151">
        <v>0</v>
      </c>
      <c r="AX2151">
        <v>0</v>
      </c>
      <c r="AY2151">
        <v>0</v>
      </c>
      <c r="AZ2151">
        <v>0</v>
      </c>
    </row>
    <row r="2152" spans="1:52" x14ac:dyDescent="0.35">
      <c r="A2152">
        <v>15460</v>
      </c>
      <c r="B2152" t="s">
        <v>69</v>
      </c>
      <c r="C2152" t="s">
        <v>74</v>
      </c>
      <c r="D2152" t="s">
        <v>68</v>
      </c>
      <c r="E2152" t="s">
        <v>81</v>
      </c>
      <c r="F2152" t="s">
        <v>198</v>
      </c>
      <c r="G2152" t="s">
        <v>95</v>
      </c>
      <c r="H2152" t="s">
        <v>98</v>
      </c>
      <c r="I2152" t="s">
        <v>206</v>
      </c>
      <c r="J2152" t="s">
        <v>111</v>
      </c>
      <c r="K2152" t="s">
        <v>204</v>
      </c>
      <c r="L2152">
        <v>10</v>
      </c>
      <c r="X2152" s="16"/>
      <c r="Y2152" t="s">
        <v>69</v>
      </c>
      <c r="AB2152">
        <v>5</v>
      </c>
      <c r="AE2152" s="16"/>
      <c r="AF2152" s="16"/>
      <c r="AG2152" s="16"/>
      <c r="AH2152" s="16"/>
      <c r="AI2152" s="16"/>
      <c r="AJ2152" s="16"/>
      <c r="AK2152">
        <v>9</v>
      </c>
      <c r="AL2152" s="16">
        <v>10</v>
      </c>
      <c r="AM2152" s="16">
        <v>7</v>
      </c>
      <c r="AN2152" s="16">
        <v>9</v>
      </c>
      <c r="AO2152" s="16">
        <v>10</v>
      </c>
      <c r="AP2152" s="16">
        <v>9</v>
      </c>
      <c r="AQ2152" s="16">
        <v>2</v>
      </c>
      <c r="AR2152" s="16">
        <v>1</v>
      </c>
      <c r="AS2152" s="16">
        <v>3</v>
      </c>
      <c r="AT2152" s="16">
        <v>4</v>
      </c>
      <c r="AU2152">
        <v>1</v>
      </c>
      <c r="AV2152">
        <v>1</v>
      </c>
      <c r="AW2152">
        <v>0</v>
      </c>
      <c r="AX2152">
        <v>0</v>
      </c>
      <c r="AY2152">
        <v>0</v>
      </c>
      <c r="AZ2152">
        <v>0</v>
      </c>
    </row>
    <row r="2153" spans="1:52" x14ac:dyDescent="0.35">
      <c r="A2153">
        <v>15462</v>
      </c>
      <c r="B2153" t="s">
        <v>69</v>
      </c>
      <c r="C2153" t="s">
        <v>74</v>
      </c>
      <c r="D2153" t="s">
        <v>68</v>
      </c>
      <c r="E2153" t="s">
        <v>85</v>
      </c>
      <c r="F2153" t="s">
        <v>198</v>
      </c>
      <c r="G2153" t="s">
        <v>95</v>
      </c>
      <c r="H2153" t="s">
        <v>98</v>
      </c>
      <c r="I2153" t="s">
        <v>209</v>
      </c>
      <c r="J2153" t="s">
        <v>111</v>
      </c>
      <c r="K2153" t="s">
        <v>202</v>
      </c>
      <c r="L2153">
        <v>3</v>
      </c>
      <c r="X2153" s="16"/>
      <c r="Y2153" t="s">
        <v>68</v>
      </c>
      <c r="Z2153">
        <v>3</v>
      </c>
      <c r="AA2153">
        <v>4</v>
      </c>
      <c r="AB2153">
        <v>4</v>
      </c>
      <c r="AC2153">
        <v>4</v>
      </c>
      <c r="AD2153" t="s">
        <v>129</v>
      </c>
      <c r="AE2153" s="16">
        <v>5</v>
      </c>
      <c r="AF2153" s="16">
        <v>4</v>
      </c>
      <c r="AG2153" s="16">
        <v>4</v>
      </c>
      <c r="AH2153" s="16">
        <v>4</v>
      </c>
      <c r="AI2153" s="16"/>
      <c r="AJ2153" s="16">
        <v>2</v>
      </c>
      <c r="AK2153">
        <v>5</v>
      </c>
      <c r="AL2153" s="16">
        <v>6</v>
      </c>
      <c r="AM2153" s="16">
        <v>3</v>
      </c>
      <c r="AN2153" s="16">
        <v>8</v>
      </c>
      <c r="AO2153" s="16">
        <v>5</v>
      </c>
      <c r="AP2153" s="16">
        <v>7</v>
      </c>
      <c r="AQ2153" s="16">
        <v>2</v>
      </c>
      <c r="AR2153" s="16">
        <v>1</v>
      </c>
      <c r="AS2153" s="16">
        <v>3</v>
      </c>
      <c r="AT2153" s="16">
        <v>4</v>
      </c>
      <c r="AU2153">
        <v>0</v>
      </c>
      <c r="AV2153">
        <v>0</v>
      </c>
      <c r="AW2153">
        <v>0</v>
      </c>
      <c r="AX2153">
        <v>0</v>
      </c>
      <c r="AY2153">
        <v>1</v>
      </c>
      <c r="AZ2153">
        <v>0</v>
      </c>
    </row>
    <row r="2154" spans="1:52" x14ac:dyDescent="0.35">
      <c r="A2154">
        <v>15467</v>
      </c>
      <c r="B2154" t="s">
        <v>69</v>
      </c>
      <c r="C2154" t="s">
        <v>74</v>
      </c>
      <c r="D2154" t="s">
        <v>68</v>
      </c>
      <c r="E2154" t="s">
        <v>85</v>
      </c>
      <c r="F2154" t="s">
        <v>196</v>
      </c>
      <c r="G2154" t="s">
        <v>96</v>
      </c>
      <c r="H2154" t="s">
        <v>97</v>
      </c>
      <c r="I2154" t="s">
        <v>205</v>
      </c>
      <c r="J2154" t="s">
        <v>111</v>
      </c>
      <c r="K2154" t="s">
        <v>204</v>
      </c>
      <c r="L2154">
        <v>9</v>
      </c>
      <c r="X2154" s="16"/>
      <c r="Y2154" t="s">
        <v>69</v>
      </c>
      <c r="AB2154">
        <v>4</v>
      </c>
      <c r="AE2154" s="16"/>
      <c r="AF2154" s="16"/>
      <c r="AG2154" s="16"/>
      <c r="AH2154" s="16"/>
      <c r="AI2154" s="16"/>
      <c r="AJ2154" s="16"/>
      <c r="AK2154">
        <v>9</v>
      </c>
      <c r="AL2154" s="16">
        <v>10</v>
      </c>
      <c r="AM2154" s="16">
        <v>9</v>
      </c>
      <c r="AN2154" s="16">
        <v>7</v>
      </c>
      <c r="AO2154" s="16">
        <v>8</v>
      </c>
      <c r="AP2154" s="16">
        <v>10</v>
      </c>
      <c r="AQ2154" s="16">
        <v>4</v>
      </c>
      <c r="AR2154" s="16">
        <v>3</v>
      </c>
      <c r="AS2154" s="16">
        <v>2</v>
      </c>
      <c r="AT2154" s="16">
        <v>1</v>
      </c>
      <c r="AU2154">
        <v>1</v>
      </c>
      <c r="AV2154">
        <v>0</v>
      </c>
      <c r="AW2154">
        <v>1</v>
      </c>
      <c r="AX2154">
        <v>0</v>
      </c>
      <c r="AY2154">
        <v>0</v>
      </c>
      <c r="AZ2154">
        <v>0</v>
      </c>
    </row>
    <row r="2155" spans="1:52" x14ac:dyDescent="0.35">
      <c r="A2155">
        <v>15470</v>
      </c>
      <c r="B2155" t="s">
        <v>69</v>
      </c>
      <c r="C2155" t="s">
        <v>74</v>
      </c>
      <c r="D2155" t="s">
        <v>68</v>
      </c>
      <c r="E2155" t="s">
        <v>81</v>
      </c>
      <c r="F2155" t="s">
        <v>200</v>
      </c>
      <c r="G2155" t="s">
        <v>96</v>
      </c>
      <c r="H2155" t="s">
        <v>98</v>
      </c>
      <c r="I2155" t="s">
        <v>205</v>
      </c>
      <c r="J2155" t="s">
        <v>111</v>
      </c>
      <c r="K2155" t="s">
        <v>204</v>
      </c>
      <c r="L2155">
        <v>8</v>
      </c>
      <c r="X2155" s="16"/>
      <c r="Y2155" t="s">
        <v>69</v>
      </c>
      <c r="AB2155">
        <v>3</v>
      </c>
      <c r="AE2155" s="16"/>
      <c r="AF2155" s="16"/>
      <c r="AG2155" s="16"/>
      <c r="AH2155" s="16"/>
      <c r="AI2155" s="16"/>
      <c r="AJ2155" s="16"/>
      <c r="AK2155">
        <v>7</v>
      </c>
      <c r="AL2155" s="16">
        <v>8</v>
      </c>
      <c r="AM2155" s="16">
        <v>10</v>
      </c>
      <c r="AN2155" s="16">
        <v>7</v>
      </c>
      <c r="AO2155" s="16">
        <v>10</v>
      </c>
      <c r="AP2155" s="16">
        <v>7</v>
      </c>
      <c r="AQ2155" s="16">
        <v>2</v>
      </c>
      <c r="AR2155" s="16">
        <v>1</v>
      </c>
      <c r="AS2155" s="16">
        <v>3</v>
      </c>
      <c r="AT2155" s="16">
        <v>4</v>
      </c>
      <c r="AU2155">
        <v>0</v>
      </c>
      <c r="AV2155">
        <v>0</v>
      </c>
      <c r="AW2155">
        <v>1</v>
      </c>
      <c r="AX2155">
        <v>0</v>
      </c>
      <c r="AY2155">
        <v>0</v>
      </c>
      <c r="AZ2155">
        <v>0</v>
      </c>
    </row>
    <row r="2156" spans="1:52" x14ac:dyDescent="0.35">
      <c r="A2156">
        <v>15471</v>
      </c>
      <c r="B2156" t="s">
        <v>69</v>
      </c>
      <c r="C2156" t="s">
        <v>74</v>
      </c>
      <c r="D2156" t="s">
        <v>68</v>
      </c>
      <c r="E2156" t="s">
        <v>86</v>
      </c>
      <c r="F2156" t="s">
        <v>198</v>
      </c>
      <c r="G2156" t="s">
        <v>95</v>
      </c>
      <c r="H2156" t="s">
        <v>97</v>
      </c>
      <c r="I2156" t="s">
        <v>205</v>
      </c>
      <c r="J2156" t="s">
        <v>111</v>
      </c>
      <c r="K2156" t="s">
        <v>116</v>
      </c>
      <c r="L2156">
        <v>10</v>
      </c>
      <c r="X2156" s="16"/>
      <c r="Y2156" t="s">
        <v>69</v>
      </c>
      <c r="AB2156">
        <v>4</v>
      </c>
      <c r="AE2156" s="16"/>
      <c r="AF2156" s="16"/>
      <c r="AG2156" s="16"/>
      <c r="AH2156" s="16"/>
      <c r="AI2156" s="16"/>
      <c r="AJ2156" s="16"/>
      <c r="AK2156">
        <v>9</v>
      </c>
      <c r="AL2156" s="16">
        <v>8</v>
      </c>
      <c r="AM2156" s="16">
        <v>8</v>
      </c>
      <c r="AN2156" s="16">
        <v>7</v>
      </c>
      <c r="AO2156" s="16">
        <v>7</v>
      </c>
      <c r="AP2156" s="16">
        <v>10</v>
      </c>
      <c r="AQ2156" s="16">
        <v>1</v>
      </c>
      <c r="AR2156" s="16">
        <v>3</v>
      </c>
      <c r="AS2156" s="16">
        <v>2</v>
      </c>
      <c r="AT2156" s="16">
        <v>4</v>
      </c>
      <c r="AU2156">
        <v>0</v>
      </c>
      <c r="AV2156">
        <v>0</v>
      </c>
      <c r="AW2156">
        <v>1</v>
      </c>
      <c r="AX2156">
        <v>0</v>
      </c>
      <c r="AY2156">
        <v>0</v>
      </c>
      <c r="AZ2156">
        <v>0</v>
      </c>
    </row>
    <row r="2157" spans="1:52" x14ac:dyDescent="0.35">
      <c r="A2157">
        <v>15474</v>
      </c>
      <c r="B2157" t="s">
        <v>69</v>
      </c>
      <c r="C2157" t="s">
        <v>74</v>
      </c>
      <c r="D2157" t="s">
        <v>68</v>
      </c>
      <c r="E2157" t="s">
        <v>82</v>
      </c>
      <c r="F2157" t="s">
        <v>196</v>
      </c>
      <c r="G2157" t="s">
        <v>96</v>
      </c>
      <c r="H2157" t="s">
        <v>97</v>
      </c>
      <c r="I2157" t="s">
        <v>203</v>
      </c>
      <c r="J2157" t="s">
        <v>111</v>
      </c>
      <c r="K2157" t="s">
        <v>113</v>
      </c>
      <c r="L2157">
        <v>10</v>
      </c>
      <c r="X2157" s="16"/>
      <c r="Y2157" t="s">
        <v>69</v>
      </c>
      <c r="AB2157">
        <v>4</v>
      </c>
      <c r="AE2157" s="16"/>
      <c r="AF2157" s="16"/>
      <c r="AG2157" s="16"/>
      <c r="AH2157" s="16"/>
      <c r="AI2157" s="16"/>
      <c r="AJ2157" s="16"/>
      <c r="AK2157">
        <v>9</v>
      </c>
      <c r="AL2157" s="16">
        <v>8</v>
      </c>
      <c r="AM2157" s="16">
        <v>7</v>
      </c>
      <c r="AN2157" s="16">
        <v>10</v>
      </c>
      <c r="AO2157" s="16">
        <v>10</v>
      </c>
      <c r="AP2157" s="16">
        <v>10</v>
      </c>
      <c r="AQ2157" s="16">
        <v>3</v>
      </c>
      <c r="AR2157" s="16">
        <v>1</v>
      </c>
      <c r="AS2157" s="16">
        <v>2</v>
      </c>
      <c r="AT2157" s="16">
        <v>4</v>
      </c>
      <c r="AU2157">
        <v>0</v>
      </c>
      <c r="AV2157">
        <v>1</v>
      </c>
      <c r="AW2157">
        <v>1</v>
      </c>
      <c r="AX2157">
        <v>0</v>
      </c>
      <c r="AY2157">
        <v>0</v>
      </c>
      <c r="AZ2157">
        <v>0</v>
      </c>
    </row>
    <row r="2158" spans="1:52" x14ac:dyDescent="0.35">
      <c r="A2158">
        <v>15475</v>
      </c>
      <c r="B2158" t="s">
        <v>69</v>
      </c>
      <c r="C2158" t="s">
        <v>74</v>
      </c>
      <c r="D2158" t="s">
        <v>68</v>
      </c>
      <c r="E2158" t="s">
        <v>82</v>
      </c>
      <c r="F2158" t="s">
        <v>196</v>
      </c>
      <c r="G2158" t="s">
        <v>96</v>
      </c>
      <c r="H2158" t="s">
        <v>97</v>
      </c>
      <c r="I2158" t="s">
        <v>199</v>
      </c>
      <c r="J2158" t="s">
        <v>110</v>
      </c>
      <c r="K2158" t="s">
        <v>202</v>
      </c>
      <c r="L2158">
        <v>9</v>
      </c>
      <c r="P2158">
        <v>10</v>
      </c>
      <c r="Q2158">
        <v>9</v>
      </c>
      <c r="R2158">
        <v>10</v>
      </c>
      <c r="S2158">
        <v>9</v>
      </c>
      <c r="T2158">
        <v>9</v>
      </c>
      <c r="U2158">
        <v>9</v>
      </c>
      <c r="V2158" t="s">
        <v>123</v>
      </c>
      <c r="X2158">
        <v>4</v>
      </c>
      <c r="Y2158" t="s">
        <v>69</v>
      </c>
      <c r="AB2158">
        <v>5</v>
      </c>
      <c r="AE2158" s="16"/>
      <c r="AF2158" s="16"/>
      <c r="AG2158" s="16"/>
      <c r="AH2158" s="16"/>
      <c r="AI2158" s="16"/>
      <c r="AJ2158" s="16"/>
      <c r="AL2158" s="16"/>
      <c r="AM2158" s="16"/>
      <c r="AN2158" s="16"/>
      <c r="AO2158" s="16"/>
      <c r="AP2158" s="16"/>
      <c r="AQ2158" s="16"/>
      <c r="AR2158" s="16"/>
      <c r="AS2158" s="16"/>
      <c r="AT2158" s="16"/>
      <c r="AU2158">
        <v>0</v>
      </c>
      <c r="AV2158">
        <v>0</v>
      </c>
      <c r="AW2158">
        <v>0</v>
      </c>
      <c r="AX2158">
        <v>0</v>
      </c>
      <c r="AY2158">
        <v>1</v>
      </c>
      <c r="AZ2158">
        <v>0</v>
      </c>
    </row>
    <row r="2159" spans="1:52" x14ac:dyDescent="0.35">
      <c r="A2159">
        <v>15478</v>
      </c>
      <c r="B2159" t="s">
        <v>69</v>
      </c>
      <c r="C2159" t="s">
        <v>74</v>
      </c>
      <c r="D2159" t="s">
        <v>68</v>
      </c>
      <c r="E2159" t="s">
        <v>84</v>
      </c>
      <c r="F2159" t="s">
        <v>198</v>
      </c>
      <c r="G2159" t="s">
        <v>95</v>
      </c>
      <c r="H2159" t="s">
        <v>97</v>
      </c>
      <c r="I2159" t="s">
        <v>201</v>
      </c>
      <c r="J2159" t="s">
        <v>111</v>
      </c>
      <c r="K2159" t="s">
        <v>204</v>
      </c>
      <c r="L2159">
        <v>9</v>
      </c>
      <c r="X2159" s="16"/>
      <c r="Y2159" t="s">
        <v>69</v>
      </c>
      <c r="AB2159">
        <v>5</v>
      </c>
      <c r="AE2159" s="16"/>
      <c r="AF2159" s="16"/>
      <c r="AG2159" s="16"/>
      <c r="AH2159" s="16"/>
      <c r="AI2159" s="16"/>
      <c r="AJ2159" s="16"/>
      <c r="AK2159">
        <v>8</v>
      </c>
      <c r="AL2159" s="16">
        <v>8</v>
      </c>
      <c r="AM2159" s="16">
        <v>9</v>
      </c>
      <c r="AN2159" s="16">
        <v>8</v>
      </c>
      <c r="AO2159" s="16">
        <v>7</v>
      </c>
      <c r="AP2159" s="16">
        <v>8</v>
      </c>
      <c r="AQ2159" s="16">
        <v>2</v>
      </c>
      <c r="AR2159" s="16">
        <v>1</v>
      </c>
      <c r="AS2159" s="16">
        <v>3</v>
      </c>
      <c r="AT2159" s="16">
        <v>4</v>
      </c>
      <c r="AU2159">
        <v>0</v>
      </c>
      <c r="AV2159">
        <v>1</v>
      </c>
      <c r="AW2159">
        <v>0</v>
      </c>
      <c r="AX2159">
        <v>0</v>
      </c>
      <c r="AY2159">
        <v>0</v>
      </c>
      <c r="AZ2159">
        <v>0</v>
      </c>
    </row>
    <row r="2160" spans="1:52" x14ac:dyDescent="0.35">
      <c r="A2160">
        <v>15482</v>
      </c>
      <c r="B2160" t="s">
        <v>69</v>
      </c>
      <c r="C2160" t="s">
        <v>74</v>
      </c>
      <c r="D2160" t="s">
        <v>68</v>
      </c>
      <c r="E2160" t="s">
        <v>84</v>
      </c>
      <c r="F2160" t="s">
        <v>198</v>
      </c>
      <c r="G2160" t="s">
        <v>96</v>
      </c>
      <c r="H2160" t="s">
        <v>98</v>
      </c>
      <c r="I2160" t="s">
        <v>197</v>
      </c>
      <c r="J2160" t="s">
        <v>111</v>
      </c>
      <c r="K2160" t="s">
        <v>204</v>
      </c>
      <c r="L2160">
        <v>10</v>
      </c>
      <c r="X2160" s="16"/>
      <c r="Y2160" t="s">
        <v>69</v>
      </c>
      <c r="AB2160">
        <v>5</v>
      </c>
      <c r="AE2160" s="16"/>
      <c r="AF2160" s="16"/>
      <c r="AG2160" s="16"/>
      <c r="AH2160" s="16"/>
      <c r="AI2160" s="16"/>
      <c r="AJ2160" s="16"/>
      <c r="AK2160">
        <v>9</v>
      </c>
      <c r="AL2160" s="16">
        <v>10</v>
      </c>
      <c r="AM2160" s="16">
        <v>7</v>
      </c>
      <c r="AN2160" s="16">
        <v>10</v>
      </c>
      <c r="AO2160" s="16">
        <v>8</v>
      </c>
      <c r="AP2160" s="16">
        <v>7</v>
      </c>
      <c r="AQ2160" s="16">
        <v>1</v>
      </c>
      <c r="AR2160" s="16">
        <v>4</v>
      </c>
      <c r="AS2160" s="16">
        <v>2</v>
      </c>
      <c r="AT2160" s="16">
        <v>3</v>
      </c>
      <c r="AU2160">
        <v>0</v>
      </c>
      <c r="AV2160">
        <v>0</v>
      </c>
      <c r="AW2160">
        <v>1</v>
      </c>
      <c r="AX2160">
        <v>0</v>
      </c>
      <c r="AY2160">
        <v>0</v>
      </c>
      <c r="AZ2160">
        <v>0</v>
      </c>
    </row>
    <row r="2161" spans="1:52" x14ac:dyDescent="0.35">
      <c r="A2161">
        <v>15486</v>
      </c>
      <c r="B2161" t="s">
        <v>69</v>
      </c>
      <c r="C2161" t="s">
        <v>74</v>
      </c>
      <c r="D2161" t="s">
        <v>68</v>
      </c>
      <c r="E2161" t="s">
        <v>80</v>
      </c>
      <c r="F2161" t="s">
        <v>198</v>
      </c>
      <c r="G2161" t="s">
        <v>96</v>
      </c>
      <c r="H2161" t="s">
        <v>97</v>
      </c>
      <c r="I2161" t="s">
        <v>206</v>
      </c>
      <c r="J2161" t="s">
        <v>111</v>
      </c>
      <c r="K2161" t="s">
        <v>202</v>
      </c>
      <c r="L2161">
        <v>9</v>
      </c>
      <c r="X2161" s="16"/>
      <c r="Y2161" t="s">
        <v>69</v>
      </c>
      <c r="AB2161">
        <v>5</v>
      </c>
      <c r="AE2161" s="16"/>
      <c r="AF2161" s="16"/>
      <c r="AG2161" s="16"/>
      <c r="AH2161" s="16"/>
      <c r="AI2161" s="16"/>
      <c r="AJ2161" s="16"/>
      <c r="AK2161">
        <v>9</v>
      </c>
      <c r="AL2161" s="16">
        <v>10</v>
      </c>
      <c r="AM2161" s="16">
        <v>10</v>
      </c>
      <c r="AN2161" s="16">
        <v>7</v>
      </c>
      <c r="AO2161" s="16">
        <v>8</v>
      </c>
      <c r="AP2161" s="16">
        <v>7</v>
      </c>
      <c r="AQ2161" s="16">
        <v>1</v>
      </c>
      <c r="AR2161" s="16">
        <v>4</v>
      </c>
      <c r="AS2161" s="16">
        <v>2</v>
      </c>
      <c r="AT2161" s="16">
        <v>3</v>
      </c>
      <c r="AU2161">
        <v>1</v>
      </c>
      <c r="AV2161">
        <v>0</v>
      </c>
      <c r="AW2161">
        <v>0</v>
      </c>
      <c r="AX2161">
        <v>0</v>
      </c>
      <c r="AY2161">
        <v>0</v>
      </c>
      <c r="AZ2161">
        <v>0</v>
      </c>
    </row>
    <row r="2162" spans="1:52" x14ac:dyDescent="0.35">
      <c r="A2162">
        <v>15488</v>
      </c>
      <c r="B2162" t="s">
        <v>69</v>
      </c>
      <c r="C2162" t="s">
        <v>74</v>
      </c>
      <c r="D2162" t="s">
        <v>68</v>
      </c>
      <c r="E2162" t="s">
        <v>78</v>
      </c>
      <c r="F2162" t="s">
        <v>198</v>
      </c>
      <c r="G2162" t="s">
        <v>95</v>
      </c>
      <c r="H2162" t="s">
        <v>97</v>
      </c>
      <c r="I2162" t="s">
        <v>206</v>
      </c>
      <c r="J2162" t="s">
        <v>111</v>
      </c>
      <c r="K2162" t="s">
        <v>116</v>
      </c>
      <c r="L2162">
        <v>9</v>
      </c>
      <c r="X2162" s="16"/>
      <c r="Y2162" t="s">
        <v>69</v>
      </c>
      <c r="AB2162">
        <v>4</v>
      </c>
      <c r="AE2162" s="16"/>
      <c r="AF2162" s="16"/>
      <c r="AG2162" s="16"/>
      <c r="AH2162" s="16"/>
      <c r="AI2162" s="16"/>
      <c r="AJ2162" s="16"/>
      <c r="AK2162">
        <v>10</v>
      </c>
      <c r="AL2162" s="16">
        <v>10</v>
      </c>
      <c r="AM2162" s="16">
        <v>10</v>
      </c>
      <c r="AN2162" s="16">
        <v>8</v>
      </c>
      <c r="AO2162" s="16">
        <v>7</v>
      </c>
      <c r="AP2162" s="16">
        <v>8</v>
      </c>
      <c r="AQ2162" s="16">
        <v>2</v>
      </c>
      <c r="AR2162" s="16">
        <v>4</v>
      </c>
      <c r="AS2162" s="16">
        <v>1</v>
      </c>
      <c r="AT2162" s="16">
        <v>3</v>
      </c>
      <c r="AU2162">
        <v>0</v>
      </c>
      <c r="AV2162">
        <v>1</v>
      </c>
      <c r="AW2162">
        <v>0</v>
      </c>
      <c r="AX2162">
        <v>0</v>
      </c>
      <c r="AY2162">
        <v>0</v>
      </c>
      <c r="AZ2162">
        <v>0</v>
      </c>
    </row>
    <row r="2163" spans="1:52" x14ac:dyDescent="0.35">
      <c r="A2163">
        <v>15494</v>
      </c>
      <c r="B2163" t="s">
        <v>69</v>
      </c>
      <c r="C2163" t="s">
        <v>74</v>
      </c>
      <c r="D2163" t="s">
        <v>68</v>
      </c>
      <c r="E2163" t="s">
        <v>83</v>
      </c>
      <c r="F2163" t="s">
        <v>196</v>
      </c>
      <c r="G2163" t="s">
        <v>96</v>
      </c>
      <c r="H2163" t="s">
        <v>97</v>
      </c>
      <c r="I2163" t="s">
        <v>197</v>
      </c>
      <c r="J2163" t="s">
        <v>111</v>
      </c>
      <c r="K2163" t="s">
        <v>116</v>
      </c>
      <c r="L2163">
        <v>10</v>
      </c>
      <c r="X2163" s="16"/>
      <c r="Y2163" t="s">
        <v>69</v>
      </c>
      <c r="AB2163">
        <v>5</v>
      </c>
      <c r="AE2163" s="16"/>
      <c r="AF2163" s="16"/>
      <c r="AG2163" s="16"/>
      <c r="AH2163" s="16"/>
      <c r="AI2163" s="16"/>
      <c r="AJ2163" s="16"/>
      <c r="AK2163">
        <v>9</v>
      </c>
      <c r="AL2163" s="16">
        <v>8</v>
      </c>
      <c r="AM2163" s="16">
        <v>8</v>
      </c>
      <c r="AN2163" s="16">
        <v>8</v>
      </c>
      <c r="AO2163" s="16">
        <v>7</v>
      </c>
      <c r="AP2163" s="16">
        <v>9</v>
      </c>
      <c r="AQ2163" s="16">
        <v>1</v>
      </c>
      <c r="AR2163" s="16">
        <v>3</v>
      </c>
      <c r="AS2163" s="16">
        <v>2</v>
      </c>
      <c r="AT2163" s="16">
        <v>4</v>
      </c>
      <c r="AU2163">
        <v>0</v>
      </c>
      <c r="AV2163">
        <v>0</v>
      </c>
      <c r="AW2163">
        <v>1</v>
      </c>
      <c r="AX2163">
        <v>0</v>
      </c>
      <c r="AY2163">
        <v>0</v>
      </c>
      <c r="AZ2163">
        <v>0</v>
      </c>
    </row>
    <row r="2164" spans="1:52" x14ac:dyDescent="0.35">
      <c r="A2164">
        <v>15496</v>
      </c>
      <c r="B2164" t="s">
        <v>69</v>
      </c>
      <c r="C2164" t="s">
        <v>74</v>
      </c>
      <c r="D2164" t="s">
        <v>68</v>
      </c>
      <c r="E2164" t="s">
        <v>83</v>
      </c>
      <c r="F2164" t="s">
        <v>198</v>
      </c>
      <c r="G2164" t="s">
        <v>95</v>
      </c>
      <c r="H2164" t="s">
        <v>97</v>
      </c>
      <c r="I2164" t="s">
        <v>201</v>
      </c>
      <c r="J2164" t="s">
        <v>110</v>
      </c>
      <c r="K2164" t="s">
        <v>116</v>
      </c>
      <c r="L2164">
        <v>7</v>
      </c>
      <c r="P2164">
        <v>10</v>
      </c>
      <c r="Q2164">
        <v>10</v>
      </c>
      <c r="R2164">
        <v>8</v>
      </c>
      <c r="S2164">
        <v>8</v>
      </c>
      <c r="T2164">
        <v>8</v>
      </c>
      <c r="U2164">
        <v>10</v>
      </c>
      <c r="V2164" t="s">
        <v>123</v>
      </c>
      <c r="X2164">
        <v>4</v>
      </c>
      <c r="Y2164" t="s">
        <v>69</v>
      </c>
      <c r="AB2164">
        <v>5</v>
      </c>
      <c r="AE2164" s="16"/>
      <c r="AF2164" s="16"/>
      <c r="AG2164" s="16"/>
      <c r="AH2164" s="16"/>
      <c r="AI2164" s="16"/>
      <c r="AJ2164" s="16"/>
      <c r="AL2164" s="16"/>
      <c r="AM2164" s="16"/>
      <c r="AN2164" s="16"/>
      <c r="AO2164" s="16"/>
      <c r="AP2164" s="16"/>
      <c r="AQ2164" s="16"/>
      <c r="AR2164" s="16"/>
      <c r="AS2164" s="16"/>
      <c r="AT2164" s="16"/>
      <c r="AU2164">
        <v>1</v>
      </c>
      <c r="AV2164">
        <v>0</v>
      </c>
      <c r="AW2164">
        <v>0</v>
      </c>
      <c r="AX2164">
        <v>0</v>
      </c>
      <c r="AY2164">
        <v>0</v>
      </c>
      <c r="AZ2164">
        <v>0</v>
      </c>
    </row>
    <row r="2165" spans="1:52" x14ac:dyDescent="0.35">
      <c r="A2165">
        <v>15497</v>
      </c>
      <c r="B2165" t="s">
        <v>69</v>
      </c>
      <c r="C2165" t="s">
        <v>74</v>
      </c>
      <c r="D2165" t="s">
        <v>68</v>
      </c>
      <c r="E2165" t="s">
        <v>78</v>
      </c>
      <c r="F2165" t="s">
        <v>198</v>
      </c>
      <c r="G2165" t="s">
        <v>96</v>
      </c>
      <c r="H2165" t="s">
        <v>97</v>
      </c>
      <c r="I2165" t="s">
        <v>203</v>
      </c>
      <c r="J2165" t="s">
        <v>110</v>
      </c>
      <c r="K2165" t="s">
        <v>202</v>
      </c>
      <c r="L2165">
        <v>9</v>
      </c>
      <c r="P2165">
        <v>10</v>
      </c>
      <c r="Q2165">
        <v>10</v>
      </c>
      <c r="R2165">
        <v>10</v>
      </c>
      <c r="S2165">
        <v>10</v>
      </c>
      <c r="T2165">
        <v>9</v>
      </c>
      <c r="U2165">
        <v>10</v>
      </c>
      <c r="V2165" t="s">
        <v>126</v>
      </c>
      <c r="X2165">
        <v>4</v>
      </c>
      <c r="Y2165" t="s">
        <v>69</v>
      </c>
      <c r="AB2165">
        <v>4</v>
      </c>
      <c r="AE2165" s="16"/>
      <c r="AF2165" s="16"/>
      <c r="AG2165" s="16"/>
      <c r="AH2165" s="16"/>
      <c r="AI2165" s="16"/>
      <c r="AJ2165" s="16"/>
      <c r="AL2165" s="16"/>
      <c r="AM2165" s="16"/>
      <c r="AN2165" s="16"/>
      <c r="AO2165" s="16"/>
      <c r="AP2165" s="16"/>
      <c r="AQ2165" s="16"/>
      <c r="AR2165" s="16"/>
      <c r="AS2165" s="16"/>
      <c r="AT2165" s="16"/>
      <c r="AU2165">
        <v>1</v>
      </c>
      <c r="AV2165">
        <v>1</v>
      </c>
      <c r="AW2165">
        <v>0</v>
      </c>
      <c r="AX2165">
        <v>0</v>
      </c>
      <c r="AY2165">
        <v>0</v>
      </c>
      <c r="AZ2165">
        <v>0</v>
      </c>
    </row>
    <row r="2166" spans="1:52" x14ac:dyDescent="0.35">
      <c r="A2166">
        <v>15498</v>
      </c>
      <c r="B2166" t="s">
        <v>69</v>
      </c>
      <c r="C2166" t="s">
        <v>74</v>
      </c>
      <c r="D2166" t="s">
        <v>68</v>
      </c>
      <c r="E2166" t="s">
        <v>85</v>
      </c>
      <c r="F2166" t="s">
        <v>198</v>
      </c>
      <c r="G2166" t="s">
        <v>95</v>
      </c>
      <c r="H2166" t="s">
        <v>97</v>
      </c>
      <c r="I2166" t="s">
        <v>206</v>
      </c>
      <c r="J2166" t="s">
        <v>111</v>
      </c>
      <c r="K2166" t="s">
        <v>204</v>
      </c>
      <c r="L2166">
        <v>10</v>
      </c>
      <c r="X2166" s="16"/>
      <c r="Y2166" t="s">
        <v>68</v>
      </c>
      <c r="Z2166">
        <v>9</v>
      </c>
      <c r="AA2166">
        <v>4</v>
      </c>
      <c r="AB2166">
        <v>5</v>
      </c>
      <c r="AC2166">
        <v>9</v>
      </c>
      <c r="AD2166" t="s">
        <v>128</v>
      </c>
      <c r="AE2166" s="16">
        <v>3</v>
      </c>
      <c r="AF2166" s="16">
        <v>4</v>
      </c>
      <c r="AG2166" s="16">
        <v>3</v>
      </c>
      <c r="AH2166" s="16">
        <v>4</v>
      </c>
      <c r="AI2166" s="16">
        <v>2</v>
      </c>
      <c r="AJ2166" s="16"/>
      <c r="AK2166">
        <v>9</v>
      </c>
      <c r="AL2166" s="16">
        <v>9</v>
      </c>
      <c r="AM2166" s="16">
        <v>9</v>
      </c>
      <c r="AN2166" s="16">
        <v>8</v>
      </c>
      <c r="AO2166" s="16">
        <v>10</v>
      </c>
      <c r="AP2166" s="16">
        <v>8</v>
      </c>
      <c r="AQ2166" s="16">
        <v>1</v>
      </c>
      <c r="AR2166" s="16">
        <v>2</v>
      </c>
      <c r="AS2166" s="16">
        <v>3</v>
      </c>
      <c r="AT2166" s="16">
        <v>4</v>
      </c>
      <c r="AU2166">
        <v>1</v>
      </c>
      <c r="AV2166">
        <v>0</v>
      </c>
      <c r="AW2166">
        <v>0</v>
      </c>
      <c r="AX2166">
        <v>0</v>
      </c>
      <c r="AY2166">
        <v>0</v>
      </c>
      <c r="AZ2166">
        <v>0</v>
      </c>
    </row>
    <row r="2167" spans="1:52" x14ac:dyDescent="0.35">
      <c r="A2167">
        <v>15499</v>
      </c>
      <c r="B2167" t="s">
        <v>69</v>
      </c>
      <c r="C2167" t="s">
        <v>74</v>
      </c>
      <c r="D2167" t="s">
        <v>68</v>
      </c>
      <c r="E2167" t="s">
        <v>84</v>
      </c>
      <c r="F2167" t="s">
        <v>198</v>
      </c>
      <c r="G2167" t="s">
        <v>95</v>
      </c>
      <c r="H2167" t="s">
        <v>97</v>
      </c>
      <c r="I2167" t="s">
        <v>205</v>
      </c>
      <c r="J2167" t="s">
        <v>111</v>
      </c>
      <c r="K2167" t="s">
        <v>204</v>
      </c>
      <c r="L2167">
        <v>10</v>
      </c>
      <c r="X2167" s="16"/>
      <c r="Y2167" t="s">
        <v>69</v>
      </c>
      <c r="AB2167">
        <v>4</v>
      </c>
      <c r="AE2167" s="16"/>
      <c r="AF2167" s="16"/>
      <c r="AG2167" s="16"/>
      <c r="AH2167" s="16"/>
      <c r="AI2167" s="16"/>
      <c r="AJ2167" s="16"/>
      <c r="AK2167">
        <v>8</v>
      </c>
      <c r="AL2167" s="16">
        <v>9</v>
      </c>
      <c r="AM2167" s="16">
        <v>10</v>
      </c>
      <c r="AN2167" s="16">
        <v>7</v>
      </c>
      <c r="AO2167" s="16">
        <v>10</v>
      </c>
      <c r="AP2167" s="16">
        <v>10</v>
      </c>
      <c r="AQ2167" s="16">
        <v>2</v>
      </c>
      <c r="AR2167" s="16">
        <v>4</v>
      </c>
      <c r="AS2167" s="16">
        <v>1</v>
      </c>
      <c r="AT2167" s="16">
        <v>3</v>
      </c>
      <c r="AU2167">
        <v>1</v>
      </c>
      <c r="AV2167">
        <v>0</v>
      </c>
      <c r="AW2167">
        <v>1</v>
      </c>
      <c r="AX2167">
        <v>0</v>
      </c>
      <c r="AY2167">
        <v>1</v>
      </c>
      <c r="AZ2167">
        <v>0</v>
      </c>
    </row>
    <row r="2168" spans="1:52" x14ac:dyDescent="0.35">
      <c r="A2168">
        <v>15501</v>
      </c>
      <c r="B2168" t="s">
        <v>69</v>
      </c>
      <c r="C2168" t="s">
        <v>74</v>
      </c>
      <c r="D2168" t="s">
        <v>68</v>
      </c>
      <c r="E2168" t="s">
        <v>79</v>
      </c>
      <c r="F2168" t="s">
        <v>200</v>
      </c>
      <c r="G2168" t="s">
        <v>96</v>
      </c>
      <c r="H2168" t="s">
        <v>98</v>
      </c>
      <c r="I2168" t="s">
        <v>199</v>
      </c>
      <c r="J2168" t="s">
        <v>111</v>
      </c>
      <c r="K2168" t="s">
        <v>202</v>
      </c>
      <c r="L2168">
        <v>9</v>
      </c>
      <c r="X2168" s="16"/>
      <c r="Y2168" t="s">
        <v>69</v>
      </c>
      <c r="AB2168">
        <v>5</v>
      </c>
      <c r="AE2168" s="16"/>
      <c r="AF2168" s="16"/>
      <c r="AG2168" s="16"/>
      <c r="AH2168" s="16"/>
      <c r="AI2168" s="16"/>
      <c r="AJ2168" s="16"/>
      <c r="AK2168">
        <v>9</v>
      </c>
      <c r="AL2168" s="16">
        <v>10</v>
      </c>
      <c r="AM2168" s="16">
        <v>10</v>
      </c>
      <c r="AN2168" s="16">
        <v>7</v>
      </c>
      <c r="AO2168" s="16">
        <v>9</v>
      </c>
      <c r="AP2168" s="16">
        <v>10</v>
      </c>
      <c r="AQ2168" s="16">
        <v>4</v>
      </c>
      <c r="AR2168" s="16">
        <v>1</v>
      </c>
      <c r="AS2168" s="16">
        <v>2</v>
      </c>
      <c r="AT2168" s="16">
        <v>3</v>
      </c>
      <c r="AU2168">
        <v>0</v>
      </c>
      <c r="AV2168">
        <v>0</v>
      </c>
      <c r="AW2168">
        <v>0</v>
      </c>
      <c r="AX2168">
        <v>0</v>
      </c>
      <c r="AY2168">
        <v>1</v>
      </c>
      <c r="AZ2168">
        <v>0</v>
      </c>
    </row>
    <row r="2169" spans="1:52" x14ac:dyDescent="0.35">
      <c r="A2169">
        <v>15503</v>
      </c>
      <c r="B2169" t="s">
        <v>69</v>
      </c>
      <c r="C2169" t="s">
        <v>74</v>
      </c>
      <c r="D2169" t="s">
        <v>68</v>
      </c>
      <c r="E2169" t="s">
        <v>86</v>
      </c>
      <c r="F2169" t="s">
        <v>196</v>
      </c>
      <c r="G2169" t="s">
        <v>96</v>
      </c>
      <c r="H2169" t="s">
        <v>97</v>
      </c>
      <c r="I2169" t="s">
        <v>205</v>
      </c>
      <c r="J2169" t="s">
        <v>110</v>
      </c>
      <c r="K2169" t="s">
        <v>202</v>
      </c>
      <c r="L2169">
        <v>10</v>
      </c>
      <c r="P2169">
        <v>10</v>
      </c>
      <c r="Q2169">
        <v>10</v>
      </c>
      <c r="R2169">
        <v>9</v>
      </c>
      <c r="S2169">
        <v>9</v>
      </c>
      <c r="T2169">
        <v>8</v>
      </c>
      <c r="U2169">
        <v>10</v>
      </c>
      <c r="V2169" t="s">
        <v>122</v>
      </c>
      <c r="X2169">
        <v>4</v>
      </c>
      <c r="Y2169" t="s">
        <v>69</v>
      </c>
      <c r="AB2169">
        <v>5</v>
      </c>
      <c r="AE2169" s="16"/>
      <c r="AF2169" s="16"/>
      <c r="AG2169" s="16"/>
      <c r="AH2169" s="16"/>
      <c r="AI2169" s="16"/>
      <c r="AJ2169" s="16"/>
      <c r="AL2169" s="16"/>
      <c r="AM2169" s="16"/>
      <c r="AN2169" s="16"/>
      <c r="AO2169" s="16"/>
      <c r="AP2169" s="16"/>
      <c r="AQ2169" s="16"/>
      <c r="AR2169" s="16"/>
      <c r="AS2169" s="16"/>
      <c r="AT2169" s="16"/>
      <c r="AU2169">
        <v>0</v>
      </c>
      <c r="AV2169">
        <v>0</v>
      </c>
      <c r="AW2169">
        <v>1</v>
      </c>
      <c r="AX2169">
        <v>0</v>
      </c>
      <c r="AY2169">
        <v>1</v>
      </c>
      <c r="AZ2169">
        <v>0</v>
      </c>
    </row>
    <row r="2170" spans="1:52" x14ac:dyDescent="0.35">
      <c r="A2170">
        <v>15506</v>
      </c>
      <c r="B2170" t="s">
        <v>69</v>
      </c>
      <c r="C2170" t="s">
        <v>74</v>
      </c>
      <c r="D2170" t="s">
        <v>68</v>
      </c>
      <c r="E2170" t="s">
        <v>82</v>
      </c>
      <c r="F2170" t="s">
        <v>196</v>
      </c>
      <c r="G2170" t="s">
        <v>96</v>
      </c>
      <c r="H2170" t="s">
        <v>98</v>
      </c>
      <c r="I2170" t="s">
        <v>201</v>
      </c>
      <c r="J2170" t="s">
        <v>111</v>
      </c>
      <c r="K2170" t="s">
        <v>113</v>
      </c>
      <c r="L2170">
        <v>8</v>
      </c>
      <c r="X2170" s="16"/>
      <c r="Y2170" t="s">
        <v>69</v>
      </c>
      <c r="AB2170">
        <v>4</v>
      </c>
      <c r="AE2170" s="16"/>
      <c r="AF2170" s="16"/>
      <c r="AG2170" s="16"/>
      <c r="AH2170" s="16"/>
      <c r="AI2170" s="16"/>
      <c r="AJ2170" s="16"/>
      <c r="AK2170">
        <v>9</v>
      </c>
      <c r="AL2170" s="16">
        <v>10</v>
      </c>
      <c r="AM2170" s="16">
        <v>8</v>
      </c>
      <c r="AN2170" s="16">
        <v>10</v>
      </c>
      <c r="AO2170" s="16">
        <v>8</v>
      </c>
      <c r="AP2170" s="16">
        <v>10</v>
      </c>
      <c r="AQ2170" s="16">
        <v>1</v>
      </c>
      <c r="AR2170" s="16">
        <v>4</v>
      </c>
      <c r="AS2170" s="16">
        <v>3</v>
      </c>
      <c r="AT2170" s="16">
        <v>2</v>
      </c>
      <c r="AU2170">
        <v>1</v>
      </c>
      <c r="AV2170">
        <v>0</v>
      </c>
      <c r="AW2170">
        <v>0</v>
      </c>
      <c r="AX2170">
        <v>0</v>
      </c>
      <c r="AY2170">
        <v>0</v>
      </c>
      <c r="AZ2170">
        <v>0</v>
      </c>
    </row>
    <row r="2171" spans="1:52" x14ac:dyDescent="0.35">
      <c r="A2171">
        <v>15507</v>
      </c>
      <c r="B2171" t="s">
        <v>69</v>
      </c>
      <c r="C2171" t="s">
        <v>74</v>
      </c>
      <c r="D2171" t="s">
        <v>68</v>
      </c>
      <c r="E2171" t="s">
        <v>82</v>
      </c>
      <c r="F2171" t="s">
        <v>200</v>
      </c>
      <c r="G2171" t="s">
        <v>93</v>
      </c>
      <c r="H2171" t="s">
        <v>98</v>
      </c>
      <c r="I2171" t="s">
        <v>207</v>
      </c>
      <c r="J2171" t="s">
        <v>111</v>
      </c>
      <c r="K2171" t="s">
        <v>202</v>
      </c>
      <c r="L2171">
        <v>6</v>
      </c>
      <c r="X2171" s="16"/>
      <c r="Y2171" t="s">
        <v>68</v>
      </c>
      <c r="Z2171">
        <v>7</v>
      </c>
      <c r="AA2171">
        <v>5</v>
      </c>
      <c r="AB2171">
        <v>4</v>
      </c>
      <c r="AC2171">
        <v>7</v>
      </c>
      <c r="AD2171" t="s">
        <v>128</v>
      </c>
      <c r="AE2171" s="16">
        <v>4</v>
      </c>
      <c r="AF2171" s="16">
        <v>2</v>
      </c>
      <c r="AG2171" s="16">
        <v>5</v>
      </c>
      <c r="AH2171" s="16">
        <v>4</v>
      </c>
      <c r="AI2171" s="16">
        <v>2</v>
      </c>
      <c r="AJ2171" s="16"/>
      <c r="AK2171">
        <v>7</v>
      </c>
      <c r="AL2171" s="16">
        <v>7</v>
      </c>
      <c r="AM2171" s="16">
        <v>6</v>
      </c>
      <c r="AN2171" s="16">
        <v>8</v>
      </c>
      <c r="AO2171" s="16">
        <v>7</v>
      </c>
      <c r="AP2171" s="16">
        <v>7</v>
      </c>
      <c r="AQ2171" s="16">
        <v>3</v>
      </c>
      <c r="AR2171" s="16">
        <v>1</v>
      </c>
      <c r="AS2171" s="16">
        <v>2</v>
      </c>
      <c r="AT2171" s="16">
        <v>4</v>
      </c>
      <c r="AU2171">
        <v>0</v>
      </c>
      <c r="AV2171">
        <v>0</v>
      </c>
      <c r="AW2171">
        <v>0</v>
      </c>
      <c r="AX2171">
        <v>0</v>
      </c>
      <c r="AY2171">
        <v>1</v>
      </c>
      <c r="AZ2171">
        <v>0</v>
      </c>
    </row>
    <row r="2172" spans="1:52" x14ac:dyDescent="0.35">
      <c r="A2172">
        <v>15512</v>
      </c>
      <c r="B2172" t="s">
        <v>69</v>
      </c>
      <c r="C2172" t="s">
        <v>74</v>
      </c>
      <c r="D2172" t="s">
        <v>68</v>
      </c>
      <c r="E2172" t="s">
        <v>79</v>
      </c>
      <c r="F2172" t="s">
        <v>198</v>
      </c>
      <c r="G2172" t="s">
        <v>96</v>
      </c>
      <c r="H2172" t="s">
        <v>98</v>
      </c>
      <c r="I2172" t="s">
        <v>205</v>
      </c>
      <c r="J2172" t="s">
        <v>112</v>
      </c>
      <c r="K2172" t="s">
        <v>202</v>
      </c>
      <c r="L2172">
        <v>8</v>
      </c>
      <c r="X2172" s="16"/>
      <c r="Y2172" t="s">
        <v>69</v>
      </c>
      <c r="AB2172">
        <v>3</v>
      </c>
      <c r="AE2172" s="16"/>
      <c r="AF2172" s="16"/>
      <c r="AG2172" s="16"/>
      <c r="AH2172" s="16"/>
      <c r="AI2172" s="16"/>
      <c r="AJ2172" s="16"/>
      <c r="AK2172">
        <v>10</v>
      </c>
      <c r="AL2172" s="16">
        <v>10</v>
      </c>
      <c r="AM2172" s="16">
        <v>8</v>
      </c>
      <c r="AN2172" s="16">
        <v>9</v>
      </c>
      <c r="AO2172" s="16">
        <v>10</v>
      </c>
      <c r="AP2172" s="16">
        <v>9</v>
      </c>
      <c r="AQ2172" s="16">
        <v>2</v>
      </c>
      <c r="AR2172" s="16">
        <v>1</v>
      </c>
      <c r="AS2172" s="16">
        <v>3</v>
      </c>
      <c r="AT2172" s="16">
        <v>4</v>
      </c>
      <c r="AU2172">
        <v>0</v>
      </c>
      <c r="AV2172">
        <v>1</v>
      </c>
      <c r="AW2172">
        <v>1</v>
      </c>
      <c r="AX2172">
        <v>0</v>
      </c>
      <c r="AY2172">
        <v>1</v>
      </c>
      <c r="AZ2172">
        <v>0</v>
      </c>
    </row>
    <row r="2173" spans="1:52" x14ac:dyDescent="0.35">
      <c r="A2173">
        <v>15515</v>
      </c>
      <c r="B2173" t="s">
        <v>69</v>
      </c>
      <c r="C2173" t="s">
        <v>74</v>
      </c>
      <c r="D2173" t="s">
        <v>68</v>
      </c>
      <c r="E2173" t="s">
        <v>79</v>
      </c>
      <c r="F2173" t="s">
        <v>198</v>
      </c>
      <c r="G2173" t="s">
        <v>96</v>
      </c>
      <c r="H2173" t="s">
        <v>97</v>
      </c>
      <c r="I2173" t="s">
        <v>205</v>
      </c>
      <c r="J2173" t="s">
        <v>111</v>
      </c>
      <c r="K2173" t="s">
        <v>202</v>
      </c>
      <c r="L2173">
        <v>10</v>
      </c>
      <c r="X2173" s="16"/>
      <c r="Y2173" t="s">
        <v>68</v>
      </c>
      <c r="Z2173">
        <v>9</v>
      </c>
      <c r="AA2173">
        <v>5</v>
      </c>
      <c r="AB2173">
        <v>4</v>
      </c>
      <c r="AC2173">
        <v>9</v>
      </c>
      <c r="AD2173" t="s">
        <v>128</v>
      </c>
      <c r="AE2173" s="16">
        <v>4</v>
      </c>
      <c r="AF2173" s="16">
        <v>3</v>
      </c>
      <c r="AG2173" s="16">
        <v>3</v>
      </c>
      <c r="AH2173" s="16">
        <v>5</v>
      </c>
      <c r="AI2173" s="16">
        <v>2</v>
      </c>
      <c r="AJ2173" s="16"/>
      <c r="AK2173">
        <v>9</v>
      </c>
      <c r="AL2173" s="16">
        <v>10</v>
      </c>
      <c r="AM2173" s="16">
        <v>10</v>
      </c>
      <c r="AN2173" s="16">
        <v>8</v>
      </c>
      <c r="AO2173" s="16">
        <v>10</v>
      </c>
      <c r="AP2173" s="16">
        <v>7</v>
      </c>
      <c r="AQ2173" s="16">
        <v>4</v>
      </c>
      <c r="AR2173" s="16">
        <v>2</v>
      </c>
      <c r="AS2173" s="16">
        <v>1</v>
      </c>
      <c r="AT2173" s="16">
        <v>3</v>
      </c>
      <c r="AU2173">
        <v>0</v>
      </c>
      <c r="AV2173">
        <v>0</v>
      </c>
      <c r="AW2173">
        <v>1</v>
      </c>
      <c r="AX2173">
        <v>0</v>
      </c>
      <c r="AY2173">
        <v>0</v>
      </c>
      <c r="AZ2173">
        <v>0</v>
      </c>
    </row>
    <row r="2174" spans="1:52" x14ac:dyDescent="0.35">
      <c r="A2174">
        <v>15516</v>
      </c>
      <c r="B2174" t="s">
        <v>69</v>
      </c>
      <c r="C2174" t="s">
        <v>74</v>
      </c>
      <c r="D2174" t="s">
        <v>68</v>
      </c>
      <c r="E2174" t="s">
        <v>78</v>
      </c>
      <c r="F2174" t="s">
        <v>196</v>
      </c>
      <c r="G2174" t="s">
        <v>96</v>
      </c>
      <c r="H2174" t="s">
        <v>97</v>
      </c>
      <c r="I2174" t="s">
        <v>207</v>
      </c>
      <c r="J2174" t="s">
        <v>111</v>
      </c>
      <c r="K2174" t="s">
        <v>202</v>
      </c>
      <c r="L2174">
        <v>1</v>
      </c>
      <c r="X2174" s="16"/>
      <c r="Y2174" t="s">
        <v>69</v>
      </c>
      <c r="AB2174">
        <v>2</v>
      </c>
      <c r="AE2174" s="16"/>
      <c r="AF2174" s="16"/>
      <c r="AG2174" s="16"/>
      <c r="AH2174" s="16"/>
      <c r="AI2174" s="16"/>
      <c r="AJ2174" s="16"/>
      <c r="AK2174">
        <v>5</v>
      </c>
      <c r="AL2174" s="16">
        <v>4</v>
      </c>
      <c r="AM2174" s="16">
        <v>3</v>
      </c>
      <c r="AN2174" s="16">
        <v>7</v>
      </c>
      <c r="AO2174" s="16">
        <v>2</v>
      </c>
      <c r="AP2174" s="16">
        <v>3</v>
      </c>
      <c r="AQ2174" s="16">
        <v>2</v>
      </c>
      <c r="AR2174" s="16">
        <v>4</v>
      </c>
      <c r="AS2174" s="16">
        <v>1</v>
      </c>
      <c r="AT2174" s="16">
        <v>3</v>
      </c>
      <c r="AU2174">
        <v>0</v>
      </c>
      <c r="AV2174">
        <v>1</v>
      </c>
      <c r="AW2174">
        <v>0</v>
      </c>
      <c r="AX2174">
        <v>0</v>
      </c>
      <c r="AY2174">
        <v>0</v>
      </c>
      <c r="AZ2174">
        <v>0</v>
      </c>
    </row>
    <row r="2175" spans="1:52" x14ac:dyDescent="0.35">
      <c r="A2175">
        <v>15517</v>
      </c>
      <c r="B2175" t="s">
        <v>69</v>
      </c>
      <c r="C2175" t="s">
        <v>74</v>
      </c>
      <c r="D2175" t="s">
        <v>68</v>
      </c>
      <c r="E2175" t="s">
        <v>84</v>
      </c>
      <c r="F2175" t="s">
        <v>196</v>
      </c>
      <c r="G2175" t="s">
        <v>96</v>
      </c>
      <c r="H2175" t="s">
        <v>97</v>
      </c>
      <c r="I2175" t="s">
        <v>205</v>
      </c>
      <c r="J2175" t="s">
        <v>111</v>
      </c>
      <c r="K2175" t="s">
        <v>204</v>
      </c>
      <c r="L2175">
        <v>10</v>
      </c>
      <c r="X2175" s="16"/>
      <c r="Y2175" t="s">
        <v>69</v>
      </c>
      <c r="AB2175">
        <v>5</v>
      </c>
      <c r="AE2175" s="16"/>
      <c r="AF2175" s="16"/>
      <c r="AG2175" s="16"/>
      <c r="AH2175" s="16"/>
      <c r="AI2175" s="16"/>
      <c r="AJ2175" s="16"/>
      <c r="AK2175">
        <v>8</v>
      </c>
      <c r="AL2175" s="16">
        <v>9</v>
      </c>
      <c r="AM2175" s="16">
        <v>7</v>
      </c>
      <c r="AN2175" s="16">
        <v>10</v>
      </c>
      <c r="AO2175" s="16">
        <v>8</v>
      </c>
      <c r="AP2175" s="16">
        <v>8</v>
      </c>
      <c r="AQ2175" s="16">
        <v>2</v>
      </c>
      <c r="AR2175" s="16">
        <v>1</v>
      </c>
      <c r="AS2175" s="16">
        <v>4</v>
      </c>
      <c r="AT2175" s="16">
        <v>3</v>
      </c>
      <c r="AU2175">
        <v>1</v>
      </c>
      <c r="AV2175">
        <v>1</v>
      </c>
      <c r="AW2175">
        <v>1</v>
      </c>
      <c r="AX2175">
        <v>0</v>
      </c>
      <c r="AY2175">
        <v>0</v>
      </c>
      <c r="AZ2175">
        <v>0</v>
      </c>
    </row>
    <row r="2176" spans="1:52" x14ac:dyDescent="0.35">
      <c r="A2176">
        <v>15521</v>
      </c>
      <c r="B2176" t="s">
        <v>69</v>
      </c>
      <c r="C2176" t="s">
        <v>74</v>
      </c>
      <c r="D2176" t="s">
        <v>68</v>
      </c>
      <c r="E2176" t="s">
        <v>77</v>
      </c>
      <c r="F2176" t="s">
        <v>196</v>
      </c>
      <c r="G2176" t="s">
        <v>96</v>
      </c>
      <c r="H2176" t="s">
        <v>97</v>
      </c>
      <c r="I2176" t="s">
        <v>203</v>
      </c>
      <c r="J2176" t="s">
        <v>111</v>
      </c>
      <c r="K2176" t="s">
        <v>116</v>
      </c>
      <c r="L2176">
        <v>6</v>
      </c>
      <c r="X2176" s="16"/>
      <c r="Y2176" t="s">
        <v>69</v>
      </c>
      <c r="AB2176">
        <v>2</v>
      </c>
      <c r="AE2176" s="16"/>
      <c r="AF2176" s="16"/>
      <c r="AG2176" s="16"/>
      <c r="AH2176" s="16"/>
      <c r="AI2176" s="16"/>
      <c r="AJ2176" s="16"/>
      <c r="AK2176">
        <v>8</v>
      </c>
      <c r="AL2176" s="16">
        <v>8</v>
      </c>
      <c r="AM2176" s="16">
        <v>10</v>
      </c>
      <c r="AN2176" s="16">
        <v>8</v>
      </c>
      <c r="AO2176" s="16">
        <v>7</v>
      </c>
      <c r="AP2176" s="16">
        <v>7</v>
      </c>
      <c r="AQ2176" s="16">
        <v>4</v>
      </c>
      <c r="AR2176" s="16">
        <v>2</v>
      </c>
      <c r="AS2176" s="16">
        <v>1</v>
      </c>
      <c r="AT2176" s="16">
        <v>3</v>
      </c>
      <c r="AU2176">
        <v>0</v>
      </c>
      <c r="AV2176">
        <v>0</v>
      </c>
      <c r="AW2176">
        <v>0</v>
      </c>
      <c r="AX2176">
        <v>0</v>
      </c>
      <c r="AY2176">
        <v>1</v>
      </c>
      <c r="AZ2176">
        <v>0</v>
      </c>
    </row>
    <row r="2177" spans="1:52" x14ac:dyDescent="0.35">
      <c r="A2177">
        <v>15524</v>
      </c>
      <c r="B2177" t="s">
        <v>69</v>
      </c>
      <c r="C2177" t="s">
        <v>74</v>
      </c>
      <c r="D2177" t="s">
        <v>68</v>
      </c>
      <c r="E2177" t="s">
        <v>79</v>
      </c>
      <c r="F2177" t="s">
        <v>200</v>
      </c>
      <c r="G2177" t="s">
        <v>96</v>
      </c>
      <c r="H2177" t="s">
        <v>97</v>
      </c>
      <c r="I2177" t="s">
        <v>206</v>
      </c>
      <c r="J2177" t="s">
        <v>111</v>
      </c>
      <c r="K2177" t="s">
        <v>204</v>
      </c>
      <c r="L2177">
        <v>9</v>
      </c>
      <c r="X2177" s="16"/>
      <c r="Y2177" t="s">
        <v>69</v>
      </c>
      <c r="AB2177">
        <v>5</v>
      </c>
      <c r="AE2177" s="16"/>
      <c r="AF2177" s="16"/>
      <c r="AG2177" s="16"/>
      <c r="AH2177" s="16"/>
      <c r="AI2177" s="16"/>
      <c r="AJ2177" s="16"/>
      <c r="AK2177">
        <v>8</v>
      </c>
      <c r="AL2177" s="16">
        <v>10</v>
      </c>
      <c r="AM2177" s="16">
        <v>6</v>
      </c>
      <c r="AN2177" s="16">
        <v>7</v>
      </c>
      <c r="AO2177" s="16">
        <v>9</v>
      </c>
      <c r="AP2177" s="16">
        <v>9</v>
      </c>
      <c r="AQ2177" s="16">
        <v>1</v>
      </c>
      <c r="AR2177" s="16">
        <v>2</v>
      </c>
      <c r="AS2177" s="16">
        <v>4</v>
      </c>
      <c r="AT2177" s="16">
        <v>3</v>
      </c>
      <c r="AU2177">
        <v>0</v>
      </c>
      <c r="AV2177">
        <v>0</v>
      </c>
      <c r="AW2177">
        <v>0</v>
      </c>
      <c r="AX2177">
        <v>0</v>
      </c>
      <c r="AY2177">
        <v>1</v>
      </c>
      <c r="AZ2177">
        <v>0</v>
      </c>
    </row>
    <row r="2178" spans="1:52" x14ac:dyDescent="0.35">
      <c r="A2178">
        <v>15526</v>
      </c>
      <c r="B2178" t="s">
        <v>69</v>
      </c>
      <c r="C2178" t="s">
        <v>74</v>
      </c>
      <c r="D2178" t="s">
        <v>68</v>
      </c>
      <c r="E2178" t="s">
        <v>81</v>
      </c>
      <c r="F2178" t="s">
        <v>196</v>
      </c>
      <c r="G2178" t="s">
        <v>96</v>
      </c>
      <c r="H2178" t="s">
        <v>98</v>
      </c>
      <c r="I2178" t="s">
        <v>206</v>
      </c>
      <c r="J2178" t="s">
        <v>111</v>
      </c>
      <c r="K2178" t="s">
        <v>202</v>
      </c>
      <c r="L2178">
        <v>9</v>
      </c>
      <c r="X2178" s="16"/>
      <c r="Y2178" t="s">
        <v>69</v>
      </c>
      <c r="AB2178">
        <v>5</v>
      </c>
      <c r="AE2178" s="16"/>
      <c r="AF2178" s="16"/>
      <c r="AG2178" s="16"/>
      <c r="AH2178" s="16"/>
      <c r="AI2178" s="16"/>
      <c r="AJ2178" s="16"/>
      <c r="AK2178">
        <v>10</v>
      </c>
      <c r="AL2178" s="16">
        <v>10</v>
      </c>
      <c r="AM2178" s="16">
        <v>9</v>
      </c>
      <c r="AN2178" s="16">
        <v>7</v>
      </c>
      <c r="AO2178" s="16">
        <v>8</v>
      </c>
      <c r="AP2178" s="16">
        <v>9</v>
      </c>
      <c r="AQ2178" s="16">
        <v>4</v>
      </c>
      <c r="AR2178" s="16">
        <v>3</v>
      </c>
      <c r="AS2178" s="16">
        <v>2</v>
      </c>
      <c r="AT2178" s="16">
        <v>1</v>
      </c>
      <c r="AU2178">
        <v>0</v>
      </c>
      <c r="AV2178">
        <v>0</v>
      </c>
      <c r="AW2178">
        <v>0</v>
      </c>
      <c r="AX2178">
        <v>0</v>
      </c>
      <c r="AY2178">
        <v>1</v>
      </c>
      <c r="AZ2178">
        <v>0</v>
      </c>
    </row>
    <row r="2179" spans="1:52" x14ac:dyDescent="0.35">
      <c r="A2179">
        <v>15527</v>
      </c>
      <c r="B2179" t="s">
        <v>69</v>
      </c>
      <c r="C2179" t="s">
        <v>74</v>
      </c>
      <c r="D2179" t="s">
        <v>68</v>
      </c>
      <c r="E2179" t="s">
        <v>79</v>
      </c>
      <c r="F2179" t="s">
        <v>200</v>
      </c>
      <c r="G2179" t="s">
        <v>96</v>
      </c>
      <c r="H2179" t="s">
        <v>98</v>
      </c>
      <c r="I2179" t="s">
        <v>209</v>
      </c>
      <c r="J2179" t="s">
        <v>111</v>
      </c>
      <c r="K2179" t="s">
        <v>116</v>
      </c>
      <c r="L2179">
        <v>8</v>
      </c>
      <c r="X2179" s="16"/>
      <c r="Y2179" t="s">
        <v>68</v>
      </c>
      <c r="Z2179">
        <v>10</v>
      </c>
      <c r="AA2179">
        <v>4</v>
      </c>
      <c r="AB2179">
        <v>5</v>
      </c>
      <c r="AC2179">
        <v>10</v>
      </c>
      <c r="AD2179" t="s">
        <v>129</v>
      </c>
      <c r="AE2179" s="16">
        <v>4</v>
      </c>
      <c r="AF2179" s="16">
        <v>5</v>
      </c>
      <c r="AG2179" s="16">
        <v>3</v>
      </c>
      <c r="AH2179" s="16">
        <v>4</v>
      </c>
      <c r="AI2179" s="16"/>
      <c r="AJ2179" s="16">
        <v>2</v>
      </c>
      <c r="AK2179">
        <v>7</v>
      </c>
      <c r="AL2179" s="16">
        <v>10</v>
      </c>
      <c r="AM2179" s="16">
        <v>10</v>
      </c>
      <c r="AN2179" s="16">
        <v>5</v>
      </c>
      <c r="AO2179" s="16">
        <v>7</v>
      </c>
      <c r="AP2179" s="16">
        <v>9</v>
      </c>
      <c r="AQ2179" s="16">
        <v>4</v>
      </c>
      <c r="AR2179" s="16">
        <v>3</v>
      </c>
      <c r="AS2179" s="16">
        <v>2</v>
      </c>
      <c r="AT2179" s="16">
        <v>1</v>
      </c>
      <c r="AU2179">
        <v>1</v>
      </c>
      <c r="AV2179">
        <v>1</v>
      </c>
      <c r="AW2179">
        <v>1</v>
      </c>
      <c r="AX2179">
        <v>0</v>
      </c>
      <c r="AY2179">
        <v>0</v>
      </c>
      <c r="AZ2179">
        <v>0</v>
      </c>
    </row>
    <row r="2180" spans="1:52" x14ac:dyDescent="0.35">
      <c r="A2180">
        <v>15530</v>
      </c>
      <c r="B2180" t="s">
        <v>69</v>
      </c>
      <c r="C2180" t="s">
        <v>74</v>
      </c>
      <c r="D2180" t="s">
        <v>68</v>
      </c>
      <c r="E2180" t="s">
        <v>78</v>
      </c>
      <c r="F2180" t="s">
        <v>92</v>
      </c>
      <c r="G2180" t="s">
        <v>95</v>
      </c>
      <c r="H2180" t="s">
        <v>99</v>
      </c>
      <c r="I2180" t="s">
        <v>201</v>
      </c>
      <c r="J2180" t="s">
        <v>111</v>
      </c>
      <c r="K2180" t="s">
        <v>204</v>
      </c>
      <c r="L2180">
        <v>9</v>
      </c>
      <c r="X2180" s="16"/>
      <c r="Y2180" t="s">
        <v>69</v>
      </c>
      <c r="AB2180">
        <v>5</v>
      </c>
      <c r="AE2180" s="16"/>
      <c r="AF2180" s="16"/>
      <c r="AG2180" s="16"/>
      <c r="AH2180" s="16"/>
      <c r="AI2180" s="16"/>
      <c r="AJ2180" s="16"/>
      <c r="AK2180">
        <v>10</v>
      </c>
      <c r="AL2180" s="16">
        <v>10</v>
      </c>
      <c r="AM2180" s="16">
        <v>9</v>
      </c>
      <c r="AN2180" s="16">
        <v>9</v>
      </c>
      <c r="AO2180" s="16">
        <v>9</v>
      </c>
      <c r="AP2180" s="16">
        <v>9</v>
      </c>
      <c r="AQ2180" s="16">
        <v>1</v>
      </c>
      <c r="AR2180" s="16">
        <v>4</v>
      </c>
      <c r="AS2180" s="16">
        <v>2</v>
      </c>
      <c r="AT2180" s="16">
        <v>3</v>
      </c>
      <c r="AU2180">
        <v>1</v>
      </c>
      <c r="AV2180">
        <v>1</v>
      </c>
      <c r="AW2180">
        <v>0</v>
      </c>
      <c r="AX2180">
        <v>0</v>
      </c>
      <c r="AY2180">
        <v>0</v>
      </c>
      <c r="AZ2180">
        <v>0</v>
      </c>
    </row>
    <row r="2181" spans="1:52" x14ac:dyDescent="0.35">
      <c r="A2181">
        <v>15535</v>
      </c>
      <c r="B2181" t="s">
        <v>69</v>
      </c>
      <c r="C2181" t="s">
        <v>74</v>
      </c>
      <c r="D2181" t="s">
        <v>68</v>
      </c>
      <c r="E2181" t="s">
        <v>83</v>
      </c>
      <c r="F2181" t="s">
        <v>196</v>
      </c>
      <c r="G2181" t="s">
        <v>96</v>
      </c>
      <c r="H2181" t="s">
        <v>97</v>
      </c>
      <c r="I2181" t="s">
        <v>201</v>
      </c>
      <c r="J2181" t="s">
        <v>112</v>
      </c>
      <c r="K2181" t="s">
        <v>202</v>
      </c>
      <c r="L2181">
        <v>9</v>
      </c>
      <c r="X2181" s="16"/>
      <c r="Y2181" t="s">
        <v>69</v>
      </c>
      <c r="AB2181">
        <v>4</v>
      </c>
      <c r="AE2181" s="16"/>
      <c r="AF2181" s="16"/>
      <c r="AG2181" s="16"/>
      <c r="AH2181" s="16"/>
      <c r="AI2181" s="16"/>
      <c r="AJ2181" s="16"/>
      <c r="AK2181">
        <v>9</v>
      </c>
      <c r="AL2181" s="16">
        <v>10</v>
      </c>
      <c r="AM2181" s="16">
        <v>8</v>
      </c>
      <c r="AN2181" s="16">
        <v>9</v>
      </c>
      <c r="AO2181" s="16">
        <v>8</v>
      </c>
      <c r="AP2181" s="16">
        <v>9</v>
      </c>
      <c r="AQ2181" s="16">
        <v>2</v>
      </c>
      <c r="AR2181" s="16">
        <v>1</v>
      </c>
      <c r="AS2181" s="16">
        <v>4</v>
      </c>
      <c r="AT2181" s="16">
        <v>3</v>
      </c>
      <c r="AU2181">
        <v>1</v>
      </c>
      <c r="AV2181">
        <v>0</v>
      </c>
      <c r="AW2181">
        <v>0</v>
      </c>
      <c r="AX2181">
        <v>0</v>
      </c>
      <c r="AY2181">
        <v>0</v>
      </c>
      <c r="AZ2181">
        <v>0</v>
      </c>
    </row>
    <row r="2182" spans="1:52" x14ac:dyDescent="0.35">
      <c r="A2182">
        <v>15539</v>
      </c>
      <c r="B2182" t="s">
        <v>69</v>
      </c>
      <c r="C2182" t="s">
        <v>74</v>
      </c>
      <c r="D2182" t="s">
        <v>68</v>
      </c>
      <c r="E2182" t="s">
        <v>81</v>
      </c>
      <c r="F2182" t="s">
        <v>198</v>
      </c>
      <c r="G2182" t="s">
        <v>95</v>
      </c>
      <c r="H2182" t="s">
        <v>97</v>
      </c>
      <c r="I2182" t="s">
        <v>197</v>
      </c>
      <c r="J2182" t="s">
        <v>111</v>
      </c>
      <c r="K2182" t="s">
        <v>204</v>
      </c>
      <c r="L2182">
        <v>10</v>
      </c>
      <c r="X2182" s="16"/>
      <c r="Y2182" t="s">
        <v>69</v>
      </c>
      <c r="AB2182">
        <v>5</v>
      </c>
      <c r="AE2182" s="16"/>
      <c r="AF2182" s="16"/>
      <c r="AG2182" s="16"/>
      <c r="AH2182" s="16"/>
      <c r="AI2182" s="16"/>
      <c r="AJ2182" s="16"/>
      <c r="AK2182">
        <v>9</v>
      </c>
      <c r="AL2182" s="16">
        <v>9</v>
      </c>
      <c r="AM2182" s="16">
        <v>10</v>
      </c>
      <c r="AN2182" s="16">
        <v>10</v>
      </c>
      <c r="AO2182" s="16">
        <v>10</v>
      </c>
      <c r="AP2182" s="16">
        <v>8</v>
      </c>
      <c r="AQ2182" s="16">
        <v>2</v>
      </c>
      <c r="AR2182" s="16">
        <v>1</v>
      </c>
      <c r="AS2182" s="16">
        <v>3</v>
      </c>
      <c r="AT2182" s="16">
        <v>4</v>
      </c>
      <c r="AU2182">
        <v>0</v>
      </c>
      <c r="AV2182">
        <v>0</v>
      </c>
      <c r="AW2182">
        <v>1</v>
      </c>
      <c r="AX2182">
        <v>0</v>
      </c>
      <c r="AY2182">
        <v>0</v>
      </c>
      <c r="AZ2182">
        <v>0</v>
      </c>
    </row>
    <row r="2183" spans="1:52" x14ac:dyDescent="0.35">
      <c r="A2183">
        <v>15540</v>
      </c>
      <c r="B2183" t="s">
        <v>69</v>
      </c>
      <c r="C2183" t="s">
        <v>74</v>
      </c>
      <c r="D2183" t="s">
        <v>68</v>
      </c>
      <c r="E2183" t="s">
        <v>78</v>
      </c>
      <c r="F2183" t="s">
        <v>198</v>
      </c>
      <c r="G2183" t="s">
        <v>95</v>
      </c>
      <c r="H2183" t="s">
        <v>97</v>
      </c>
      <c r="I2183" t="s">
        <v>205</v>
      </c>
      <c r="J2183" t="s">
        <v>111</v>
      </c>
      <c r="K2183" t="s">
        <v>117</v>
      </c>
      <c r="L2183">
        <v>9</v>
      </c>
      <c r="X2183" s="16"/>
      <c r="Y2183" t="s">
        <v>68</v>
      </c>
      <c r="Z2183">
        <v>10</v>
      </c>
      <c r="AA2183">
        <v>4</v>
      </c>
      <c r="AB2183">
        <v>5</v>
      </c>
      <c r="AC2183">
        <v>9</v>
      </c>
      <c r="AD2183" t="s">
        <v>128</v>
      </c>
      <c r="AE2183" s="16">
        <v>5</v>
      </c>
      <c r="AF2183" s="16">
        <v>5</v>
      </c>
      <c r="AG2183" s="16">
        <v>3</v>
      </c>
      <c r="AH2183" s="16">
        <v>4</v>
      </c>
      <c r="AI2183" s="16">
        <v>1</v>
      </c>
      <c r="AJ2183" s="16"/>
      <c r="AK2183">
        <v>8</v>
      </c>
      <c r="AL2183" s="16">
        <v>9</v>
      </c>
      <c r="AM2183" s="16">
        <v>10</v>
      </c>
      <c r="AN2183" s="16">
        <v>7</v>
      </c>
      <c r="AO2183" s="16">
        <v>10</v>
      </c>
      <c r="AP2183" s="16">
        <v>10</v>
      </c>
      <c r="AQ2183" s="16">
        <v>1</v>
      </c>
      <c r="AR2183" s="16">
        <v>3</v>
      </c>
      <c r="AS2183" s="16">
        <v>2</v>
      </c>
      <c r="AT2183" s="16">
        <v>4</v>
      </c>
      <c r="AU2183">
        <v>1</v>
      </c>
      <c r="AV2183">
        <v>0</v>
      </c>
      <c r="AW2183">
        <v>0</v>
      </c>
      <c r="AX2183">
        <v>0</v>
      </c>
      <c r="AY2183">
        <v>0</v>
      </c>
      <c r="AZ2183">
        <v>0</v>
      </c>
    </row>
    <row r="2184" spans="1:52" x14ac:dyDescent="0.35">
      <c r="A2184">
        <v>15542</v>
      </c>
      <c r="B2184" t="s">
        <v>69</v>
      </c>
      <c r="C2184" t="s">
        <v>74</v>
      </c>
      <c r="D2184" t="s">
        <v>68</v>
      </c>
      <c r="E2184" t="s">
        <v>86</v>
      </c>
      <c r="F2184" t="s">
        <v>196</v>
      </c>
      <c r="G2184" t="s">
        <v>96</v>
      </c>
      <c r="H2184" t="s">
        <v>98</v>
      </c>
      <c r="I2184" t="s">
        <v>209</v>
      </c>
      <c r="J2184" t="s">
        <v>110</v>
      </c>
      <c r="K2184" t="s">
        <v>204</v>
      </c>
      <c r="L2184">
        <v>3</v>
      </c>
      <c r="P2184">
        <v>3</v>
      </c>
      <c r="Q2184">
        <v>5</v>
      </c>
      <c r="R2184">
        <v>4</v>
      </c>
      <c r="S2184">
        <v>2</v>
      </c>
      <c r="T2184">
        <v>6</v>
      </c>
      <c r="U2184">
        <v>5</v>
      </c>
      <c r="V2184" t="s">
        <v>123</v>
      </c>
      <c r="X2184">
        <v>3</v>
      </c>
      <c r="Y2184" t="s">
        <v>69</v>
      </c>
      <c r="AB2184">
        <v>4</v>
      </c>
      <c r="AE2184" s="16"/>
      <c r="AF2184" s="16"/>
      <c r="AG2184" s="16"/>
      <c r="AH2184" s="16"/>
      <c r="AI2184" s="16"/>
      <c r="AJ2184" s="16"/>
      <c r="AL2184" s="16"/>
      <c r="AM2184" s="16"/>
      <c r="AN2184" s="16"/>
      <c r="AO2184" s="16"/>
      <c r="AP2184" s="16"/>
      <c r="AQ2184" s="16"/>
      <c r="AR2184" s="16"/>
      <c r="AS2184" s="16"/>
      <c r="AT2184" s="16"/>
      <c r="AU2184">
        <v>1</v>
      </c>
      <c r="AV2184">
        <v>0</v>
      </c>
      <c r="AW2184">
        <v>0</v>
      </c>
      <c r="AX2184">
        <v>0</v>
      </c>
      <c r="AY2184">
        <v>1</v>
      </c>
      <c r="AZ2184">
        <v>0</v>
      </c>
    </row>
    <row r="2185" spans="1:52" x14ac:dyDescent="0.35">
      <c r="A2185">
        <v>15543</v>
      </c>
      <c r="B2185" t="s">
        <v>69</v>
      </c>
      <c r="C2185" t="s">
        <v>74</v>
      </c>
      <c r="D2185" t="s">
        <v>68</v>
      </c>
      <c r="E2185" t="s">
        <v>83</v>
      </c>
      <c r="F2185" t="s">
        <v>198</v>
      </c>
      <c r="G2185" t="s">
        <v>96</v>
      </c>
      <c r="H2185" t="s">
        <v>97</v>
      </c>
      <c r="I2185" t="s">
        <v>207</v>
      </c>
      <c r="J2185" t="s">
        <v>111</v>
      </c>
      <c r="K2185" t="s">
        <v>204</v>
      </c>
      <c r="L2185">
        <v>10</v>
      </c>
      <c r="X2185" s="16"/>
      <c r="Y2185" t="s">
        <v>68</v>
      </c>
      <c r="Z2185">
        <v>10</v>
      </c>
      <c r="AA2185">
        <v>5</v>
      </c>
      <c r="AB2185">
        <v>4</v>
      </c>
      <c r="AC2185">
        <v>10</v>
      </c>
      <c r="AD2185" t="s">
        <v>128</v>
      </c>
      <c r="AE2185" s="16">
        <v>2</v>
      </c>
      <c r="AF2185" s="16">
        <v>2</v>
      </c>
      <c r="AG2185" s="16">
        <v>3</v>
      </c>
      <c r="AH2185" s="16">
        <v>3</v>
      </c>
      <c r="AI2185" s="16">
        <v>1</v>
      </c>
      <c r="AJ2185" s="16"/>
      <c r="AK2185">
        <v>9</v>
      </c>
      <c r="AL2185" s="16">
        <v>10</v>
      </c>
      <c r="AM2185" s="16">
        <v>10</v>
      </c>
      <c r="AN2185" s="16">
        <v>7</v>
      </c>
      <c r="AO2185" s="16">
        <v>8</v>
      </c>
      <c r="AP2185" s="16">
        <v>7</v>
      </c>
      <c r="AQ2185" s="16">
        <v>2</v>
      </c>
      <c r="AR2185" s="16">
        <v>4</v>
      </c>
      <c r="AS2185" s="16">
        <v>1</v>
      </c>
      <c r="AT2185" s="16">
        <v>3</v>
      </c>
      <c r="AU2185">
        <v>1</v>
      </c>
      <c r="AV2185">
        <v>1</v>
      </c>
      <c r="AW2185">
        <v>0</v>
      </c>
      <c r="AX2185">
        <v>0</v>
      </c>
      <c r="AY2185">
        <v>0</v>
      </c>
      <c r="AZ2185">
        <v>0</v>
      </c>
    </row>
    <row r="2186" spans="1:52" x14ac:dyDescent="0.35">
      <c r="A2186">
        <v>15547</v>
      </c>
      <c r="B2186" t="s">
        <v>69</v>
      </c>
      <c r="C2186" t="s">
        <v>74</v>
      </c>
      <c r="D2186" t="s">
        <v>68</v>
      </c>
      <c r="E2186" t="s">
        <v>86</v>
      </c>
      <c r="F2186" t="s">
        <v>200</v>
      </c>
      <c r="G2186" t="s">
        <v>96</v>
      </c>
      <c r="H2186" t="s">
        <v>99</v>
      </c>
      <c r="I2186" t="s">
        <v>205</v>
      </c>
      <c r="J2186" t="s">
        <v>111</v>
      </c>
      <c r="K2186" t="s">
        <v>204</v>
      </c>
      <c r="L2186">
        <v>5</v>
      </c>
      <c r="X2186" s="16"/>
      <c r="Y2186" t="s">
        <v>69</v>
      </c>
      <c r="AB2186">
        <v>2</v>
      </c>
      <c r="AE2186" s="16"/>
      <c r="AF2186" s="16"/>
      <c r="AG2186" s="16"/>
      <c r="AH2186" s="16"/>
      <c r="AI2186" s="16"/>
      <c r="AJ2186" s="16"/>
      <c r="AK2186">
        <v>4</v>
      </c>
      <c r="AL2186" s="16">
        <v>5</v>
      </c>
      <c r="AM2186" s="16">
        <v>2</v>
      </c>
      <c r="AN2186" s="16">
        <v>2</v>
      </c>
      <c r="AO2186" s="16">
        <v>2</v>
      </c>
      <c r="AP2186" s="16">
        <v>4</v>
      </c>
      <c r="AQ2186" s="16">
        <v>3</v>
      </c>
      <c r="AR2186" s="16">
        <v>4</v>
      </c>
      <c r="AS2186" s="16">
        <v>1</v>
      </c>
      <c r="AT2186" s="16">
        <v>2</v>
      </c>
      <c r="AU2186">
        <v>0</v>
      </c>
      <c r="AV2186">
        <v>0</v>
      </c>
      <c r="AW2186">
        <v>1</v>
      </c>
      <c r="AX2186">
        <v>0</v>
      </c>
      <c r="AY2186">
        <v>1</v>
      </c>
      <c r="AZ2186">
        <v>0</v>
      </c>
    </row>
    <row r="2187" spans="1:52" x14ac:dyDescent="0.35">
      <c r="A2187">
        <v>15549</v>
      </c>
      <c r="B2187" t="s">
        <v>69</v>
      </c>
      <c r="C2187" t="s">
        <v>74</v>
      </c>
      <c r="D2187" t="s">
        <v>68</v>
      </c>
      <c r="E2187" t="s">
        <v>75</v>
      </c>
      <c r="F2187" t="s">
        <v>200</v>
      </c>
      <c r="G2187" t="s">
        <v>96</v>
      </c>
      <c r="H2187" t="s">
        <v>98</v>
      </c>
      <c r="I2187" t="s">
        <v>206</v>
      </c>
      <c r="J2187" t="s">
        <v>111</v>
      </c>
      <c r="K2187" t="s">
        <v>117</v>
      </c>
      <c r="L2187">
        <v>10</v>
      </c>
      <c r="X2187" s="16"/>
      <c r="Y2187" t="s">
        <v>68</v>
      </c>
      <c r="Z2187">
        <v>10</v>
      </c>
      <c r="AA2187">
        <v>4</v>
      </c>
      <c r="AB2187">
        <v>4</v>
      </c>
      <c r="AC2187">
        <v>8</v>
      </c>
      <c r="AD2187" t="s">
        <v>129</v>
      </c>
      <c r="AE2187" s="16">
        <v>3</v>
      </c>
      <c r="AF2187" s="16">
        <v>5</v>
      </c>
      <c r="AG2187" s="16">
        <v>3</v>
      </c>
      <c r="AH2187" s="16">
        <v>4</v>
      </c>
      <c r="AI2187" s="16"/>
      <c r="AJ2187" s="16">
        <v>2</v>
      </c>
      <c r="AK2187">
        <v>9</v>
      </c>
      <c r="AL2187" s="16">
        <v>8</v>
      </c>
      <c r="AM2187" s="16">
        <v>7</v>
      </c>
      <c r="AN2187" s="16">
        <v>10</v>
      </c>
      <c r="AO2187" s="16">
        <v>8</v>
      </c>
      <c r="AP2187" s="16">
        <v>9</v>
      </c>
      <c r="AQ2187" s="16">
        <v>2</v>
      </c>
      <c r="AR2187" s="16">
        <v>4</v>
      </c>
      <c r="AS2187" s="16">
        <v>1</v>
      </c>
      <c r="AT2187" s="16">
        <v>3</v>
      </c>
      <c r="AU2187">
        <v>0</v>
      </c>
      <c r="AV2187">
        <v>0</v>
      </c>
      <c r="AW2187">
        <v>0</v>
      </c>
      <c r="AX2187">
        <v>0</v>
      </c>
      <c r="AY2187">
        <v>1</v>
      </c>
      <c r="AZ2187">
        <v>0</v>
      </c>
    </row>
    <row r="2188" spans="1:52" x14ac:dyDescent="0.35">
      <c r="A2188">
        <v>15551</v>
      </c>
      <c r="B2188" t="s">
        <v>69</v>
      </c>
      <c r="C2188" t="s">
        <v>74</v>
      </c>
      <c r="D2188" t="s">
        <v>68</v>
      </c>
      <c r="E2188" t="s">
        <v>77</v>
      </c>
      <c r="F2188" t="s">
        <v>198</v>
      </c>
      <c r="G2188" t="s">
        <v>96</v>
      </c>
      <c r="H2188" t="s">
        <v>97</v>
      </c>
      <c r="I2188" t="s">
        <v>201</v>
      </c>
      <c r="J2188" t="s">
        <v>111</v>
      </c>
      <c r="K2188" t="s">
        <v>202</v>
      </c>
      <c r="L2188">
        <v>9</v>
      </c>
      <c r="X2188" s="16"/>
      <c r="Y2188" t="s">
        <v>68</v>
      </c>
      <c r="Z2188">
        <v>10</v>
      </c>
      <c r="AA2188">
        <v>5</v>
      </c>
      <c r="AB2188">
        <v>5</v>
      </c>
      <c r="AC2188">
        <v>10</v>
      </c>
      <c r="AD2188" t="s">
        <v>128</v>
      </c>
      <c r="AE2188" s="16">
        <v>1</v>
      </c>
      <c r="AF2188" s="16">
        <v>2</v>
      </c>
      <c r="AG2188" s="16">
        <v>3</v>
      </c>
      <c r="AH2188" s="16">
        <v>2</v>
      </c>
      <c r="AI2188" s="16">
        <v>2</v>
      </c>
      <c r="AJ2188" s="16"/>
      <c r="AK2188">
        <v>10</v>
      </c>
      <c r="AL2188" s="16">
        <v>9</v>
      </c>
      <c r="AM2188" s="16">
        <v>8</v>
      </c>
      <c r="AN2188" s="16">
        <v>8</v>
      </c>
      <c r="AO2188" s="16">
        <v>9</v>
      </c>
      <c r="AP2188" s="16">
        <v>8</v>
      </c>
      <c r="AQ2188" s="16">
        <v>1</v>
      </c>
      <c r="AR2188" s="16">
        <v>3</v>
      </c>
      <c r="AS2188" s="16">
        <v>2</v>
      </c>
      <c r="AT2188" s="16">
        <v>4</v>
      </c>
      <c r="AU2188">
        <v>1</v>
      </c>
      <c r="AV2188">
        <v>1</v>
      </c>
      <c r="AW2188">
        <v>0</v>
      </c>
      <c r="AX2188">
        <v>0</v>
      </c>
      <c r="AY2188">
        <v>0</v>
      </c>
      <c r="AZ2188">
        <v>0</v>
      </c>
    </row>
    <row r="2189" spans="1:52" x14ac:dyDescent="0.35">
      <c r="A2189">
        <v>15554</v>
      </c>
      <c r="B2189" t="s">
        <v>69</v>
      </c>
      <c r="C2189" t="s">
        <v>74</v>
      </c>
      <c r="D2189" t="s">
        <v>68</v>
      </c>
      <c r="E2189" t="s">
        <v>77</v>
      </c>
      <c r="F2189" t="s">
        <v>198</v>
      </c>
      <c r="G2189" t="s">
        <v>96</v>
      </c>
      <c r="H2189" t="s">
        <v>98</v>
      </c>
      <c r="I2189" t="s">
        <v>209</v>
      </c>
      <c r="J2189" t="s">
        <v>111</v>
      </c>
      <c r="K2189" t="s">
        <v>204</v>
      </c>
      <c r="L2189">
        <v>3</v>
      </c>
      <c r="X2189" s="16"/>
      <c r="Y2189" t="s">
        <v>69</v>
      </c>
      <c r="AB2189">
        <v>2</v>
      </c>
      <c r="AE2189" s="16"/>
      <c r="AF2189" s="16"/>
      <c r="AG2189" s="16"/>
      <c r="AH2189" s="16"/>
      <c r="AI2189" s="16"/>
      <c r="AJ2189" s="16"/>
      <c r="AK2189">
        <v>4</v>
      </c>
      <c r="AL2189" s="16">
        <v>7</v>
      </c>
      <c r="AM2189" s="16">
        <v>5</v>
      </c>
      <c r="AN2189" s="16">
        <v>5</v>
      </c>
      <c r="AO2189" s="16">
        <v>2</v>
      </c>
      <c r="AP2189" s="16">
        <v>6</v>
      </c>
      <c r="AQ2189" s="16">
        <v>4</v>
      </c>
      <c r="AR2189" s="16">
        <v>1</v>
      </c>
      <c r="AS2189" s="16">
        <v>2</v>
      </c>
      <c r="AT2189" s="16">
        <v>3</v>
      </c>
      <c r="AU2189">
        <v>1</v>
      </c>
      <c r="AV2189">
        <v>0</v>
      </c>
      <c r="AW2189">
        <v>0</v>
      </c>
      <c r="AX2189">
        <v>0</v>
      </c>
      <c r="AY2189">
        <v>0</v>
      </c>
      <c r="AZ2189">
        <v>0</v>
      </c>
    </row>
    <row r="2190" spans="1:52" x14ac:dyDescent="0.35">
      <c r="A2190">
        <v>15556</v>
      </c>
      <c r="B2190" t="s">
        <v>69</v>
      </c>
      <c r="C2190" t="s">
        <v>74</v>
      </c>
      <c r="D2190" t="s">
        <v>68</v>
      </c>
      <c r="E2190" t="s">
        <v>78</v>
      </c>
      <c r="F2190" t="s">
        <v>200</v>
      </c>
      <c r="G2190" t="s">
        <v>94</v>
      </c>
      <c r="H2190" t="s">
        <v>99</v>
      </c>
      <c r="I2190" t="s">
        <v>209</v>
      </c>
      <c r="J2190" t="s">
        <v>112</v>
      </c>
      <c r="K2190" t="s">
        <v>202</v>
      </c>
      <c r="L2190">
        <v>4</v>
      </c>
      <c r="X2190" s="16"/>
      <c r="Y2190" t="s">
        <v>68</v>
      </c>
      <c r="Z2190">
        <v>3</v>
      </c>
      <c r="AA2190">
        <v>3</v>
      </c>
      <c r="AB2190">
        <v>3</v>
      </c>
      <c r="AC2190">
        <v>4</v>
      </c>
      <c r="AD2190" t="s">
        <v>129</v>
      </c>
      <c r="AE2190" s="16">
        <v>5</v>
      </c>
      <c r="AF2190" s="16">
        <v>4</v>
      </c>
      <c r="AG2190" s="16">
        <v>3</v>
      </c>
      <c r="AH2190" s="16">
        <v>4</v>
      </c>
      <c r="AI2190" s="16"/>
      <c r="AJ2190" s="16">
        <v>2</v>
      </c>
      <c r="AK2190">
        <v>6</v>
      </c>
      <c r="AL2190" s="16">
        <v>7</v>
      </c>
      <c r="AM2190" s="16">
        <v>3</v>
      </c>
      <c r="AN2190" s="16">
        <v>8</v>
      </c>
      <c r="AO2190" s="16">
        <v>7</v>
      </c>
      <c r="AP2190" s="16">
        <v>4</v>
      </c>
      <c r="AQ2190" s="16">
        <v>2</v>
      </c>
      <c r="AR2190" s="16">
        <v>4</v>
      </c>
      <c r="AS2190" s="16">
        <v>1</v>
      </c>
      <c r="AT2190" s="16">
        <v>3</v>
      </c>
      <c r="AU2190">
        <v>0</v>
      </c>
      <c r="AV2190">
        <v>0</v>
      </c>
      <c r="AW2190">
        <v>0</v>
      </c>
      <c r="AX2190">
        <v>0</v>
      </c>
      <c r="AY2190">
        <v>1</v>
      </c>
      <c r="AZ2190">
        <v>0</v>
      </c>
    </row>
    <row r="2191" spans="1:52" x14ac:dyDescent="0.35">
      <c r="A2191">
        <v>15560</v>
      </c>
      <c r="B2191" t="s">
        <v>69</v>
      </c>
      <c r="C2191" t="s">
        <v>74</v>
      </c>
      <c r="D2191" t="s">
        <v>68</v>
      </c>
      <c r="E2191" t="s">
        <v>78</v>
      </c>
      <c r="F2191" t="s">
        <v>200</v>
      </c>
      <c r="G2191" t="s">
        <v>93</v>
      </c>
      <c r="H2191" t="s">
        <v>98</v>
      </c>
      <c r="I2191" t="s">
        <v>199</v>
      </c>
      <c r="J2191" t="s">
        <v>110</v>
      </c>
      <c r="K2191" t="s">
        <v>202</v>
      </c>
      <c r="L2191">
        <v>9</v>
      </c>
      <c r="P2191">
        <v>10</v>
      </c>
      <c r="Q2191">
        <v>10</v>
      </c>
      <c r="R2191">
        <v>8</v>
      </c>
      <c r="S2191">
        <v>10</v>
      </c>
      <c r="T2191">
        <v>10</v>
      </c>
      <c r="U2191">
        <v>10</v>
      </c>
      <c r="V2191" t="s">
        <v>124</v>
      </c>
      <c r="X2191">
        <v>4</v>
      </c>
      <c r="Y2191" t="s">
        <v>69</v>
      </c>
      <c r="AB2191">
        <v>4</v>
      </c>
      <c r="AE2191" s="16"/>
      <c r="AF2191" s="16"/>
      <c r="AG2191" s="16"/>
      <c r="AH2191" s="16"/>
      <c r="AI2191" s="16"/>
      <c r="AJ2191" s="16"/>
      <c r="AL2191" s="16"/>
      <c r="AM2191" s="16"/>
      <c r="AN2191" s="16"/>
      <c r="AO2191" s="16"/>
      <c r="AP2191" s="16"/>
      <c r="AQ2191" s="16"/>
      <c r="AR2191" s="16"/>
      <c r="AS2191" s="16"/>
      <c r="AT2191" s="16"/>
      <c r="AU2191">
        <v>1</v>
      </c>
      <c r="AV2191">
        <v>0</v>
      </c>
      <c r="AW2191">
        <v>0</v>
      </c>
      <c r="AX2191">
        <v>0</v>
      </c>
      <c r="AY2191">
        <v>0</v>
      </c>
      <c r="AZ2191">
        <v>0</v>
      </c>
    </row>
    <row r="2192" spans="1:52" x14ac:dyDescent="0.35">
      <c r="A2192">
        <v>15562</v>
      </c>
      <c r="B2192" t="s">
        <v>69</v>
      </c>
      <c r="C2192" t="s">
        <v>74</v>
      </c>
      <c r="D2192" t="s">
        <v>68</v>
      </c>
      <c r="E2192" t="s">
        <v>75</v>
      </c>
      <c r="F2192" t="s">
        <v>200</v>
      </c>
      <c r="G2192" t="s">
        <v>96</v>
      </c>
      <c r="H2192" t="s">
        <v>98</v>
      </c>
      <c r="I2192" t="s">
        <v>207</v>
      </c>
      <c r="J2192" t="s">
        <v>111</v>
      </c>
      <c r="K2192" t="s">
        <v>202</v>
      </c>
      <c r="L2192">
        <v>7</v>
      </c>
      <c r="X2192" s="16"/>
      <c r="Y2192" t="s">
        <v>69</v>
      </c>
      <c r="AB2192">
        <v>5</v>
      </c>
      <c r="AE2192" s="16"/>
      <c r="AF2192" s="16"/>
      <c r="AG2192" s="16"/>
      <c r="AH2192" s="16"/>
      <c r="AI2192" s="16"/>
      <c r="AJ2192" s="16"/>
      <c r="AK2192">
        <v>7</v>
      </c>
      <c r="AL2192" s="16">
        <v>8</v>
      </c>
      <c r="AM2192" s="16">
        <v>8</v>
      </c>
      <c r="AN2192" s="16">
        <v>7</v>
      </c>
      <c r="AO2192" s="16">
        <v>8</v>
      </c>
      <c r="AP2192" s="16">
        <v>7</v>
      </c>
      <c r="AQ2192" s="16">
        <v>1</v>
      </c>
      <c r="AR2192" s="16">
        <v>2</v>
      </c>
      <c r="AS2192" s="16">
        <v>3</v>
      </c>
      <c r="AT2192" s="16">
        <v>4</v>
      </c>
      <c r="AU2192">
        <v>0</v>
      </c>
      <c r="AV2192">
        <v>1</v>
      </c>
      <c r="AW2192">
        <v>0</v>
      </c>
      <c r="AX2192">
        <v>0</v>
      </c>
      <c r="AY2192">
        <v>0</v>
      </c>
      <c r="AZ2192">
        <v>0</v>
      </c>
    </row>
    <row r="2193" spans="1:52" x14ac:dyDescent="0.35">
      <c r="A2193">
        <v>15565</v>
      </c>
      <c r="B2193" t="s">
        <v>69</v>
      </c>
      <c r="C2193" t="s">
        <v>74</v>
      </c>
      <c r="D2193" t="s">
        <v>68</v>
      </c>
      <c r="E2193" t="s">
        <v>85</v>
      </c>
      <c r="F2193" t="s">
        <v>196</v>
      </c>
      <c r="G2193" t="s">
        <v>96</v>
      </c>
      <c r="H2193" t="s">
        <v>98</v>
      </c>
      <c r="I2193" t="s">
        <v>205</v>
      </c>
      <c r="J2193" t="s">
        <v>111</v>
      </c>
      <c r="K2193" t="s">
        <v>204</v>
      </c>
      <c r="L2193">
        <v>10</v>
      </c>
      <c r="X2193" s="16"/>
      <c r="Y2193" t="s">
        <v>68</v>
      </c>
      <c r="Z2193">
        <v>9</v>
      </c>
      <c r="AA2193">
        <v>5</v>
      </c>
      <c r="AB2193">
        <v>5</v>
      </c>
      <c r="AC2193">
        <v>9</v>
      </c>
      <c r="AD2193" t="s">
        <v>128</v>
      </c>
      <c r="AE2193" s="16">
        <v>3</v>
      </c>
      <c r="AF2193" s="16">
        <v>3</v>
      </c>
      <c r="AG2193" s="16">
        <v>3</v>
      </c>
      <c r="AH2193" s="16">
        <v>4</v>
      </c>
      <c r="AI2193" s="16">
        <v>1</v>
      </c>
      <c r="AJ2193" s="16"/>
      <c r="AK2193">
        <v>8</v>
      </c>
      <c r="AL2193" s="16">
        <v>10</v>
      </c>
      <c r="AM2193" s="16">
        <v>10</v>
      </c>
      <c r="AN2193" s="16">
        <v>8</v>
      </c>
      <c r="AO2193" s="16">
        <v>10</v>
      </c>
      <c r="AP2193" s="16">
        <v>8</v>
      </c>
      <c r="AQ2193" s="16">
        <v>3</v>
      </c>
      <c r="AR2193" s="16">
        <v>1</v>
      </c>
      <c r="AS2193" s="16">
        <v>4</v>
      </c>
      <c r="AT2193" s="16">
        <v>2</v>
      </c>
      <c r="AU2193">
        <v>1</v>
      </c>
      <c r="AV2193">
        <v>1</v>
      </c>
      <c r="AW2193">
        <v>1</v>
      </c>
      <c r="AX2193">
        <v>0</v>
      </c>
      <c r="AY2193">
        <v>1</v>
      </c>
      <c r="AZ2193">
        <v>0</v>
      </c>
    </row>
    <row r="2194" spans="1:52" x14ac:dyDescent="0.35">
      <c r="A2194">
        <v>15566</v>
      </c>
      <c r="B2194" t="s">
        <v>69</v>
      </c>
      <c r="C2194" t="s">
        <v>74</v>
      </c>
      <c r="D2194" t="s">
        <v>68</v>
      </c>
      <c r="E2194" t="s">
        <v>79</v>
      </c>
      <c r="F2194" t="s">
        <v>198</v>
      </c>
      <c r="G2194" t="s">
        <v>95</v>
      </c>
      <c r="H2194" t="s">
        <v>97</v>
      </c>
      <c r="I2194" t="s">
        <v>203</v>
      </c>
      <c r="J2194" t="s">
        <v>111</v>
      </c>
      <c r="K2194" t="s">
        <v>202</v>
      </c>
      <c r="L2194">
        <v>9</v>
      </c>
      <c r="X2194" s="16"/>
      <c r="Y2194" t="s">
        <v>68</v>
      </c>
      <c r="Z2194">
        <v>10</v>
      </c>
      <c r="AA2194">
        <v>5</v>
      </c>
      <c r="AB2194">
        <v>4</v>
      </c>
      <c r="AC2194">
        <v>10</v>
      </c>
      <c r="AD2194" t="s">
        <v>128</v>
      </c>
      <c r="AE2194" s="16">
        <v>5</v>
      </c>
      <c r="AF2194" s="16">
        <v>5</v>
      </c>
      <c r="AG2194" s="16">
        <v>3</v>
      </c>
      <c r="AH2194" s="16">
        <v>5</v>
      </c>
      <c r="AI2194" s="16">
        <v>1</v>
      </c>
      <c r="AJ2194" s="16"/>
      <c r="AK2194">
        <v>9</v>
      </c>
      <c r="AL2194" s="16">
        <v>8</v>
      </c>
      <c r="AM2194" s="16">
        <v>9</v>
      </c>
      <c r="AN2194" s="16">
        <v>7</v>
      </c>
      <c r="AO2194" s="16">
        <v>10</v>
      </c>
      <c r="AP2194" s="16">
        <v>10</v>
      </c>
      <c r="AQ2194" s="16">
        <v>1</v>
      </c>
      <c r="AR2194" s="16">
        <v>4</v>
      </c>
      <c r="AS2194" s="16">
        <v>3</v>
      </c>
      <c r="AT2194" s="16">
        <v>2</v>
      </c>
      <c r="AU2194">
        <v>0</v>
      </c>
      <c r="AV2194">
        <v>0</v>
      </c>
      <c r="AW2194">
        <v>0</v>
      </c>
      <c r="AX2194">
        <v>0</v>
      </c>
      <c r="AY2194">
        <v>1</v>
      </c>
      <c r="AZ2194">
        <v>0</v>
      </c>
    </row>
    <row r="2195" spans="1:52" x14ac:dyDescent="0.35">
      <c r="A2195">
        <v>15570</v>
      </c>
      <c r="B2195" t="s">
        <v>69</v>
      </c>
      <c r="C2195" t="s">
        <v>74</v>
      </c>
      <c r="D2195" t="s">
        <v>68</v>
      </c>
      <c r="E2195" t="s">
        <v>82</v>
      </c>
      <c r="F2195" t="s">
        <v>198</v>
      </c>
      <c r="G2195" t="s">
        <v>96</v>
      </c>
      <c r="H2195" t="s">
        <v>97</v>
      </c>
      <c r="I2195" t="s">
        <v>207</v>
      </c>
      <c r="J2195" t="s">
        <v>110</v>
      </c>
      <c r="K2195" t="s">
        <v>116</v>
      </c>
      <c r="L2195">
        <v>9</v>
      </c>
      <c r="P2195">
        <v>10</v>
      </c>
      <c r="Q2195">
        <v>10</v>
      </c>
      <c r="R2195">
        <v>9</v>
      </c>
      <c r="S2195">
        <v>10</v>
      </c>
      <c r="T2195">
        <v>8</v>
      </c>
      <c r="U2195">
        <v>10</v>
      </c>
      <c r="V2195" t="s">
        <v>122</v>
      </c>
      <c r="X2195">
        <v>4</v>
      </c>
      <c r="Y2195" t="s">
        <v>69</v>
      </c>
      <c r="AB2195">
        <v>5</v>
      </c>
      <c r="AE2195" s="16"/>
      <c r="AF2195" s="16"/>
      <c r="AG2195" s="16"/>
      <c r="AH2195" s="16"/>
      <c r="AI2195" s="16"/>
      <c r="AJ2195" s="16"/>
      <c r="AL2195" s="16"/>
      <c r="AM2195" s="16"/>
      <c r="AN2195" s="16"/>
      <c r="AO2195" s="16"/>
      <c r="AP2195" s="16"/>
      <c r="AQ2195" s="16"/>
      <c r="AR2195" s="16"/>
      <c r="AS2195" s="16"/>
      <c r="AT2195" s="16"/>
      <c r="AU2195">
        <v>0</v>
      </c>
      <c r="AV2195">
        <v>0</v>
      </c>
      <c r="AW2195">
        <v>0</v>
      </c>
      <c r="AX2195">
        <v>0</v>
      </c>
      <c r="AY2195">
        <v>1</v>
      </c>
      <c r="AZ2195">
        <v>0</v>
      </c>
    </row>
    <row r="2196" spans="1:52" x14ac:dyDescent="0.35">
      <c r="A2196">
        <v>15572</v>
      </c>
      <c r="B2196" t="s">
        <v>69</v>
      </c>
      <c r="C2196" t="s">
        <v>74</v>
      </c>
      <c r="D2196" t="s">
        <v>68</v>
      </c>
      <c r="E2196" t="s">
        <v>86</v>
      </c>
      <c r="F2196" t="s">
        <v>198</v>
      </c>
      <c r="G2196" t="s">
        <v>96</v>
      </c>
      <c r="H2196" t="s">
        <v>97</v>
      </c>
      <c r="I2196" t="s">
        <v>209</v>
      </c>
      <c r="J2196" t="s">
        <v>110</v>
      </c>
      <c r="K2196" t="s">
        <v>204</v>
      </c>
      <c r="L2196">
        <v>6</v>
      </c>
      <c r="P2196">
        <v>9</v>
      </c>
      <c r="Q2196">
        <v>10</v>
      </c>
      <c r="R2196">
        <v>5</v>
      </c>
      <c r="S2196">
        <v>8</v>
      </c>
      <c r="T2196">
        <v>9</v>
      </c>
      <c r="U2196">
        <v>10</v>
      </c>
      <c r="V2196" t="s">
        <v>123</v>
      </c>
      <c r="X2196">
        <v>3</v>
      </c>
      <c r="Y2196" t="s">
        <v>69</v>
      </c>
      <c r="AB2196">
        <v>3</v>
      </c>
      <c r="AE2196" s="16"/>
      <c r="AF2196" s="16"/>
      <c r="AG2196" s="16"/>
      <c r="AH2196" s="16"/>
      <c r="AI2196" s="16"/>
      <c r="AJ2196" s="16"/>
      <c r="AL2196" s="16"/>
      <c r="AM2196" s="16"/>
      <c r="AN2196" s="16"/>
      <c r="AO2196" s="16"/>
      <c r="AP2196" s="16"/>
      <c r="AQ2196" s="16"/>
      <c r="AR2196" s="16"/>
      <c r="AS2196" s="16"/>
      <c r="AT2196" s="16"/>
      <c r="AU2196">
        <v>1</v>
      </c>
      <c r="AV2196">
        <v>0</v>
      </c>
      <c r="AW2196">
        <v>0</v>
      </c>
      <c r="AX2196">
        <v>0</v>
      </c>
      <c r="AY2196">
        <v>1</v>
      </c>
      <c r="AZ2196">
        <v>0</v>
      </c>
    </row>
    <row r="2197" spans="1:52" x14ac:dyDescent="0.35">
      <c r="A2197">
        <v>15574</v>
      </c>
      <c r="B2197" t="s">
        <v>69</v>
      </c>
      <c r="C2197" t="s">
        <v>74</v>
      </c>
      <c r="D2197" t="s">
        <v>68</v>
      </c>
      <c r="E2197" t="s">
        <v>76</v>
      </c>
      <c r="F2197" t="s">
        <v>208</v>
      </c>
      <c r="G2197" t="s">
        <v>93</v>
      </c>
      <c r="H2197" t="s">
        <v>99</v>
      </c>
      <c r="I2197" t="s">
        <v>207</v>
      </c>
      <c r="J2197" t="s">
        <v>110</v>
      </c>
      <c r="K2197" t="s">
        <v>202</v>
      </c>
      <c r="L2197">
        <v>9</v>
      </c>
      <c r="P2197">
        <v>10</v>
      </c>
      <c r="Q2197">
        <v>10</v>
      </c>
      <c r="R2197">
        <v>9</v>
      </c>
      <c r="S2197">
        <v>10</v>
      </c>
      <c r="T2197">
        <v>8</v>
      </c>
      <c r="U2197">
        <v>10</v>
      </c>
      <c r="V2197" t="s">
        <v>123</v>
      </c>
      <c r="X2197">
        <v>5</v>
      </c>
      <c r="Y2197" t="s">
        <v>69</v>
      </c>
      <c r="AB2197">
        <v>5</v>
      </c>
      <c r="AE2197" s="16"/>
      <c r="AF2197" s="16"/>
      <c r="AG2197" s="16"/>
      <c r="AH2197" s="16"/>
      <c r="AI2197" s="16"/>
      <c r="AJ2197" s="16"/>
      <c r="AL2197" s="16"/>
      <c r="AM2197" s="16"/>
      <c r="AN2197" s="16"/>
      <c r="AO2197" s="16"/>
      <c r="AP2197" s="16"/>
      <c r="AQ2197" s="16"/>
      <c r="AR2197" s="16"/>
      <c r="AS2197" s="16"/>
      <c r="AT2197" s="16"/>
      <c r="AU2197">
        <v>0</v>
      </c>
      <c r="AV2197">
        <v>1</v>
      </c>
      <c r="AW2197">
        <v>1</v>
      </c>
      <c r="AX2197">
        <v>0</v>
      </c>
      <c r="AY2197">
        <v>0</v>
      </c>
      <c r="AZ2197">
        <v>0</v>
      </c>
    </row>
    <row r="2198" spans="1:52" x14ac:dyDescent="0.35">
      <c r="A2198">
        <v>15575</v>
      </c>
      <c r="B2198" t="s">
        <v>69</v>
      </c>
      <c r="C2198" t="s">
        <v>74</v>
      </c>
      <c r="D2198" t="s">
        <v>68</v>
      </c>
      <c r="E2198" t="s">
        <v>77</v>
      </c>
      <c r="F2198" t="s">
        <v>196</v>
      </c>
      <c r="G2198" t="s">
        <v>96</v>
      </c>
      <c r="H2198" t="s">
        <v>98</v>
      </c>
      <c r="I2198" t="s">
        <v>209</v>
      </c>
      <c r="J2198" t="s">
        <v>110</v>
      </c>
      <c r="K2198" t="s">
        <v>204</v>
      </c>
      <c r="L2198">
        <v>10</v>
      </c>
      <c r="P2198">
        <v>10</v>
      </c>
      <c r="Q2198">
        <v>10</v>
      </c>
      <c r="R2198">
        <v>8</v>
      </c>
      <c r="S2198">
        <v>8</v>
      </c>
      <c r="T2198">
        <v>8</v>
      </c>
      <c r="U2198">
        <v>10</v>
      </c>
      <c r="V2198" t="s">
        <v>123</v>
      </c>
      <c r="X2198">
        <v>5</v>
      </c>
      <c r="Y2198" t="s">
        <v>68</v>
      </c>
      <c r="Z2198">
        <v>10</v>
      </c>
      <c r="AA2198">
        <v>4</v>
      </c>
      <c r="AB2198">
        <v>5</v>
      </c>
      <c r="AC2198">
        <v>8</v>
      </c>
      <c r="AD2198" t="s">
        <v>128</v>
      </c>
      <c r="AE2198" s="16">
        <v>5</v>
      </c>
      <c r="AF2198" s="16">
        <v>5</v>
      </c>
      <c r="AG2198" s="16">
        <v>3</v>
      </c>
      <c r="AH2198" s="16">
        <v>4</v>
      </c>
      <c r="AI2198" s="16">
        <v>1</v>
      </c>
      <c r="AJ2198" s="16"/>
      <c r="AL2198" s="16"/>
      <c r="AM2198" s="16"/>
      <c r="AN2198" s="16"/>
      <c r="AO2198" s="16"/>
      <c r="AP2198" s="16"/>
      <c r="AQ2198" s="16"/>
      <c r="AR2198" s="16"/>
      <c r="AS2198" s="16"/>
      <c r="AT2198" s="16"/>
      <c r="AU2198">
        <v>1</v>
      </c>
      <c r="AV2198">
        <v>0</v>
      </c>
      <c r="AW2198">
        <v>0</v>
      </c>
      <c r="AX2198">
        <v>0</v>
      </c>
      <c r="AY2198">
        <v>1</v>
      </c>
      <c r="AZ2198">
        <v>0</v>
      </c>
    </row>
    <row r="2199" spans="1:52" x14ac:dyDescent="0.35">
      <c r="A2199">
        <v>15576</v>
      </c>
      <c r="B2199" t="s">
        <v>69</v>
      </c>
      <c r="C2199" t="s">
        <v>74</v>
      </c>
      <c r="D2199" t="s">
        <v>68</v>
      </c>
      <c r="E2199" t="s">
        <v>80</v>
      </c>
      <c r="F2199" t="s">
        <v>200</v>
      </c>
      <c r="G2199" t="s">
        <v>96</v>
      </c>
      <c r="H2199" t="s">
        <v>97</v>
      </c>
      <c r="I2199" t="s">
        <v>203</v>
      </c>
      <c r="J2199" t="s">
        <v>111</v>
      </c>
      <c r="K2199" t="s">
        <v>202</v>
      </c>
      <c r="L2199">
        <v>9</v>
      </c>
      <c r="X2199" s="16"/>
      <c r="Y2199" t="s">
        <v>69</v>
      </c>
      <c r="AB2199">
        <v>5</v>
      </c>
      <c r="AE2199" s="16"/>
      <c r="AF2199" s="16"/>
      <c r="AG2199" s="16"/>
      <c r="AH2199" s="16"/>
      <c r="AI2199" s="16"/>
      <c r="AJ2199" s="16"/>
      <c r="AK2199">
        <v>9</v>
      </c>
      <c r="AL2199" s="16">
        <v>8</v>
      </c>
      <c r="AM2199" s="16">
        <v>7</v>
      </c>
      <c r="AN2199" s="16">
        <v>10</v>
      </c>
      <c r="AO2199" s="16">
        <v>9</v>
      </c>
      <c r="AP2199" s="16">
        <v>7</v>
      </c>
      <c r="AQ2199" s="16">
        <v>4</v>
      </c>
      <c r="AR2199" s="16">
        <v>2</v>
      </c>
      <c r="AS2199" s="16">
        <v>1</v>
      </c>
      <c r="AT2199" s="16">
        <v>3</v>
      </c>
      <c r="AU2199">
        <v>0</v>
      </c>
      <c r="AV2199">
        <v>1</v>
      </c>
      <c r="AW2199">
        <v>1</v>
      </c>
      <c r="AX2199">
        <v>0</v>
      </c>
      <c r="AY2199">
        <v>0</v>
      </c>
      <c r="AZ2199">
        <v>0</v>
      </c>
    </row>
    <row r="2200" spans="1:52" x14ac:dyDescent="0.35">
      <c r="A2200">
        <v>15579</v>
      </c>
      <c r="B2200" t="s">
        <v>69</v>
      </c>
      <c r="C2200" t="s">
        <v>74</v>
      </c>
      <c r="D2200" t="s">
        <v>68</v>
      </c>
      <c r="E2200" t="s">
        <v>85</v>
      </c>
      <c r="F2200" t="s">
        <v>208</v>
      </c>
      <c r="G2200" t="s">
        <v>94</v>
      </c>
      <c r="H2200" t="s">
        <v>98</v>
      </c>
      <c r="I2200" t="s">
        <v>201</v>
      </c>
      <c r="J2200" t="s">
        <v>111</v>
      </c>
      <c r="K2200" t="s">
        <v>113</v>
      </c>
      <c r="L2200">
        <v>3</v>
      </c>
      <c r="X2200" s="16"/>
      <c r="Y2200" t="s">
        <v>69</v>
      </c>
      <c r="AB2200">
        <v>3</v>
      </c>
      <c r="AE2200" s="16"/>
      <c r="AF2200" s="16"/>
      <c r="AG2200" s="16"/>
      <c r="AH2200" s="16"/>
      <c r="AI2200" s="16"/>
      <c r="AJ2200" s="16"/>
      <c r="AK2200">
        <v>4</v>
      </c>
      <c r="AL2200" s="16">
        <v>7</v>
      </c>
      <c r="AM2200" s="16">
        <v>7</v>
      </c>
      <c r="AN2200" s="16">
        <v>2</v>
      </c>
      <c r="AO2200" s="16">
        <v>7</v>
      </c>
      <c r="AP2200" s="16">
        <v>4</v>
      </c>
      <c r="AQ2200" s="16">
        <v>2</v>
      </c>
      <c r="AR2200" s="16">
        <v>4</v>
      </c>
      <c r="AS2200" s="16">
        <v>1</v>
      </c>
      <c r="AT2200" s="16">
        <v>3</v>
      </c>
      <c r="AU2200">
        <v>0</v>
      </c>
      <c r="AV2200">
        <v>1</v>
      </c>
      <c r="AW2200">
        <v>0</v>
      </c>
      <c r="AX2200">
        <v>0</v>
      </c>
      <c r="AY2200">
        <v>0</v>
      </c>
      <c r="AZ2200">
        <v>0</v>
      </c>
    </row>
    <row r="2201" spans="1:52" x14ac:dyDescent="0.35">
      <c r="A2201">
        <v>15580</v>
      </c>
      <c r="B2201" t="s">
        <v>69</v>
      </c>
      <c r="C2201" t="s">
        <v>74</v>
      </c>
      <c r="D2201" t="s">
        <v>68</v>
      </c>
      <c r="E2201" t="s">
        <v>76</v>
      </c>
      <c r="F2201" t="s">
        <v>198</v>
      </c>
      <c r="G2201" t="s">
        <v>96</v>
      </c>
      <c r="H2201" t="s">
        <v>97</v>
      </c>
      <c r="I2201" t="s">
        <v>206</v>
      </c>
      <c r="J2201" t="s">
        <v>111</v>
      </c>
      <c r="K2201" t="s">
        <v>204</v>
      </c>
      <c r="L2201">
        <v>9</v>
      </c>
      <c r="X2201" s="16"/>
      <c r="Y2201" t="s">
        <v>69</v>
      </c>
      <c r="AB2201">
        <v>4</v>
      </c>
      <c r="AE2201" s="16"/>
      <c r="AF2201" s="16"/>
      <c r="AG2201" s="16"/>
      <c r="AH2201" s="16"/>
      <c r="AI2201" s="16"/>
      <c r="AJ2201" s="16"/>
      <c r="AK2201">
        <v>10</v>
      </c>
      <c r="AL2201" s="16">
        <v>10</v>
      </c>
      <c r="AM2201" s="16">
        <v>10</v>
      </c>
      <c r="AN2201" s="16">
        <v>9</v>
      </c>
      <c r="AO2201" s="16">
        <v>8</v>
      </c>
      <c r="AP2201" s="16">
        <v>8</v>
      </c>
      <c r="AQ2201" s="16">
        <v>2</v>
      </c>
      <c r="AR2201" s="16">
        <v>1</v>
      </c>
      <c r="AS2201" s="16">
        <v>4</v>
      </c>
      <c r="AT2201" s="16">
        <v>3</v>
      </c>
      <c r="AU2201">
        <v>0</v>
      </c>
      <c r="AV2201">
        <v>1</v>
      </c>
      <c r="AW2201">
        <v>0</v>
      </c>
      <c r="AX2201">
        <v>0</v>
      </c>
      <c r="AY2201">
        <v>0</v>
      </c>
      <c r="AZ2201">
        <v>0</v>
      </c>
    </row>
    <row r="2202" spans="1:52" x14ac:dyDescent="0.35">
      <c r="A2202">
        <v>15581</v>
      </c>
      <c r="B2202" t="s">
        <v>69</v>
      </c>
      <c r="C2202" t="s">
        <v>74</v>
      </c>
      <c r="D2202" t="s">
        <v>68</v>
      </c>
      <c r="E2202" t="s">
        <v>78</v>
      </c>
      <c r="F2202" t="s">
        <v>196</v>
      </c>
      <c r="G2202" t="s">
        <v>96</v>
      </c>
      <c r="H2202" t="s">
        <v>98</v>
      </c>
      <c r="I2202" t="s">
        <v>205</v>
      </c>
      <c r="J2202" t="s">
        <v>112</v>
      </c>
      <c r="K2202" t="s">
        <v>116</v>
      </c>
      <c r="L2202">
        <v>10</v>
      </c>
      <c r="X2202" s="16"/>
      <c r="Y2202" t="s">
        <v>69</v>
      </c>
      <c r="AB2202">
        <v>4</v>
      </c>
      <c r="AE2202" s="16"/>
      <c r="AF2202" s="16"/>
      <c r="AG2202" s="16"/>
      <c r="AH2202" s="16"/>
      <c r="AI2202" s="16"/>
      <c r="AJ2202" s="16"/>
      <c r="AK2202">
        <v>9</v>
      </c>
      <c r="AL2202" s="16">
        <v>10</v>
      </c>
      <c r="AM2202" s="16">
        <v>7</v>
      </c>
      <c r="AN2202" s="16">
        <v>10</v>
      </c>
      <c r="AO2202" s="16">
        <v>10</v>
      </c>
      <c r="AP2202" s="16">
        <v>7</v>
      </c>
      <c r="AQ2202" s="16">
        <v>1</v>
      </c>
      <c r="AR2202" s="16">
        <v>3</v>
      </c>
      <c r="AS2202" s="16">
        <v>2</v>
      </c>
      <c r="AT2202" s="16">
        <v>4</v>
      </c>
      <c r="AU2202">
        <v>0</v>
      </c>
      <c r="AV2202">
        <v>0</v>
      </c>
      <c r="AW2202">
        <v>1</v>
      </c>
      <c r="AX2202">
        <v>0</v>
      </c>
      <c r="AY2202">
        <v>0</v>
      </c>
      <c r="AZ2202">
        <v>0</v>
      </c>
    </row>
    <row r="2203" spans="1:52" x14ac:dyDescent="0.35">
      <c r="A2203">
        <v>15582</v>
      </c>
      <c r="B2203" t="s">
        <v>69</v>
      </c>
      <c r="C2203" t="s">
        <v>74</v>
      </c>
      <c r="D2203" t="s">
        <v>68</v>
      </c>
      <c r="E2203" t="s">
        <v>78</v>
      </c>
      <c r="F2203" t="s">
        <v>196</v>
      </c>
      <c r="G2203" t="s">
        <v>96</v>
      </c>
      <c r="H2203" t="s">
        <v>97</v>
      </c>
      <c r="I2203" t="s">
        <v>209</v>
      </c>
      <c r="J2203" t="s">
        <v>111</v>
      </c>
      <c r="K2203" t="s">
        <v>116</v>
      </c>
      <c r="L2203">
        <v>3</v>
      </c>
      <c r="X2203" s="16"/>
      <c r="Y2203" t="s">
        <v>68</v>
      </c>
      <c r="Z2203">
        <v>5</v>
      </c>
      <c r="AA2203">
        <v>3</v>
      </c>
      <c r="AB2203">
        <v>5</v>
      </c>
      <c r="AC2203">
        <v>6</v>
      </c>
      <c r="AD2203" t="s">
        <v>129</v>
      </c>
      <c r="AE2203" s="16">
        <v>5</v>
      </c>
      <c r="AF2203" s="16">
        <v>4</v>
      </c>
      <c r="AG2203" s="16">
        <v>3</v>
      </c>
      <c r="AH2203" s="16">
        <v>4</v>
      </c>
      <c r="AI2203" s="16"/>
      <c r="AJ2203" s="16">
        <v>1</v>
      </c>
      <c r="AK2203">
        <v>5</v>
      </c>
      <c r="AL2203" s="16">
        <v>6</v>
      </c>
      <c r="AM2203" s="16">
        <v>2</v>
      </c>
      <c r="AN2203" s="16">
        <v>5</v>
      </c>
      <c r="AO2203" s="16">
        <v>5</v>
      </c>
      <c r="AP2203" s="16">
        <v>6</v>
      </c>
      <c r="AQ2203" s="16">
        <v>1</v>
      </c>
      <c r="AR2203" s="16">
        <v>3</v>
      </c>
      <c r="AS2203" s="16">
        <v>2</v>
      </c>
      <c r="AT2203" s="16">
        <v>4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0</v>
      </c>
    </row>
    <row r="2204" spans="1:52" x14ac:dyDescent="0.35">
      <c r="A2204">
        <v>15583</v>
      </c>
      <c r="B2204" t="s">
        <v>69</v>
      </c>
      <c r="C2204" t="s">
        <v>74</v>
      </c>
      <c r="D2204" t="s">
        <v>68</v>
      </c>
      <c r="E2204" t="s">
        <v>82</v>
      </c>
      <c r="F2204" t="s">
        <v>198</v>
      </c>
      <c r="G2204" t="s">
        <v>96</v>
      </c>
      <c r="H2204" t="s">
        <v>98</v>
      </c>
      <c r="I2204" t="s">
        <v>207</v>
      </c>
      <c r="J2204" t="s">
        <v>110</v>
      </c>
      <c r="K2204" t="s">
        <v>117</v>
      </c>
      <c r="L2204">
        <v>9</v>
      </c>
      <c r="P2204">
        <v>10</v>
      </c>
      <c r="Q2204">
        <v>9</v>
      </c>
      <c r="R2204">
        <v>9</v>
      </c>
      <c r="S2204">
        <v>10</v>
      </c>
      <c r="T2204">
        <v>9</v>
      </c>
      <c r="U2204">
        <v>9</v>
      </c>
      <c r="V2204" t="s">
        <v>124</v>
      </c>
      <c r="X2204">
        <v>5</v>
      </c>
      <c r="Y2204" t="s">
        <v>69</v>
      </c>
      <c r="AB2204">
        <v>4</v>
      </c>
      <c r="AE2204" s="16"/>
      <c r="AF2204" s="16"/>
      <c r="AG2204" s="16"/>
      <c r="AH2204" s="16"/>
      <c r="AI2204" s="16"/>
      <c r="AJ2204" s="16"/>
      <c r="AL2204" s="16"/>
      <c r="AM2204" s="16"/>
      <c r="AN2204" s="16"/>
      <c r="AO2204" s="16"/>
      <c r="AP2204" s="16"/>
      <c r="AQ2204" s="16"/>
      <c r="AR2204" s="16"/>
      <c r="AS2204" s="16"/>
      <c r="AT2204" s="16"/>
      <c r="AU2204">
        <v>1</v>
      </c>
      <c r="AV2204">
        <v>0</v>
      </c>
      <c r="AW2204">
        <v>0</v>
      </c>
      <c r="AX2204">
        <v>0</v>
      </c>
      <c r="AY2204">
        <v>1</v>
      </c>
      <c r="AZ2204">
        <v>0</v>
      </c>
    </row>
    <row r="2205" spans="1:52" x14ac:dyDescent="0.35">
      <c r="A2205">
        <v>15584</v>
      </c>
      <c r="B2205" t="s">
        <v>69</v>
      </c>
      <c r="C2205" t="s">
        <v>74</v>
      </c>
      <c r="D2205" t="s">
        <v>68</v>
      </c>
      <c r="E2205" t="s">
        <v>77</v>
      </c>
      <c r="F2205" t="s">
        <v>198</v>
      </c>
      <c r="G2205" t="s">
        <v>95</v>
      </c>
      <c r="H2205" t="s">
        <v>98</v>
      </c>
      <c r="I2205" t="s">
        <v>201</v>
      </c>
      <c r="J2205" t="s">
        <v>111</v>
      </c>
      <c r="K2205" t="s">
        <v>204</v>
      </c>
      <c r="L2205">
        <v>9</v>
      </c>
      <c r="X2205" s="16"/>
      <c r="Y2205" t="s">
        <v>69</v>
      </c>
      <c r="AB2205">
        <v>5</v>
      </c>
      <c r="AE2205" s="16"/>
      <c r="AF2205" s="16"/>
      <c r="AG2205" s="16"/>
      <c r="AH2205" s="16"/>
      <c r="AI2205" s="16"/>
      <c r="AJ2205" s="16"/>
      <c r="AK2205">
        <v>9</v>
      </c>
      <c r="AL2205" s="16">
        <v>8</v>
      </c>
      <c r="AM2205" s="16">
        <v>8</v>
      </c>
      <c r="AN2205" s="16">
        <v>7</v>
      </c>
      <c r="AO2205" s="16">
        <v>10</v>
      </c>
      <c r="AP2205" s="16">
        <v>8</v>
      </c>
      <c r="AQ2205" s="16">
        <v>2</v>
      </c>
      <c r="AR2205" s="16">
        <v>4</v>
      </c>
      <c r="AS2205" s="16">
        <v>1</v>
      </c>
      <c r="AT2205" s="16">
        <v>3</v>
      </c>
      <c r="AU2205">
        <v>0</v>
      </c>
      <c r="AV2205">
        <v>1</v>
      </c>
      <c r="AW2205">
        <v>0</v>
      </c>
      <c r="AX2205">
        <v>0</v>
      </c>
      <c r="AY2205">
        <v>0</v>
      </c>
      <c r="AZ2205">
        <v>0</v>
      </c>
    </row>
    <row r="2206" spans="1:52" x14ac:dyDescent="0.35">
      <c r="A2206">
        <v>15585</v>
      </c>
      <c r="B2206" t="s">
        <v>69</v>
      </c>
      <c r="C2206" t="s">
        <v>74</v>
      </c>
      <c r="D2206" t="s">
        <v>68</v>
      </c>
      <c r="E2206" t="s">
        <v>76</v>
      </c>
      <c r="F2206" t="s">
        <v>196</v>
      </c>
      <c r="G2206" t="s">
        <v>96</v>
      </c>
      <c r="H2206" t="s">
        <v>97</v>
      </c>
      <c r="I2206" t="s">
        <v>209</v>
      </c>
      <c r="J2206" t="s">
        <v>111</v>
      </c>
      <c r="K2206" t="s">
        <v>117</v>
      </c>
      <c r="L2206">
        <v>8</v>
      </c>
      <c r="X2206" s="16"/>
      <c r="Y2206" t="s">
        <v>68</v>
      </c>
      <c r="Z2206">
        <v>9</v>
      </c>
      <c r="AA2206">
        <v>5</v>
      </c>
      <c r="AB2206">
        <v>5</v>
      </c>
      <c r="AC2206">
        <v>9</v>
      </c>
      <c r="AD2206" t="s">
        <v>128</v>
      </c>
      <c r="AE2206" s="16">
        <v>3</v>
      </c>
      <c r="AF2206" s="16">
        <v>4</v>
      </c>
      <c r="AG2206" s="16">
        <v>3</v>
      </c>
      <c r="AH2206" s="16">
        <v>3</v>
      </c>
      <c r="AI2206" s="16">
        <v>1</v>
      </c>
      <c r="AJ2206" s="16"/>
      <c r="AK2206">
        <v>10</v>
      </c>
      <c r="AL2206" s="16">
        <v>10</v>
      </c>
      <c r="AM2206" s="16">
        <v>9</v>
      </c>
      <c r="AN2206" s="16">
        <v>8</v>
      </c>
      <c r="AO2206" s="16">
        <v>7</v>
      </c>
      <c r="AP2206" s="16">
        <v>8</v>
      </c>
      <c r="AQ2206" s="16">
        <v>2</v>
      </c>
      <c r="AR2206" s="16">
        <v>3</v>
      </c>
      <c r="AS2206" s="16">
        <v>4</v>
      </c>
      <c r="AT2206" s="16">
        <v>1</v>
      </c>
      <c r="AU2206">
        <v>1</v>
      </c>
      <c r="AV2206">
        <v>1</v>
      </c>
      <c r="AW2206">
        <v>0</v>
      </c>
      <c r="AX2206">
        <v>0</v>
      </c>
      <c r="AY2206">
        <v>0</v>
      </c>
      <c r="AZ2206">
        <v>0</v>
      </c>
    </row>
    <row r="2207" spans="1:52" x14ac:dyDescent="0.35">
      <c r="A2207">
        <v>15586</v>
      </c>
      <c r="B2207" t="s">
        <v>69</v>
      </c>
      <c r="C2207" t="s">
        <v>74</v>
      </c>
      <c r="D2207" t="s">
        <v>68</v>
      </c>
      <c r="E2207" t="s">
        <v>80</v>
      </c>
      <c r="F2207" t="s">
        <v>196</v>
      </c>
      <c r="G2207" t="s">
        <v>96</v>
      </c>
      <c r="H2207" t="s">
        <v>97</v>
      </c>
      <c r="I2207" t="s">
        <v>197</v>
      </c>
      <c r="J2207" t="s">
        <v>111</v>
      </c>
      <c r="K2207" t="s">
        <v>116</v>
      </c>
      <c r="L2207">
        <v>10</v>
      </c>
      <c r="X2207" s="16"/>
      <c r="Y2207" t="s">
        <v>69</v>
      </c>
      <c r="AB2207">
        <v>4</v>
      </c>
      <c r="AE2207" s="16"/>
      <c r="AF2207" s="16"/>
      <c r="AG2207" s="16"/>
      <c r="AH2207" s="16"/>
      <c r="AI2207" s="16"/>
      <c r="AJ2207" s="16"/>
      <c r="AK2207">
        <v>9</v>
      </c>
      <c r="AL2207" s="16">
        <v>10</v>
      </c>
      <c r="AM2207" s="16">
        <v>9</v>
      </c>
      <c r="AN2207" s="16">
        <v>8</v>
      </c>
      <c r="AO2207" s="16">
        <v>10</v>
      </c>
      <c r="AP2207" s="16">
        <v>9</v>
      </c>
      <c r="AQ2207" s="16">
        <v>1</v>
      </c>
      <c r="AR2207" s="16">
        <v>3</v>
      </c>
      <c r="AS2207" s="16">
        <v>2</v>
      </c>
      <c r="AT2207" s="16">
        <v>4</v>
      </c>
      <c r="AU2207">
        <v>0</v>
      </c>
      <c r="AV2207">
        <v>0</v>
      </c>
      <c r="AW2207">
        <v>1</v>
      </c>
      <c r="AX2207">
        <v>0</v>
      </c>
      <c r="AY2207">
        <v>0</v>
      </c>
      <c r="AZ2207">
        <v>0</v>
      </c>
    </row>
    <row r="2208" spans="1:52" x14ac:dyDescent="0.35">
      <c r="A2208">
        <v>15592</v>
      </c>
      <c r="B2208" t="s">
        <v>69</v>
      </c>
      <c r="C2208" t="s">
        <v>74</v>
      </c>
      <c r="D2208" t="s">
        <v>68</v>
      </c>
      <c r="E2208" t="s">
        <v>79</v>
      </c>
      <c r="F2208" t="s">
        <v>198</v>
      </c>
      <c r="G2208" t="s">
        <v>95</v>
      </c>
      <c r="H2208" t="s">
        <v>97</v>
      </c>
      <c r="I2208" t="s">
        <v>201</v>
      </c>
      <c r="J2208" t="s">
        <v>111</v>
      </c>
      <c r="K2208" t="s">
        <v>204</v>
      </c>
      <c r="L2208">
        <v>8</v>
      </c>
      <c r="X2208" s="16"/>
      <c r="Y2208" t="s">
        <v>69</v>
      </c>
      <c r="AB2208">
        <v>4</v>
      </c>
      <c r="AE2208" s="16"/>
      <c r="AF2208" s="16"/>
      <c r="AG2208" s="16"/>
      <c r="AH2208" s="16"/>
      <c r="AI2208" s="16"/>
      <c r="AJ2208" s="16"/>
      <c r="AK2208">
        <v>9</v>
      </c>
      <c r="AL2208" s="16">
        <v>8</v>
      </c>
      <c r="AM2208" s="16">
        <v>8</v>
      </c>
      <c r="AN2208" s="16">
        <v>10</v>
      </c>
      <c r="AO2208" s="16">
        <v>7</v>
      </c>
      <c r="AP2208" s="16">
        <v>9</v>
      </c>
      <c r="AQ2208" s="16">
        <v>1</v>
      </c>
      <c r="AR2208" s="16">
        <v>3</v>
      </c>
      <c r="AS2208" s="16">
        <v>2</v>
      </c>
      <c r="AT2208" s="16">
        <v>4</v>
      </c>
      <c r="AU2208">
        <v>1</v>
      </c>
      <c r="AV2208">
        <v>0</v>
      </c>
      <c r="AW2208">
        <v>0</v>
      </c>
      <c r="AX2208">
        <v>0</v>
      </c>
      <c r="AY2208">
        <v>0</v>
      </c>
      <c r="AZ2208">
        <v>0</v>
      </c>
    </row>
    <row r="2209" spans="1:52" x14ac:dyDescent="0.35">
      <c r="A2209">
        <v>15593</v>
      </c>
      <c r="B2209" t="s">
        <v>69</v>
      </c>
      <c r="C2209" t="s">
        <v>74</v>
      </c>
      <c r="D2209" t="s">
        <v>68</v>
      </c>
      <c r="E2209" t="s">
        <v>79</v>
      </c>
      <c r="F2209" t="s">
        <v>200</v>
      </c>
      <c r="G2209" t="s">
        <v>94</v>
      </c>
      <c r="H2209" t="s">
        <v>98</v>
      </c>
      <c r="I2209" t="s">
        <v>203</v>
      </c>
      <c r="J2209" t="s">
        <v>111</v>
      </c>
      <c r="K2209" t="s">
        <v>204</v>
      </c>
      <c r="L2209">
        <v>9</v>
      </c>
      <c r="X2209" s="16"/>
      <c r="Y2209" t="s">
        <v>68</v>
      </c>
      <c r="Z2209">
        <v>10</v>
      </c>
      <c r="AA2209">
        <v>4</v>
      </c>
      <c r="AB2209">
        <v>5</v>
      </c>
      <c r="AC2209">
        <v>9</v>
      </c>
      <c r="AD2209" t="s">
        <v>128</v>
      </c>
      <c r="AE2209" s="16">
        <v>4</v>
      </c>
      <c r="AF2209" s="16">
        <v>2</v>
      </c>
      <c r="AG2209" s="16">
        <v>3</v>
      </c>
      <c r="AH2209" s="16">
        <v>4</v>
      </c>
      <c r="AI2209" s="16">
        <v>3</v>
      </c>
      <c r="AJ2209" s="16"/>
      <c r="AK2209">
        <v>10</v>
      </c>
      <c r="AL2209" s="16">
        <v>10</v>
      </c>
      <c r="AM2209" s="16">
        <v>9</v>
      </c>
      <c r="AN2209" s="16">
        <v>10</v>
      </c>
      <c r="AO2209" s="16">
        <v>7</v>
      </c>
      <c r="AP2209" s="16">
        <v>8</v>
      </c>
      <c r="AQ2209" s="16">
        <v>3</v>
      </c>
      <c r="AR2209" s="16">
        <v>4</v>
      </c>
      <c r="AS2209" s="16">
        <v>2</v>
      </c>
      <c r="AT2209" s="16">
        <v>1</v>
      </c>
      <c r="AU2209">
        <v>0</v>
      </c>
      <c r="AV2209">
        <v>0</v>
      </c>
      <c r="AW2209">
        <v>1</v>
      </c>
      <c r="AX2209">
        <v>0</v>
      </c>
      <c r="AY2209">
        <v>0</v>
      </c>
      <c r="AZ2209">
        <v>0</v>
      </c>
    </row>
    <row r="2210" spans="1:52" x14ac:dyDescent="0.35">
      <c r="A2210">
        <v>15598</v>
      </c>
      <c r="B2210" t="s">
        <v>69</v>
      </c>
      <c r="C2210" t="s">
        <v>74</v>
      </c>
      <c r="D2210" t="s">
        <v>68</v>
      </c>
      <c r="E2210" t="s">
        <v>80</v>
      </c>
      <c r="F2210" t="s">
        <v>198</v>
      </c>
      <c r="G2210" t="s">
        <v>95</v>
      </c>
      <c r="H2210" t="s">
        <v>98</v>
      </c>
      <c r="I2210" t="s">
        <v>197</v>
      </c>
      <c r="J2210" t="s">
        <v>111</v>
      </c>
      <c r="K2210" t="s">
        <v>116</v>
      </c>
      <c r="L2210">
        <v>7</v>
      </c>
      <c r="X2210" s="16"/>
      <c r="Y2210" t="s">
        <v>68</v>
      </c>
      <c r="Z2210">
        <v>6</v>
      </c>
      <c r="AA2210">
        <v>4</v>
      </c>
      <c r="AB2210">
        <v>5</v>
      </c>
      <c r="AC2210">
        <v>7</v>
      </c>
      <c r="AD2210" t="s">
        <v>129</v>
      </c>
      <c r="AE2210" s="16">
        <v>5</v>
      </c>
      <c r="AF2210" s="16">
        <v>3</v>
      </c>
      <c r="AG2210" s="16">
        <v>3</v>
      </c>
      <c r="AH2210" s="16">
        <v>5</v>
      </c>
      <c r="AI2210" s="16"/>
      <c r="AJ2210" s="16">
        <v>2</v>
      </c>
      <c r="AK2210">
        <v>6</v>
      </c>
      <c r="AL2210" s="16">
        <v>7</v>
      </c>
      <c r="AM2210" s="16">
        <v>7</v>
      </c>
      <c r="AN2210" s="16">
        <v>7</v>
      </c>
      <c r="AO2210" s="16">
        <v>9</v>
      </c>
      <c r="AP2210" s="16">
        <v>8</v>
      </c>
      <c r="AQ2210" s="16">
        <v>2</v>
      </c>
      <c r="AR2210" s="16">
        <v>4</v>
      </c>
      <c r="AS2210" s="16">
        <v>1</v>
      </c>
      <c r="AT2210" s="16">
        <v>3</v>
      </c>
      <c r="AU2210">
        <v>0</v>
      </c>
      <c r="AV2210">
        <v>1</v>
      </c>
      <c r="AW2210">
        <v>0</v>
      </c>
      <c r="AX2210">
        <v>0</v>
      </c>
      <c r="AY2210">
        <v>0</v>
      </c>
      <c r="AZ2210">
        <v>0</v>
      </c>
    </row>
    <row r="2211" spans="1:52" x14ac:dyDescent="0.35">
      <c r="A2211">
        <v>15601</v>
      </c>
      <c r="B2211" t="s">
        <v>69</v>
      </c>
      <c r="C2211" t="s">
        <v>74</v>
      </c>
      <c r="D2211" t="s">
        <v>68</v>
      </c>
      <c r="E2211" t="s">
        <v>83</v>
      </c>
      <c r="F2211" t="s">
        <v>196</v>
      </c>
      <c r="G2211" t="s">
        <v>96</v>
      </c>
      <c r="H2211" t="s">
        <v>97</v>
      </c>
      <c r="I2211" t="s">
        <v>205</v>
      </c>
      <c r="J2211" t="s">
        <v>111</v>
      </c>
      <c r="K2211" t="s">
        <v>116</v>
      </c>
      <c r="L2211">
        <v>9</v>
      </c>
      <c r="X2211" s="16"/>
      <c r="Y2211" t="s">
        <v>69</v>
      </c>
      <c r="AB2211">
        <v>5</v>
      </c>
      <c r="AE2211" s="16"/>
      <c r="AF2211" s="16"/>
      <c r="AG2211" s="16"/>
      <c r="AH2211" s="16"/>
      <c r="AI2211" s="16"/>
      <c r="AJ2211" s="16"/>
      <c r="AK2211">
        <v>9</v>
      </c>
      <c r="AL2211" s="16">
        <v>8</v>
      </c>
      <c r="AM2211" s="16">
        <v>10</v>
      </c>
      <c r="AN2211" s="16">
        <v>7</v>
      </c>
      <c r="AO2211" s="16">
        <v>10</v>
      </c>
      <c r="AP2211" s="16">
        <v>8</v>
      </c>
      <c r="AQ2211" s="16">
        <v>1</v>
      </c>
      <c r="AR2211" s="16">
        <v>3</v>
      </c>
      <c r="AS2211" s="16">
        <v>4</v>
      </c>
      <c r="AT2211" s="16">
        <v>2</v>
      </c>
      <c r="AU2211">
        <v>0</v>
      </c>
      <c r="AV2211">
        <v>1</v>
      </c>
      <c r="AW2211">
        <v>1</v>
      </c>
      <c r="AX2211">
        <v>0</v>
      </c>
      <c r="AY2211">
        <v>1</v>
      </c>
      <c r="AZ2211">
        <v>0</v>
      </c>
    </row>
    <row r="2212" spans="1:52" x14ac:dyDescent="0.35">
      <c r="A2212">
        <v>15604</v>
      </c>
      <c r="B2212" t="s">
        <v>69</v>
      </c>
      <c r="C2212" t="s">
        <v>74</v>
      </c>
      <c r="D2212" t="s">
        <v>68</v>
      </c>
      <c r="E2212" t="s">
        <v>75</v>
      </c>
      <c r="F2212" t="s">
        <v>200</v>
      </c>
      <c r="G2212" t="s">
        <v>94</v>
      </c>
      <c r="H2212" t="s">
        <v>99</v>
      </c>
      <c r="I2212" t="s">
        <v>199</v>
      </c>
      <c r="J2212" t="s">
        <v>111</v>
      </c>
      <c r="K2212" t="s">
        <v>204</v>
      </c>
      <c r="L2212">
        <v>9</v>
      </c>
      <c r="X2212" s="16"/>
      <c r="Y2212" t="s">
        <v>68</v>
      </c>
      <c r="Z2212">
        <v>10</v>
      </c>
      <c r="AA2212">
        <v>4</v>
      </c>
      <c r="AB2212">
        <v>5</v>
      </c>
      <c r="AC2212">
        <v>9</v>
      </c>
      <c r="AD2212" t="s">
        <v>128</v>
      </c>
      <c r="AE2212" s="16">
        <v>3</v>
      </c>
      <c r="AF2212" s="16">
        <v>4</v>
      </c>
      <c r="AG2212" s="16">
        <v>3</v>
      </c>
      <c r="AH2212" s="16">
        <v>5</v>
      </c>
      <c r="AI2212" s="16">
        <v>2</v>
      </c>
      <c r="AJ2212" s="16"/>
      <c r="AK2212">
        <v>9</v>
      </c>
      <c r="AL2212" s="16">
        <v>9</v>
      </c>
      <c r="AM2212" s="16">
        <v>9</v>
      </c>
      <c r="AN2212" s="16">
        <v>7</v>
      </c>
      <c r="AO2212" s="16">
        <v>10</v>
      </c>
      <c r="AP2212" s="16">
        <v>9</v>
      </c>
      <c r="AQ2212" s="16">
        <v>2</v>
      </c>
      <c r="AR2212" s="16">
        <v>4</v>
      </c>
      <c r="AS2212" s="16">
        <v>1</v>
      </c>
      <c r="AT2212" s="16">
        <v>3</v>
      </c>
      <c r="AU2212">
        <v>0</v>
      </c>
      <c r="AV2212">
        <v>0</v>
      </c>
      <c r="AW2212">
        <v>0</v>
      </c>
      <c r="AX2212">
        <v>0</v>
      </c>
      <c r="AY2212">
        <v>1</v>
      </c>
      <c r="AZ2212">
        <v>0</v>
      </c>
    </row>
    <row r="2213" spans="1:52" x14ac:dyDescent="0.35">
      <c r="A2213">
        <v>15605</v>
      </c>
      <c r="B2213" t="s">
        <v>69</v>
      </c>
      <c r="C2213" t="s">
        <v>74</v>
      </c>
      <c r="D2213" t="s">
        <v>68</v>
      </c>
      <c r="E2213" t="s">
        <v>78</v>
      </c>
      <c r="F2213" t="s">
        <v>198</v>
      </c>
      <c r="G2213" t="s">
        <v>96</v>
      </c>
      <c r="H2213" t="s">
        <v>98</v>
      </c>
      <c r="I2213" t="s">
        <v>206</v>
      </c>
      <c r="J2213" t="s">
        <v>110</v>
      </c>
      <c r="K2213" t="s">
        <v>116</v>
      </c>
      <c r="L2213">
        <v>8</v>
      </c>
      <c r="P2213">
        <v>10</v>
      </c>
      <c r="Q2213">
        <v>8</v>
      </c>
      <c r="R2213">
        <v>8</v>
      </c>
      <c r="S2213">
        <v>8</v>
      </c>
      <c r="T2213">
        <v>9</v>
      </c>
      <c r="U2213">
        <v>8</v>
      </c>
      <c r="V2213" t="s">
        <v>123</v>
      </c>
      <c r="X2213">
        <v>5</v>
      </c>
      <c r="Y2213" t="s">
        <v>69</v>
      </c>
      <c r="AB2213">
        <v>5</v>
      </c>
      <c r="AE2213" s="16"/>
      <c r="AF2213" s="16"/>
      <c r="AG2213" s="16"/>
      <c r="AH2213" s="16"/>
      <c r="AI2213" s="16"/>
      <c r="AJ2213" s="16"/>
      <c r="AL2213" s="16"/>
      <c r="AM2213" s="16"/>
      <c r="AN2213" s="16"/>
      <c r="AO2213" s="16"/>
      <c r="AP2213" s="16"/>
      <c r="AQ2213" s="16"/>
      <c r="AR2213" s="16"/>
      <c r="AS2213" s="16"/>
      <c r="AT2213" s="16"/>
      <c r="AU2213">
        <v>1</v>
      </c>
      <c r="AV2213">
        <v>0</v>
      </c>
      <c r="AW2213">
        <v>0</v>
      </c>
      <c r="AX2213">
        <v>0</v>
      </c>
      <c r="AY2213">
        <v>0</v>
      </c>
      <c r="AZ2213">
        <v>0</v>
      </c>
    </row>
    <row r="2214" spans="1:52" x14ac:dyDescent="0.35">
      <c r="A2214">
        <v>15607</v>
      </c>
      <c r="B2214" t="s">
        <v>69</v>
      </c>
      <c r="C2214" t="s">
        <v>74</v>
      </c>
      <c r="D2214" t="s">
        <v>68</v>
      </c>
      <c r="E2214" t="s">
        <v>76</v>
      </c>
      <c r="F2214" t="s">
        <v>200</v>
      </c>
      <c r="G2214" t="s">
        <v>96</v>
      </c>
      <c r="H2214" t="s">
        <v>98</v>
      </c>
      <c r="I2214" t="s">
        <v>209</v>
      </c>
      <c r="J2214" t="s">
        <v>111</v>
      </c>
      <c r="K2214" t="s">
        <v>204</v>
      </c>
      <c r="L2214">
        <v>10</v>
      </c>
      <c r="X2214" s="16"/>
      <c r="Y2214" t="s">
        <v>68</v>
      </c>
      <c r="Z2214">
        <v>10</v>
      </c>
      <c r="AA2214">
        <v>4</v>
      </c>
      <c r="AB2214">
        <v>4</v>
      </c>
      <c r="AC2214">
        <v>9</v>
      </c>
      <c r="AD2214" t="s">
        <v>129</v>
      </c>
      <c r="AE2214" s="16">
        <v>5</v>
      </c>
      <c r="AF2214" s="16">
        <v>3</v>
      </c>
      <c r="AG2214" s="16">
        <v>3</v>
      </c>
      <c r="AH2214" s="16">
        <v>4</v>
      </c>
      <c r="AI2214" s="16"/>
      <c r="AJ2214" s="16">
        <v>2</v>
      </c>
      <c r="AK2214">
        <v>9</v>
      </c>
      <c r="AL2214" s="16">
        <v>10</v>
      </c>
      <c r="AM2214" s="16">
        <v>8</v>
      </c>
      <c r="AN2214" s="16">
        <v>10</v>
      </c>
      <c r="AO2214" s="16">
        <v>8</v>
      </c>
      <c r="AP2214" s="16">
        <v>9</v>
      </c>
      <c r="AQ2214" s="16">
        <v>1</v>
      </c>
      <c r="AR2214" s="16">
        <v>3</v>
      </c>
      <c r="AS2214" s="16">
        <v>2</v>
      </c>
      <c r="AT2214" s="16">
        <v>4</v>
      </c>
      <c r="AU2214">
        <v>0</v>
      </c>
      <c r="AV2214">
        <v>0</v>
      </c>
      <c r="AW2214">
        <v>1</v>
      </c>
      <c r="AX2214">
        <v>0</v>
      </c>
      <c r="AY2214">
        <v>1</v>
      </c>
      <c r="AZ2214">
        <v>0</v>
      </c>
    </row>
    <row r="2215" spans="1:52" x14ac:dyDescent="0.35">
      <c r="A2215">
        <v>15608</v>
      </c>
      <c r="B2215" t="s">
        <v>69</v>
      </c>
      <c r="C2215" t="s">
        <v>74</v>
      </c>
      <c r="D2215" t="s">
        <v>68</v>
      </c>
      <c r="E2215" t="s">
        <v>79</v>
      </c>
      <c r="F2215" t="s">
        <v>198</v>
      </c>
      <c r="G2215" t="s">
        <v>95</v>
      </c>
      <c r="H2215" t="s">
        <v>98</v>
      </c>
      <c r="I2215" t="s">
        <v>203</v>
      </c>
      <c r="J2215" t="s">
        <v>111</v>
      </c>
      <c r="K2215" t="s">
        <v>204</v>
      </c>
      <c r="L2215">
        <v>9</v>
      </c>
      <c r="X2215" s="16"/>
      <c r="Y2215" t="s">
        <v>69</v>
      </c>
      <c r="AB2215">
        <v>5</v>
      </c>
      <c r="AE2215" s="16"/>
      <c r="AF2215" s="16"/>
      <c r="AG2215" s="16"/>
      <c r="AH2215" s="16"/>
      <c r="AI2215" s="16"/>
      <c r="AJ2215" s="16"/>
      <c r="AK2215">
        <v>8</v>
      </c>
      <c r="AL2215" s="16">
        <v>9</v>
      </c>
      <c r="AM2215" s="16">
        <v>8</v>
      </c>
      <c r="AN2215" s="16">
        <v>10</v>
      </c>
      <c r="AO2215" s="16">
        <v>7</v>
      </c>
      <c r="AP2215" s="16">
        <v>8</v>
      </c>
      <c r="AQ2215" s="16">
        <v>1</v>
      </c>
      <c r="AR2215" s="16">
        <v>4</v>
      </c>
      <c r="AS2215" s="16">
        <v>2</v>
      </c>
      <c r="AT2215" s="16">
        <v>3</v>
      </c>
      <c r="AU2215">
        <v>0</v>
      </c>
      <c r="AV2215">
        <v>1</v>
      </c>
      <c r="AW2215">
        <v>1</v>
      </c>
      <c r="AX2215">
        <v>0</v>
      </c>
      <c r="AY2215">
        <v>1</v>
      </c>
      <c r="AZ2215">
        <v>0</v>
      </c>
    </row>
    <row r="2216" spans="1:52" x14ac:dyDescent="0.35">
      <c r="A2216">
        <v>15609</v>
      </c>
      <c r="B2216" t="s">
        <v>69</v>
      </c>
      <c r="C2216" t="s">
        <v>74</v>
      </c>
      <c r="D2216" t="s">
        <v>68</v>
      </c>
      <c r="E2216" t="s">
        <v>76</v>
      </c>
      <c r="F2216" t="s">
        <v>196</v>
      </c>
      <c r="G2216" t="s">
        <v>96</v>
      </c>
      <c r="H2216" t="s">
        <v>97</v>
      </c>
      <c r="I2216" t="s">
        <v>205</v>
      </c>
      <c r="J2216" t="s">
        <v>111</v>
      </c>
      <c r="K2216" t="s">
        <v>116</v>
      </c>
      <c r="L2216">
        <v>9</v>
      </c>
      <c r="X2216" s="16"/>
      <c r="Y2216" t="s">
        <v>68</v>
      </c>
      <c r="Z2216">
        <v>10</v>
      </c>
      <c r="AA2216">
        <v>5</v>
      </c>
      <c r="AB2216">
        <v>5</v>
      </c>
      <c r="AC2216">
        <v>9</v>
      </c>
      <c r="AD2216" t="s">
        <v>129</v>
      </c>
      <c r="AE2216" s="16">
        <v>3</v>
      </c>
      <c r="AF2216" s="16">
        <v>5</v>
      </c>
      <c r="AG2216" s="16">
        <v>3</v>
      </c>
      <c r="AH2216" s="16">
        <v>3</v>
      </c>
      <c r="AI2216" s="16"/>
      <c r="AJ2216" s="16">
        <v>1</v>
      </c>
      <c r="AK2216">
        <v>8</v>
      </c>
      <c r="AL2216" s="16">
        <v>9</v>
      </c>
      <c r="AM2216" s="16">
        <v>9</v>
      </c>
      <c r="AN2216" s="16">
        <v>8</v>
      </c>
      <c r="AO2216" s="16">
        <v>8</v>
      </c>
      <c r="AP2216" s="16">
        <v>10</v>
      </c>
      <c r="AQ2216" s="16">
        <v>4</v>
      </c>
      <c r="AR2216" s="16">
        <v>2</v>
      </c>
      <c r="AS2216" s="16">
        <v>1</v>
      </c>
      <c r="AT2216" s="16">
        <v>3</v>
      </c>
      <c r="AU2216">
        <v>1</v>
      </c>
      <c r="AV2216">
        <v>0</v>
      </c>
      <c r="AW2216">
        <v>0</v>
      </c>
      <c r="AX2216">
        <v>0</v>
      </c>
      <c r="AY2216">
        <v>1</v>
      </c>
      <c r="AZ2216">
        <v>0</v>
      </c>
    </row>
    <row r="2217" spans="1:52" x14ac:dyDescent="0.35">
      <c r="A2217">
        <v>15610</v>
      </c>
      <c r="B2217" t="s">
        <v>69</v>
      </c>
      <c r="C2217" t="s">
        <v>74</v>
      </c>
      <c r="D2217" t="s">
        <v>68</v>
      </c>
      <c r="E2217" t="s">
        <v>78</v>
      </c>
      <c r="F2217" t="s">
        <v>198</v>
      </c>
      <c r="G2217" t="s">
        <v>96</v>
      </c>
      <c r="H2217" t="s">
        <v>97</v>
      </c>
      <c r="I2217" t="s">
        <v>207</v>
      </c>
      <c r="J2217" t="s">
        <v>111</v>
      </c>
      <c r="K2217" t="s">
        <v>202</v>
      </c>
      <c r="L2217">
        <v>7</v>
      </c>
      <c r="X2217" s="16"/>
      <c r="Y2217" t="s">
        <v>68</v>
      </c>
      <c r="Z2217">
        <v>9</v>
      </c>
      <c r="AA2217">
        <v>4</v>
      </c>
      <c r="AB2217">
        <v>3</v>
      </c>
      <c r="AC2217">
        <v>6</v>
      </c>
      <c r="AD2217" t="s">
        <v>128</v>
      </c>
      <c r="AE2217" s="16">
        <v>5</v>
      </c>
      <c r="AF2217" s="16">
        <v>3</v>
      </c>
      <c r="AG2217" s="16">
        <v>3</v>
      </c>
      <c r="AH2217" s="16">
        <v>4</v>
      </c>
      <c r="AI2217" s="16">
        <v>3</v>
      </c>
      <c r="AJ2217" s="16"/>
      <c r="AK2217">
        <v>7</v>
      </c>
      <c r="AL2217" s="16">
        <v>7</v>
      </c>
      <c r="AM2217" s="16">
        <v>7</v>
      </c>
      <c r="AN2217" s="16">
        <v>5</v>
      </c>
      <c r="AO2217" s="16">
        <v>6</v>
      </c>
      <c r="AP2217" s="16">
        <v>4</v>
      </c>
      <c r="AQ2217" s="16">
        <v>2</v>
      </c>
      <c r="AR2217" s="16">
        <v>4</v>
      </c>
      <c r="AS2217" s="16">
        <v>1</v>
      </c>
      <c r="AT2217" s="16">
        <v>3</v>
      </c>
      <c r="AU2217">
        <v>0</v>
      </c>
      <c r="AV2217">
        <v>1</v>
      </c>
      <c r="AW2217">
        <v>0</v>
      </c>
      <c r="AX2217">
        <v>0</v>
      </c>
      <c r="AY2217">
        <v>0</v>
      </c>
      <c r="AZ2217">
        <v>0</v>
      </c>
    </row>
    <row r="2218" spans="1:52" x14ac:dyDescent="0.35">
      <c r="A2218">
        <v>15614</v>
      </c>
      <c r="B2218" t="s">
        <v>69</v>
      </c>
      <c r="C2218" t="s">
        <v>74</v>
      </c>
      <c r="D2218" t="s">
        <v>68</v>
      </c>
      <c r="E2218" t="s">
        <v>83</v>
      </c>
      <c r="F2218" t="s">
        <v>198</v>
      </c>
      <c r="G2218" t="s">
        <v>95</v>
      </c>
      <c r="H2218" t="s">
        <v>97</v>
      </c>
      <c r="I2218" t="s">
        <v>201</v>
      </c>
      <c r="J2218" t="s">
        <v>111</v>
      </c>
      <c r="K2218" t="s">
        <v>204</v>
      </c>
      <c r="L2218">
        <v>9</v>
      </c>
      <c r="X2218" s="16"/>
      <c r="Y2218" t="s">
        <v>69</v>
      </c>
      <c r="AB2218">
        <v>5</v>
      </c>
      <c r="AE2218" s="16"/>
      <c r="AF2218" s="16"/>
      <c r="AG2218" s="16"/>
      <c r="AH2218" s="16"/>
      <c r="AI2218" s="16"/>
      <c r="AJ2218" s="16"/>
      <c r="AK2218">
        <v>10</v>
      </c>
      <c r="AL2218" s="16">
        <v>10</v>
      </c>
      <c r="AM2218" s="16">
        <v>7</v>
      </c>
      <c r="AN2218" s="16">
        <v>7</v>
      </c>
      <c r="AO2218" s="16">
        <v>10</v>
      </c>
      <c r="AP2218" s="16">
        <v>9</v>
      </c>
      <c r="AQ2218" s="16">
        <v>2</v>
      </c>
      <c r="AR2218" s="16">
        <v>1</v>
      </c>
      <c r="AS2218" s="16">
        <v>3</v>
      </c>
      <c r="AT2218" s="16">
        <v>4</v>
      </c>
      <c r="AU2218">
        <v>1</v>
      </c>
      <c r="AV2218">
        <v>0</v>
      </c>
      <c r="AW2218">
        <v>0</v>
      </c>
      <c r="AX2218">
        <v>0</v>
      </c>
      <c r="AY2218">
        <v>0</v>
      </c>
      <c r="AZ2218">
        <v>0</v>
      </c>
    </row>
    <row r="2219" spans="1:52" x14ac:dyDescent="0.35">
      <c r="A2219">
        <v>15615</v>
      </c>
      <c r="B2219" t="s">
        <v>69</v>
      </c>
      <c r="C2219" t="s">
        <v>74</v>
      </c>
      <c r="D2219" t="s">
        <v>68</v>
      </c>
      <c r="E2219" t="s">
        <v>83</v>
      </c>
      <c r="F2219" t="s">
        <v>196</v>
      </c>
      <c r="G2219" t="s">
        <v>96</v>
      </c>
      <c r="H2219" t="s">
        <v>97</v>
      </c>
      <c r="I2219" t="s">
        <v>209</v>
      </c>
      <c r="J2219" t="s">
        <v>111</v>
      </c>
      <c r="K2219" t="s">
        <v>204</v>
      </c>
      <c r="L2219">
        <v>2</v>
      </c>
      <c r="X2219" s="16"/>
      <c r="Y2219" t="s">
        <v>68</v>
      </c>
      <c r="Z2219">
        <v>4</v>
      </c>
      <c r="AA2219">
        <v>1</v>
      </c>
      <c r="AB2219">
        <v>4</v>
      </c>
      <c r="AC2219">
        <v>3</v>
      </c>
      <c r="AD2219" t="s">
        <v>128</v>
      </c>
      <c r="AE2219" s="16">
        <v>4</v>
      </c>
      <c r="AF2219" s="16">
        <v>2</v>
      </c>
      <c r="AG2219" s="16">
        <v>3</v>
      </c>
      <c r="AH2219" s="16">
        <v>4</v>
      </c>
      <c r="AI2219" s="16">
        <v>3</v>
      </c>
      <c r="AJ2219" s="16"/>
      <c r="AK2219">
        <v>4</v>
      </c>
      <c r="AL2219" s="16">
        <v>6</v>
      </c>
      <c r="AM2219" s="16">
        <v>5</v>
      </c>
      <c r="AN2219" s="16">
        <v>4</v>
      </c>
      <c r="AO2219" s="16">
        <v>2</v>
      </c>
      <c r="AP2219" s="16">
        <v>3</v>
      </c>
      <c r="AQ2219" s="16">
        <v>4</v>
      </c>
      <c r="AR2219" s="16">
        <v>2</v>
      </c>
      <c r="AS2219" s="16">
        <v>1</v>
      </c>
      <c r="AT2219" s="16">
        <v>3</v>
      </c>
      <c r="AU2219">
        <v>1</v>
      </c>
      <c r="AV2219">
        <v>1</v>
      </c>
      <c r="AW2219">
        <v>0</v>
      </c>
      <c r="AX2219">
        <v>0</v>
      </c>
      <c r="AY2219">
        <v>0</v>
      </c>
      <c r="AZ2219">
        <v>0</v>
      </c>
    </row>
    <row r="2220" spans="1:52" x14ac:dyDescent="0.35">
      <c r="A2220">
        <v>15616</v>
      </c>
      <c r="B2220" t="s">
        <v>69</v>
      </c>
      <c r="C2220" t="s">
        <v>74</v>
      </c>
      <c r="D2220" t="s">
        <v>68</v>
      </c>
      <c r="E2220" t="s">
        <v>85</v>
      </c>
      <c r="F2220" t="s">
        <v>198</v>
      </c>
      <c r="G2220" t="s">
        <v>95</v>
      </c>
      <c r="H2220" t="s">
        <v>97</v>
      </c>
      <c r="I2220" t="s">
        <v>205</v>
      </c>
      <c r="J2220" t="s">
        <v>112</v>
      </c>
      <c r="K2220" t="s">
        <v>116</v>
      </c>
      <c r="L2220">
        <v>9</v>
      </c>
      <c r="X2220" s="16"/>
      <c r="Y2220" t="s">
        <v>69</v>
      </c>
      <c r="AB2220">
        <v>4</v>
      </c>
      <c r="AE2220" s="16"/>
      <c r="AF2220" s="16"/>
      <c r="AG2220" s="16"/>
      <c r="AH2220" s="16"/>
      <c r="AI2220" s="16"/>
      <c r="AJ2220" s="16"/>
      <c r="AK2220">
        <v>9</v>
      </c>
      <c r="AL2220" s="16">
        <v>8</v>
      </c>
      <c r="AM2220" s="16">
        <v>7</v>
      </c>
      <c r="AN2220" s="16">
        <v>7</v>
      </c>
      <c r="AO2220" s="16">
        <v>10</v>
      </c>
      <c r="AP2220" s="16">
        <v>10</v>
      </c>
      <c r="AQ2220" s="16">
        <v>1</v>
      </c>
      <c r="AR2220" s="16">
        <v>3</v>
      </c>
      <c r="AS2220" s="16">
        <v>4</v>
      </c>
      <c r="AT2220" s="16">
        <v>2</v>
      </c>
      <c r="AU2220">
        <v>0</v>
      </c>
      <c r="AV2220">
        <v>0</v>
      </c>
      <c r="AW2220">
        <v>1</v>
      </c>
      <c r="AX2220">
        <v>0</v>
      </c>
      <c r="AY2220">
        <v>1</v>
      </c>
      <c r="AZ2220">
        <v>0</v>
      </c>
    </row>
    <row r="2221" spans="1:52" x14ac:dyDescent="0.35">
      <c r="A2221">
        <v>15618</v>
      </c>
      <c r="B2221" t="s">
        <v>69</v>
      </c>
      <c r="C2221" t="s">
        <v>74</v>
      </c>
      <c r="D2221" t="s">
        <v>68</v>
      </c>
      <c r="E2221" t="s">
        <v>80</v>
      </c>
      <c r="F2221" t="s">
        <v>200</v>
      </c>
      <c r="G2221" t="s">
        <v>94</v>
      </c>
      <c r="H2221" t="s">
        <v>99</v>
      </c>
      <c r="I2221" t="s">
        <v>199</v>
      </c>
      <c r="J2221" t="s">
        <v>110</v>
      </c>
      <c r="K2221" t="s">
        <v>202</v>
      </c>
      <c r="L2221">
        <v>9</v>
      </c>
      <c r="P2221">
        <v>10</v>
      </c>
      <c r="Q2221">
        <v>10</v>
      </c>
      <c r="R2221">
        <v>9</v>
      </c>
      <c r="S2221">
        <v>10</v>
      </c>
      <c r="T2221">
        <v>8</v>
      </c>
      <c r="U2221">
        <v>10</v>
      </c>
      <c r="V2221" t="s">
        <v>123</v>
      </c>
      <c r="X2221">
        <v>3</v>
      </c>
      <c r="Y2221" t="s">
        <v>69</v>
      </c>
      <c r="AB2221">
        <v>4</v>
      </c>
      <c r="AE2221" s="16"/>
      <c r="AF2221" s="16"/>
      <c r="AG2221" s="16"/>
      <c r="AH2221" s="16"/>
      <c r="AI2221" s="16"/>
      <c r="AJ2221" s="16"/>
      <c r="AL2221" s="16"/>
      <c r="AM2221" s="16"/>
      <c r="AN2221" s="16"/>
      <c r="AO2221" s="16"/>
      <c r="AP2221" s="16"/>
      <c r="AQ2221" s="16"/>
      <c r="AR2221" s="16"/>
      <c r="AS2221" s="16"/>
      <c r="AT2221" s="16"/>
      <c r="AU2221">
        <v>0</v>
      </c>
      <c r="AV2221">
        <v>1</v>
      </c>
      <c r="AW2221">
        <v>0</v>
      </c>
      <c r="AX2221">
        <v>0</v>
      </c>
      <c r="AY2221">
        <v>0</v>
      </c>
      <c r="AZ2221">
        <v>0</v>
      </c>
    </row>
    <row r="2222" spans="1:52" x14ac:dyDescent="0.35">
      <c r="A2222">
        <v>15619</v>
      </c>
      <c r="B2222" t="s">
        <v>69</v>
      </c>
      <c r="C2222" t="s">
        <v>74</v>
      </c>
      <c r="D2222" t="s">
        <v>68</v>
      </c>
      <c r="E2222" t="s">
        <v>86</v>
      </c>
      <c r="F2222" t="s">
        <v>208</v>
      </c>
      <c r="G2222" t="s">
        <v>94</v>
      </c>
      <c r="H2222" t="s">
        <v>99</v>
      </c>
      <c r="I2222" t="s">
        <v>201</v>
      </c>
      <c r="J2222" t="s">
        <v>111</v>
      </c>
      <c r="K2222" t="s">
        <v>116</v>
      </c>
      <c r="L2222">
        <v>6</v>
      </c>
      <c r="X2222" s="16"/>
      <c r="Y2222" t="s">
        <v>68</v>
      </c>
      <c r="Z2222">
        <v>8</v>
      </c>
      <c r="AA2222">
        <v>4</v>
      </c>
      <c r="AB2222">
        <v>5</v>
      </c>
      <c r="AC2222">
        <v>9</v>
      </c>
      <c r="AD2222" t="s">
        <v>128</v>
      </c>
      <c r="AE2222" s="16">
        <v>4</v>
      </c>
      <c r="AF2222" s="16">
        <v>2</v>
      </c>
      <c r="AG2222" s="16">
        <v>3</v>
      </c>
      <c r="AH2222" s="16">
        <v>3</v>
      </c>
      <c r="AI2222" s="16">
        <v>1</v>
      </c>
      <c r="AJ2222" s="16"/>
      <c r="AK2222">
        <v>6</v>
      </c>
      <c r="AL2222" s="16">
        <v>7</v>
      </c>
      <c r="AM2222" s="16">
        <v>9</v>
      </c>
      <c r="AN2222" s="16">
        <v>6</v>
      </c>
      <c r="AO2222" s="16">
        <v>7</v>
      </c>
      <c r="AP2222" s="16">
        <v>4</v>
      </c>
      <c r="AQ2222" s="16">
        <v>4</v>
      </c>
      <c r="AR2222" s="16">
        <v>2</v>
      </c>
      <c r="AS2222" s="16">
        <v>1</v>
      </c>
      <c r="AT2222" s="16">
        <v>3</v>
      </c>
      <c r="AU2222">
        <v>0</v>
      </c>
      <c r="AV2222">
        <v>1</v>
      </c>
      <c r="AW2222">
        <v>0</v>
      </c>
      <c r="AX2222">
        <v>0</v>
      </c>
      <c r="AY2222">
        <v>0</v>
      </c>
      <c r="AZ2222">
        <v>0</v>
      </c>
    </row>
    <row r="2223" spans="1:52" x14ac:dyDescent="0.35">
      <c r="A2223">
        <v>15626</v>
      </c>
      <c r="B2223" t="s">
        <v>69</v>
      </c>
      <c r="C2223" t="s">
        <v>74</v>
      </c>
      <c r="D2223" t="s">
        <v>68</v>
      </c>
      <c r="E2223" t="s">
        <v>85</v>
      </c>
      <c r="F2223" t="s">
        <v>208</v>
      </c>
      <c r="G2223" t="s">
        <v>96</v>
      </c>
      <c r="H2223" t="s">
        <v>97</v>
      </c>
      <c r="I2223" t="s">
        <v>206</v>
      </c>
      <c r="J2223" t="s">
        <v>111</v>
      </c>
      <c r="K2223" t="s">
        <v>116</v>
      </c>
      <c r="L2223">
        <v>9</v>
      </c>
      <c r="X2223" s="16"/>
      <c r="Y2223" t="s">
        <v>69</v>
      </c>
      <c r="AB2223">
        <v>4</v>
      </c>
      <c r="AE2223" s="16"/>
      <c r="AF2223" s="16"/>
      <c r="AG2223" s="16"/>
      <c r="AH2223" s="16"/>
      <c r="AI2223" s="16"/>
      <c r="AJ2223" s="16"/>
      <c r="AK2223">
        <v>9</v>
      </c>
      <c r="AL2223" s="16">
        <v>10</v>
      </c>
      <c r="AM2223" s="16">
        <v>9</v>
      </c>
      <c r="AN2223" s="16">
        <v>7</v>
      </c>
      <c r="AO2223" s="16">
        <v>9</v>
      </c>
      <c r="AP2223" s="16">
        <v>7</v>
      </c>
      <c r="AQ2223" s="16">
        <v>3</v>
      </c>
      <c r="AR2223" s="16">
        <v>1</v>
      </c>
      <c r="AS2223" s="16">
        <v>4</v>
      </c>
      <c r="AT2223" s="16">
        <v>2</v>
      </c>
      <c r="AU2223">
        <v>1</v>
      </c>
      <c r="AV2223">
        <v>0</v>
      </c>
      <c r="AW2223">
        <v>0</v>
      </c>
      <c r="AX2223">
        <v>0</v>
      </c>
      <c r="AY2223">
        <v>0</v>
      </c>
      <c r="AZ2223">
        <v>0</v>
      </c>
    </row>
    <row r="2224" spans="1:52" x14ac:dyDescent="0.35">
      <c r="A2224">
        <v>15628</v>
      </c>
      <c r="B2224" t="s">
        <v>69</v>
      </c>
      <c r="C2224" t="s">
        <v>74</v>
      </c>
      <c r="D2224" t="s">
        <v>68</v>
      </c>
      <c r="E2224" t="s">
        <v>82</v>
      </c>
      <c r="F2224" t="s">
        <v>198</v>
      </c>
      <c r="G2224" t="s">
        <v>95</v>
      </c>
      <c r="H2224" t="s">
        <v>97</v>
      </c>
      <c r="I2224" t="s">
        <v>199</v>
      </c>
      <c r="J2224" t="s">
        <v>111</v>
      </c>
      <c r="K2224" t="s">
        <v>204</v>
      </c>
      <c r="L2224">
        <v>10</v>
      </c>
      <c r="X2224" s="16"/>
      <c r="Y2224" t="s">
        <v>69</v>
      </c>
      <c r="AB2224">
        <v>5</v>
      </c>
      <c r="AE2224" s="16"/>
      <c r="AF2224" s="16"/>
      <c r="AG2224" s="16"/>
      <c r="AH2224" s="16"/>
      <c r="AI2224" s="16"/>
      <c r="AJ2224" s="16"/>
      <c r="AK2224">
        <v>8</v>
      </c>
      <c r="AL2224" s="16">
        <v>8</v>
      </c>
      <c r="AM2224" s="16">
        <v>9</v>
      </c>
      <c r="AN2224" s="16">
        <v>7</v>
      </c>
      <c r="AO2224" s="16">
        <v>10</v>
      </c>
      <c r="AP2224" s="16">
        <v>10</v>
      </c>
      <c r="AQ2224" s="16">
        <v>1</v>
      </c>
      <c r="AR2224" s="16">
        <v>3</v>
      </c>
      <c r="AS2224" s="16">
        <v>4</v>
      </c>
      <c r="AT2224" s="16">
        <v>2</v>
      </c>
      <c r="AU2224">
        <v>0</v>
      </c>
      <c r="AV2224">
        <v>0</v>
      </c>
      <c r="AW2224">
        <v>0</v>
      </c>
      <c r="AX2224">
        <v>1</v>
      </c>
      <c r="AY2224">
        <v>0</v>
      </c>
      <c r="AZ2224">
        <v>0</v>
      </c>
    </row>
    <row r="2225" spans="1:52" x14ac:dyDescent="0.35">
      <c r="A2225">
        <v>15629</v>
      </c>
      <c r="B2225" t="s">
        <v>69</v>
      </c>
      <c r="C2225" t="s">
        <v>74</v>
      </c>
      <c r="D2225" t="s">
        <v>68</v>
      </c>
      <c r="E2225" t="s">
        <v>81</v>
      </c>
      <c r="F2225" t="s">
        <v>196</v>
      </c>
      <c r="G2225" t="s">
        <v>96</v>
      </c>
      <c r="H2225" t="s">
        <v>98</v>
      </c>
      <c r="I2225" t="s">
        <v>197</v>
      </c>
      <c r="J2225" t="s">
        <v>111</v>
      </c>
      <c r="K2225" t="s">
        <v>204</v>
      </c>
      <c r="L2225">
        <v>9</v>
      </c>
      <c r="X2225" s="16"/>
      <c r="Y2225" t="s">
        <v>69</v>
      </c>
      <c r="AB2225">
        <v>5</v>
      </c>
      <c r="AE2225" s="16"/>
      <c r="AF2225" s="16"/>
      <c r="AG2225" s="16"/>
      <c r="AH2225" s="16"/>
      <c r="AI2225" s="16"/>
      <c r="AJ2225" s="16"/>
      <c r="AK2225">
        <v>9</v>
      </c>
      <c r="AL2225" s="16">
        <v>10</v>
      </c>
      <c r="AM2225" s="16">
        <v>9</v>
      </c>
      <c r="AN2225" s="16">
        <v>10</v>
      </c>
      <c r="AO2225" s="16">
        <v>10</v>
      </c>
      <c r="AP2225" s="16">
        <v>8</v>
      </c>
      <c r="AQ2225" s="16">
        <v>2</v>
      </c>
      <c r="AR2225" s="16">
        <v>4</v>
      </c>
      <c r="AS2225" s="16">
        <v>1</v>
      </c>
      <c r="AT2225" s="16">
        <v>3</v>
      </c>
      <c r="AU2225">
        <v>0</v>
      </c>
      <c r="AV2225">
        <v>1</v>
      </c>
      <c r="AW2225">
        <v>0</v>
      </c>
      <c r="AX2225">
        <v>0</v>
      </c>
      <c r="AY2225">
        <v>0</v>
      </c>
      <c r="AZ2225">
        <v>0</v>
      </c>
    </row>
    <row r="2226" spans="1:52" x14ac:dyDescent="0.35">
      <c r="A2226">
        <v>15635</v>
      </c>
      <c r="B2226" t="s">
        <v>69</v>
      </c>
      <c r="C2226" t="s">
        <v>74</v>
      </c>
      <c r="D2226" t="s">
        <v>68</v>
      </c>
      <c r="E2226" t="s">
        <v>83</v>
      </c>
      <c r="F2226" t="s">
        <v>200</v>
      </c>
      <c r="G2226" t="s">
        <v>94</v>
      </c>
      <c r="H2226" t="s">
        <v>99</v>
      </c>
      <c r="I2226" t="s">
        <v>199</v>
      </c>
      <c r="J2226" t="s">
        <v>111</v>
      </c>
      <c r="K2226" t="s">
        <v>202</v>
      </c>
      <c r="L2226">
        <v>8</v>
      </c>
      <c r="X2226" s="16"/>
      <c r="Y2226" t="s">
        <v>69</v>
      </c>
      <c r="AB2226">
        <v>3</v>
      </c>
      <c r="AE2226" s="16"/>
      <c r="AF2226" s="16"/>
      <c r="AG2226" s="16"/>
      <c r="AH2226" s="16"/>
      <c r="AI2226" s="16"/>
      <c r="AJ2226" s="16"/>
      <c r="AK2226">
        <v>9</v>
      </c>
      <c r="AL2226" s="16">
        <v>10</v>
      </c>
      <c r="AM2226" s="16">
        <v>7</v>
      </c>
      <c r="AN2226" s="16">
        <v>8</v>
      </c>
      <c r="AO2226" s="16">
        <v>7</v>
      </c>
      <c r="AP2226" s="16">
        <v>9</v>
      </c>
      <c r="AQ2226" s="16">
        <v>1</v>
      </c>
      <c r="AR2226" s="16">
        <v>3</v>
      </c>
      <c r="AS2226" s="16">
        <v>2</v>
      </c>
      <c r="AT2226" s="16">
        <v>4</v>
      </c>
      <c r="AU2226">
        <v>0</v>
      </c>
      <c r="AV2226">
        <v>0</v>
      </c>
      <c r="AW2226">
        <v>0</v>
      </c>
      <c r="AX2226">
        <v>1</v>
      </c>
      <c r="AY2226">
        <v>0</v>
      </c>
      <c r="AZ2226">
        <v>0</v>
      </c>
    </row>
    <row r="2227" spans="1:52" x14ac:dyDescent="0.35">
      <c r="A2227">
        <v>15645</v>
      </c>
      <c r="B2227" t="s">
        <v>69</v>
      </c>
      <c r="C2227" t="s">
        <v>74</v>
      </c>
      <c r="D2227" t="s">
        <v>68</v>
      </c>
      <c r="E2227" t="s">
        <v>82</v>
      </c>
      <c r="F2227" t="s">
        <v>198</v>
      </c>
      <c r="G2227" t="s">
        <v>95</v>
      </c>
      <c r="H2227" t="s">
        <v>98</v>
      </c>
      <c r="I2227" t="s">
        <v>197</v>
      </c>
      <c r="J2227" t="s">
        <v>111</v>
      </c>
      <c r="K2227" t="s">
        <v>202</v>
      </c>
      <c r="L2227">
        <v>10</v>
      </c>
      <c r="X2227" s="16"/>
      <c r="Y2227" t="s">
        <v>69</v>
      </c>
      <c r="AB2227">
        <v>4</v>
      </c>
      <c r="AE2227" s="16"/>
      <c r="AF2227" s="16"/>
      <c r="AG2227" s="16"/>
      <c r="AH2227" s="16"/>
      <c r="AI2227" s="16"/>
      <c r="AJ2227" s="16"/>
      <c r="AK2227">
        <v>8</v>
      </c>
      <c r="AL2227" s="16">
        <v>7</v>
      </c>
      <c r="AM2227" s="16">
        <v>9</v>
      </c>
      <c r="AN2227" s="16">
        <v>10</v>
      </c>
      <c r="AO2227" s="16">
        <v>10</v>
      </c>
      <c r="AP2227" s="16">
        <v>10</v>
      </c>
      <c r="AQ2227" s="16">
        <v>1</v>
      </c>
      <c r="AR2227" s="16">
        <v>3</v>
      </c>
      <c r="AS2227" s="16">
        <v>4</v>
      </c>
      <c r="AT2227" s="16">
        <v>2</v>
      </c>
      <c r="AU2227">
        <v>1</v>
      </c>
      <c r="AV2227">
        <v>0</v>
      </c>
      <c r="AW2227">
        <v>0</v>
      </c>
      <c r="AX2227">
        <v>0</v>
      </c>
      <c r="AY2227">
        <v>0</v>
      </c>
      <c r="AZ2227">
        <v>0</v>
      </c>
    </row>
    <row r="2228" spans="1:52" x14ac:dyDescent="0.35">
      <c r="A2228">
        <v>15647</v>
      </c>
      <c r="B2228" t="s">
        <v>69</v>
      </c>
      <c r="C2228" t="s">
        <v>74</v>
      </c>
      <c r="D2228" t="s">
        <v>68</v>
      </c>
      <c r="E2228" t="s">
        <v>76</v>
      </c>
      <c r="F2228" t="s">
        <v>200</v>
      </c>
      <c r="G2228" t="s">
        <v>96</v>
      </c>
      <c r="H2228" t="s">
        <v>100</v>
      </c>
      <c r="I2228" t="s">
        <v>201</v>
      </c>
      <c r="J2228" t="s">
        <v>110</v>
      </c>
      <c r="K2228" t="s">
        <v>116</v>
      </c>
      <c r="L2228">
        <v>9</v>
      </c>
      <c r="P2228">
        <v>10</v>
      </c>
      <c r="Q2228">
        <v>9</v>
      </c>
      <c r="R2228">
        <v>8</v>
      </c>
      <c r="S2228">
        <v>9</v>
      </c>
      <c r="T2228">
        <v>10</v>
      </c>
      <c r="U2228">
        <v>9</v>
      </c>
      <c r="V2228" t="s">
        <v>123</v>
      </c>
      <c r="X2228">
        <v>5</v>
      </c>
      <c r="Y2228" t="s">
        <v>68</v>
      </c>
      <c r="Z2228">
        <v>10</v>
      </c>
      <c r="AA2228">
        <v>4</v>
      </c>
      <c r="AB2228">
        <v>5</v>
      </c>
      <c r="AC2228">
        <v>10</v>
      </c>
      <c r="AD2228" t="s">
        <v>129</v>
      </c>
      <c r="AE2228" s="16">
        <v>3</v>
      </c>
      <c r="AF2228" s="16">
        <v>3</v>
      </c>
      <c r="AG2228" s="16">
        <v>3</v>
      </c>
      <c r="AH2228" s="16">
        <v>4</v>
      </c>
      <c r="AI2228" s="16"/>
      <c r="AJ2228" s="16">
        <v>2</v>
      </c>
      <c r="AL2228" s="16"/>
      <c r="AM2228" s="16"/>
      <c r="AN2228" s="16"/>
      <c r="AO2228" s="16"/>
      <c r="AP2228" s="16"/>
      <c r="AQ2228" s="16"/>
      <c r="AR2228" s="16"/>
      <c r="AS2228" s="16"/>
      <c r="AT2228" s="16"/>
      <c r="AU2228">
        <v>1</v>
      </c>
      <c r="AV2228">
        <v>0</v>
      </c>
      <c r="AW2228">
        <v>0</v>
      </c>
      <c r="AX2228">
        <v>0</v>
      </c>
      <c r="AY2228">
        <v>0</v>
      </c>
      <c r="AZ2228">
        <v>0</v>
      </c>
    </row>
    <row r="2229" spans="1:52" x14ac:dyDescent="0.35">
      <c r="A2229">
        <v>15648</v>
      </c>
      <c r="B2229" t="s">
        <v>69</v>
      </c>
      <c r="C2229" t="s">
        <v>74</v>
      </c>
      <c r="D2229" t="s">
        <v>68</v>
      </c>
      <c r="E2229" t="s">
        <v>83</v>
      </c>
      <c r="F2229" t="s">
        <v>196</v>
      </c>
      <c r="G2229" t="s">
        <v>96</v>
      </c>
      <c r="H2229" t="s">
        <v>98</v>
      </c>
      <c r="I2229" t="s">
        <v>206</v>
      </c>
      <c r="J2229" t="s">
        <v>111</v>
      </c>
      <c r="K2229" t="s">
        <v>204</v>
      </c>
      <c r="L2229">
        <v>9</v>
      </c>
      <c r="X2229" s="16"/>
      <c r="Y2229" t="s">
        <v>69</v>
      </c>
      <c r="AB2229">
        <v>5</v>
      </c>
      <c r="AE2229" s="16"/>
      <c r="AF2229" s="16"/>
      <c r="AG2229" s="16"/>
      <c r="AH2229" s="16"/>
      <c r="AI2229" s="16"/>
      <c r="AJ2229" s="16"/>
      <c r="AK2229">
        <v>9</v>
      </c>
      <c r="AL2229" s="16">
        <v>10</v>
      </c>
      <c r="AM2229" s="16">
        <v>8</v>
      </c>
      <c r="AN2229" s="16">
        <v>7</v>
      </c>
      <c r="AO2229" s="16">
        <v>8</v>
      </c>
      <c r="AP2229" s="16">
        <v>7</v>
      </c>
      <c r="AQ2229" s="16">
        <v>3</v>
      </c>
      <c r="AR2229" s="16">
        <v>4</v>
      </c>
      <c r="AS2229" s="16">
        <v>1</v>
      </c>
      <c r="AT2229" s="16">
        <v>2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0</v>
      </c>
    </row>
    <row r="2230" spans="1:52" x14ac:dyDescent="0.35">
      <c r="A2230">
        <v>15649</v>
      </c>
      <c r="B2230" t="s">
        <v>69</v>
      </c>
      <c r="C2230" t="s">
        <v>74</v>
      </c>
      <c r="D2230" t="s">
        <v>68</v>
      </c>
      <c r="E2230" t="s">
        <v>81</v>
      </c>
      <c r="F2230" t="s">
        <v>200</v>
      </c>
      <c r="G2230" t="s">
        <v>94</v>
      </c>
      <c r="H2230" t="s">
        <v>99</v>
      </c>
      <c r="I2230" t="s">
        <v>203</v>
      </c>
      <c r="J2230" t="s">
        <v>111</v>
      </c>
      <c r="K2230" t="s">
        <v>202</v>
      </c>
      <c r="L2230">
        <v>9</v>
      </c>
      <c r="X2230" s="16"/>
      <c r="Y2230" t="s">
        <v>69</v>
      </c>
      <c r="AB2230">
        <v>4</v>
      </c>
      <c r="AE2230" s="16"/>
      <c r="AF2230" s="16"/>
      <c r="AG2230" s="16"/>
      <c r="AH2230" s="16"/>
      <c r="AI2230" s="16"/>
      <c r="AJ2230" s="16"/>
      <c r="AK2230">
        <v>9</v>
      </c>
      <c r="AL2230" s="16">
        <v>9</v>
      </c>
      <c r="AM2230" s="16">
        <v>9</v>
      </c>
      <c r="AN2230" s="16">
        <v>9</v>
      </c>
      <c r="AO2230" s="16">
        <v>7</v>
      </c>
      <c r="AP2230" s="16">
        <v>9</v>
      </c>
      <c r="AQ2230" s="16">
        <v>1</v>
      </c>
      <c r="AR2230" s="16">
        <v>4</v>
      </c>
      <c r="AS2230" s="16">
        <v>2</v>
      </c>
      <c r="AT2230" s="16">
        <v>3</v>
      </c>
      <c r="AU2230">
        <v>1</v>
      </c>
      <c r="AV2230">
        <v>0</v>
      </c>
      <c r="AW2230">
        <v>1</v>
      </c>
      <c r="AX2230">
        <v>0</v>
      </c>
      <c r="AY2230">
        <v>0</v>
      </c>
      <c r="AZ2230">
        <v>0</v>
      </c>
    </row>
    <row r="2231" spans="1:52" x14ac:dyDescent="0.35">
      <c r="A2231">
        <v>15652</v>
      </c>
      <c r="B2231" t="s">
        <v>69</v>
      </c>
      <c r="C2231" t="s">
        <v>74</v>
      </c>
      <c r="D2231" t="s">
        <v>68</v>
      </c>
      <c r="E2231" t="s">
        <v>83</v>
      </c>
      <c r="F2231" t="s">
        <v>200</v>
      </c>
      <c r="G2231" t="s">
        <v>96</v>
      </c>
      <c r="H2231" t="s">
        <v>98</v>
      </c>
      <c r="I2231" t="s">
        <v>197</v>
      </c>
      <c r="J2231" t="s">
        <v>111</v>
      </c>
      <c r="K2231" t="s">
        <v>204</v>
      </c>
      <c r="L2231">
        <v>10</v>
      </c>
      <c r="X2231" s="16"/>
      <c r="Y2231" t="s">
        <v>69</v>
      </c>
      <c r="AB2231">
        <v>5</v>
      </c>
      <c r="AE2231" s="16"/>
      <c r="AF2231" s="16"/>
      <c r="AG2231" s="16"/>
      <c r="AH2231" s="16"/>
      <c r="AI2231" s="16"/>
      <c r="AJ2231" s="16"/>
      <c r="AK2231">
        <v>9</v>
      </c>
      <c r="AL2231" s="16">
        <v>10</v>
      </c>
      <c r="AM2231" s="16">
        <v>7</v>
      </c>
      <c r="AN2231" s="16">
        <v>8</v>
      </c>
      <c r="AO2231" s="16">
        <v>9</v>
      </c>
      <c r="AP2231" s="16">
        <v>9</v>
      </c>
      <c r="AQ2231" s="16">
        <v>4</v>
      </c>
      <c r="AR2231" s="16">
        <v>1</v>
      </c>
      <c r="AS2231" s="16">
        <v>2</v>
      </c>
      <c r="AT2231" s="16">
        <v>3</v>
      </c>
      <c r="AU2231">
        <v>1</v>
      </c>
      <c r="AV2231">
        <v>0</v>
      </c>
      <c r="AW2231">
        <v>0</v>
      </c>
      <c r="AX2231">
        <v>0</v>
      </c>
      <c r="AY2231">
        <v>0</v>
      </c>
      <c r="AZ2231">
        <v>0</v>
      </c>
    </row>
    <row r="2232" spans="1:52" x14ac:dyDescent="0.35">
      <c r="A2232">
        <v>15654</v>
      </c>
      <c r="B2232" t="s">
        <v>69</v>
      </c>
      <c r="C2232" t="s">
        <v>74</v>
      </c>
      <c r="D2232" t="s">
        <v>68</v>
      </c>
      <c r="E2232" t="s">
        <v>85</v>
      </c>
      <c r="F2232" t="s">
        <v>196</v>
      </c>
      <c r="G2232" t="s">
        <v>96</v>
      </c>
      <c r="H2232" t="s">
        <v>97</v>
      </c>
      <c r="I2232" t="s">
        <v>201</v>
      </c>
      <c r="J2232" t="s">
        <v>111</v>
      </c>
      <c r="K2232" t="s">
        <v>204</v>
      </c>
      <c r="L2232">
        <v>7</v>
      </c>
      <c r="X2232" s="16"/>
      <c r="Y2232" t="s">
        <v>69</v>
      </c>
      <c r="AB2232">
        <v>5</v>
      </c>
      <c r="AE2232" s="16"/>
      <c r="AF2232" s="16"/>
      <c r="AG2232" s="16"/>
      <c r="AH2232" s="16"/>
      <c r="AI2232" s="16"/>
      <c r="AJ2232" s="16"/>
      <c r="AK2232">
        <v>8</v>
      </c>
      <c r="AL2232" s="16">
        <v>7</v>
      </c>
      <c r="AM2232" s="16">
        <v>8</v>
      </c>
      <c r="AN2232" s="16">
        <v>7</v>
      </c>
      <c r="AO2232" s="16">
        <v>7</v>
      </c>
      <c r="AP2232" s="16">
        <v>8</v>
      </c>
      <c r="AQ2232" s="16">
        <v>2</v>
      </c>
      <c r="AR2232" s="16">
        <v>4</v>
      </c>
      <c r="AS2232" s="16">
        <v>1</v>
      </c>
      <c r="AT2232" s="16">
        <v>3</v>
      </c>
      <c r="AU2232">
        <v>0</v>
      </c>
      <c r="AV2232">
        <v>0</v>
      </c>
      <c r="AW2232">
        <v>0</v>
      </c>
      <c r="AX2232">
        <v>0</v>
      </c>
      <c r="AY2232">
        <v>1</v>
      </c>
      <c r="AZ2232">
        <v>0</v>
      </c>
    </row>
    <row r="2233" spans="1:52" x14ac:dyDescent="0.35">
      <c r="A2233">
        <v>15655</v>
      </c>
      <c r="B2233" t="s">
        <v>69</v>
      </c>
      <c r="C2233" t="s">
        <v>74</v>
      </c>
      <c r="D2233" t="s">
        <v>68</v>
      </c>
      <c r="E2233" t="s">
        <v>79</v>
      </c>
      <c r="F2233" t="s">
        <v>198</v>
      </c>
      <c r="G2233" t="s">
        <v>95</v>
      </c>
      <c r="H2233" t="s">
        <v>98</v>
      </c>
      <c r="I2233" t="s">
        <v>199</v>
      </c>
      <c r="J2233" t="s">
        <v>111</v>
      </c>
      <c r="K2233" t="s">
        <v>202</v>
      </c>
      <c r="L2233">
        <v>9</v>
      </c>
      <c r="X2233" s="16"/>
      <c r="Y2233" t="s">
        <v>69</v>
      </c>
      <c r="AB2233">
        <v>5</v>
      </c>
      <c r="AE2233" s="16"/>
      <c r="AF2233" s="16"/>
      <c r="AG2233" s="16"/>
      <c r="AH2233" s="16"/>
      <c r="AI2233" s="16"/>
      <c r="AJ2233" s="16"/>
      <c r="AK2233">
        <v>9</v>
      </c>
      <c r="AL2233" s="16">
        <v>10</v>
      </c>
      <c r="AM2233" s="16">
        <v>10</v>
      </c>
      <c r="AN2233" s="16">
        <v>7</v>
      </c>
      <c r="AO2233" s="16">
        <v>7</v>
      </c>
      <c r="AP2233" s="16">
        <v>10</v>
      </c>
      <c r="AQ2233" s="16">
        <v>2</v>
      </c>
      <c r="AR2233" s="16">
        <v>1</v>
      </c>
      <c r="AS2233" s="16">
        <v>4</v>
      </c>
      <c r="AT2233" s="16">
        <v>3</v>
      </c>
      <c r="AU2233">
        <v>1</v>
      </c>
      <c r="AV2233">
        <v>0</v>
      </c>
      <c r="AW2233">
        <v>0</v>
      </c>
      <c r="AX2233">
        <v>0</v>
      </c>
      <c r="AY2233">
        <v>0</v>
      </c>
      <c r="AZ2233">
        <v>0</v>
      </c>
    </row>
    <row r="2234" spans="1:52" x14ac:dyDescent="0.35">
      <c r="A2234">
        <v>15659</v>
      </c>
      <c r="B2234" t="s">
        <v>69</v>
      </c>
      <c r="C2234" t="s">
        <v>74</v>
      </c>
      <c r="D2234" t="s">
        <v>68</v>
      </c>
      <c r="E2234" t="s">
        <v>86</v>
      </c>
      <c r="F2234" t="s">
        <v>208</v>
      </c>
      <c r="G2234" t="s">
        <v>94</v>
      </c>
      <c r="H2234" t="s">
        <v>99</v>
      </c>
      <c r="I2234" t="s">
        <v>206</v>
      </c>
      <c r="J2234" t="s">
        <v>111</v>
      </c>
      <c r="K2234" t="s">
        <v>204</v>
      </c>
      <c r="L2234">
        <v>10</v>
      </c>
      <c r="X2234" s="16"/>
      <c r="Y2234" t="s">
        <v>68</v>
      </c>
      <c r="Z2234">
        <v>10</v>
      </c>
      <c r="AA2234">
        <v>5</v>
      </c>
      <c r="AB2234">
        <v>4</v>
      </c>
      <c r="AC2234">
        <v>8</v>
      </c>
      <c r="AD2234" t="s">
        <v>128</v>
      </c>
      <c r="AE2234" s="16">
        <v>3</v>
      </c>
      <c r="AF2234" s="16">
        <v>3</v>
      </c>
      <c r="AG2234" s="16">
        <v>3</v>
      </c>
      <c r="AH2234" s="16">
        <v>5</v>
      </c>
      <c r="AI2234" s="16">
        <v>1</v>
      </c>
      <c r="AJ2234" s="16"/>
      <c r="AK2234">
        <v>9</v>
      </c>
      <c r="AL2234" s="16">
        <v>9</v>
      </c>
      <c r="AM2234" s="16">
        <v>8</v>
      </c>
      <c r="AN2234" s="16">
        <v>7</v>
      </c>
      <c r="AO2234" s="16">
        <v>7</v>
      </c>
      <c r="AP2234" s="16">
        <v>9</v>
      </c>
      <c r="AQ2234" s="16">
        <v>1</v>
      </c>
      <c r="AR2234" s="16">
        <v>3</v>
      </c>
      <c r="AS2234" s="16">
        <v>2</v>
      </c>
      <c r="AT2234" s="16">
        <v>4</v>
      </c>
      <c r="AU2234">
        <v>0</v>
      </c>
      <c r="AV2234">
        <v>0</v>
      </c>
      <c r="AW2234">
        <v>0</v>
      </c>
      <c r="AX2234">
        <v>0</v>
      </c>
      <c r="AY2234">
        <v>1</v>
      </c>
      <c r="AZ2234">
        <v>0</v>
      </c>
    </row>
    <row r="2235" spans="1:52" x14ac:dyDescent="0.35">
      <c r="A2235">
        <v>15661</v>
      </c>
      <c r="B2235" t="s">
        <v>69</v>
      </c>
      <c r="C2235" t="s">
        <v>74</v>
      </c>
      <c r="D2235" t="s">
        <v>68</v>
      </c>
      <c r="E2235" t="s">
        <v>79</v>
      </c>
      <c r="F2235" t="s">
        <v>198</v>
      </c>
      <c r="G2235" t="s">
        <v>95</v>
      </c>
      <c r="H2235" t="s">
        <v>97</v>
      </c>
      <c r="I2235" t="s">
        <v>207</v>
      </c>
      <c r="J2235" t="s">
        <v>112</v>
      </c>
      <c r="K2235" t="s">
        <v>204</v>
      </c>
      <c r="L2235">
        <v>8</v>
      </c>
      <c r="X2235" s="16"/>
      <c r="Y2235" t="s">
        <v>69</v>
      </c>
      <c r="AB2235">
        <v>4</v>
      </c>
      <c r="AE2235" s="16"/>
      <c r="AF2235" s="16"/>
      <c r="AG2235" s="16"/>
      <c r="AH2235" s="16"/>
      <c r="AI2235" s="16"/>
      <c r="AJ2235" s="16"/>
      <c r="AK2235">
        <v>7</v>
      </c>
      <c r="AL2235" s="16">
        <v>9</v>
      </c>
      <c r="AM2235" s="16">
        <v>9</v>
      </c>
      <c r="AN2235" s="16">
        <v>7</v>
      </c>
      <c r="AO2235" s="16">
        <v>7</v>
      </c>
      <c r="AP2235" s="16">
        <v>8</v>
      </c>
      <c r="AQ2235" s="16">
        <v>4</v>
      </c>
      <c r="AR2235" s="16">
        <v>3</v>
      </c>
      <c r="AS2235" s="16">
        <v>2</v>
      </c>
      <c r="AT2235" s="16">
        <v>1</v>
      </c>
      <c r="AU2235">
        <v>1</v>
      </c>
      <c r="AV2235">
        <v>1</v>
      </c>
      <c r="AW2235">
        <v>0</v>
      </c>
      <c r="AX2235">
        <v>1</v>
      </c>
      <c r="AY2235">
        <v>0</v>
      </c>
      <c r="AZ2235">
        <v>0</v>
      </c>
    </row>
    <row r="2236" spans="1:52" x14ac:dyDescent="0.35">
      <c r="A2236">
        <v>15662</v>
      </c>
      <c r="B2236" t="s">
        <v>69</v>
      </c>
      <c r="C2236" t="s">
        <v>74</v>
      </c>
      <c r="D2236" t="s">
        <v>68</v>
      </c>
      <c r="E2236" t="s">
        <v>83</v>
      </c>
      <c r="F2236" t="s">
        <v>198</v>
      </c>
      <c r="G2236" t="s">
        <v>95</v>
      </c>
      <c r="H2236" t="s">
        <v>97</v>
      </c>
      <c r="I2236" t="s">
        <v>209</v>
      </c>
      <c r="J2236" t="s">
        <v>111</v>
      </c>
      <c r="K2236" t="s">
        <v>204</v>
      </c>
      <c r="L2236">
        <v>8</v>
      </c>
      <c r="X2236" s="16"/>
      <c r="Y2236" t="s">
        <v>69</v>
      </c>
      <c r="AB2236">
        <v>5</v>
      </c>
      <c r="AE2236" s="16"/>
      <c r="AF2236" s="16"/>
      <c r="AG2236" s="16"/>
      <c r="AH2236" s="16"/>
      <c r="AI2236" s="16"/>
      <c r="AJ2236" s="16"/>
      <c r="AK2236">
        <v>7</v>
      </c>
      <c r="AL2236" s="16">
        <v>8</v>
      </c>
      <c r="AM2236" s="16">
        <v>7</v>
      </c>
      <c r="AN2236" s="16">
        <v>4</v>
      </c>
      <c r="AO2236" s="16">
        <v>9</v>
      </c>
      <c r="AP2236" s="16">
        <v>7</v>
      </c>
      <c r="AQ2236" s="16">
        <v>1</v>
      </c>
      <c r="AR2236" s="16">
        <v>3</v>
      </c>
      <c r="AS2236" s="16">
        <v>2</v>
      </c>
      <c r="AT2236" s="16">
        <v>4</v>
      </c>
      <c r="AU2236">
        <v>1</v>
      </c>
      <c r="AV2236">
        <v>0</v>
      </c>
      <c r="AW2236">
        <v>0</v>
      </c>
      <c r="AX2236">
        <v>1</v>
      </c>
      <c r="AY2236">
        <v>1</v>
      </c>
      <c r="AZ2236">
        <v>0</v>
      </c>
    </row>
    <row r="2237" spans="1:52" x14ac:dyDescent="0.35">
      <c r="A2237">
        <v>15665</v>
      </c>
      <c r="B2237" t="s">
        <v>69</v>
      </c>
      <c r="C2237" t="s">
        <v>74</v>
      </c>
      <c r="D2237" t="s">
        <v>68</v>
      </c>
      <c r="E2237" t="s">
        <v>86</v>
      </c>
      <c r="F2237" t="s">
        <v>198</v>
      </c>
      <c r="G2237" t="s">
        <v>95</v>
      </c>
      <c r="H2237" t="s">
        <v>97</v>
      </c>
      <c r="I2237" t="s">
        <v>201</v>
      </c>
      <c r="J2237" t="s">
        <v>111</v>
      </c>
      <c r="K2237" t="s">
        <v>116</v>
      </c>
      <c r="L2237">
        <v>9</v>
      </c>
      <c r="X2237" s="16"/>
      <c r="Y2237" t="s">
        <v>69</v>
      </c>
      <c r="AB2237">
        <v>5</v>
      </c>
      <c r="AE2237" s="16"/>
      <c r="AF2237" s="16"/>
      <c r="AG2237" s="16"/>
      <c r="AH2237" s="16"/>
      <c r="AI2237" s="16"/>
      <c r="AJ2237" s="16"/>
      <c r="AK2237">
        <v>9</v>
      </c>
      <c r="AL2237" s="16">
        <v>9</v>
      </c>
      <c r="AM2237" s="16">
        <v>8</v>
      </c>
      <c r="AN2237" s="16">
        <v>8</v>
      </c>
      <c r="AO2237" s="16">
        <v>9</v>
      </c>
      <c r="AP2237" s="16">
        <v>10</v>
      </c>
      <c r="AQ2237" s="16">
        <v>2</v>
      </c>
      <c r="AR2237" s="16">
        <v>1</v>
      </c>
      <c r="AS2237" s="16">
        <v>3</v>
      </c>
      <c r="AT2237" s="16">
        <v>4</v>
      </c>
      <c r="AU2237">
        <v>1</v>
      </c>
      <c r="AV2237">
        <v>1</v>
      </c>
      <c r="AW2237">
        <v>0</v>
      </c>
      <c r="AX2237">
        <v>1</v>
      </c>
      <c r="AY2237">
        <v>0</v>
      </c>
      <c r="AZ2237">
        <v>0</v>
      </c>
    </row>
    <row r="2238" spans="1:52" x14ac:dyDescent="0.35">
      <c r="A2238">
        <v>15667</v>
      </c>
      <c r="B2238" t="s">
        <v>69</v>
      </c>
      <c r="C2238" t="s">
        <v>74</v>
      </c>
      <c r="D2238" t="s">
        <v>68</v>
      </c>
      <c r="E2238" t="s">
        <v>76</v>
      </c>
      <c r="F2238" t="s">
        <v>208</v>
      </c>
      <c r="G2238" t="s">
        <v>94</v>
      </c>
      <c r="H2238" t="s">
        <v>99</v>
      </c>
      <c r="I2238" t="s">
        <v>199</v>
      </c>
      <c r="J2238" t="s">
        <v>111</v>
      </c>
      <c r="K2238" t="s">
        <v>116</v>
      </c>
      <c r="L2238">
        <v>9</v>
      </c>
      <c r="X2238" s="16"/>
      <c r="Y2238" t="s">
        <v>69</v>
      </c>
      <c r="AB2238">
        <v>4</v>
      </c>
      <c r="AE2238" s="16"/>
      <c r="AF2238" s="16"/>
      <c r="AG2238" s="16"/>
      <c r="AH2238" s="16"/>
      <c r="AI2238" s="16"/>
      <c r="AJ2238" s="16"/>
      <c r="AK2238">
        <v>10</v>
      </c>
      <c r="AL2238" s="16">
        <v>10</v>
      </c>
      <c r="AM2238" s="16">
        <v>7</v>
      </c>
      <c r="AN2238" s="16">
        <v>10</v>
      </c>
      <c r="AO2238" s="16">
        <v>8</v>
      </c>
      <c r="AP2238" s="16">
        <v>10</v>
      </c>
      <c r="AQ2238" s="16">
        <v>3</v>
      </c>
      <c r="AR2238" s="16">
        <v>2</v>
      </c>
      <c r="AS2238" s="16">
        <v>4</v>
      </c>
      <c r="AT2238" s="16">
        <v>1</v>
      </c>
      <c r="AU2238">
        <v>1</v>
      </c>
      <c r="AV2238">
        <v>0</v>
      </c>
      <c r="AW2238">
        <v>0</v>
      </c>
      <c r="AX2238">
        <v>1</v>
      </c>
      <c r="AY2238">
        <v>0</v>
      </c>
      <c r="AZ2238">
        <v>0</v>
      </c>
    </row>
    <row r="2239" spans="1:52" x14ac:dyDescent="0.35">
      <c r="A2239">
        <v>15668</v>
      </c>
      <c r="B2239" t="s">
        <v>69</v>
      </c>
      <c r="C2239" t="s">
        <v>74</v>
      </c>
      <c r="D2239" t="s">
        <v>68</v>
      </c>
      <c r="E2239" t="s">
        <v>81</v>
      </c>
      <c r="F2239" t="s">
        <v>196</v>
      </c>
      <c r="G2239" t="s">
        <v>96</v>
      </c>
      <c r="H2239" t="s">
        <v>98</v>
      </c>
      <c r="I2239" t="s">
        <v>206</v>
      </c>
      <c r="J2239" t="s">
        <v>112</v>
      </c>
      <c r="K2239" t="s">
        <v>204</v>
      </c>
      <c r="L2239">
        <v>9</v>
      </c>
      <c r="X2239" s="16"/>
      <c r="Y2239" t="s">
        <v>69</v>
      </c>
      <c r="AB2239">
        <v>5</v>
      </c>
      <c r="AE2239" s="16"/>
      <c r="AF2239" s="16"/>
      <c r="AG2239" s="16"/>
      <c r="AH2239" s="16"/>
      <c r="AI2239" s="16"/>
      <c r="AJ2239" s="16"/>
      <c r="AK2239">
        <v>10</v>
      </c>
      <c r="AL2239" s="16">
        <v>10</v>
      </c>
      <c r="AM2239" s="16">
        <v>10</v>
      </c>
      <c r="AN2239" s="16">
        <v>8</v>
      </c>
      <c r="AO2239" s="16">
        <v>8</v>
      </c>
      <c r="AP2239" s="16">
        <v>8</v>
      </c>
      <c r="AQ2239" s="16">
        <v>1</v>
      </c>
      <c r="AR2239" s="16">
        <v>3</v>
      </c>
      <c r="AS2239" s="16">
        <v>2</v>
      </c>
      <c r="AT2239" s="16">
        <v>4</v>
      </c>
      <c r="AU2239">
        <v>0</v>
      </c>
      <c r="AV2239">
        <v>1</v>
      </c>
      <c r="AW2239">
        <v>0</v>
      </c>
      <c r="AX2239">
        <v>0</v>
      </c>
      <c r="AY2239">
        <v>0</v>
      </c>
      <c r="AZ2239">
        <v>0</v>
      </c>
    </row>
    <row r="2240" spans="1:52" x14ac:dyDescent="0.35">
      <c r="A2240">
        <v>15670</v>
      </c>
      <c r="B2240" t="s">
        <v>69</v>
      </c>
      <c r="C2240" t="s">
        <v>74</v>
      </c>
      <c r="D2240" t="s">
        <v>68</v>
      </c>
      <c r="E2240" t="s">
        <v>81</v>
      </c>
      <c r="F2240" t="s">
        <v>208</v>
      </c>
      <c r="G2240" t="s">
        <v>94</v>
      </c>
      <c r="H2240" t="s">
        <v>99</v>
      </c>
      <c r="I2240" t="s">
        <v>203</v>
      </c>
      <c r="J2240" t="s">
        <v>111</v>
      </c>
      <c r="K2240" t="s">
        <v>204</v>
      </c>
      <c r="L2240">
        <v>9</v>
      </c>
      <c r="X2240" s="16"/>
      <c r="Y2240" t="s">
        <v>69</v>
      </c>
      <c r="AB2240">
        <v>5</v>
      </c>
      <c r="AE2240" s="16"/>
      <c r="AF2240" s="16"/>
      <c r="AG2240" s="16"/>
      <c r="AH2240" s="16"/>
      <c r="AI2240" s="16"/>
      <c r="AJ2240" s="16"/>
      <c r="AK2240">
        <v>10</v>
      </c>
      <c r="AL2240" s="16">
        <v>10</v>
      </c>
      <c r="AM2240" s="16">
        <v>8</v>
      </c>
      <c r="AN2240" s="16">
        <v>10</v>
      </c>
      <c r="AO2240" s="16">
        <v>8</v>
      </c>
      <c r="AP2240" s="16">
        <v>7</v>
      </c>
      <c r="AQ2240" s="16">
        <v>2</v>
      </c>
      <c r="AR2240" s="16">
        <v>1</v>
      </c>
      <c r="AS2240" s="16">
        <v>3</v>
      </c>
      <c r="AT2240" s="16">
        <v>4</v>
      </c>
      <c r="AU2240">
        <v>0</v>
      </c>
      <c r="AV2240">
        <v>0</v>
      </c>
      <c r="AW2240">
        <v>1</v>
      </c>
      <c r="AX2240">
        <v>1</v>
      </c>
      <c r="AY2240">
        <v>0</v>
      </c>
      <c r="AZ2240">
        <v>0</v>
      </c>
    </row>
    <row r="2241" spans="1:52" x14ac:dyDescent="0.35">
      <c r="A2241">
        <v>15671</v>
      </c>
      <c r="B2241" t="s">
        <v>69</v>
      </c>
      <c r="C2241" t="s">
        <v>74</v>
      </c>
      <c r="D2241" t="s">
        <v>68</v>
      </c>
      <c r="E2241" t="s">
        <v>78</v>
      </c>
      <c r="F2241" t="s">
        <v>208</v>
      </c>
      <c r="G2241" t="s">
        <v>95</v>
      </c>
      <c r="H2241" t="s">
        <v>98</v>
      </c>
      <c r="I2241" t="s">
        <v>206</v>
      </c>
      <c r="J2241" t="s">
        <v>111</v>
      </c>
      <c r="K2241" t="s">
        <v>116</v>
      </c>
      <c r="L2241">
        <v>7</v>
      </c>
      <c r="X2241" s="16"/>
      <c r="Y2241" t="s">
        <v>68</v>
      </c>
      <c r="Z2241">
        <v>6</v>
      </c>
      <c r="AA2241">
        <v>2</v>
      </c>
      <c r="AB2241">
        <v>3</v>
      </c>
      <c r="AC2241">
        <v>9</v>
      </c>
      <c r="AD2241" t="s">
        <v>128</v>
      </c>
      <c r="AE2241" s="16">
        <v>4</v>
      </c>
      <c r="AF2241" s="16">
        <v>4</v>
      </c>
      <c r="AG2241" s="16">
        <v>3</v>
      </c>
      <c r="AH2241" s="16">
        <v>5</v>
      </c>
      <c r="AI2241" s="16">
        <v>2</v>
      </c>
      <c r="AJ2241" s="16"/>
      <c r="AK2241">
        <v>7</v>
      </c>
      <c r="AL2241" s="16">
        <v>7</v>
      </c>
      <c r="AM2241" s="16">
        <v>8</v>
      </c>
      <c r="AN2241" s="16">
        <v>5</v>
      </c>
      <c r="AO2241" s="16">
        <v>9</v>
      </c>
      <c r="AP2241" s="16">
        <v>7</v>
      </c>
      <c r="AQ2241" s="16">
        <v>4</v>
      </c>
      <c r="AR2241" s="16">
        <v>2</v>
      </c>
      <c r="AS2241" s="16">
        <v>1</v>
      </c>
      <c r="AT2241" s="16">
        <v>3</v>
      </c>
      <c r="AU2241">
        <v>1</v>
      </c>
      <c r="AV2241">
        <v>0</v>
      </c>
      <c r="AW2241">
        <v>0</v>
      </c>
      <c r="AX2241">
        <v>0</v>
      </c>
      <c r="AY2241">
        <v>0</v>
      </c>
      <c r="AZ2241">
        <v>0</v>
      </c>
    </row>
    <row r="2242" spans="1:52" x14ac:dyDescent="0.35">
      <c r="A2242">
        <v>15673</v>
      </c>
      <c r="B2242" t="s">
        <v>69</v>
      </c>
      <c r="C2242" t="s">
        <v>74</v>
      </c>
      <c r="D2242" t="s">
        <v>68</v>
      </c>
      <c r="E2242" t="s">
        <v>86</v>
      </c>
      <c r="F2242" t="s">
        <v>198</v>
      </c>
      <c r="G2242" t="s">
        <v>95</v>
      </c>
      <c r="H2242" t="s">
        <v>98</v>
      </c>
      <c r="I2242" t="s">
        <v>205</v>
      </c>
      <c r="J2242" t="s">
        <v>111</v>
      </c>
      <c r="K2242" t="s">
        <v>116</v>
      </c>
      <c r="L2242">
        <v>10</v>
      </c>
      <c r="X2242" s="16"/>
      <c r="Y2242" t="s">
        <v>69</v>
      </c>
      <c r="AB2242">
        <v>4</v>
      </c>
      <c r="AE2242" s="16"/>
      <c r="AF2242" s="16"/>
      <c r="AG2242" s="16"/>
      <c r="AH2242" s="16"/>
      <c r="AI2242" s="16"/>
      <c r="AJ2242" s="16"/>
      <c r="AK2242">
        <v>9</v>
      </c>
      <c r="AL2242" s="16">
        <v>10</v>
      </c>
      <c r="AM2242" s="16">
        <v>9</v>
      </c>
      <c r="AN2242" s="16">
        <v>9</v>
      </c>
      <c r="AO2242" s="16">
        <v>10</v>
      </c>
      <c r="AP2242" s="16">
        <v>8</v>
      </c>
      <c r="AQ2242" s="16">
        <v>4</v>
      </c>
      <c r="AR2242" s="16">
        <v>1</v>
      </c>
      <c r="AS2242" s="16">
        <v>3</v>
      </c>
      <c r="AT2242" s="16">
        <v>2</v>
      </c>
      <c r="AU2242">
        <v>1</v>
      </c>
      <c r="AV2242">
        <v>0</v>
      </c>
      <c r="AW2242">
        <v>0</v>
      </c>
      <c r="AX2242">
        <v>1</v>
      </c>
      <c r="AY2242">
        <v>1</v>
      </c>
      <c r="AZ2242">
        <v>0</v>
      </c>
    </row>
    <row r="2243" spans="1:52" x14ac:dyDescent="0.35">
      <c r="A2243">
        <v>15674</v>
      </c>
      <c r="B2243" t="s">
        <v>69</v>
      </c>
      <c r="C2243" t="s">
        <v>74</v>
      </c>
      <c r="D2243" t="s">
        <v>68</v>
      </c>
      <c r="E2243" t="s">
        <v>85</v>
      </c>
      <c r="F2243" t="s">
        <v>198</v>
      </c>
      <c r="G2243" t="s">
        <v>96</v>
      </c>
      <c r="H2243" t="s">
        <v>97</v>
      </c>
      <c r="I2243" t="s">
        <v>207</v>
      </c>
      <c r="J2243" t="s">
        <v>110</v>
      </c>
      <c r="K2243" t="s">
        <v>116</v>
      </c>
      <c r="L2243">
        <v>2</v>
      </c>
      <c r="P2243">
        <v>1</v>
      </c>
      <c r="Q2243">
        <v>7</v>
      </c>
      <c r="R2243">
        <v>4</v>
      </c>
      <c r="S2243">
        <v>3</v>
      </c>
      <c r="T2243">
        <v>4</v>
      </c>
      <c r="U2243">
        <v>7</v>
      </c>
      <c r="V2243" t="s">
        <v>123</v>
      </c>
      <c r="X2243">
        <v>3</v>
      </c>
      <c r="Y2243" t="s">
        <v>69</v>
      </c>
      <c r="AB2243">
        <v>2</v>
      </c>
      <c r="AE2243" s="16"/>
      <c r="AF2243" s="16"/>
      <c r="AG2243" s="16"/>
      <c r="AH2243" s="16"/>
      <c r="AI2243" s="16"/>
      <c r="AJ2243" s="16"/>
      <c r="AL2243" s="16"/>
      <c r="AM2243" s="16"/>
      <c r="AN2243" s="16"/>
      <c r="AO2243" s="16"/>
      <c r="AP2243" s="16"/>
      <c r="AQ2243" s="16"/>
      <c r="AR2243" s="16"/>
      <c r="AS2243" s="16"/>
      <c r="AT2243" s="16"/>
      <c r="AU2243">
        <v>0</v>
      </c>
      <c r="AV2243">
        <v>1</v>
      </c>
      <c r="AW2243">
        <v>0</v>
      </c>
      <c r="AX2243">
        <v>1</v>
      </c>
      <c r="AY2243">
        <v>0</v>
      </c>
      <c r="AZ2243">
        <v>0</v>
      </c>
    </row>
    <row r="2244" spans="1:52" x14ac:dyDescent="0.35">
      <c r="A2244">
        <v>15679</v>
      </c>
      <c r="B2244" t="s">
        <v>69</v>
      </c>
      <c r="C2244" t="s">
        <v>74</v>
      </c>
      <c r="D2244" t="s">
        <v>68</v>
      </c>
      <c r="E2244" t="s">
        <v>86</v>
      </c>
      <c r="F2244" t="s">
        <v>196</v>
      </c>
      <c r="G2244" t="s">
        <v>96</v>
      </c>
      <c r="H2244" t="s">
        <v>97</v>
      </c>
      <c r="I2244" t="s">
        <v>209</v>
      </c>
      <c r="J2244" t="s">
        <v>111</v>
      </c>
      <c r="K2244" t="s">
        <v>202</v>
      </c>
      <c r="L2244">
        <v>3</v>
      </c>
      <c r="X2244" s="16"/>
      <c r="Y2244" t="s">
        <v>68</v>
      </c>
      <c r="Z2244">
        <v>5</v>
      </c>
      <c r="AA2244">
        <v>5</v>
      </c>
      <c r="AB2244">
        <v>3</v>
      </c>
      <c r="AC2244">
        <v>6</v>
      </c>
      <c r="AD2244" t="s">
        <v>128</v>
      </c>
      <c r="AE2244" s="16">
        <v>4</v>
      </c>
      <c r="AF2244" s="16">
        <v>3</v>
      </c>
      <c r="AG2244" s="16">
        <v>3</v>
      </c>
      <c r="AH2244" s="16">
        <v>4</v>
      </c>
      <c r="AI2244" s="16">
        <v>1</v>
      </c>
      <c r="AJ2244" s="16"/>
      <c r="AK2244">
        <v>5</v>
      </c>
      <c r="AL2244" s="16">
        <v>6</v>
      </c>
      <c r="AM2244" s="16">
        <v>8</v>
      </c>
      <c r="AN2244" s="16">
        <v>4</v>
      </c>
      <c r="AO2244" s="16">
        <v>8</v>
      </c>
      <c r="AP2244" s="16">
        <v>7</v>
      </c>
      <c r="AQ2244" s="16">
        <v>1</v>
      </c>
      <c r="AR2244" s="16">
        <v>3</v>
      </c>
      <c r="AS2244" s="16">
        <v>2</v>
      </c>
      <c r="AT2244" s="16">
        <v>4</v>
      </c>
      <c r="AU2244">
        <v>0</v>
      </c>
      <c r="AV2244">
        <v>0</v>
      </c>
      <c r="AW2244">
        <v>0</v>
      </c>
      <c r="AX2244">
        <v>1</v>
      </c>
      <c r="AY2244">
        <v>1</v>
      </c>
      <c r="AZ2244">
        <v>0</v>
      </c>
    </row>
    <row r="2245" spans="1:52" x14ac:dyDescent="0.35">
      <c r="A2245">
        <v>15680</v>
      </c>
      <c r="B2245" t="s">
        <v>69</v>
      </c>
      <c r="C2245" t="s">
        <v>74</v>
      </c>
      <c r="D2245" t="s">
        <v>68</v>
      </c>
      <c r="E2245" t="s">
        <v>80</v>
      </c>
      <c r="F2245" t="s">
        <v>196</v>
      </c>
      <c r="G2245" t="s">
        <v>96</v>
      </c>
      <c r="H2245" t="s">
        <v>97</v>
      </c>
      <c r="I2245" t="s">
        <v>203</v>
      </c>
      <c r="J2245" t="s">
        <v>112</v>
      </c>
      <c r="K2245" t="s">
        <v>116</v>
      </c>
      <c r="L2245">
        <v>9</v>
      </c>
      <c r="X2245" s="16"/>
      <c r="Y2245" t="s">
        <v>68</v>
      </c>
      <c r="Z2245">
        <v>10</v>
      </c>
      <c r="AA2245">
        <v>4</v>
      </c>
      <c r="AB2245">
        <v>5</v>
      </c>
      <c r="AC2245">
        <v>8</v>
      </c>
      <c r="AD2245" t="s">
        <v>129</v>
      </c>
      <c r="AE2245" s="16">
        <v>5</v>
      </c>
      <c r="AF2245" s="16">
        <v>4</v>
      </c>
      <c r="AG2245" s="16">
        <v>3</v>
      </c>
      <c r="AH2245" s="16">
        <v>5</v>
      </c>
      <c r="AI2245" s="16"/>
      <c r="AJ2245" s="16">
        <v>2</v>
      </c>
      <c r="AK2245">
        <v>10</v>
      </c>
      <c r="AL2245" s="16">
        <v>9</v>
      </c>
      <c r="AM2245" s="16">
        <v>10</v>
      </c>
      <c r="AN2245" s="16">
        <v>7</v>
      </c>
      <c r="AO2245" s="16">
        <v>10</v>
      </c>
      <c r="AP2245" s="16">
        <v>7</v>
      </c>
      <c r="AQ2245" s="16">
        <v>2</v>
      </c>
      <c r="AR2245" s="16">
        <v>4</v>
      </c>
      <c r="AS2245" s="16">
        <v>1</v>
      </c>
      <c r="AT2245" s="16">
        <v>3</v>
      </c>
      <c r="AU2245">
        <v>0</v>
      </c>
      <c r="AV2245">
        <v>0</v>
      </c>
      <c r="AW2245">
        <v>0</v>
      </c>
      <c r="AX2245">
        <v>1</v>
      </c>
      <c r="AY2245">
        <v>1</v>
      </c>
      <c r="AZ2245">
        <v>0</v>
      </c>
    </row>
    <row r="2246" spans="1:52" x14ac:dyDescent="0.35">
      <c r="A2246">
        <v>15681</v>
      </c>
      <c r="B2246" t="s">
        <v>69</v>
      </c>
      <c r="C2246" t="s">
        <v>74</v>
      </c>
      <c r="D2246" t="s">
        <v>68</v>
      </c>
      <c r="E2246" t="s">
        <v>78</v>
      </c>
      <c r="F2246" t="s">
        <v>198</v>
      </c>
      <c r="G2246" t="s">
        <v>95</v>
      </c>
      <c r="H2246" t="s">
        <v>97</v>
      </c>
      <c r="I2246" t="s">
        <v>209</v>
      </c>
      <c r="J2246" t="s">
        <v>111</v>
      </c>
      <c r="K2246" t="s">
        <v>116</v>
      </c>
      <c r="L2246">
        <v>2</v>
      </c>
      <c r="X2246" s="16"/>
      <c r="Y2246" t="s">
        <v>69</v>
      </c>
      <c r="AB2246">
        <v>2</v>
      </c>
      <c r="AE2246" s="16"/>
      <c r="AF2246" s="16"/>
      <c r="AG2246" s="16"/>
      <c r="AH2246" s="16"/>
      <c r="AI2246" s="16"/>
      <c r="AJ2246" s="16"/>
      <c r="AK2246">
        <v>5</v>
      </c>
      <c r="AL2246" s="16">
        <v>6</v>
      </c>
      <c r="AM2246" s="16">
        <v>6</v>
      </c>
      <c r="AN2246" s="16">
        <v>6</v>
      </c>
      <c r="AO2246" s="16">
        <v>2</v>
      </c>
      <c r="AP2246" s="16">
        <v>4</v>
      </c>
      <c r="AQ2246" s="16">
        <v>3</v>
      </c>
      <c r="AR2246" s="16">
        <v>4</v>
      </c>
      <c r="AS2246" s="16">
        <v>1</v>
      </c>
      <c r="AT2246" s="16">
        <v>2</v>
      </c>
      <c r="AU2246">
        <v>1</v>
      </c>
      <c r="AV2246">
        <v>1</v>
      </c>
      <c r="AW2246">
        <v>0</v>
      </c>
      <c r="AX2246">
        <v>0</v>
      </c>
      <c r="AY2246">
        <v>0</v>
      </c>
      <c r="AZ2246">
        <v>0</v>
      </c>
    </row>
    <row r="2247" spans="1:52" x14ac:dyDescent="0.35">
      <c r="A2247">
        <v>15682</v>
      </c>
      <c r="B2247" t="s">
        <v>69</v>
      </c>
      <c r="C2247" t="s">
        <v>74</v>
      </c>
      <c r="D2247" t="s">
        <v>68</v>
      </c>
      <c r="E2247" t="s">
        <v>77</v>
      </c>
      <c r="F2247" t="s">
        <v>196</v>
      </c>
      <c r="G2247" t="s">
        <v>96</v>
      </c>
      <c r="H2247" t="s">
        <v>97</v>
      </c>
      <c r="I2247" t="s">
        <v>199</v>
      </c>
      <c r="J2247" t="s">
        <v>111</v>
      </c>
      <c r="K2247" t="s">
        <v>113</v>
      </c>
      <c r="L2247">
        <v>8</v>
      </c>
      <c r="X2247" s="16"/>
      <c r="Y2247" t="s">
        <v>68</v>
      </c>
      <c r="Z2247">
        <v>10</v>
      </c>
      <c r="AA2247">
        <v>5</v>
      </c>
      <c r="AB2247">
        <v>4</v>
      </c>
      <c r="AC2247">
        <v>10</v>
      </c>
      <c r="AD2247" t="s">
        <v>129</v>
      </c>
      <c r="AE2247" s="16">
        <v>3</v>
      </c>
      <c r="AF2247" s="16">
        <v>3</v>
      </c>
      <c r="AG2247" s="16">
        <v>3</v>
      </c>
      <c r="AH2247" s="16">
        <v>3</v>
      </c>
      <c r="AI2247" s="16"/>
      <c r="AJ2247" s="16">
        <v>2</v>
      </c>
      <c r="AK2247">
        <v>9</v>
      </c>
      <c r="AL2247" s="16">
        <v>8</v>
      </c>
      <c r="AM2247" s="16">
        <v>9</v>
      </c>
      <c r="AN2247" s="16">
        <v>8</v>
      </c>
      <c r="AO2247" s="16">
        <v>10</v>
      </c>
      <c r="AP2247" s="16">
        <v>9</v>
      </c>
      <c r="AQ2247" s="16">
        <v>2</v>
      </c>
      <c r="AR2247" s="16">
        <v>4</v>
      </c>
      <c r="AS2247" s="16">
        <v>1</v>
      </c>
      <c r="AT2247" s="16">
        <v>3</v>
      </c>
      <c r="AU2247">
        <v>1</v>
      </c>
      <c r="AV2247">
        <v>0</v>
      </c>
      <c r="AW2247">
        <v>0</v>
      </c>
      <c r="AX2247">
        <v>0</v>
      </c>
      <c r="AY2247">
        <v>0</v>
      </c>
      <c r="AZ2247">
        <v>0</v>
      </c>
    </row>
    <row r="2248" spans="1:52" x14ac:dyDescent="0.35">
      <c r="A2248">
        <v>15684</v>
      </c>
      <c r="B2248" t="s">
        <v>69</v>
      </c>
      <c r="C2248" t="s">
        <v>74</v>
      </c>
      <c r="D2248" t="s">
        <v>68</v>
      </c>
      <c r="E2248" t="s">
        <v>84</v>
      </c>
      <c r="F2248" t="s">
        <v>196</v>
      </c>
      <c r="G2248" t="s">
        <v>96</v>
      </c>
      <c r="H2248" t="s">
        <v>97</v>
      </c>
      <c r="I2248" t="s">
        <v>205</v>
      </c>
      <c r="J2248" t="s">
        <v>111</v>
      </c>
      <c r="K2248" t="s">
        <v>113</v>
      </c>
      <c r="L2248">
        <v>9</v>
      </c>
      <c r="X2248" s="16"/>
      <c r="Y2248" t="s">
        <v>69</v>
      </c>
      <c r="AB2248">
        <v>5</v>
      </c>
      <c r="AE2248" s="16"/>
      <c r="AF2248" s="16"/>
      <c r="AG2248" s="16"/>
      <c r="AH2248" s="16"/>
      <c r="AI2248" s="16"/>
      <c r="AJ2248" s="16"/>
      <c r="AK2248">
        <v>9</v>
      </c>
      <c r="AL2248" s="16">
        <v>8</v>
      </c>
      <c r="AM2248" s="16">
        <v>7</v>
      </c>
      <c r="AN2248" s="16">
        <v>7</v>
      </c>
      <c r="AO2248" s="16">
        <v>10</v>
      </c>
      <c r="AP2248" s="16">
        <v>7</v>
      </c>
      <c r="AQ2248" s="16">
        <v>1</v>
      </c>
      <c r="AR2248" s="16">
        <v>3</v>
      </c>
      <c r="AS2248" s="16">
        <v>4</v>
      </c>
      <c r="AT2248" s="16">
        <v>2</v>
      </c>
      <c r="AU2248">
        <v>0</v>
      </c>
      <c r="AV2248">
        <v>0</v>
      </c>
      <c r="AW2248">
        <v>0</v>
      </c>
      <c r="AX2248">
        <v>1</v>
      </c>
      <c r="AY2248">
        <v>0</v>
      </c>
      <c r="AZ2248">
        <v>0</v>
      </c>
    </row>
    <row r="2249" spans="1:52" x14ac:dyDescent="0.35">
      <c r="A2249">
        <v>15687</v>
      </c>
      <c r="B2249" t="s">
        <v>69</v>
      </c>
      <c r="C2249" t="s">
        <v>74</v>
      </c>
      <c r="D2249" t="s">
        <v>68</v>
      </c>
      <c r="E2249" t="s">
        <v>86</v>
      </c>
      <c r="F2249" t="s">
        <v>198</v>
      </c>
      <c r="G2249" t="s">
        <v>96</v>
      </c>
      <c r="H2249" t="s">
        <v>98</v>
      </c>
      <c r="I2249" t="s">
        <v>207</v>
      </c>
      <c r="J2249" t="s">
        <v>111</v>
      </c>
      <c r="K2249" t="s">
        <v>202</v>
      </c>
      <c r="L2249">
        <v>9</v>
      </c>
      <c r="X2249" s="16"/>
      <c r="Y2249" t="s">
        <v>69</v>
      </c>
      <c r="AB2249">
        <v>4</v>
      </c>
      <c r="AE2249" s="16"/>
      <c r="AF2249" s="16"/>
      <c r="AG2249" s="16"/>
      <c r="AH2249" s="16"/>
      <c r="AI2249" s="16"/>
      <c r="AJ2249" s="16"/>
      <c r="AK2249">
        <v>9</v>
      </c>
      <c r="AL2249" s="16">
        <v>9</v>
      </c>
      <c r="AM2249" s="16">
        <v>7</v>
      </c>
      <c r="AN2249" s="16">
        <v>7</v>
      </c>
      <c r="AO2249" s="16">
        <v>8</v>
      </c>
      <c r="AP2249" s="16">
        <v>9</v>
      </c>
      <c r="AQ2249" s="16">
        <v>4</v>
      </c>
      <c r="AR2249" s="16">
        <v>3</v>
      </c>
      <c r="AS2249" s="16">
        <v>2</v>
      </c>
      <c r="AT2249" s="16">
        <v>1</v>
      </c>
      <c r="AU2249">
        <v>1</v>
      </c>
      <c r="AV2249">
        <v>1</v>
      </c>
      <c r="AW2249">
        <v>0</v>
      </c>
      <c r="AX2249">
        <v>1</v>
      </c>
      <c r="AY2249">
        <v>0</v>
      </c>
      <c r="AZ2249">
        <v>0</v>
      </c>
    </row>
    <row r="2250" spans="1:52" x14ac:dyDescent="0.35">
      <c r="A2250">
        <v>15688</v>
      </c>
      <c r="B2250" t="s">
        <v>69</v>
      </c>
      <c r="C2250" t="s">
        <v>74</v>
      </c>
      <c r="D2250" t="s">
        <v>68</v>
      </c>
      <c r="E2250" t="s">
        <v>85</v>
      </c>
      <c r="F2250" t="s">
        <v>208</v>
      </c>
      <c r="G2250" t="s">
        <v>94</v>
      </c>
      <c r="H2250" t="s">
        <v>99</v>
      </c>
      <c r="I2250" t="s">
        <v>205</v>
      </c>
      <c r="J2250" t="s">
        <v>112</v>
      </c>
      <c r="K2250" t="s">
        <v>202</v>
      </c>
      <c r="L2250">
        <v>9</v>
      </c>
      <c r="X2250" s="16"/>
      <c r="Y2250" t="s">
        <v>69</v>
      </c>
      <c r="AB2250">
        <v>5</v>
      </c>
      <c r="AE2250" s="16"/>
      <c r="AF2250" s="16"/>
      <c r="AG2250" s="16"/>
      <c r="AH2250" s="16"/>
      <c r="AI2250" s="16"/>
      <c r="AJ2250" s="16"/>
      <c r="AK2250">
        <v>8</v>
      </c>
      <c r="AL2250" s="16">
        <v>10</v>
      </c>
      <c r="AM2250" s="16">
        <v>9</v>
      </c>
      <c r="AN2250" s="16">
        <v>9</v>
      </c>
      <c r="AO2250" s="16">
        <v>9</v>
      </c>
      <c r="AP2250" s="16">
        <v>9</v>
      </c>
      <c r="AQ2250" s="16">
        <v>2</v>
      </c>
      <c r="AR2250" s="16">
        <v>4</v>
      </c>
      <c r="AS2250" s="16">
        <v>1</v>
      </c>
      <c r="AT2250" s="16">
        <v>3</v>
      </c>
      <c r="AU2250">
        <v>0</v>
      </c>
      <c r="AV2250">
        <v>0</v>
      </c>
      <c r="AW2250">
        <v>1</v>
      </c>
      <c r="AX2250">
        <v>0</v>
      </c>
      <c r="AY2250">
        <v>0</v>
      </c>
      <c r="AZ2250">
        <v>0</v>
      </c>
    </row>
    <row r="2251" spans="1:52" x14ac:dyDescent="0.35">
      <c r="A2251">
        <v>15693</v>
      </c>
      <c r="B2251" t="s">
        <v>69</v>
      </c>
      <c r="C2251" t="s">
        <v>74</v>
      </c>
      <c r="D2251" t="s">
        <v>68</v>
      </c>
      <c r="E2251" t="s">
        <v>86</v>
      </c>
      <c r="F2251" t="s">
        <v>196</v>
      </c>
      <c r="G2251" t="s">
        <v>96</v>
      </c>
      <c r="H2251" t="s">
        <v>97</v>
      </c>
      <c r="I2251" t="s">
        <v>203</v>
      </c>
      <c r="J2251" t="s">
        <v>111</v>
      </c>
      <c r="K2251" t="s">
        <v>204</v>
      </c>
      <c r="L2251">
        <v>9</v>
      </c>
      <c r="X2251" s="16"/>
      <c r="Y2251" t="s">
        <v>69</v>
      </c>
      <c r="AB2251">
        <v>4</v>
      </c>
      <c r="AE2251" s="16"/>
      <c r="AF2251" s="16"/>
      <c r="AG2251" s="16"/>
      <c r="AH2251" s="16"/>
      <c r="AI2251" s="16"/>
      <c r="AJ2251" s="16"/>
      <c r="AK2251">
        <v>8</v>
      </c>
      <c r="AL2251" s="16">
        <v>7</v>
      </c>
      <c r="AM2251" s="16">
        <v>7</v>
      </c>
      <c r="AN2251" s="16">
        <v>6</v>
      </c>
      <c r="AO2251" s="16">
        <v>5</v>
      </c>
      <c r="AP2251" s="16">
        <v>5</v>
      </c>
      <c r="AQ2251" s="16">
        <v>2</v>
      </c>
      <c r="AR2251" s="16">
        <v>1</v>
      </c>
      <c r="AS2251" s="16">
        <v>3</v>
      </c>
      <c r="AT2251" s="16">
        <v>4</v>
      </c>
      <c r="AU2251">
        <v>1</v>
      </c>
      <c r="AV2251">
        <v>0</v>
      </c>
      <c r="AW2251">
        <v>1</v>
      </c>
      <c r="AX2251">
        <v>0</v>
      </c>
      <c r="AY2251">
        <v>0</v>
      </c>
      <c r="AZ2251">
        <v>0</v>
      </c>
    </row>
    <row r="2252" spans="1:52" x14ac:dyDescent="0.35">
      <c r="A2252">
        <v>15695</v>
      </c>
      <c r="B2252" t="s">
        <v>69</v>
      </c>
      <c r="C2252" t="s">
        <v>74</v>
      </c>
      <c r="D2252" t="s">
        <v>68</v>
      </c>
      <c r="E2252" t="s">
        <v>79</v>
      </c>
      <c r="F2252" t="s">
        <v>198</v>
      </c>
      <c r="G2252" t="s">
        <v>96</v>
      </c>
      <c r="H2252" t="s">
        <v>97</v>
      </c>
      <c r="I2252" t="s">
        <v>203</v>
      </c>
      <c r="J2252" t="s">
        <v>112</v>
      </c>
      <c r="K2252" t="s">
        <v>204</v>
      </c>
      <c r="L2252">
        <v>5</v>
      </c>
      <c r="X2252" s="16"/>
      <c r="Y2252" t="s">
        <v>68</v>
      </c>
      <c r="Z2252">
        <v>6</v>
      </c>
      <c r="AA2252">
        <v>2</v>
      </c>
      <c r="AB2252">
        <v>2</v>
      </c>
      <c r="AC2252">
        <v>6</v>
      </c>
      <c r="AD2252" t="s">
        <v>129</v>
      </c>
      <c r="AE2252" s="16">
        <v>5</v>
      </c>
      <c r="AF2252" s="16">
        <v>4</v>
      </c>
      <c r="AG2252" s="16">
        <v>3</v>
      </c>
      <c r="AH2252" s="16">
        <v>4</v>
      </c>
      <c r="AI2252" s="16"/>
      <c r="AJ2252" s="16">
        <v>2</v>
      </c>
      <c r="AK2252">
        <v>3</v>
      </c>
      <c r="AL2252" s="16">
        <v>2</v>
      </c>
      <c r="AM2252" s="16">
        <v>2</v>
      </c>
      <c r="AN2252" s="16">
        <v>4</v>
      </c>
      <c r="AO2252" s="16">
        <v>6</v>
      </c>
      <c r="AP2252" s="16">
        <v>4</v>
      </c>
      <c r="AQ2252" s="16">
        <v>1</v>
      </c>
      <c r="AR2252" s="16">
        <v>3</v>
      </c>
      <c r="AS2252" s="16">
        <v>2</v>
      </c>
      <c r="AT2252" s="16">
        <v>4</v>
      </c>
      <c r="AU2252">
        <v>0</v>
      </c>
      <c r="AV2252">
        <v>1</v>
      </c>
      <c r="AW2252">
        <v>0</v>
      </c>
      <c r="AX2252">
        <v>0</v>
      </c>
      <c r="AY2252">
        <v>1</v>
      </c>
      <c r="AZ2252">
        <v>0</v>
      </c>
    </row>
    <row r="2253" spans="1:52" x14ac:dyDescent="0.35">
      <c r="A2253">
        <v>15696</v>
      </c>
      <c r="B2253" t="s">
        <v>69</v>
      </c>
      <c r="C2253" t="s">
        <v>74</v>
      </c>
      <c r="D2253" t="s">
        <v>68</v>
      </c>
      <c r="E2253" t="s">
        <v>82</v>
      </c>
      <c r="F2253" t="s">
        <v>198</v>
      </c>
      <c r="G2253" t="s">
        <v>96</v>
      </c>
      <c r="H2253" t="s">
        <v>98</v>
      </c>
      <c r="I2253" t="s">
        <v>206</v>
      </c>
      <c r="J2253" t="s">
        <v>111</v>
      </c>
      <c r="K2253" t="s">
        <v>204</v>
      </c>
      <c r="L2253">
        <v>4</v>
      </c>
      <c r="X2253" s="16"/>
      <c r="Y2253" t="s">
        <v>69</v>
      </c>
      <c r="AB2253">
        <v>2</v>
      </c>
      <c r="AE2253" s="16"/>
      <c r="AF2253" s="16"/>
      <c r="AG2253" s="16"/>
      <c r="AH2253" s="16"/>
      <c r="AI2253" s="16"/>
      <c r="AJ2253" s="16"/>
      <c r="AK2253">
        <v>5</v>
      </c>
      <c r="AL2253" s="16">
        <v>8</v>
      </c>
      <c r="AM2253" s="16">
        <v>8</v>
      </c>
      <c r="AN2253" s="16">
        <v>8</v>
      </c>
      <c r="AO2253" s="16">
        <v>6</v>
      </c>
      <c r="AP2253" s="16">
        <v>7</v>
      </c>
      <c r="AQ2253" s="16">
        <v>1</v>
      </c>
      <c r="AR2253" s="16">
        <v>4</v>
      </c>
      <c r="AS2253" s="16">
        <v>2</v>
      </c>
      <c r="AT2253" s="16">
        <v>3</v>
      </c>
      <c r="AU2253">
        <v>1</v>
      </c>
      <c r="AV2253">
        <v>0</v>
      </c>
      <c r="AW2253">
        <v>0</v>
      </c>
      <c r="AX2253">
        <v>0</v>
      </c>
      <c r="AY2253">
        <v>1</v>
      </c>
      <c r="AZ2253">
        <v>0</v>
      </c>
    </row>
    <row r="2254" spans="1:52" x14ac:dyDescent="0.35">
      <c r="A2254">
        <v>15699</v>
      </c>
      <c r="B2254" t="s">
        <v>69</v>
      </c>
      <c r="C2254" t="s">
        <v>74</v>
      </c>
      <c r="D2254" t="s">
        <v>68</v>
      </c>
      <c r="E2254" t="s">
        <v>79</v>
      </c>
      <c r="F2254" t="s">
        <v>198</v>
      </c>
      <c r="G2254" t="s">
        <v>96</v>
      </c>
      <c r="H2254" t="s">
        <v>98</v>
      </c>
      <c r="I2254" t="s">
        <v>203</v>
      </c>
      <c r="J2254" t="s">
        <v>110</v>
      </c>
      <c r="K2254" t="s">
        <v>204</v>
      </c>
      <c r="L2254">
        <v>10</v>
      </c>
      <c r="P2254">
        <v>8</v>
      </c>
      <c r="Q2254">
        <v>9</v>
      </c>
      <c r="R2254">
        <v>10</v>
      </c>
      <c r="S2254">
        <v>10</v>
      </c>
      <c r="T2254">
        <v>10</v>
      </c>
      <c r="U2254">
        <v>9</v>
      </c>
      <c r="V2254" t="s">
        <v>124</v>
      </c>
      <c r="X2254">
        <v>3</v>
      </c>
      <c r="Y2254" t="s">
        <v>68</v>
      </c>
      <c r="Z2254">
        <v>9</v>
      </c>
      <c r="AA2254">
        <v>4</v>
      </c>
      <c r="AB2254">
        <v>5</v>
      </c>
      <c r="AC2254">
        <v>10</v>
      </c>
      <c r="AD2254" t="s">
        <v>128</v>
      </c>
      <c r="AE2254" s="16">
        <v>5</v>
      </c>
      <c r="AF2254" s="16">
        <v>4</v>
      </c>
      <c r="AG2254" s="16">
        <v>3</v>
      </c>
      <c r="AH2254" s="16">
        <v>5</v>
      </c>
      <c r="AI2254" s="16">
        <v>2</v>
      </c>
      <c r="AJ2254" s="16"/>
      <c r="AL2254" s="16"/>
      <c r="AM2254" s="16"/>
      <c r="AN2254" s="16"/>
      <c r="AO2254" s="16"/>
      <c r="AP2254" s="16"/>
      <c r="AQ2254" s="16"/>
      <c r="AR2254" s="16"/>
      <c r="AS2254" s="16"/>
      <c r="AT2254" s="16"/>
      <c r="AU2254">
        <v>1</v>
      </c>
      <c r="AV2254">
        <v>0</v>
      </c>
      <c r="AW2254">
        <v>1</v>
      </c>
      <c r="AX2254">
        <v>0</v>
      </c>
      <c r="AY2254">
        <v>0</v>
      </c>
      <c r="AZ2254">
        <v>0</v>
      </c>
    </row>
    <row r="2255" spans="1:52" x14ac:dyDescent="0.35">
      <c r="A2255">
        <v>15703</v>
      </c>
      <c r="B2255" t="s">
        <v>69</v>
      </c>
      <c r="C2255" t="s">
        <v>74</v>
      </c>
      <c r="D2255" t="s">
        <v>68</v>
      </c>
      <c r="E2255" t="s">
        <v>80</v>
      </c>
      <c r="F2255" t="s">
        <v>208</v>
      </c>
      <c r="G2255" t="s">
        <v>94</v>
      </c>
      <c r="H2255" t="s">
        <v>98</v>
      </c>
      <c r="I2255" t="s">
        <v>201</v>
      </c>
      <c r="J2255" t="s">
        <v>110</v>
      </c>
      <c r="K2255" t="s">
        <v>202</v>
      </c>
      <c r="L2255">
        <v>10</v>
      </c>
      <c r="P2255">
        <v>10</v>
      </c>
      <c r="Q2255">
        <v>10</v>
      </c>
      <c r="R2255">
        <v>10</v>
      </c>
      <c r="S2255">
        <v>10</v>
      </c>
      <c r="T2255">
        <v>8</v>
      </c>
      <c r="U2255">
        <v>10</v>
      </c>
      <c r="V2255" t="s">
        <v>124</v>
      </c>
      <c r="X2255">
        <v>5</v>
      </c>
      <c r="Y2255" t="s">
        <v>69</v>
      </c>
      <c r="AB2255">
        <v>4</v>
      </c>
      <c r="AE2255" s="16"/>
      <c r="AF2255" s="16"/>
      <c r="AG2255" s="16"/>
      <c r="AH2255" s="16"/>
      <c r="AI2255" s="16"/>
      <c r="AJ2255" s="16"/>
      <c r="AL2255" s="16"/>
      <c r="AM2255" s="16"/>
      <c r="AN2255" s="16"/>
      <c r="AO2255" s="16"/>
      <c r="AP2255" s="16"/>
      <c r="AQ2255" s="16"/>
      <c r="AR2255" s="16"/>
      <c r="AS2255" s="16"/>
      <c r="AT2255" s="16"/>
      <c r="AU2255">
        <v>0</v>
      </c>
      <c r="AV2255">
        <v>1</v>
      </c>
      <c r="AW2255">
        <v>0</v>
      </c>
      <c r="AX2255">
        <v>1</v>
      </c>
      <c r="AY2255">
        <v>0</v>
      </c>
      <c r="AZ2255">
        <v>0</v>
      </c>
    </row>
    <row r="2256" spans="1:52" x14ac:dyDescent="0.35">
      <c r="A2256">
        <v>15705</v>
      </c>
      <c r="B2256" t="s">
        <v>69</v>
      </c>
      <c r="C2256" t="s">
        <v>74</v>
      </c>
      <c r="D2256" t="s">
        <v>68</v>
      </c>
      <c r="E2256" t="s">
        <v>78</v>
      </c>
      <c r="F2256" t="s">
        <v>196</v>
      </c>
      <c r="G2256" t="s">
        <v>96</v>
      </c>
      <c r="H2256" t="s">
        <v>97</v>
      </c>
      <c r="I2256" t="s">
        <v>206</v>
      </c>
      <c r="J2256" t="s">
        <v>111</v>
      </c>
      <c r="K2256" t="s">
        <v>202</v>
      </c>
      <c r="L2256">
        <v>6</v>
      </c>
      <c r="X2256" s="16"/>
      <c r="Y2256" t="s">
        <v>68</v>
      </c>
      <c r="Z2256">
        <v>8</v>
      </c>
      <c r="AA2256">
        <v>5</v>
      </c>
      <c r="AB2256">
        <v>3</v>
      </c>
      <c r="AC2256">
        <v>4</v>
      </c>
      <c r="AD2256" t="s">
        <v>128</v>
      </c>
      <c r="AE2256" s="16">
        <v>3</v>
      </c>
      <c r="AF2256" s="16">
        <v>4</v>
      </c>
      <c r="AG2256" s="16">
        <v>3</v>
      </c>
      <c r="AH2256" s="16">
        <v>4</v>
      </c>
      <c r="AI2256" s="16">
        <v>2</v>
      </c>
      <c r="AJ2256" s="16"/>
      <c r="AK2256">
        <v>4</v>
      </c>
      <c r="AL2256" s="16">
        <v>5</v>
      </c>
      <c r="AM2256" s="16">
        <v>5</v>
      </c>
      <c r="AN2256" s="16">
        <v>5</v>
      </c>
      <c r="AO2256" s="16">
        <v>3</v>
      </c>
      <c r="AP2256" s="16">
        <v>7</v>
      </c>
      <c r="AQ2256" s="16">
        <v>4</v>
      </c>
      <c r="AR2256" s="16">
        <v>1</v>
      </c>
      <c r="AS2256" s="16">
        <v>3</v>
      </c>
      <c r="AT2256" s="16">
        <v>2</v>
      </c>
      <c r="AU2256">
        <v>0</v>
      </c>
      <c r="AV2256">
        <v>1</v>
      </c>
      <c r="AW2256">
        <v>0</v>
      </c>
      <c r="AX2256">
        <v>0</v>
      </c>
      <c r="AY2256">
        <v>0</v>
      </c>
      <c r="AZ2256">
        <v>0</v>
      </c>
    </row>
    <row r="2257" spans="1:52" x14ac:dyDescent="0.35">
      <c r="A2257">
        <v>15708</v>
      </c>
      <c r="B2257" t="s">
        <v>69</v>
      </c>
      <c r="C2257" t="s">
        <v>74</v>
      </c>
      <c r="D2257" t="s">
        <v>68</v>
      </c>
      <c r="E2257" t="s">
        <v>75</v>
      </c>
      <c r="F2257" t="s">
        <v>198</v>
      </c>
      <c r="G2257" t="s">
        <v>96</v>
      </c>
      <c r="H2257" t="s">
        <v>97</v>
      </c>
      <c r="I2257" t="s">
        <v>203</v>
      </c>
      <c r="J2257" t="s">
        <v>111</v>
      </c>
      <c r="K2257" t="s">
        <v>116</v>
      </c>
      <c r="L2257">
        <v>10</v>
      </c>
      <c r="X2257" s="16"/>
      <c r="Y2257" t="s">
        <v>69</v>
      </c>
      <c r="AB2257">
        <v>4</v>
      </c>
      <c r="AE2257" s="16"/>
      <c r="AF2257" s="16"/>
      <c r="AG2257" s="16"/>
      <c r="AH2257" s="16"/>
      <c r="AI2257" s="16"/>
      <c r="AJ2257" s="16"/>
      <c r="AK2257">
        <v>9</v>
      </c>
      <c r="AL2257" s="16">
        <v>8</v>
      </c>
      <c r="AM2257" s="16">
        <v>9</v>
      </c>
      <c r="AN2257" s="16">
        <v>7</v>
      </c>
      <c r="AO2257" s="16">
        <v>8</v>
      </c>
      <c r="AP2257" s="16">
        <v>10</v>
      </c>
      <c r="AQ2257" s="16">
        <v>2</v>
      </c>
      <c r="AR2257" s="16">
        <v>1</v>
      </c>
      <c r="AS2257" s="16">
        <v>3</v>
      </c>
      <c r="AT2257" s="16">
        <v>4</v>
      </c>
      <c r="AU2257">
        <v>1</v>
      </c>
      <c r="AV2257">
        <v>1</v>
      </c>
      <c r="AW2257">
        <v>1</v>
      </c>
      <c r="AX2257">
        <v>0</v>
      </c>
      <c r="AY2257">
        <v>0</v>
      </c>
      <c r="AZ2257">
        <v>0</v>
      </c>
    </row>
    <row r="2258" spans="1:52" x14ac:dyDescent="0.35">
      <c r="A2258">
        <v>15713</v>
      </c>
      <c r="B2258" t="s">
        <v>69</v>
      </c>
      <c r="C2258" t="s">
        <v>74</v>
      </c>
      <c r="D2258" t="s">
        <v>68</v>
      </c>
      <c r="E2258" t="s">
        <v>77</v>
      </c>
      <c r="F2258" t="s">
        <v>200</v>
      </c>
      <c r="G2258" t="s">
        <v>96</v>
      </c>
      <c r="H2258" t="s">
        <v>98</v>
      </c>
      <c r="I2258" t="s">
        <v>203</v>
      </c>
      <c r="J2258" t="s">
        <v>111</v>
      </c>
      <c r="K2258" t="s">
        <v>116</v>
      </c>
      <c r="L2258">
        <v>10</v>
      </c>
      <c r="X2258" s="16"/>
      <c r="Y2258" t="s">
        <v>69</v>
      </c>
      <c r="AB2258">
        <v>5</v>
      </c>
      <c r="AE2258" s="16"/>
      <c r="AF2258" s="16"/>
      <c r="AG2258" s="16"/>
      <c r="AH2258" s="16"/>
      <c r="AI2258" s="16"/>
      <c r="AJ2258" s="16"/>
      <c r="AK2258">
        <v>9</v>
      </c>
      <c r="AL2258" s="16">
        <v>10</v>
      </c>
      <c r="AM2258" s="16">
        <v>8</v>
      </c>
      <c r="AN2258" s="16">
        <v>7</v>
      </c>
      <c r="AO2258" s="16">
        <v>6</v>
      </c>
      <c r="AP2258" s="16">
        <v>6</v>
      </c>
      <c r="AQ2258" s="16">
        <v>1</v>
      </c>
      <c r="AR2258" s="16">
        <v>4</v>
      </c>
      <c r="AS2258" s="16">
        <v>3</v>
      </c>
      <c r="AT2258" s="16">
        <v>2</v>
      </c>
      <c r="AU2258">
        <v>0</v>
      </c>
      <c r="AV2258">
        <v>0</v>
      </c>
      <c r="AW2258">
        <v>1</v>
      </c>
      <c r="AX2258">
        <v>1</v>
      </c>
      <c r="AY2258">
        <v>0</v>
      </c>
      <c r="AZ2258">
        <v>0</v>
      </c>
    </row>
    <row r="2259" spans="1:52" x14ac:dyDescent="0.35">
      <c r="A2259">
        <v>15714</v>
      </c>
      <c r="B2259" t="s">
        <v>69</v>
      </c>
      <c r="C2259" t="s">
        <v>74</v>
      </c>
      <c r="D2259" t="s">
        <v>68</v>
      </c>
      <c r="E2259" t="s">
        <v>81</v>
      </c>
      <c r="F2259" t="s">
        <v>198</v>
      </c>
      <c r="G2259" t="s">
        <v>96</v>
      </c>
      <c r="H2259" t="s">
        <v>97</v>
      </c>
      <c r="I2259" t="s">
        <v>207</v>
      </c>
      <c r="J2259" t="s">
        <v>111</v>
      </c>
      <c r="K2259" t="s">
        <v>202</v>
      </c>
      <c r="L2259">
        <v>9</v>
      </c>
      <c r="X2259" s="16"/>
      <c r="Y2259" t="s">
        <v>68</v>
      </c>
      <c r="Z2259">
        <v>10</v>
      </c>
      <c r="AA2259">
        <v>4</v>
      </c>
      <c r="AB2259">
        <v>5</v>
      </c>
      <c r="AC2259">
        <v>10</v>
      </c>
      <c r="AD2259" t="s">
        <v>128</v>
      </c>
      <c r="AE2259" s="16">
        <v>5</v>
      </c>
      <c r="AF2259" s="16">
        <v>4</v>
      </c>
      <c r="AG2259" s="16">
        <v>3</v>
      </c>
      <c r="AH2259" s="16">
        <v>5</v>
      </c>
      <c r="AI2259" s="16">
        <v>1</v>
      </c>
      <c r="AJ2259" s="16"/>
      <c r="AK2259">
        <v>9</v>
      </c>
      <c r="AL2259" s="16">
        <v>10</v>
      </c>
      <c r="AM2259" s="16">
        <v>10</v>
      </c>
      <c r="AN2259" s="16">
        <v>9</v>
      </c>
      <c r="AO2259" s="16">
        <v>8</v>
      </c>
      <c r="AP2259" s="16">
        <v>8</v>
      </c>
      <c r="AQ2259" s="16">
        <v>1</v>
      </c>
      <c r="AR2259" s="16">
        <v>3</v>
      </c>
      <c r="AS2259" s="16">
        <v>2</v>
      </c>
      <c r="AT2259" s="16">
        <v>4</v>
      </c>
      <c r="AU2259">
        <v>1</v>
      </c>
      <c r="AV2259">
        <v>1</v>
      </c>
      <c r="AW2259">
        <v>1</v>
      </c>
      <c r="AX2259">
        <v>0</v>
      </c>
      <c r="AY2259">
        <v>0</v>
      </c>
      <c r="AZ2259">
        <v>0</v>
      </c>
    </row>
    <row r="2260" spans="1:52" x14ac:dyDescent="0.35">
      <c r="A2260">
        <v>15718</v>
      </c>
      <c r="B2260" t="s">
        <v>69</v>
      </c>
      <c r="C2260" t="s">
        <v>74</v>
      </c>
      <c r="D2260" t="s">
        <v>68</v>
      </c>
      <c r="E2260" t="s">
        <v>85</v>
      </c>
      <c r="F2260" t="s">
        <v>198</v>
      </c>
      <c r="G2260" t="s">
        <v>95</v>
      </c>
      <c r="H2260" t="s">
        <v>98</v>
      </c>
      <c r="I2260" t="s">
        <v>201</v>
      </c>
      <c r="J2260" t="s">
        <v>111</v>
      </c>
      <c r="K2260" t="s">
        <v>202</v>
      </c>
      <c r="L2260">
        <v>9</v>
      </c>
      <c r="X2260" s="16"/>
      <c r="Y2260" t="s">
        <v>68</v>
      </c>
      <c r="Z2260">
        <v>10</v>
      </c>
      <c r="AA2260">
        <v>5</v>
      </c>
      <c r="AB2260">
        <v>4</v>
      </c>
      <c r="AC2260">
        <v>10</v>
      </c>
      <c r="AD2260" t="s">
        <v>128</v>
      </c>
      <c r="AE2260" s="16">
        <v>4</v>
      </c>
      <c r="AF2260" s="16">
        <v>5</v>
      </c>
      <c r="AG2260" s="16">
        <v>3</v>
      </c>
      <c r="AH2260" s="16">
        <v>4</v>
      </c>
      <c r="AI2260" s="16">
        <v>1</v>
      </c>
      <c r="AJ2260" s="16"/>
      <c r="AK2260">
        <v>9</v>
      </c>
      <c r="AL2260" s="16">
        <v>9</v>
      </c>
      <c r="AM2260" s="16">
        <v>7</v>
      </c>
      <c r="AN2260" s="16">
        <v>10</v>
      </c>
      <c r="AO2260" s="16">
        <v>6</v>
      </c>
      <c r="AP2260" s="16">
        <v>6</v>
      </c>
      <c r="AQ2260" s="16">
        <v>1</v>
      </c>
      <c r="AR2260" s="16">
        <v>3</v>
      </c>
      <c r="AS2260" s="16">
        <v>4</v>
      </c>
      <c r="AT2260" s="16">
        <v>2</v>
      </c>
      <c r="AU2260">
        <v>0</v>
      </c>
      <c r="AV2260">
        <v>1</v>
      </c>
      <c r="AW2260">
        <v>1</v>
      </c>
      <c r="AX2260">
        <v>1</v>
      </c>
      <c r="AY2260">
        <v>0</v>
      </c>
      <c r="AZ2260">
        <v>0</v>
      </c>
    </row>
    <row r="2261" spans="1:52" x14ac:dyDescent="0.35">
      <c r="A2261">
        <v>15719</v>
      </c>
      <c r="B2261" t="s">
        <v>69</v>
      </c>
      <c r="C2261" t="s">
        <v>74</v>
      </c>
      <c r="D2261" t="s">
        <v>68</v>
      </c>
      <c r="E2261" t="s">
        <v>85</v>
      </c>
      <c r="F2261" t="s">
        <v>200</v>
      </c>
      <c r="G2261" t="s">
        <v>93</v>
      </c>
      <c r="H2261" t="s">
        <v>99</v>
      </c>
      <c r="I2261" t="s">
        <v>205</v>
      </c>
      <c r="J2261" t="s">
        <v>110</v>
      </c>
      <c r="K2261" t="s">
        <v>202</v>
      </c>
      <c r="L2261">
        <v>9</v>
      </c>
      <c r="P2261">
        <v>10</v>
      </c>
      <c r="Q2261">
        <v>9</v>
      </c>
      <c r="R2261">
        <v>10</v>
      </c>
      <c r="S2261">
        <v>9</v>
      </c>
      <c r="T2261">
        <v>9</v>
      </c>
      <c r="U2261">
        <v>9</v>
      </c>
      <c r="V2261" t="s">
        <v>122</v>
      </c>
      <c r="X2261">
        <v>5</v>
      </c>
      <c r="Y2261" t="s">
        <v>69</v>
      </c>
      <c r="AB2261">
        <v>4</v>
      </c>
      <c r="AE2261" s="16"/>
      <c r="AF2261" s="16"/>
      <c r="AG2261" s="16"/>
      <c r="AH2261" s="16"/>
      <c r="AI2261" s="16"/>
      <c r="AJ2261" s="16"/>
      <c r="AL2261" s="16"/>
      <c r="AM2261" s="16"/>
      <c r="AN2261" s="16"/>
      <c r="AO2261" s="16"/>
      <c r="AP2261" s="16"/>
      <c r="AQ2261" s="16"/>
      <c r="AR2261" s="16"/>
      <c r="AS2261" s="16"/>
      <c r="AT2261" s="16"/>
      <c r="AU2261">
        <v>1</v>
      </c>
      <c r="AV2261">
        <v>0</v>
      </c>
      <c r="AW2261">
        <v>0</v>
      </c>
      <c r="AX2261">
        <v>1</v>
      </c>
      <c r="AY2261">
        <v>0</v>
      </c>
      <c r="AZ2261">
        <v>0</v>
      </c>
    </row>
    <row r="2262" spans="1:52" x14ac:dyDescent="0.35">
      <c r="A2262">
        <v>15722</v>
      </c>
      <c r="B2262" t="s">
        <v>69</v>
      </c>
      <c r="C2262" t="s">
        <v>74</v>
      </c>
      <c r="D2262" t="s">
        <v>68</v>
      </c>
      <c r="E2262" t="s">
        <v>78</v>
      </c>
      <c r="F2262" t="s">
        <v>196</v>
      </c>
      <c r="G2262" t="s">
        <v>96</v>
      </c>
      <c r="H2262" t="s">
        <v>98</v>
      </c>
      <c r="I2262" t="s">
        <v>201</v>
      </c>
      <c r="J2262" t="s">
        <v>111</v>
      </c>
      <c r="K2262" t="s">
        <v>116</v>
      </c>
      <c r="L2262">
        <v>7</v>
      </c>
      <c r="X2262" s="16"/>
      <c r="Y2262" t="s">
        <v>69</v>
      </c>
      <c r="AB2262">
        <v>4</v>
      </c>
      <c r="AE2262" s="16"/>
      <c r="AF2262" s="16"/>
      <c r="AG2262" s="16"/>
      <c r="AH2262" s="16"/>
      <c r="AI2262" s="16"/>
      <c r="AJ2262" s="16"/>
      <c r="AK2262">
        <v>5</v>
      </c>
      <c r="AL2262" s="16">
        <v>4</v>
      </c>
      <c r="AM2262" s="16">
        <v>7</v>
      </c>
      <c r="AN2262" s="16">
        <v>7</v>
      </c>
      <c r="AO2262" s="16">
        <v>8</v>
      </c>
      <c r="AP2262" s="16">
        <v>5</v>
      </c>
      <c r="AQ2262" s="16">
        <v>3</v>
      </c>
      <c r="AR2262" s="16">
        <v>2</v>
      </c>
      <c r="AS2262" s="16">
        <v>4</v>
      </c>
      <c r="AT2262" s="16">
        <v>1</v>
      </c>
      <c r="AU2262">
        <v>1</v>
      </c>
      <c r="AV2262">
        <v>0</v>
      </c>
      <c r="AW2262">
        <v>0</v>
      </c>
      <c r="AX2262">
        <v>0</v>
      </c>
      <c r="AY2262">
        <v>0</v>
      </c>
      <c r="AZ2262">
        <v>0</v>
      </c>
    </row>
    <row r="2263" spans="1:52" x14ac:dyDescent="0.35">
      <c r="A2263">
        <v>15726</v>
      </c>
      <c r="B2263" t="s">
        <v>69</v>
      </c>
      <c r="C2263" t="s">
        <v>74</v>
      </c>
      <c r="D2263" t="s">
        <v>68</v>
      </c>
      <c r="E2263" t="s">
        <v>76</v>
      </c>
      <c r="F2263" t="s">
        <v>198</v>
      </c>
      <c r="G2263" t="s">
        <v>95</v>
      </c>
      <c r="H2263" t="s">
        <v>97</v>
      </c>
      <c r="I2263" t="s">
        <v>199</v>
      </c>
      <c r="J2263" t="s">
        <v>110</v>
      </c>
      <c r="K2263" t="s">
        <v>202</v>
      </c>
      <c r="L2263">
        <v>9</v>
      </c>
      <c r="P2263">
        <v>10</v>
      </c>
      <c r="Q2263">
        <v>10</v>
      </c>
      <c r="R2263">
        <v>9</v>
      </c>
      <c r="S2263">
        <v>10</v>
      </c>
      <c r="T2263">
        <v>8</v>
      </c>
      <c r="U2263">
        <v>10</v>
      </c>
      <c r="V2263" t="s">
        <v>124</v>
      </c>
      <c r="X2263">
        <v>3</v>
      </c>
      <c r="Y2263" t="s">
        <v>69</v>
      </c>
      <c r="AB2263">
        <v>4</v>
      </c>
      <c r="AE2263" s="16"/>
      <c r="AF2263" s="16"/>
      <c r="AG2263" s="16"/>
      <c r="AH2263" s="16"/>
      <c r="AI2263" s="16"/>
      <c r="AJ2263" s="16"/>
      <c r="AL2263" s="16"/>
      <c r="AM2263" s="16"/>
      <c r="AN2263" s="16"/>
      <c r="AO2263" s="16"/>
      <c r="AP2263" s="16"/>
      <c r="AQ2263" s="16"/>
      <c r="AR2263" s="16"/>
      <c r="AS2263" s="16"/>
      <c r="AT2263" s="16"/>
      <c r="AU2263">
        <v>0</v>
      </c>
      <c r="AV2263">
        <v>0</v>
      </c>
      <c r="AW2263">
        <v>0</v>
      </c>
      <c r="AX2263">
        <v>1</v>
      </c>
      <c r="AY2263">
        <v>0</v>
      </c>
      <c r="AZ2263">
        <v>0</v>
      </c>
    </row>
    <row r="2264" spans="1:52" x14ac:dyDescent="0.35">
      <c r="A2264">
        <v>15736</v>
      </c>
      <c r="B2264" t="s">
        <v>69</v>
      </c>
      <c r="C2264" t="s">
        <v>74</v>
      </c>
      <c r="D2264" t="s">
        <v>68</v>
      </c>
      <c r="E2264" t="s">
        <v>76</v>
      </c>
      <c r="F2264" t="s">
        <v>208</v>
      </c>
      <c r="G2264" t="s">
        <v>94</v>
      </c>
      <c r="H2264" t="s">
        <v>98</v>
      </c>
      <c r="I2264" t="s">
        <v>201</v>
      </c>
      <c r="J2264" t="s">
        <v>111</v>
      </c>
      <c r="K2264" t="s">
        <v>204</v>
      </c>
      <c r="L2264">
        <v>8</v>
      </c>
      <c r="X2264" s="16"/>
      <c r="Y2264" t="s">
        <v>69</v>
      </c>
      <c r="AB2264">
        <v>3</v>
      </c>
      <c r="AE2264" s="16"/>
      <c r="AF2264" s="16"/>
      <c r="AG2264" s="16"/>
      <c r="AH2264" s="16"/>
      <c r="AI2264" s="16"/>
      <c r="AJ2264" s="16"/>
      <c r="AK2264">
        <v>7</v>
      </c>
      <c r="AL2264" s="16">
        <v>10</v>
      </c>
      <c r="AM2264" s="16">
        <v>9</v>
      </c>
      <c r="AN2264" s="16">
        <v>6</v>
      </c>
      <c r="AO2264" s="16">
        <v>7</v>
      </c>
      <c r="AP2264" s="16">
        <v>6</v>
      </c>
      <c r="AQ2264" s="16">
        <v>3</v>
      </c>
      <c r="AR2264" s="16">
        <v>4</v>
      </c>
      <c r="AS2264" s="16">
        <v>2</v>
      </c>
      <c r="AT2264" s="16">
        <v>1</v>
      </c>
      <c r="AU2264">
        <v>1</v>
      </c>
      <c r="AV2264">
        <v>0</v>
      </c>
      <c r="AW2264">
        <v>0</v>
      </c>
      <c r="AX2264">
        <v>0</v>
      </c>
      <c r="AY2264">
        <v>0</v>
      </c>
      <c r="AZ2264">
        <v>0</v>
      </c>
    </row>
    <row r="2265" spans="1:52" x14ac:dyDescent="0.35">
      <c r="A2265">
        <v>15737</v>
      </c>
      <c r="B2265" t="s">
        <v>69</v>
      </c>
      <c r="C2265" t="s">
        <v>74</v>
      </c>
      <c r="D2265" t="s">
        <v>68</v>
      </c>
      <c r="E2265" t="s">
        <v>86</v>
      </c>
      <c r="F2265" t="s">
        <v>196</v>
      </c>
      <c r="G2265" t="s">
        <v>96</v>
      </c>
      <c r="H2265" t="s">
        <v>98</v>
      </c>
      <c r="I2265" t="s">
        <v>206</v>
      </c>
      <c r="J2265" t="s">
        <v>111</v>
      </c>
      <c r="K2265" t="s">
        <v>204</v>
      </c>
      <c r="L2265">
        <v>10</v>
      </c>
      <c r="X2265" s="16"/>
      <c r="Y2265" t="s">
        <v>69</v>
      </c>
      <c r="AB2265">
        <v>5</v>
      </c>
      <c r="AE2265" s="16"/>
      <c r="AF2265" s="16"/>
      <c r="AG2265" s="16"/>
      <c r="AH2265" s="16"/>
      <c r="AI2265" s="16"/>
      <c r="AJ2265" s="16"/>
      <c r="AK2265">
        <v>9</v>
      </c>
      <c r="AL2265" s="16">
        <v>9</v>
      </c>
      <c r="AM2265" s="16">
        <v>10</v>
      </c>
      <c r="AN2265" s="16">
        <v>10</v>
      </c>
      <c r="AO2265" s="16">
        <v>9</v>
      </c>
      <c r="AP2265" s="16">
        <v>10</v>
      </c>
      <c r="AQ2265" s="16">
        <v>3</v>
      </c>
      <c r="AR2265" s="16">
        <v>1</v>
      </c>
      <c r="AS2265" s="16">
        <v>4</v>
      </c>
      <c r="AT2265" s="16">
        <v>2</v>
      </c>
      <c r="AU2265">
        <v>1</v>
      </c>
      <c r="AV2265">
        <v>1</v>
      </c>
      <c r="AW2265">
        <v>0</v>
      </c>
      <c r="AX2265">
        <v>0</v>
      </c>
      <c r="AY2265">
        <v>1</v>
      </c>
      <c r="AZ2265">
        <v>0</v>
      </c>
    </row>
    <row r="2266" spans="1:52" x14ac:dyDescent="0.35">
      <c r="A2266">
        <v>15742</v>
      </c>
      <c r="B2266" t="s">
        <v>69</v>
      </c>
      <c r="C2266" t="s">
        <v>74</v>
      </c>
      <c r="D2266" t="s">
        <v>68</v>
      </c>
      <c r="E2266" t="s">
        <v>76</v>
      </c>
      <c r="F2266" t="s">
        <v>198</v>
      </c>
      <c r="G2266" t="s">
        <v>95</v>
      </c>
      <c r="H2266" t="s">
        <v>97</v>
      </c>
      <c r="I2266" t="s">
        <v>207</v>
      </c>
      <c r="J2266" t="s">
        <v>111</v>
      </c>
      <c r="K2266" t="s">
        <v>202</v>
      </c>
      <c r="L2266">
        <v>9</v>
      </c>
      <c r="X2266" s="16"/>
      <c r="Y2266" t="s">
        <v>68</v>
      </c>
      <c r="Z2266">
        <v>10</v>
      </c>
      <c r="AA2266">
        <v>5</v>
      </c>
      <c r="AB2266">
        <v>5</v>
      </c>
      <c r="AC2266">
        <v>8</v>
      </c>
      <c r="AD2266" t="s">
        <v>128</v>
      </c>
      <c r="AE2266" s="16">
        <v>3</v>
      </c>
      <c r="AF2266" s="16">
        <v>4</v>
      </c>
      <c r="AG2266" s="16">
        <v>3</v>
      </c>
      <c r="AH2266" s="16">
        <v>4</v>
      </c>
      <c r="AI2266" s="16">
        <v>2</v>
      </c>
      <c r="AJ2266" s="16"/>
      <c r="AK2266">
        <v>9</v>
      </c>
      <c r="AL2266" s="16">
        <v>10</v>
      </c>
      <c r="AM2266" s="16">
        <v>8</v>
      </c>
      <c r="AN2266" s="16">
        <v>10</v>
      </c>
      <c r="AO2266" s="16">
        <v>9</v>
      </c>
      <c r="AP2266" s="16">
        <v>7</v>
      </c>
      <c r="AQ2266" s="16">
        <v>2</v>
      </c>
      <c r="AR2266" s="16">
        <v>1</v>
      </c>
      <c r="AS2266" s="16">
        <v>3</v>
      </c>
      <c r="AT2266" s="16">
        <v>4</v>
      </c>
      <c r="AU2266">
        <v>1</v>
      </c>
      <c r="AV2266">
        <v>1</v>
      </c>
      <c r="AW2266">
        <v>0</v>
      </c>
      <c r="AX2266">
        <v>0</v>
      </c>
      <c r="AY2266">
        <v>0</v>
      </c>
      <c r="AZ2266">
        <v>0</v>
      </c>
    </row>
    <row r="2267" spans="1:52" x14ac:dyDescent="0.35">
      <c r="A2267">
        <v>15746</v>
      </c>
      <c r="B2267" t="s">
        <v>69</v>
      </c>
      <c r="C2267" t="s">
        <v>74</v>
      </c>
      <c r="D2267" t="s">
        <v>68</v>
      </c>
      <c r="E2267" t="s">
        <v>85</v>
      </c>
      <c r="F2267" t="s">
        <v>196</v>
      </c>
      <c r="G2267" t="s">
        <v>96</v>
      </c>
      <c r="H2267" t="s">
        <v>97</v>
      </c>
      <c r="I2267" t="s">
        <v>203</v>
      </c>
      <c r="J2267" t="s">
        <v>111</v>
      </c>
      <c r="K2267" t="s">
        <v>202</v>
      </c>
      <c r="L2267">
        <v>10</v>
      </c>
      <c r="X2267" s="16"/>
      <c r="Y2267" t="s">
        <v>69</v>
      </c>
      <c r="AB2267">
        <v>5</v>
      </c>
      <c r="AE2267" s="16"/>
      <c r="AF2267" s="16"/>
      <c r="AG2267" s="16"/>
      <c r="AH2267" s="16"/>
      <c r="AI2267" s="16"/>
      <c r="AJ2267" s="16"/>
      <c r="AK2267">
        <v>9</v>
      </c>
      <c r="AL2267" s="16">
        <v>10</v>
      </c>
      <c r="AM2267" s="16">
        <v>10</v>
      </c>
      <c r="AN2267" s="16">
        <v>9</v>
      </c>
      <c r="AO2267" s="16">
        <v>10</v>
      </c>
      <c r="AP2267" s="16">
        <v>9</v>
      </c>
      <c r="AQ2267" s="16">
        <v>2</v>
      </c>
      <c r="AR2267" s="16">
        <v>1</v>
      </c>
      <c r="AS2267" s="16">
        <v>3</v>
      </c>
      <c r="AT2267" s="16">
        <v>4</v>
      </c>
      <c r="AU2267">
        <v>0</v>
      </c>
      <c r="AV2267">
        <v>0</v>
      </c>
      <c r="AW2267">
        <v>1</v>
      </c>
      <c r="AX2267">
        <v>1</v>
      </c>
      <c r="AY2267">
        <v>1</v>
      </c>
      <c r="AZ2267">
        <v>0</v>
      </c>
    </row>
    <row r="2268" spans="1:52" x14ac:dyDescent="0.35">
      <c r="A2268">
        <v>15749</v>
      </c>
      <c r="B2268" t="s">
        <v>69</v>
      </c>
      <c r="C2268" t="s">
        <v>74</v>
      </c>
      <c r="D2268" t="s">
        <v>68</v>
      </c>
      <c r="E2268" t="s">
        <v>77</v>
      </c>
      <c r="F2268" t="s">
        <v>208</v>
      </c>
      <c r="G2268" t="s">
        <v>96</v>
      </c>
      <c r="H2268" t="s">
        <v>97</v>
      </c>
      <c r="I2268" t="s">
        <v>205</v>
      </c>
      <c r="J2268" t="s">
        <v>110</v>
      </c>
      <c r="K2268" t="s">
        <v>116</v>
      </c>
      <c r="L2268">
        <v>9</v>
      </c>
      <c r="P2268">
        <v>10</v>
      </c>
      <c r="Q2268">
        <v>9</v>
      </c>
      <c r="R2268">
        <v>9</v>
      </c>
      <c r="S2268">
        <v>10</v>
      </c>
      <c r="T2268">
        <v>9</v>
      </c>
      <c r="U2268">
        <v>9</v>
      </c>
      <c r="V2268" t="s">
        <v>123</v>
      </c>
      <c r="X2268">
        <v>4</v>
      </c>
      <c r="Y2268" t="s">
        <v>69</v>
      </c>
      <c r="AB2268">
        <v>5</v>
      </c>
      <c r="AE2268" s="16"/>
      <c r="AF2268" s="16"/>
      <c r="AG2268" s="16"/>
      <c r="AH2268" s="16"/>
      <c r="AI2268" s="16"/>
      <c r="AJ2268" s="16"/>
      <c r="AL2268" s="16"/>
      <c r="AM2268" s="16"/>
      <c r="AN2268" s="16"/>
      <c r="AO2268" s="16"/>
      <c r="AP2268" s="16"/>
      <c r="AQ2268" s="16"/>
      <c r="AR2268" s="16"/>
      <c r="AS2268" s="16"/>
      <c r="AT2268" s="16"/>
      <c r="AU2268">
        <v>0</v>
      </c>
      <c r="AV2268">
        <v>1</v>
      </c>
      <c r="AW2268">
        <v>1</v>
      </c>
      <c r="AX2268">
        <v>0</v>
      </c>
      <c r="AY2268">
        <v>0</v>
      </c>
      <c r="AZ2268">
        <v>0</v>
      </c>
    </row>
    <row r="2269" spans="1:52" x14ac:dyDescent="0.35">
      <c r="A2269">
        <v>15753</v>
      </c>
      <c r="B2269" t="s">
        <v>69</v>
      </c>
      <c r="C2269" t="s">
        <v>74</v>
      </c>
      <c r="D2269" t="s">
        <v>68</v>
      </c>
      <c r="E2269" t="s">
        <v>76</v>
      </c>
      <c r="F2269" t="s">
        <v>198</v>
      </c>
      <c r="G2269" t="s">
        <v>96</v>
      </c>
      <c r="H2269" t="s">
        <v>97</v>
      </c>
      <c r="I2269" t="s">
        <v>201</v>
      </c>
      <c r="J2269" t="s">
        <v>111</v>
      </c>
      <c r="K2269" t="s">
        <v>204</v>
      </c>
      <c r="L2269">
        <v>9</v>
      </c>
      <c r="X2269" s="16"/>
      <c r="Y2269" t="s">
        <v>69</v>
      </c>
      <c r="AB2269">
        <v>5</v>
      </c>
      <c r="AE2269" s="16"/>
      <c r="AF2269" s="16"/>
      <c r="AG2269" s="16"/>
      <c r="AH2269" s="16"/>
      <c r="AI2269" s="16"/>
      <c r="AJ2269" s="16"/>
      <c r="AK2269">
        <v>9</v>
      </c>
      <c r="AL2269" s="16">
        <v>9</v>
      </c>
      <c r="AM2269" s="16">
        <v>9</v>
      </c>
      <c r="AN2269" s="16">
        <v>8</v>
      </c>
      <c r="AO2269" s="16">
        <v>10</v>
      </c>
      <c r="AP2269" s="16">
        <v>8</v>
      </c>
      <c r="AQ2269" s="16">
        <v>3</v>
      </c>
      <c r="AR2269" s="16">
        <v>4</v>
      </c>
      <c r="AS2269" s="16">
        <v>1</v>
      </c>
      <c r="AT2269" s="16">
        <v>2</v>
      </c>
      <c r="AU2269">
        <v>0</v>
      </c>
      <c r="AV2269">
        <v>1</v>
      </c>
      <c r="AW2269">
        <v>0</v>
      </c>
      <c r="AX2269">
        <v>0</v>
      </c>
      <c r="AY2269">
        <v>0</v>
      </c>
      <c r="AZ2269">
        <v>0</v>
      </c>
    </row>
    <row r="2270" spans="1:52" x14ac:dyDescent="0.35">
      <c r="A2270">
        <v>15755</v>
      </c>
      <c r="B2270" t="s">
        <v>69</v>
      </c>
      <c r="C2270" t="s">
        <v>74</v>
      </c>
      <c r="D2270" t="s">
        <v>68</v>
      </c>
      <c r="E2270" t="s">
        <v>85</v>
      </c>
      <c r="F2270" t="s">
        <v>200</v>
      </c>
      <c r="G2270" t="s">
        <v>93</v>
      </c>
      <c r="H2270" t="s">
        <v>98</v>
      </c>
      <c r="I2270" t="s">
        <v>199</v>
      </c>
      <c r="J2270" t="s">
        <v>111</v>
      </c>
      <c r="K2270" t="s">
        <v>204</v>
      </c>
      <c r="L2270">
        <v>7</v>
      </c>
      <c r="X2270" s="16"/>
      <c r="Y2270" t="s">
        <v>68</v>
      </c>
      <c r="Z2270">
        <v>8</v>
      </c>
      <c r="AA2270">
        <v>4</v>
      </c>
      <c r="AB2270">
        <v>5</v>
      </c>
      <c r="AC2270">
        <v>9</v>
      </c>
      <c r="AD2270" t="s">
        <v>129</v>
      </c>
      <c r="AE2270" s="16">
        <v>3</v>
      </c>
      <c r="AF2270" s="16">
        <v>3</v>
      </c>
      <c r="AG2270" s="16">
        <v>3</v>
      </c>
      <c r="AH2270" s="16">
        <v>5</v>
      </c>
      <c r="AI2270" s="16"/>
      <c r="AJ2270" s="16">
        <v>3</v>
      </c>
      <c r="AK2270">
        <v>8</v>
      </c>
      <c r="AL2270" s="16">
        <v>8</v>
      </c>
      <c r="AM2270" s="16">
        <v>9</v>
      </c>
      <c r="AN2270" s="16">
        <v>9</v>
      </c>
      <c r="AO2270" s="16">
        <v>10</v>
      </c>
      <c r="AP2270" s="16">
        <v>7</v>
      </c>
      <c r="AQ2270" s="16">
        <v>2</v>
      </c>
      <c r="AR2270" s="16">
        <v>1</v>
      </c>
      <c r="AS2270" s="16">
        <v>4</v>
      </c>
      <c r="AT2270" s="16">
        <v>3</v>
      </c>
      <c r="AU2270">
        <v>0</v>
      </c>
      <c r="AV2270">
        <v>0</v>
      </c>
      <c r="AW2270">
        <v>0</v>
      </c>
      <c r="AX2270">
        <v>1</v>
      </c>
      <c r="AY2270">
        <v>0</v>
      </c>
      <c r="AZ2270">
        <v>0</v>
      </c>
    </row>
    <row r="2271" spans="1:52" x14ac:dyDescent="0.35">
      <c r="A2271">
        <v>15758</v>
      </c>
      <c r="B2271" t="s">
        <v>69</v>
      </c>
      <c r="C2271" t="s">
        <v>74</v>
      </c>
      <c r="D2271" t="s">
        <v>68</v>
      </c>
      <c r="E2271" t="s">
        <v>79</v>
      </c>
      <c r="F2271" t="s">
        <v>198</v>
      </c>
      <c r="G2271" t="s">
        <v>95</v>
      </c>
      <c r="H2271" t="s">
        <v>97</v>
      </c>
      <c r="I2271" t="s">
        <v>209</v>
      </c>
      <c r="J2271" t="s">
        <v>111</v>
      </c>
      <c r="K2271" t="s">
        <v>117</v>
      </c>
      <c r="L2271">
        <v>4</v>
      </c>
      <c r="X2271" s="16"/>
      <c r="Y2271" t="s">
        <v>69</v>
      </c>
      <c r="AB2271">
        <v>2</v>
      </c>
      <c r="AE2271" s="16"/>
      <c r="AF2271" s="16"/>
      <c r="AG2271" s="16"/>
      <c r="AH2271" s="16"/>
      <c r="AI2271" s="16"/>
      <c r="AJ2271" s="16"/>
      <c r="AK2271">
        <v>3</v>
      </c>
      <c r="AL2271" s="16">
        <v>5</v>
      </c>
      <c r="AM2271" s="16">
        <v>2</v>
      </c>
      <c r="AN2271" s="16">
        <v>4</v>
      </c>
      <c r="AO2271" s="16">
        <v>4</v>
      </c>
      <c r="AP2271" s="16">
        <v>6</v>
      </c>
      <c r="AQ2271" s="16">
        <v>2</v>
      </c>
      <c r="AR2271" s="16">
        <v>1</v>
      </c>
      <c r="AS2271" s="16">
        <v>3</v>
      </c>
      <c r="AT2271" s="16">
        <v>4</v>
      </c>
      <c r="AU2271">
        <v>1</v>
      </c>
      <c r="AV2271">
        <v>1</v>
      </c>
      <c r="AW2271">
        <v>0</v>
      </c>
      <c r="AX2271">
        <v>0</v>
      </c>
      <c r="AY2271">
        <v>0</v>
      </c>
      <c r="AZ2271">
        <v>0</v>
      </c>
    </row>
    <row r="2272" spans="1:52" x14ac:dyDescent="0.35">
      <c r="A2272">
        <v>15759</v>
      </c>
      <c r="B2272" t="s">
        <v>69</v>
      </c>
      <c r="C2272" t="s">
        <v>74</v>
      </c>
      <c r="D2272" t="s">
        <v>68</v>
      </c>
      <c r="E2272" t="s">
        <v>82</v>
      </c>
      <c r="F2272" t="s">
        <v>198</v>
      </c>
      <c r="G2272" t="s">
        <v>95</v>
      </c>
      <c r="H2272" t="s">
        <v>98</v>
      </c>
      <c r="I2272" t="s">
        <v>209</v>
      </c>
      <c r="J2272" t="s">
        <v>111</v>
      </c>
      <c r="K2272" t="s">
        <v>204</v>
      </c>
      <c r="L2272">
        <v>10</v>
      </c>
      <c r="X2272" s="16"/>
      <c r="Y2272" t="s">
        <v>69</v>
      </c>
      <c r="AB2272">
        <v>5</v>
      </c>
      <c r="AE2272" s="16"/>
      <c r="AF2272" s="16"/>
      <c r="AG2272" s="16"/>
      <c r="AH2272" s="16"/>
      <c r="AI2272" s="16"/>
      <c r="AJ2272" s="16"/>
      <c r="AK2272">
        <v>9</v>
      </c>
      <c r="AL2272" s="16">
        <v>8</v>
      </c>
      <c r="AM2272" s="16">
        <v>8</v>
      </c>
      <c r="AN2272" s="16">
        <v>10</v>
      </c>
      <c r="AO2272" s="16">
        <v>9</v>
      </c>
      <c r="AP2272" s="16">
        <v>9</v>
      </c>
      <c r="AQ2272" s="16">
        <v>1</v>
      </c>
      <c r="AR2272" s="16">
        <v>3</v>
      </c>
      <c r="AS2272" s="16">
        <v>2</v>
      </c>
      <c r="AT2272" s="16">
        <v>4</v>
      </c>
      <c r="AU2272">
        <v>1</v>
      </c>
      <c r="AV2272">
        <v>1</v>
      </c>
      <c r="AW2272">
        <v>1</v>
      </c>
      <c r="AX2272">
        <v>0</v>
      </c>
      <c r="AY2272">
        <v>0</v>
      </c>
      <c r="AZ2272">
        <v>0</v>
      </c>
    </row>
    <row r="2273" spans="1:52" x14ac:dyDescent="0.35">
      <c r="A2273">
        <v>15761</v>
      </c>
      <c r="B2273" t="s">
        <v>69</v>
      </c>
      <c r="C2273" t="s">
        <v>74</v>
      </c>
      <c r="D2273" t="s">
        <v>68</v>
      </c>
      <c r="E2273" t="s">
        <v>78</v>
      </c>
      <c r="F2273" t="s">
        <v>208</v>
      </c>
      <c r="G2273" t="s">
        <v>94</v>
      </c>
      <c r="H2273" t="s">
        <v>99</v>
      </c>
      <c r="I2273" t="s">
        <v>206</v>
      </c>
      <c r="J2273" t="s">
        <v>110</v>
      </c>
      <c r="K2273" t="s">
        <v>116</v>
      </c>
      <c r="L2273">
        <v>10</v>
      </c>
      <c r="P2273">
        <v>10</v>
      </c>
      <c r="Q2273">
        <v>10</v>
      </c>
      <c r="R2273">
        <v>9</v>
      </c>
      <c r="S2273">
        <v>10</v>
      </c>
      <c r="T2273">
        <v>10</v>
      </c>
      <c r="U2273">
        <v>10</v>
      </c>
      <c r="V2273" t="s">
        <v>123</v>
      </c>
      <c r="X2273">
        <v>4</v>
      </c>
      <c r="Y2273" t="s">
        <v>68</v>
      </c>
      <c r="Z2273">
        <v>10</v>
      </c>
      <c r="AA2273">
        <v>4</v>
      </c>
      <c r="AB2273">
        <v>4</v>
      </c>
      <c r="AC2273">
        <v>9</v>
      </c>
      <c r="AD2273" t="s">
        <v>129</v>
      </c>
      <c r="AE2273" s="16">
        <v>3</v>
      </c>
      <c r="AF2273" s="16">
        <v>4</v>
      </c>
      <c r="AG2273" s="16">
        <v>3</v>
      </c>
      <c r="AH2273" s="16">
        <v>5</v>
      </c>
      <c r="AI2273" s="16"/>
      <c r="AJ2273" s="16">
        <v>2</v>
      </c>
      <c r="AL2273" s="16"/>
      <c r="AM2273" s="16"/>
      <c r="AN2273" s="16"/>
      <c r="AO2273" s="16"/>
      <c r="AP2273" s="16"/>
      <c r="AQ2273" s="16"/>
      <c r="AR2273" s="16"/>
      <c r="AS2273" s="16"/>
      <c r="AT2273" s="16"/>
      <c r="AU2273">
        <v>0</v>
      </c>
      <c r="AV2273">
        <v>1</v>
      </c>
      <c r="AW2273">
        <v>0</v>
      </c>
      <c r="AX2273">
        <v>0</v>
      </c>
      <c r="AY2273">
        <v>1</v>
      </c>
      <c r="AZ2273">
        <v>0</v>
      </c>
    </row>
    <row r="2274" spans="1:52" x14ac:dyDescent="0.35">
      <c r="A2274">
        <v>15762</v>
      </c>
      <c r="B2274" t="s">
        <v>69</v>
      </c>
      <c r="C2274" t="s">
        <v>74</v>
      </c>
      <c r="D2274" t="s">
        <v>68</v>
      </c>
      <c r="E2274" t="s">
        <v>78</v>
      </c>
      <c r="F2274" t="s">
        <v>200</v>
      </c>
      <c r="G2274" t="s">
        <v>96</v>
      </c>
      <c r="H2274" t="s">
        <v>98</v>
      </c>
      <c r="I2274" t="s">
        <v>207</v>
      </c>
      <c r="J2274" t="s">
        <v>111</v>
      </c>
      <c r="K2274" t="s">
        <v>202</v>
      </c>
      <c r="L2274">
        <v>8</v>
      </c>
      <c r="X2274" s="16"/>
      <c r="Y2274" t="s">
        <v>69</v>
      </c>
      <c r="AB2274">
        <v>3</v>
      </c>
      <c r="AE2274" s="16"/>
      <c r="AF2274" s="16"/>
      <c r="AG2274" s="16"/>
      <c r="AH2274" s="16"/>
      <c r="AI2274" s="16"/>
      <c r="AJ2274" s="16"/>
      <c r="AK2274">
        <v>10</v>
      </c>
      <c r="AL2274" s="16">
        <v>9</v>
      </c>
      <c r="AM2274" s="16">
        <v>9</v>
      </c>
      <c r="AN2274" s="16">
        <v>9</v>
      </c>
      <c r="AO2274" s="16">
        <v>10</v>
      </c>
      <c r="AP2274" s="16">
        <v>9</v>
      </c>
      <c r="AQ2274" s="16">
        <v>4</v>
      </c>
      <c r="AR2274" s="16">
        <v>2</v>
      </c>
      <c r="AS2274" s="16">
        <v>3</v>
      </c>
      <c r="AT2274" s="16">
        <v>1</v>
      </c>
      <c r="AU2274">
        <v>1</v>
      </c>
      <c r="AV2274">
        <v>0</v>
      </c>
      <c r="AW2274">
        <v>0</v>
      </c>
      <c r="AX2274">
        <v>0</v>
      </c>
      <c r="AY2274">
        <v>0</v>
      </c>
      <c r="AZ2274">
        <v>0</v>
      </c>
    </row>
    <row r="2275" spans="1:52" x14ac:dyDescent="0.35">
      <c r="A2275">
        <v>15764</v>
      </c>
      <c r="B2275" t="s">
        <v>69</v>
      </c>
      <c r="C2275" t="s">
        <v>74</v>
      </c>
      <c r="D2275" t="s">
        <v>68</v>
      </c>
      <c r="E2275" t="s">
        <v>81</v>
      </c>
      <c r="F2275" t="s">
        <v>208</v>
      </c>
      <c r="G2275" t="s">
        <v>93</v>
      </c>
      <c r="H2275" t="s">
        <v>100</v>
      </c>
      <c r="I2275" t="s">
        <v>197</v>
      </c>
      <c r="J2275" t="s">
        <v>111</v>
      </c>
      <c r="K2275" t="s">
        <v>117</v>
      </c>
      <c r="L2275">
        <v>9</v>
      </c>
      <c r="X2275" s="16"/>
      <c r="Y2275" t="s">
        <v>69</v>
      </c>
      <c r="AB2275">
        <v>4</v>
      </c>
      <c r="AE2275" s="16"/>
      <c r="AF2275" s="16"/>
      <c r="AG2275" s="16"/>
      <c r="AH2275" s="16"/>
      <c r="AI2275" s="16"/>
      <c r="AJ2275" s="16"/>
      <c r="AK2275">
        <v>8</v>
      </c>
      <c r="AL2275" s="16">
        <v>9</v>
      </c>
      <c r="AM2275" s="16">
        <v>9</v>
      </c>
      <c r="AN2275" s="16">
        <v>10</v>
      </c>
      <c r="AO2275" s="16">
        <v>9</v>
      </c>
      <c r="AP2275" s="16">
        <v>9</v>
      </c>
      <c r="AQ2275" s="16">
        <v>4</v>
      </c>
      <c r="AR2275" s="16">
        <v>3</v>
      </c>
      <c r="AS2275" s="16">
        <v>2</v>
      </c>
      <c r="AT2275" s="16">
        <v>1</v>
      </c>
      <c r="AU2275">
        <v>0</v>
      </c>
      <c r="AV2275">
        <v>1</v>
      </c>
      <c r="AW2275">
        <v>1</v>
      </c>
      <c r="AX2275">
        <v>1</v>
      </c>
      <c r="AY2275">
        <v>0</v>
      </c>
      <c r="AZ2275">
        <v>0</v>
      </c>
    </row>
    <row r="2276" spans="1:52" x14ac:dyDescent="0.35">
      <c r="A2276">
        <v>15769</v>
      </c>
      <c r="B2276" t="s">
        <v>69</v>
      </c>
      <c r="C2276" t="s">
        <v>74</v>
      </c>
      <c r="D2276" t="s">
        <v>68</v>
      </c>
      <c r="E2276" t="s">
        <v>82</v>
      </c>
      <c r="F2276" t="s">
        <v>198</v>
      </c>
      <c r="G2276" t="s">
        <v>95</v>
      </c>
      <c r="H2276" t="s">
        <v>98</v>
      </c>
      <c r="I2276" t="s">
        <v>206</v>
      </c>
      <c r="J2276" t="s">
        <v>111</v>
      </c>
      <c r="K2276" t="s">
        <v>204</v>
      </c>
      <c r="L2276">
        <v>9</v>
      </c>
      <c r="X2276" s="16"/>
      <c r="Y2276" t="s">
        <v>68</v>
      </c>
      <c r="Z2276">
        <v>8</v>
      </c>
      <c r="AA2276">
        <v>4</v>
      </c>
      <c r="AB2276">
        <v>4</v>
      </c>
      <c r="AC2276">
        <v>8</v>
      </c>
      <c r="AD2276" t="s">
        <v>129</v>
      </c>
      <c r="AE2276" s="16">
        <v>3</v>
      </c>
      <c r="AF2276" s="16">
        <v>4</v>
      </c>
      <c r="AG2276" s="16">
        <v>3</v>
      </c>
      <c r="AH2276" s="16">
        <v>5</v>
      </c>
      <c r="AI2276" s="16"/>
      <c r="AJ2276" s="16">
        <v>2</v>
      </c>
      <c r="AK2276">
        <v>9</v>
      </c>
      <c r="AL2276" s="16">
        <v>10</v>
      </c>
      <c r="AM2276" s="16">
        <v>8</v>
      </c>
      <c r="AN2276" s="16">
        <v>10</v>
      </c>
      <c r="AO2276" s="16">
        <v>7</v>
      </c>
      <c r="AP2276" s="16">
        <v>8</v>
      </c>
      <c r="AQ2276" s="16">
        <v>1</v>
      </c>
      <c r="AR2276" s="16">
        <v>2</v>
      </c>
      <c r="AS2276" s="16">
        <v>3</v>
      </c>
      <c r="AT2276" s="16">
        <v>4</v>
      </c>
      <c r="AU2276">
        <v>0</v>
      </c>
      <c r="AV2276">
        <v>1</v>
      </c>
      <c r="AW2276">
        <v>0</v>
      </c>
      <c r="AX2276">
        <v>0</v>
      </c>
      <c r="AY2276">
        <v>1</v>
      </c>
      <c r="AZ2276">
        <v>0</v>
      </c>
    </row>
    <row r="2277" spans="1:52" x14ac:dyDescent="0.35">
      <c r="A2277">
        <v>15770</v>
      </c>
      <c r="B2277" t="s">
        <v>69</v>
      </c>
      <c r="C2277" t="s">
        <v>74</v>
      </c>
      <c r="D2277" t="s">
        <v>68</v>
      </c>
      <c r="E2277" t="s">
        <v>77</v>
      </c>
      <c r="F2277" t="s">
        <v>200</v>
      </c>
      <c r="G2277" t="s">
        <v>96</v>
      </c>
      <c r="H2277" t="s">
        <v>97</v>
      </c>
      <c r="I2277" t="s">
        <v>207</v>
      </c>
      <c r="J2277" t="s">
        <v>111</v>
      </c>
      <c r="K2277" t="s">
        <v>202</v>
      </c>
      <c r="L2277">
        <v>9</v>
      </c>
      <c r="X2277" s="16"/>
      <c r="Y2277" t="s">
        <v>68</v>
      </c>
      <c r="Z2277">
        <v>10</v>
      </c>
      <c r="AA2277">
        <v>4</v>
      </c>
      <c r="AB2277">
        <v>4</v>
      </c>
      <c r="AC2277">
        <v>8</v>
      </c>
      <c r="AD2277" t="s">
        <v>128</v>
      </c>
      <c r="AE2277" s="16">
        <v>5</v>
      </c>
      <c r="AF2277" s="16">
        <v>4</v>
      </c>
      <c r="AG2277" s="16">
        <v>3</v>
      </c>
      <c r="AH2277" s="16">
        <v>5</v>
      </c>
      <c r="AI2277" s="16">
        <v>1</v>
      </c>
      <c r="AJ2277" s="16"/>
      <c r="AK2277">
        <v>10</v>
      </c>
      <c r="AL2277" s="16">
        <v>10</v>
      </c>
      <c r="AM2277" s="16">
        <v>10</v>
      </c>
      <c r="AN2277" s="16">
        <v>7</v>
      </c>
      <c r="AO2277" s="16">
        <v>10</v>
      </c>
      <c r="AP2277" s="16">
        <v>10</v>
      </c>
      <c r="AQ2277" s="16">
        <v>4</v>
      </c>
      <c r="AR2277" s="16">
        <v>2</v>
      </c>
      <c r="AS2277" s="16">
        <v>3</v>
      </c>
      <c r="AT2277" s="16">
        <v>1</v>
      </c>
      <c r="AU2277">
        <v>0</v>
      </c>
      <c r="AV2277">
        <v>1</v>
      </c>
      <c r="AW2277">
        <v>0</v>
      </c>
      <c r="AX2277">
        <v>0</v>
      </c>
      <c r="AY2277">
        <v>0</v>
      </c>
      <c r="AZ2277">
        <v>0</v>
      </c>
    </row>
    <row r="2278" spans="1:52" x14ac:dyDescent="0.35">
      <c r="A2278">
        <v>15772</v>
      </c>
      <c r="B2278" t="s">
        <v>69</v>
      </c>
      <c r="C2278" t="s">
        <v>74</v>
      </c>
      <c r="D2278" t="s">
        <v>68</v>
      </c>
      <c r="E2278" t="s">
        <v>82</v>
      </c>
      <c r="F2278" t="s">
        <v>196</v>
      </c>
      <c r="G2278" t="s">
        <v>96</v>
      </c>
      <c r="H2278" t="s">
        <v>97</v>
      </c>
      <c r="I2278" t="s">
        <v>199</v>
      </c>
      <c r="J2278" t="s">
        <v>110</v>
      </c>
      <c r="K2278" t="s">
        <v>202</v>
      </c>
      <c r="L2278">
        <v>10</v>
      </c>
      <c r="P2278">
        <v>9</v>
      </c>
      <c r="Q2278">
        <v>7</v>
      </c>
      <c r="R2278">
        <v>8</v>
      </c>
      <c r="S2278">
        <v>9</v>
      </c>
      <c r="T2278">
        <v>9</v>
      </c>
      <c r="U2278">
        <v>9</v>
      </c>
      <c r="V2278" t="s">
        <v>122</v>
      </c>
      <c r="X2278">
        <v>4</v>
      </c>
      <c r="Y2278" t="s">
        <v>68</v>
      </c>
      <c r="Z2278">
        <v>10</v>
      </c>
      <c r="AA2278">
        <v>5</v>
      </c>
      <c r="AB2278">
        <v>4</v>
      </c>
      <c r="AC2278">
        <v>9</v>
      </c>
      <c r="AD2278" t="s">
        <v>129</v>
      </c>
      <c r="AE2278" s="16">
        <v>3</v>
      </c>
      <c r="AF2278" s="16">
        <v>4</v>
      </c>
      <c r="AG2278" s="16">
        <v>3</v>
      </c>
      <c r="AH2278" s="16">
        <v>4</v>
      </c>
      <c r="AI2278" s="16"/>
      <c r="AJ2278" s="16">
        <v>4</v>
      </c>
      <c r="AL2278" s="16"/>
      <c r="AM2278" s="16"/>
      <c r="AN2278" s="16"/>
      <c r="AO2278" s="16"/>
      <c r="AP2278" s="16"/>
      <c r="AQ2278" s="16"/>
      <c r="AR2278" s="16"/>
      <c r="AS2278" s="16"/>
      <c r="AT2278" s="16"/>
      <c r="AU2278">
        <v>1</v>
      </c>
      <c r="AV2278">
        <v>0</v>
      </c>
      <c r="AW2278">
        <v>0</v>
      </c>
      <c r="AX2278">
        <v>1</v>
      </c>
      <c r="AY2278">
        <v>0</v>
      </c>
      <c r="AZ2278">
        <v>0</v>
      </c>
    </row>
    <row r="2279" spans="1:52" x14ac:dyDescent="0.35">
      <c r="A2279">
        <v>15773</v>
      </c>
      <c r="B2279" t="s">
        <v>69</v>
      </c>
      <c r="C2279" t="s">
        <v>74</v>
      </c>
      <c r="D2279" t="s">
        <v>68</v>
      </c>
      <c r="E2279" t="s">
        <v>82</v>
      </c>
      <c r="F2279" t="s">
        <v>198</v>
      </c>
      <c r="G2279" t="s">
        <v>95</v>
      </c>
      <c r="H2279" t="s">
        <v>97</v>
      </c>
      <c r="I2279" t="s">
        <v>199</v>
      </c>
      <c r="J2279" t="s">
        <v>112</v>
      </c>
      <c r="K2279" t="s">
        <v>117</v>
      </c>
      <c r="L2279">
        <v>9</v>
      </c>
      <c r="X2279" s="16"/>
      <c r="Y2279" t="s">
        <v>69</v>
      </c>
      <c r="AB2279">
        <v>5</v>
      </c>
      <c r="AE2279" s="16"/>
      <c r="AF2279" s="16"/>
      <c r="AG2279" s="16"/>
      <c r="AH2279" s="16"/>
      <c r="AI2279" s="16"/>
      <c r="AJ2279" s="16"/>
      <c r="AK2279">
        <v>10</v>
      </c>
      <c r="AL2279" s="16">
        <v>9</v>
      </c>
      <c r="AM2279" s="16">
        <v>7</v>
      </c>
      <c r="AN2279" s="16">
        <v>8</v>
      </c>
      <c r="AO2279" s="16">
        <v>7</v>
      </c>
      <c r="AP2279" s="16">
        <v>9</v>
      </c>
      <c r="AQ2279" s="16">
        <v>1</v>
      </c>
      <c r="AR2279" s="16">
        <v>3</v>
      </c>
      <c r="AS2279" s="16">
        <v>2</v>
      </c>
      <c r="AT2279" s="16">
        <v>4</v>
      </c>
      <c r="AU2279">
        <v>1</v>
      </c>
      <c r="AV2279">
        <v>0</v>
      </c>
      <c r="AW2279">
        <v>0</v>
      </c>
      <c r="AX2279">
        <v>0</v>
      </c>
      <c r="AY2279">
        <v>0</v>
      </c>
      <c r="AZ2279">
        <v>0</v>
      </c>
    </row>
    <row r="2280" spans="1:52" x14ac:dyDescent="0.35">
      <c r="A2280">
        <v>15774</v>
      </c>
      <c r="B2280" t="s">
        <v>69</v>
      </c>
      <c r="C2280" t="s">
        <v>74</v>
      </c>
      <c r="D2280" t="s">
        <v>68</v>
      </c>
      <c r="E2280" t="s">
        <v>86</v>
      </c>
      <c r="F2280" t="s">
        <v>198</v>
      </c>
      <c r="G2280" t="s">
        <v>95</v>
      </c>
      <c r="H2280" t="s">
        <v>97</v>
      </c>
      <c r="I2280" t="s">
        <v>203</v>
      </c>
      <c r="J2280" t="s">
        <v>110</v>
      </c>
      <c r="K2280" t="s">
        <v>204</v>
      </c>
      <c r="L2280">
        <v>10</v>
      </c>
      <c r="P2280">
        <v>10</v>
      </c>
      <c r="Q2280">
        <v>10</v>
      </c>
      <c r="R2280">
        <v>9</v>
      </c>
      <c r="S2280">
        <v>10</v>
      </c>
      <c r="T2280">
        <v>10</v>
      </c>
      <c r="U2280">
        <v>10</v>
      </c>
      <c r="V2280" t="s">
        <v>122</v>
      </c>
      <c r="X2280">
        <v>4</v>
      </c>
      <c r="Y2280" t="s">
        <v>69</v>
      </c>
      <c r="AB2280">
        <v>5</v>
      </c>
      <c r="AE2280" s="16"/>
      <c r="AF2280" s="16"/>
      <c r="AG2280" s="16"/>
      <c r="AH2280" s="16"/>
      <c r="AI2280" s="16"/>
      <c r="AJ2280" s="16"/>
      <c r="AL2280" s="16"/>
      <c r="AM2280" s="16"/>
      <c r="AN2280" s="16"/>
      <c r="AO2280" s="16"/>
      <c r="AP2280" s="16"/>
      <c r="AQ2280" s="16"/>
      <c r="AR2280" s="16"/>
      <c r="AS2280" s="16"/>
      <c r="AT2280" s="16"/>
      <c r="AU2280">
        <v>1</v>
      </c>
      <c r="AV2280">
        <v>0</v>
      </c>
      <c r="AW2280">
        <v>0</v>
      </c>
      <c r="AX2280">
        <v>1</v>
      </c>
      <c r="AY2280">
        <v>0</v>
      </c>
      <c r="AZ2280">
        <v>0</v>
      </c>
    </row>
    <row r="2281" spans="1:52" x14ac:dyDescent="0.35">
      <c r="A2281">
        <v>15775</v>
      </c>
      <c r="B2281" t="s">
        <v>69</v>
      </c>
      <c r="C2281" t="s">
        <v>74</v>
      </c>
      <c r="D2281" t="s">
        <v>68</v>
      </c>
      <c r="E2281" t="s">
        <v>75</v>
      </c>
      <c r="F2281" t="s">
        <v>208</v>
      </c>
      <c r="G2281" t="s">
        <v>96</v>
      </c>
      <c r="H2281" t="s">
        <v>98</v>
      </c>
      <c r="I2281" t="s">
        <v>201</v>
      </c>
      <c r="J2281" t="s">
        <v>111</v>
      </c>
      <c r="K2281" t="s">
        <v>202</v>
      </c>
      <c r="L2281">
        <v>9</v>
      </c>
      <c r="X2281" s="16"/>
      <c r="Y2281" t="s">
        <v>69</v>
      </c>
      <c r="AB2281">
        <v>5</v>
      </c>
      <c r="AE2281" s="16"/>
      <c r="AF2281" s="16"/>
      <c r="AG2281" s="16"/>
      <c r="AH2281" s="16"/>
      <c r="AI2281" s="16"/>
      <c r="AJ2281" s="16"/>
      <c r="AK2281">
        <v>9</v>
      </c>
      <c r="AL2281" s="16">
        <v>9</v>
      </c>
      <c r="AM2281" s="16">
        <v>9</v>
      </c>
      <c r="AN2281" s="16">
        <v>10</v>
      </c>
      <c r="AO2281" s="16">
        <v>8</v>
      </c>
      <c r="AP2281" s="16">
        <v>10</v>
      </c>
      <c r="AQ2281" s="16">
        <v>2</v>
      </c>
      <c r="AR2281" s="16">
        <v>1</v>
      </c>
      <c r="AS2281" s="16">
        <v>4</v>
      </c>
      <c r="AT2281" s="16">
        <v>3</v>
      </c>
      <c r="AU2281">
        <v>1</v>
      </c>
      <c r="AV2281">
        <v>0</v>
      </c>
      <c r="AW2281">
        <v>0</v>
      </c>
      <c r="AX2281">
        <v>1</v>
      </c>
      <c r="AY2281">
        <v>0</v>
      </c>
      <c r="AZ2281">
        <v>0</v>
      </c>
    </row>
    <row r="2282" spans="1:52" x14ac:dyDescent="0.35">
      <c r="A2282">
        <v>15779</v>
      </c>
      <c r="B2282" t="s">
        <v>69</v>
      </c>
      <c r="C2282" t="s">
        <v>74</v>
      </c>
      <c r="D2282" t="s">
        <v>68</v>
      </c>
      <c r="E2282" t="s">
        <v>81</v>
      </c>
      <c r="F2282" t="s">
        <v>200</v>
      </c>
      <c r="G2282" t="s">
        <v>96</v>
      </c>
      <c r="H2282" t="s">
        <v>97</v>
      </c>
      <c r="I2282" t="s">
        <v>205</v>
      </c>
      <c r="J2282" t="s">
        <v>111</v>
      </c>
      <c r="K2282" t="s">
        <v>204</v>
      </c>
      <c r="L2282">
        <v>9</v>
      </c>
      <c r="X2282" s="16"/>
      <c r="Y2282" t="s">
        <v>69</v>
      </c>
      <c r="AB2282">
        <v>4</v>
      </c>
      <c r="AE2282" s="16"/>
      <c r="AF2282" s="16"/>
      <c r="AG2282" s="16"/>
      <c r="AH2282" s="16"/>
      <c r="AI2282" s="16"/>
      <c r="AJ2282" s="16"/>
      <c r="AK2282">
        <v>8</v>
      </c>
      <c r="AL2282" s="16">
        <v>10</v>
      </c>
      <c r="AM2282" s="16">
        <v>9</v>
      </c>
      <c r="AN2282" s="16">
        <v>10</v>
      </c>
      <c r="AO2282" s="16">
        <v>9</v>
      </c>
      <c r="AP2282" s="16">
        <v>8</v>
      </c>
      <c r="AQ2282" s="16">
        <v>4</v>
      </c>
      <c r="AR2282" s="16">
        <v>3</v>
      </c>
      <c r="AS2282" s="16">
        <v>2</v>
      </c>
      <c r="AT2282" s="16">
        <v>1</v>
      </c>
      <c r="AU2282">
        <v>0</v>
      </c>
      <c r="AV2282">
        <v>1</v>
      </c>
      <c r="AW2282">
        <v>1</v>
      </c>
      <c r="AX2282">
        <v>1</v>
      </c>
      <c r="AY2282">
        <v>0</v>
      </c>
      <c r="AZ2282">
        <v>0</v>
      </c>
    </row>
    <row r="2283" spans="1:52" x14ac:dyDescent="0.35">
      <c r="A2283">
        <v>15780</v>
      </c>
      <c r="B2283" t="s">
        <v>69</v>
      </c>
      <c r="C2283" t="s">
        <v>74</v>
      </c>
      <c r="D2283" t="s">
        <v>68</v>
      </c>
      <c r="E2283" t="s">
        <v>78</v>
      </c>
      <c r="F2283" t="s">
        <v>200</v>
      </c>
      <c r="G2283" t="s">
        <v>96</v>
      </c>
      <c r="H2283" t="s">
        <v>98</v>
      </c>
      <c r="I2283" t="s">
        <v>205</v>
      </c>
      <c r="J2283" t="s">
        <v>110</v>
      </c>
      <c r="K2283" t="s">
        <v>116</v>
      </c>
      <c r="L2283">
        <v>9</v>
      </c>
      <c r="P2283">
        <v>10</v>
      </c>
      <c r="Q2283">
        <v>7</v>
      </c>
      <c r="R2283">
        <v>10</v>
      </c>
      <c r="S2283">
        <v>9</v>
      </c>
      <c r="T2283">
        <v>9</v>
      </c>
      <c r="U2283">
        <v>7</v>
      </c>
      <c r="V2283" t="s">
        <v>123</v>
      </c>
      <c r="X2283">
        <v>5</v>
      </c>
      <c r="Y2283" t="s">
        <v>68</v>
      </c>
      <c r="Z2283">
        <v>10</v>
      </c>
      <c r="AA2283">
        <v>5</v>
      </c>
      <c r="AB2283">
        <v>5</v>
      </c>
      <c r="AC2283">
        <v>9</v>
      </c>
      <c r="AD2283" t="s">
        <v>128</v>
      </c>
      <c r="AE2283" s="16">
        <v>3</v>
      </c>
      <c r="AF2283" s="16">
        <v>5</v>
      </c>
      <c r="AG2283" s="16">
        <v>3</v>
      </c>
      <c r="AH2283" s="16">
        <v>3</v>
      </c>
      <c r="AI2283" s="16">
        <v>1</v>
      </c>
      <c r="AJ2283" s="16"/>
      <c r="AL2283" s="16"/>
      <c r="AM2283" s="16"/>
      <c r="AN2283" s="16"/>
      <c r="AO2283" s="16"/>
      <c r="AP2283" s="16"/>
      <c r="AQ2283" s="16"/>
      <c r="AR2283" s="16"/>
      <c r="AS2283" s="16"/>
      <c r="AT2283" s="16"/>
      <c r="AU2283">
        <v>0</v>
      </c>
      <c r="AV2283">
        <v>0</v>
      </c>
      <c r="AW2283">
        <v>0</v>
      </c>
      <c r="AX2283">
        <v>1</v>
      </c>
      <c r="AY2283">
        <v>1</v>
      </c>
      <c r="AZ2283">
        <v>0</v>
      </c>
    </row>
    <row r="2284" spans="1:52" x14ac:dyDescent="0.35">
      <c r="A2284">
        <v>15782</v>
      </c>
      <c r="B2284" t="s">
        <v>69</v>
      </c>
      <c r="C2284" t="s">
        <v>74</v>
      </c>
      <c r="D2284" t="s">
        <v>68</v>
      </c>
      <c r="E2284" t="s">
        <v>81</v>
      </c>
      <c r="F2284" t="s">
        <v>208</v>
      </c>
      <c r="G2284" t="s">
        <v>94</v>
      </c>
      <c r="H2284" t="s">
        <v>98</v>
      </c>
      <c r="I2284" t="s">
        <v>201</v>
      </c>
      <c r="J2284" t="s">
        <v>110</v>
      </c>
      <c r="K2284" t="s">
        <v>116</v>
      </c>
      <c r="L2284">
        <v>6</v>
      </c>
      <c r="P2284">
        <v>6</v>
      </c>
      <c r="Q2284">
        <v>9</v>
      </c>
      <c r="R2284">
        <v>5</v>
      </c>
      <c r="S2284">
        <v>4</v>
      </c>
      <c r="T2284">
        <v>7</v>
      </c>
      <c r="U2284">
        <v>4</v>
      </c>
      <c r="V2284" t="s">
        <v>122</v>
      </c>
      <c r="X2284">
        <v>4</v>
      </c>
      <c r="Y2284" t="s">
        <v>68</v>
      </c>
      <c r="Z2284">
        <v>4</v>
      </c>
      <c r="AA2284">
        <v>3</v>
      </c>
      <c r="AB2284">
        <v>3</v>
      </c>
      <c r="AC2284">
        <v>7</v>
      </c>
      <c r="AD2284" t="s">
        <v>129</v>
      </c>
      <c r="AE2284" s="16">
        <v>4</v>
      </c>
      <c r="AF2284" s="16">
        <v>3</v>
      </c>
      <c r="AG2284" s="16">
        <v>3</v>
      </c>
      <c r="AH2284" s="16">
        <v>5</v>
      </c>
      <c r="AI2284" s="16"/>
      <c r="AJ2284" s="16">
        <v>2</v>
      </c>
      <c r="AL2284" s="16"/>
      <c r="AM2284" s="16"/>
      <c r="AN2284" s="16"/>
      <c r="AO2284" s="16"/>
      <c r="AP2284" s="16"/>
      <c r="AQ2284" s="16"/>
      <c r="AR2284" s="16"/>
      <c r="AS2284" s="16"/>
      <c r="AT2284" s="16"/>
      <c r="AU2284">
        <v>1</v>
      </c>
      <c r="AV2284">
        <v>0</v>
      </c>
      <c r="AW2284">
        <v>0</v>
      </c>
      <c r="AX2284">
        <v>1</v>
      </c>
      <c r="AY2284">
        <v>0</v>
      </c>
      <c r="AZ2284">
        <v>0</v>
      </c>
    </row>
    <row r="2285" spans="1:52" x14ac:dyDescent="0.35">
      <c r="A2285">
        <v>15783</v>
      </c>
      <c r="B2285" t="s">
        <v>69</v>
      </c>
      <c r="C2285" t="s">
        <v>74</v>
      </c>
      <c r="D2285" t="s">
        <v>68</v>
      </c>
      <c r="E2285" t="s">
        <v>77</v>
      </c>
      <c r="F2285" t="s">
        <v>198</v>
      </c>
      <c r="G2285" t="s">
        <v>96</v>
      </c>
      <c r="H2285" t="s">
        <v>97</v>
      </c>
      <c r="I2285" t="s">
        <v>209</v>
      </c>
      <c r="J2285" t="s">
        <v>111</v>
      </c>
      <c r="K2285" t="s">
        <v>204</v>
      </c>
      <c r="L2285">
        <v>10</v>
      </c>
      <c r="X2285" s="16"/>
      <c r="Y2285" t="s">
        <v>69</v>
      </c>
      <c r="AB2285">
        <v>4</v>
      </c>
      <c r="AE2285" s="16"/>
      <c r="AF2285" s="16"/>
      <c r="AG2285" s="16"/>
      <c r="AH2285" s="16"/>
      <c r="AI2285" s="16"/>
      <c r="AJ2285" s="16"/>
      <c r="AK2285">
        <v>9</v>
      </c>
      <c r="AL2285" s="16">
        <v>10</v>
      </c>
      <c r="AM2285" s="16">
        <v>10</v>
      </c>
      <c r="AN2285" s="16">
        <v>9</v>
      </c>
      <c r="AO2285" s="16">
        <v>7</v>
      </c>
      <c r="AP2285" s="16">
        <v>7</v>
      </c>
      <c r="AQ2285" s="16">
        <v>4</v>
      </c>
      <c r="AR2285" s="16">
        <v>3</v>
      </c>
      <c r="AS2285" s="16">
        <v>2</v>
      </c>
      <c r="AT2285" s="16">
        <v>1</v>
      </c>
      <c r="AU2285">
        <v>1</v>
      </c>
      <c r="AV2285">
        <v>1</v>
      </c>
      <c r="AW2285">
        <v>0</v>
      </c>
      <c r="AX2285">
        <v>1</v>
      </c>
      <c r="AY2285">
        <v>0</v>
      </c>
      <c r="AZ2285">
        <v>0</v>
      </c>
    </row>
    <row r="2286" spans="1:52" x14ac:dyDescent="0.35">
      <c r="A2286">
        <v>15784</v>
      </c>
      <c r="B2286" t="s">
        <v>69</v>
      </c>
      <c r="C2286" t="s">
        <v>74</v>
      </c>
      <c r="D2286" t="s">
        <v>68</v>
      </c>
      <c r="E2286" t="s">
        <v>80</v>
      </c>
      <c r="F2286" t="s">
        <v>198</v>
      </c>
      <c r="G2286" t="s">
        <v>95</v>
      </c>
      <c r="H2286" t="s">
        <v>98</v>
      </c>
      <c r="I2286" t="s">
        <v>197</v>
      </c>
      <c r="J2286" t="s">
        <v>111</v>
      </c>
      <c r="K2286" t="s">
        <v>204</v>
      </c>
      <c r="L2286">
        <v>8</v>
      </c>
      <c r="X2286" s="16"/>
      <c r="Y2286" t="s">
        <v>69</v>
      </c>
      <c r="AB2286">
        <v>4</v>
      </c>
      <c r="AE2286" s="16"/>
      <c r="AF2286" s="16"/>
      <c r="AG2286" s="16"/>
      <c r="AH2286" s="16"/>
      <c r="AI2286" s="16"/>
      <c r="AJ2286" s="16"/>
      <c r="AK2286">
        <v>9</v>
      </c>
      <c r="AL2286" s="16">
        <v>9</v>
      </c>
      <c r="AM2286" s="16">
        <v>8</v>
      </c>
      <c r="AN2286" s="16">
        <v>8</v>
      </c>
      <c r="AO2286" s="16">
        <v>8</v>
      </c>
      <c r="AP2286" s="16">
        <v>8</v>
      </c>
      <c r="AQ2286" s="16">
        <v>4</v>
      </c>
      <c r="AR2286" s="16">
        <v>3</v>
      </c>
      <c r="AS2286" s="16">
        <v>2</v>
      </c>
      <c r="AT2286" s="16">
        <v>1</v>
      </c>
      <c r="AU2286">
        <v>1</v>
      </c>
      <c r="AV2286">
        <v>1</v>
      </c>
      <c r="AW2286">
        <v>0</v>
      </c>
      <c r="AX2286">
        <v>1</v>
      </c>
      <c r="AY2286">
        <v>0</v>
      </c>
      <c r="AZ2286">
        <v>0</v>
      </c>
    </row>
    <row r="2287" spans="1:52" x14ac:dyDescent="0.35">
      <c r="A2287">
        <v>15786</v>
      </c>
      <c r="B2287" t="s">
        <v>69</v>
      </c>
      <c r="C2287" t="s">
        <v>74</v>
      </c>
      <c r="D2287" t="s">
        <v>68</v>
      </c>
      <c r="E2287" t="s">
        <v>80</v>
      </c>
      <c r="F2287" t="s">
        <v>196</v>
      </c>
      <c r="G2287" t="s">
        <v>96</v>
      </c>
      <c r="H2287" t="s">
        <v>98</v>
      </c>
      <c r="I2287" t="s">
        <v>205</v>
      </c>
      <c r="J2287" t="s">
        <v>111</v>
      </c>
      <c r="K2287" t="s">
        <v>116</v>
      </c>
      <c r="L2287">
        <v>9</v>
      </c>
      <c r="X2287" s="16"/>
      <c r="Y2287" t="s">
        <v>69</v>
      </c>
      <c r="AB2287">
        <v>5</v>
      </c>
      <c r="AE2287" s="16"/>
      <c r="AF2287" s="16"/>
      <c r="AG2287" s="16"/>
      <c r="AH2287" s="16"/>
      <c r="AI2287" s="16"/>
      <c r="AJ2287" s="16"/>
      <c r="AK2287">
        <v>9</v>
      </c>
      <c r="AL2287" s="16">
        <v>9</v>
      </c>
      <c r="AM2287" s="16">
        <v>10</v>
      </c>
      <c r="AN2287" s="16">
        <v>7</v>
      </c>
      <c r="AO2287" s="16">
        <v>8</v>
      </c>
      <c r="AP2287" s="16">
        <v>10</v>
      </c>
      <c r="AQ2287" s="16">
        <v>2</v>
      </c>
      <c r="AR2287" s="16">
        <v>1</v>
      </c>
      <c r="AS2287" s="16">
        <v>3</v>
      </c>
      <c r="AT2287" s="16">
        <v>4</v>
      </c>
      <c r="AU2287">
        <v>1</v>
      </c>
      <c r="AV2287">
        <v>1</v>
      </c>
      <c r="AW2287">
        <v>0</v>
      </c>
      <c r="AX2287">
        <v>0</v>
      </c>
      <c r="AY2287">
        <v>1</v>
      </c>
      <c r="AZ2287">
        <v>0</v>
      </c>
    </row>
    <row r="2288" spans="1:52" x14ac:dyDescent="0.35">
      <c r="A2288">
        <v>15787</v>
      </c>
      <c r="B2288" t="s">
        <v>69</v>
      </c>
      <c r="C2288" t="s">
        <v>74</v>
      </c>
      <c r="D2288" t="s">
        <v>68</v>
      </c>
      <c r="E2288" t="s">
        <v>76</v>
      </c>
      <c r="F2288" t="s">
        <v>198</v>
      </c>
      <c r="G2288" t="s">
        <v>95</v>
      </c>
      <c r="H2288" t="s">
        <v>98</v>
      </c>
      <c r="I2288" t="s">
        <v>205</v>
      </c>
      <c r="J2288" t="s">
        <v>111</v>
      </c>
      <c r="K2288" t="s">
        <v>202</v>
      </c>
      <c r="L2288">
        <v>10</v>
      </c>
      <c r="X2288" s="16"/>
      <c r="Y2288" t="s">
        <v>69</v>
      </c>
      <c r="AB2288">
        <v>4</v>
      </c>
      <c r="AE2288" s="16"/>
      <c r="AF2288" s="16"/>
      <c r="AG2288" s="16"/>
      <c r="AH2288" s="16"/>
      <c r="AI2288" s="16"/>
      <c r="AJ2288" s="16"/>
      <c r="AK2288">
        <v>8</v>
      </c>
      <c r="AL2288" s="16">
        <v>7</v>
      </c>
      <c r="AM2288" s="16">
        <v>7</v>
      </c>
      <c r="AN2288" s="16">
        <v>7</v>
      </c>
      <c r="AO2288" s="16">
        <v>8</v>
      </c>
      <c r="AP2288" s="16">
        <v>9</v>
      </c>
      <c r="AQ2288" s="16">
        <v>1</v>
      </c>
      <c r="AR2288" s="16">
        <v>3</v>
      </c>
      <c r="AS2288" s="16">
        <v>4</v>
      </c>
      <c r="AT2288" s="16">
        <v>2</v>
      </c>
      <c r="AU2288">
        <v>1</v>
      </c>
      <c r="AV2288">
        <v>0</v>
      </c>
      <c r="AW2288">
        <v>0</v>
      </c>
      <c r="AX2288">
        <v>1</v>
      </c>
      <c r="AY2288">
        <v>1</v>
      </c>
      <c r="AZ2288">
        <v>0</v>
      </c>
    </row>
    <row r="2289" spans="1:52" x14ac:dyDescent="0.35">
      <c r="A2289">
        <v>15794</v>
      </c>
      <c r="B2289" t="s">
        <v>69</v>
      </c>
      <c r="C2289" t="s">
        <v>74</v>
      </c>
      <c r="D2289" t="s">
        <v>68</v>
      </c>
      <c r="E2289" t="s">
        <v>77</v>
      </c>
      <c r="F2289" t="s">
        <v>196</v>
      </c>
      <c r="G2289" t="s">
        <v>96</v>
      </c>
      <c r="H2289" t="s">
        <v>98</v>
      </c>
      <c r="I2289" t="s">
        <v>207</v>
      </c>
      <c r="J2289" t="s">
        <v>112</v>
      </c>
      <c r="K2289" t="s">
        <v>204</v>
      </c>
      <c r="L2289">
        <v>6</v>
      </c>
      <c r="X2289" s="16"/>
      <c r="Y2289" t="s">
        <v>69</v>
      </c>
      <c r="AB2289">
        <v>2</v>
      </c>
      <c r="AE2289" s="16"/>
      <c r="AF2289" s="16"/>
      <c r="AG2289" s="16"/>
      <c r="AH2289" s="16"/>
      <c r="AI2289" s="16"/>
      <c r="AJ2289" s="16"/>
      <c r="AK2289">
        <v>7</v>
      </c>
      <c r="AL2289" s="16">
        <v>10</v>
      </c>
      <c r="AM2289" s="16">
        <v>10</v>
      </c>
      <c r="AN2289" s="16">
        <v>7</v>
      </c>
      <c r="AO2289" s="16">
        <v>9</v>
      </c>
      <c r="AP2289" s="16">
        <v>9</v>
      </c>
      <c r="AQ2289" s="16">
        <v>1</v>
      </c>
      <c r="AR2289" s="16">
        <v>4</v>
      </c>
      <c r="AS2289" s="16">
        <v>3</v>
      </c>
      <c r="AT2289" s="16">
        <v>2</v>
      </c>
      <c r="AU2289">
        <v>1</v>
      </c>
      <c r="AV2289">
        <v>0</v>
      </c>
      <c r="AW2289">
        <v>0</v>
      </c>
      <c r="AX2289">
        <v>0</v>
      </c>
      <c r="AY2289">
        <v>0</v>
      </c>
      <c r="AZ2289">
        <v>0</v>
      </c>
    </row>
    <row r="2290" spans="1:52" x14ac:dyDescent="0.35">
      <c r="A2290">
        <v>15795</v>
      </c>
      <c r="B2290" t="s">
        <v>69</v>
      </c>
      <c r="C2290" t="s">
        <v>74</v>
      </c>
      <c r="D2290" t="s">
        <v>68</v>
      </c>
      <c r="E2290" t="s">
        <v>80</v>
      </c>
      <c r="F2290" t="s">
        <v>200</v>
      </c>
      <c r="G2290" t="s">
        <v>93</v>
      </c>
      <c r="H2290" t="s">
        <v>98</v>
      </c>
      <c r="I2290" t="s">
        <v>205</v>
      </c>
      <c r="J2290" t="s">
        <v>111</v>
      </c>
      <c r="K2290" t="s">
        <v>202</v>
      </c>
      <c r="L2290">
        <v>9</v>
      </c>
      <c r="X2290" s="16"/>
      <c r="Y2290" t="s">
        <v>68</v>
      </c>
      <c r="Z2290">
        <v>10</v>
      </c>
      <c r="AA2290">
        <v>4</v>
      </c>
      <c r="AB2290">
        <v>4</v>
      </c>
      <c r="AC2290">
        <v>10</v>
      </c>
      <c r="AD2290" t="s">
        <v>128</v>
      </c>
      <c r="AE2290" s="16">
        <v>5</v>
      </c>
      <c r="AF2290" s="16">
        <v>3</v>
      </c>
      <c r="AG2290" s="16">
        <v>3</v>
      </c>
      <c r="AH2290" s="16">
        <v>4</v>
      </c>
      <c r="AI2290" s="16">
        <v>2</v>
      </c>
      <c r="AJ2290" s="16"/>
      <c r="AK2290">
        <v>9</v>
      </c>
      <c r="AL2290" s="16">
        <v>9</v>
      </c>
      <c r="AM2290" s="16">
        <v>10</v>
      </c>
      <c r="AN2290" s="16">
        <v>7</v>
      </c>
      <c r="AO2290" s="16">
        <v>8</v>
      </c>
      <c r="AP2290" s="16">
        <v>9</v>
      </c>
      <c r="AQ2290" s="16">
        <v>1</v>
      </c>
      <c r="AR2290" s="16">
        <v>3</v>
      </c>
      <c r="AS2290" s="16">
        <v>2</v>
      </c>
      <c r="AT2290" s="16">
        <v>4</v>
      </c>
      <c r="AU2290">
        <v>0</v>
      </c>
      <c r="AV2290">
        <v>1</v>
      </c>
      <c r="AW2290">
        <v>1</v>
      </c>
      <c r="AX2290">
        <v>0</v>
      </c>
      <c r="AY2290">
        <v>1</v>
      </c>
      <c r="AZ2290">
        <v>0</v>
      </c>
    </row>
    <row r="2291" spans="1:52" x14ac:dyDescent="0.35">
      <c r="A2291">
        <v>15796</v>
      </c>
      <c r="B2291" t="s">
        <v>69</v>
      </c>
      <c r="C2291" t="s">
        <v>74</v>
      </c>
      <c r="D2291" t="s">
        <v>68</v>
      </c>
      <c r="E2291" t="s">
        <v>83</v>
      </c>
      <c r="F2291" t="s">
        <v>196</v>
      </c>
      <c r="G2291" t="s">
        <v>96</v>
      </c>
      <c r="H2291" t="s">
        <v>98</v>
      </c>
      <c r="I2291" t="s">
        <v>203</v>
      </c>
      <c r="J2291" t="s">
        <v>111</v>
      </c>
      <c r="K2291" t="s">
        <v>116</v>
      </c>
      <c r="L2291">
        <v>9</v>
      </c>
      <c r="X2291" s="16"/>
      <c r="Y2291" t="s">
        <v>68</v>
      </c>
      <c r="Z2291">
        <v>10</v>
      </c>
      <c r="AA2291">
        <v>5</v>
      </c>
      <c r="AB2291">
        <v>5</v>
      </c>
      <c r="AC2291">
        <v>9</v>
      </c>
      <c r="AD2291" t="s">
        <v>129</v>
      </c>
      <c r="AE2291" s="16">
        <v>4</v>
      </c>
      <c r="AF2291" s="16">
        <v>3</v>
      </c>
      <c r="AG2291" s="16">
        <v>3</v>
      </c>
      <c r="AH2291" s="16">
        <v>3</v>
      </c>
      <c r="AI2291" s="16"/>
      <c r="AJ2291" s="16">
        <v>2</v>
      </c>
      <c r="AK2291">
        <v>8</v>
      </c>
      <c r="AL2291" s="16">
        <v>10</v>
      </c>
      <c r="AM2291" s="16">
        <v>7</v>
      </c>
      <c r="AN2291" s="16">
        <v>8</v>
      </c>
      <c r="AO2291" s="16">
        <v>7</v>
      </c>
      <c r="AP2291" s="16">
        <v>8</v>
      </c>
      <c r="AQ2291" s="16">
        <v>2</v>
      </c>
      <c r="AR2291" s="16">
        <v>1</v>
      </c>
      <c r="AS2291" s="16">
        <v>3</v>
      </c>
      <c r="AT2291" s="16">
        <v>4</v>
      </c>
      <c r="AU2291">
        <v>0</v>
      </c>
      <c r="AV2291">
        <v>0</v>
      </c>
      <c r="AW2291">
        <v>1</v>
      </c>
      <c r="AX2291">
        <v>0</v>
      </c>
      <c r="AY2291">
        <v>0</v>
      </c>
      <c r="AZ2291">
        <v>0</v>
      </c>
    </row>
    <row r="2292" spans="1:52" x14ac:dyDescent="0.35">
      <c r="A2292">
        <v>15798</v>
      </c>
      <c r="B2292" t="s">
        <v>69</v>
      </c>
      <c r="C2292" t="s">
        <v>74</v>
      </c>
      <c r="D2292" t="s">
        <v>68</v>
      </c>
      <c r="E2292" t="s">
        <v>82</v>
      </c>
      <c r="F2292" t="s">
        <v>200</v>
      </c>
      <c r="G2292" t="s">
        <v>96</v>
      </c>
      <c r="H2292" t="s">
        <v>97</v>
      </c>
      <c r="I2292" t="s">
        <v>203</v>
      </c>
      <c r="J2292" t="s">
        <v>110</v>
      </c>
      <c r="K2292" t="s">
        <v>204</v>
      </c>
      <c r="L2292">
        <v>9</v>
      </c>
      <c r="P2292">
        <v>10</v>
      </c>
      <c r="Q2292">
        <v>10</v>
      </c>
      <c r="R2292">
        <v>10</v>
      </c>
      <c r="S2292">
        <v>10</v>
      </c>
      <c r="T2292">
        <v>9</v>
      </c>
      <c r="U2292">
        <v>10</v>
      </c>
      <c r="V2292" t="s">
        <v>123</v>
      </c>
      <c r="X2292">
        <v>5</v>
      </c>
      <c r="Y2292" t="s">
        <v>69</v>
      </c>
      <c r="AB2292">
        <v>4</v>
      </c>
      <c r="AE2292" s="16"/>
      <c r="AF2292" s="16"/>
      <c r="AG2292" s="16"/>
      <c r="AH2292" s="16"/>
      <c r="AI2292" s="16"/>
      <c r="AJ2292" s="16"/>
      <c r="AL2292" s="16"/>
      <c r="AM2292" s="16"/>
      <c r="AN2292" s="16"/>
      <c r="AO2292" s="16"/>
      <c r="AP2292" s="16"/>
      <c r="AQ2292" s="16"/>
      <c r="AR2292" s="16"/>
      <c r="AS2292" s="16"/>
      <c r="AT2292" s="16"/>
      <c r="AU2292">
        <v>1</v>
      </c>
      <c r="AV2292">
        <v>1</v>
      </c>
      <c r="AW2292">
        <v>0</v>
      </c>
      <c r="AX2292">
        <v>0</v>
      </c>
      <c r="AY2292">
        <v>0</v>
      </c>
      <c r="AZ2292">
        <v>0</v>
      </c>
    </row>
    <row r="2293" spans="1:52" x14ac:dyDescent="0.35">
      <c r="A2293">
        <v>15800</v>
      </c>
      <c r="B2293" t="s">
        <v>69</v>
      </c>
      <c r="C2293" t="s">
        <v>74</v>
      </c>
      <c r="D2293" t="s">
        <v>68</v>
      </c>
      <c r="E2293" t="s">
        <v>79</v>
      </c>
      <c r="F2293" t="s">
        <v>200</v>
      </c>
      <c r="G2293" t="s">
        <v>96</v>
      </c>
      <c r="H2293" t="s">
        <v>99</v>
      </c>
      <c r="I2293" t="s">
        <v>207</v>
      </c>
      <c r="J2293" t="s">
        <v>111</v>
      </c>
      <c r="K2293" t="s">
        <v>116</v>
      </c>
      <c r="L2293">
        <v>6</v>
      </c>
      <c r="X2293" s="16"/>
      <c r="Y2293" t="s">
        <v>69</v>
      </c>
      <c r="AB2293">
        <v>2</v>
      </c>
      <c r="AE2293" s="16"/>
      <c r="AF2293" s="16"/>
      <c r="AG2293" s="16"/>
      <c r="AH2293" s="16"/>
      <c r="AI2293" s="16"/>
      <c r="AJ2293" s="16"/>
      <c r="AK2293">
        <v>8</v>
      </c>
      <c r="AL2293" s="16">
        <v>8</v>
      </c>
      <c r="AM2293" s="16">
        <v>7</v>
      </c>
      <c r="AN2293" s="16">
        <v>7</v>
      </c>
      <c r="AO2293" s="16">
        <v>10</v>
      </c>
      <c r="AP2293" s="16">
        <v>7</v>
      </c>
      <c r="AQ2293" s="16">
        <v>3</v>
      </c>
      <c r="AR2293" s="16">
        <v>1</v>
      </c>
      <c r="AS2293" s="16">
        <v>4</v>
      </c>
      <c r="AT2293" s="16">
        <v>2</v>
      </c>
      <c r="AU2293">
        <v>1</v>
      </c>
      <c r="AV2293">
        <v>0</v>
      </c>
      <c r="AW2293">
        <v>0</v>
      </c>
      <c r="AX2293">
        <v>0</v>
      </c>
      <c r="AY2293">
        <v>0</v>
      </c>
      <c r="AZ2293">
        <v>0</v>
      </c>
    </row>
    <row r="2294" spans="1:52" x14ac:dyDescent="0.35">
      <c r="A2294">
        <v>15803</v>
      </c>
      <c r="B2294" t="s">
        <v>69</v>
      </c>
      <c r="C2294" t="s">
        <v>74</v>
      </c>
      <c r="D2294" t="s">
        <v>68</v>
      </c>
      <c r="E2294" t="s">
        <v>75</v>
      </c>
      <c r="F2294" t="s">
        <v>198</v>
      </c>
      <c r="G2294" t="s">
        <v>95</v>
      </c>
      <c r="H2294" t="s">
        <v>97</v>
      </c>
      <c r="I2294" t="s">
        <v>203</v>
      </c>
      <c r="J2294" t="s">
        <v>111</v>
      </c>
      <c r="K2294" t="s">
        <v>204</v>
      </c>
      <c r="L2294">
        <v>9</v>
      </c>
      <c r="X2294" s="16"/>
      <c r="Y2294" t="s">
        <v>69</v>
      </c>
      <c r="AB2294">
        <v>4</v>
      </c>
      <c r="AE2294" s="16"/>
      <c r="AF2294" s="16"/>
      <c r="AG2294" s="16"/>
      <c r="AH2294" s="16"/>
      <c r="AI2294" s="16"/>
      <c r="AJ2294" s="16"/>
      <c r="AK2294">
        <v>9</v>
      </c>
      <c r="AL2294" s="16">
        <v>10</v>
      </c>
      <c r="AM2294" s="16">
        <v>9</v>
      </c>
      <c r="AN2294" s="16">
        <v>10</v>
      </c>
      <c r="AO2294" s="16">
        <v>9</v>
      </c>
      <c r="AP2294" s="16">
        <v>7</v>
      </c>
      <c r="AQ2294" s="16">
        <v>2</v>
      </c>
      <c r="AR2294" s="16">
        <v>1</v>
      </c>
      <c r="AS2294" s="16">
        <v>4</v>
      </c>
      <c r="AT2294" s="16">
        <v>3</v>
      </c>
      <c r="AU2294">
        <v>1</v>
      </c>
      <c r="AV2294">
        <v>0</v>
      </c>
      <c r="AW2294">
        <v>0</v>
      </c>
      <c r="AX2294">
        <v>1</v>
      </c>
      <c r="AY2294">
        <v>1</v>
      </c>
      <c r="AZ2294">
        <v>0</v>
      </c>
    </row>
    <row r="2295" spans="1:52" x14ac:dyDescent="0.35">
      <c r="A2295">
        <v>15808</v>
      </c>
      <c r="B2295" t="s">
        <v>69</v>
      </c>
      <c r="C2295" t="s">
        <v>74</v>
      </c>
      <c r="D2295" t="s">
        <v>68</v>
      </c>
      <c r="E2295" t="s">
        <v>77</v>
      </c>
      <c r="F2295" t="s">
        <v>198</v>
      </c>
      <c r="G2295" t="s">
        <v>96</v>
      </c>
      <c r="H2295" t="s">
        <v>97</v>
      </c>
      <c r="I2295" t="s">
        <v>205</v>
      </c>
      <c r="J2295" t="s">
        <v>111</v>
      </c>
      <c r="K2295" t="s">
        <v>204</v>
      </c>
      <c r="L2295">
        <v>9</v>
      </c>
      <c r="X2295" s="16"/>
      <c r="Y2295" t="s">
        <v>69</v>
      </c>
      <c r="AB2295">
        <v>4</v>
      </c>
      <c r="AE2295" s="16"/>
      <c r="AF2295" s="16"/>
      <c r="AG2295" s="16"/>
      <c r="AH2295" s="16"/>
      <c r="AI2295" s="16"/>
      <c r="AJ2295" s="16"/>
      <c r="AK2295">
        <v>9</v>
      </c>
      <c r="AL2295" s="16">
        <v>8</v>
      </c>
      <c r="AM2295" s="16">
        <v>10</v>
      </c>
      <c r="AN2295" s="16">
        <v>8</v>
      </c>
      <c r="AO2295" s="16">
        <v>10</v>
      </c>
      <c r="AP2295" s="16">
        <v>10</v>
      </c>
      <c r="AQ2295" s="16">
        <v>3</v>
      </c>
      <c r="AR2295" s="16">
        <v>1</v>
      </c>
      <c r="AS2295" s="16">
        <v>2</v>
      </c>
      <c r="AT2295" s="16">
        <v>4</v>
      </c>
      <c r="AU2295">
        <v>1</v>
      </c>
      <c r="AV2295">
        <v>1</v>
      </c>
      <c r="AW2295">
        <v>0</v>
      </c>
      <c r="AX2295">
        <v>0</v>
      </c>
      <c r="AY2295">
        <v>0</v>
      </c>
      <c r="AZ2295">
        <v>0</v>
      </c>
    </row>
    <row r="2296" spans="1:52" x14ac:dyDescent="0.35">
      <c r="A2296">
        <v>15810</v>
      </c>
      <c r="B2296" t="s">
        <v>69</v>
      </c>
      <c r="C2296" t="s">
        <v>74</v>
      </c>
      <c r="D2296" t="s">
        <v>68</v>
      </c>
      <c r="E2296" t="s">
        <v>78</v>
      </c>
      <c r="F2296" t="s">
        <v>198</v>
      </c>
      <c r="G2296" t="s">
        <v>95</v>
      </c>
      <c r="H2296" t="s">
        <v>97</v>
      </c>
      <c r="I2296" t="s">
        <v>197</v>
      </c>
      <c r="J2296" t="s">
        <v>111</v>
      </c>
      <c r="K2296" t="s">
        <v>202</v>
      </c>
      <c r="L2296">
        <v>10</v>
      </c>
      <c r="X2296" s="16"/>
      <c r="Y2296" t="s">
        <v>69</v>
      </c>
      <c r="AB2296">
        <v>5</v>
      </c>
      <c r="AE2296" s="16"/>
      <c r="AF2296" s="16"/>
      <c r="AG2296" s="16"/>
      <c r="AH2296" s="16"/>
      <c r="AI2296" s="16"/>
      <c r="AJ2296" s="16"/>
      <c r="AK2296">
        <v>9</v>
      </c>
      <c r="AL2296" s="16">
        <v>8</v>
      </c>
      <c r="AM2296" s="16">
        <v>7</v>
      </c>
      <c r="AN2296" s="16">
        <v>7</v>
      </c>
      <c r="AO2296" s="16">
        <v>8</v>
      </c>
      <c r="AP2296" s="16">
        <v>10</v>
      </c>
      <c r="AQ2296" s="16">
        <v>1</v>
      </c>
      <c r="AR2296" s="16">
        <v>2</v>
      </c>
      <c r="AS2296" s="16">
        <v>3</v>
      </c>
      <c r="AT2296" s="16">
        <v>4</v>
      </c>
      <c r="AU2296">
        <v>1</v>
      </c>
      <c r="AV2296">
        <v>1</v>
      </c>
      <c r="AW2296">
        <v>0</v>
      </c>
      <c r="AX2296">
        <v>1</v>
      </c>
      <c r="AY2296">
        <v>0</v>
      </c>
      <c r="AZ2296">
        <v>0</v>
      </c>
    </row>
    <row r="2297" spans="1:52" x14ac:dyDescent="0.35">
      <c r="A2297">
        <v>15813</v>
      </c>
      <c r="B2297" t="s">
        <v>69</v>
      </c>
      <c r="C2297" t="s">
        <v>74</v>
      </c>
      <c r="D2297" t="s">
        <v>68</v>
      </c>
      <c r="E2297" t="s">
        <v>84</v>
      </c>
      <c r="F2297" t="s">
        <v>196</v>
      </c>
      <c r="G2297" t="s">
        <v>96</v>
      </c>
      <c r="H2297" t="s">
        <v>98</v>
      </c>
      <c r="I2297" t="s">
        <v>199</v>
      </c>
      <c r="J2297" t="s">
        <v>111</v>
      </c>
      <c r="K2297" t="s">
        <v>116</v>
      </c>
      <c r="L2297">
        <v>8</v>
      </c>
      <c r="X2297" s="16"/>
      <c r="Y2297" t="s">
        <v>69</v>
      </c>
      <c r="AB2297">
        <v>4</v>
      </c>
      <c r="AE2297" s="16"/>
      <c r="AF2297" s="16"/>
      <c r="AG2297" s="16"/>
      <c r="AH2297" s="16"/>
      <c r="AI2297" s="16"/>
      <c r="AJ2297" s="16"/>
      <c r="AK2297">
        <v>6</v>
      </c>
      <c r="AL2297" s="16">
        <v>7</v>
      </c>
      <c r="AM2297" s="16">
        <v>4</v>
      </c>
      <c r="AN2297" s="16">
        <v>7</v>
      </c>
      <c r="AO2297" s="16">
        <v>7</v>
      </c>
      <c r="AP2297" s="16">
        <v>7</v>
      </c>
      <c r="AQ2297" s="16">
        <v>2</v>
      </c>
      <c r="AR2297" s="16">
        <v>4</v>
      </c>
      <c r="AS2297" s="16">
        <v>1</v>
      </c>
      <c r="AT2297" s="16">
        <v>3</v>
      </c>
      <c r="AU2297">
        <v>0</v>
      </c>
      <c r="AV2297">
        <v>0</v>
      </c>
      <c r="AW2297">
        <v>0</v>
      </c>
      <c r="AX2297">
        <v>1</v>
      </c>
      <c r="AY2297">
        <v>0</v>
      </c>
      <c r="AZ2297">
        <v>0</v>
      </c>
    </row>
    <row r="2298" spans="1:52" x14ac:dyDescent="0.35">
      <c r="A2298">
        <v>15815</v>
      </c>
      <c r="B2298" t="s">
        <v>69</v>
      </c>
      <c r="C2298" t="s">
        <v>74</v>
      </c>
      <c r="D2298" t="s">
        <v>68</v>
      </c>
      <c r="E2298" t="s">
        <v>81</v>
      </c>
      <c r="F2298" t="s">
        <v>198</v>
      </c>
      <c r="G2298" t="s">
        <v>96</v>
      </c>
      <c r="H2298" t="s">
        <v>97</v>
      </c>
      <c r="I2298" t="s">
        <v>209</v>
      </c>
      <c r="J2298" t="s">
        <v>111</v>
      </c>
      <c r="K2298" t="s">
        <v>204</v>
      </c>
      <c r="L2298">
        <v>8</v>
      </c>
      <c r="X2298" s="16"/>
      <c r="Y2298" t="s">
        <v>68</v>
      </c>
      <c r="Z2298">
        <v>9</v>
      </c>
      <c r="AA2298">
        <v>4</v>
      </c>
      <c r="AB2298">
        <v>3</v>
      </c>
      <c r="AC2298">
        <v>10</v>
      </c>
      <c r="AD2298" t="s">
        <v>129</v>
      </c>
      <c r="AE2298" s="16">
        <v>5</v>
      </c>
      <c r="AF2298" s="16">
        <v>3</v>
      </c>
      <c r="AG2298" s="16">
        <v>3</v>
      </c>
      <c r="AH2298" s="16">
        <v>5</v>
      </c>
      <c r="AI2298" s="16"/>
      <c r="AJ2298" s="16">
        <v>2</v>
      </c>
      <c r="AK2298">
        <v>7</v>
      </c>
      <c r="AL2298" s="16">
        <v>7</v>
      </c>
      <c r="AM2298" s="16">
        <v>7</v>
      </c>
      <c r="AN2298" s="16">
        <v>8</v>
      </c>
      <c r="AO2298" s="16">
        <v>8</v>
      </c>
      <c r="AP2298" s="16">
        <v>8</v>
      </c>
      <c r="AQ2298" s="16">
        <v>1</v>
      </c>
      <c r="AR2298" s="16">
        <v>4</v>
      </c>
      <c r="AS2298" s="16">
        <v>3</v>
      </c>
      <c r="AT2298" s="16">
        <v>2</v>
      </c>
      <c r="AU2298">
        <v>1</v>
      </c>
      <c r="AV2298">
        <v>0</v>
      </c>
      <c r="AW2298">
        <v>0</v>
      </c>
      <c r="AX2298">
        <v>1</v>
      </c>
      <c r="AY2298">
        <v>1</v>
      </c>
      <c r="AZ2298">
        <v>0</v>
      </c>
    </row>
    <row r="2299" spans="1:52" x14ac:dyDescent="0.35">
      <c r="A2299">
        <v>15817</v>
      </c>
      <c r="B2299" t="s">
        <v>69</v>
      </c>
      <c r="C2299" t="s">
        <v>74</v>
      </c>
      <c r="D2299" t="s">
        <v>68</v>
      </c>
      <c r="E2299" t="s">
        <v>75</v>
      </c>
      <c r="F2299" t="s">
        <v>198</v>
      </c>
      <c r="G2299" t="s">
        <v>96</v>
      </c>
      <c r="H2299" t="s">
        <v>98</v>
      </c>
      <c r="I2299" t="s">
        <v>199</v>
      </c>
      <c r="J2299" t="s">
        <v>111</v>
      </c>
      <c r="K2299" t="s">
        <v>204</v>
      </c>
      <c r="L2299">
        <v>9</v>
      </c>
      <c r="X2299" s="16"/>
      <c r="Y2299" t="s">
        <v>69</v>
      </c>
      <c r="AB2299">
        <v>5</v>
      </c>
      <c r="AE2299" s="16"/>
      <c r="AF2299" s="16"/>
      <c r="AG2299" s="16"/>
      <c r="AH2299" s="16"/>
      <c r="AI2299" s="16"/>
      <c r="AJ2299" s="16"/>
      <c r="AK2299">
        <v>8</v>
      </c>
      <c r="AL2299" s="16">
        <v>10</v>
      </c>
      <c r="AM2299" s="16">
        <v>10</v>
      </c>
      <c r="AN2299" s="16">
        <v>7</v>
      </c>
      <c r="AO2299" s="16">
        <v>9</v>
      </c>
      <c r="AP2299" s="16">
        <v>7</v>
      </c>
      <c r="AQ2299" s="16">
        <v>1</v>
      </c>
      <c r="AR2299" s="16">
        <v>4</v>
      </c>
      <c r="AS2299" s="16">
        <v>2</v>
      </c>
      <c r="AT2299" s="16">
        <v>3</v>
      </c>
      <c r="AU2299">
        <v>0</v>
      </c>
      <c r="AV2299">
        <v>0</v>
      </c>
      <c r="AW2299">
        <v>0</v>
      </c>
      <c r="AX2299">
        <v>0</v>
      </c>
      <c r="AY2299">
        <v>1</v>
      </c>
      <c r="AZ2299">
        <v>0</v>
      </c>
    </row>
    <row r="2300" spans="1:52" x14ac:dyDescent="0.35">
      <c r="A2300">
        <v>15818</v>
      </c>
      <c r="B2300" t="s">
        <v>69</v>
      </c>
      <c r="C2300" t="s">
        <v>74</v>
      </c>
      <c r="D2300" t="s">
        <v>68</v>
      </c>
      <c r="E2300" t="s">
        <v>86</v>
      </c>
      <c r="F2300" t="s">
        <v>196</v>
      </c>
      <c r="G2300" t="s">
        <v>96</v>
      </c>
      <c r="H2300" t="s">
        <v>98</v>
      </c>
      <c r="I2300" t="s">
        <v>203</v>
      </c>
      <c r="J2300" t="s">
        <v>111</v>
      </c>
      <c r="K2300" t="s">
        <v>202</v>
      </c>
      <c r="L2300">
        <v>9</v>
      </c>
      <c r="X2300" s="16"/>
      <c r="Y2300" t="s">
        <v>69</v>
      </c>
      <c r="AB2300">
        <v>4</v>
      </c>
      <c r="AE2300" s="16"/>
      <c r="AF2300" s="16"/>
      <c r="AG2300" s="16"/>
      <c r="AH2300" s="16"/>
      <c r="AI2300" s="16"/>
      <c r="AJ2300" s="16"/>
      <c r="AK2300">
        <v>9</v>
      </c>
      <c r="AL2300" s="16">
        <v>9</v>
      </c>
      <c r="AM2300" s="16">
        <v>8</v>
      </c>
      <c r="AN2300" s="16">
        <v>10</v>
      </c>
      <c r="AO2300" s="16">
        <v>9</v>
      </c>
      <c r="AP2300" s="16">
        <v>10</v>
      </c>
      <c r="AQ2300" s="16">
        <v>2</v>
      </c>
      <c r="AR2300" s="16">
        <v>1</v>
      </c>
      <c r="AS2300" s="16">
        <v>3</v>
      </c>
      <c r="AT2300" s="16">
        <v>4</v>
      </c>
      <c r="AU2300">
        <v>1</v>
      </c>
      <c r="AV2300">
        <v>1</v>
      </c>
      <c r="AW2300">
        <v>1</v>
      </c>
      <c r="AX2300">
        <v>0</v>
      </c>
      <c r="AY2300">
        <v>0</v>
      </c>
      <c r="AZ2300">
        <v>0</v>
      </c>
    </row>
    <row r="2301" spans="1:52" x14ac:dyDescent="0.35">
      <c r="A2301">
        <v>15820</v>
      </c>
      <c r="B2301" t="s">
        <v>69</v>
      </c>
      <c r="C2301" t="s">
        <v>74</v>
      </c>
      <c r="D2301" t="s">
        <v>68</v>
      </c>
      <c r="E2301" t="s">
        <v>82</v>
      </c>
      <c r="F2301" t="s">
        <v>208</v>
      </c>
      <c r="G2301" t="s">
        <v>94</v>
      </c>
      <c r="H2301" t="s">
        <v>98</v>
      </c>
      <c r="I2301" t="s">
        <v>203</v>
      </c>
      <c r="J2301" t="s">
        <v>111</v>
      </c>
      <c r="K2301" t="s">
        <v>204</v>
      </c>
      <c r="L2301">
        <v>5</v>
      </c>
      <c r="X2301" s="16"/>
      <c r="Y2301" t="s">
        <v>68</v>
      </c>
      <c r="Z2301">
        <v>6</v>
      </c>
      <c r="AA2301">
        <v>3</v>
      </c>
      <c r="AB2301">
        <v>3</v>
      </c>
      <c r="AC2301">
        <v>6</v>
      </c>
      <c r="AD2301" t="s">
        <v>128</v>
      </c>
      <c r="AE2301" s="16">
        <v>4</v>
      </c>
      <c r="AF2301" s="16">
        <v>4</v>
      </c>
      <c r="AG2301" s="16">
        <v>3</v>
      </c>
      <c r="AH2301" s="16">
        <v>4</v>
      </c>
      <c r="AI2301" s="16">
        <v>1</v>
      </c>
      <c r="AJ2301" s="16"/>
      <c r="AK2301">
        <v>2</v>
      </c>
      <c r="AL2301" s="16">
        <v>4</v>
      </c>
      <c r="AM2301" s="16">
        <v>5</v>
      </c>
      <c r="AN2301" s="16">
        <v>5</v>
      </c>
      <c r="AO2301" s="16">
        <v>5</v>
      </c>
      <c r="AP2301" s="16">
        <v>5</v>
      </c>
      <c r="AQ2301" s="16">
        <v>2</v>
      </c>
      <c r="AR2301" s="16">
        <v>4</v>
      </c>
      <c r="AS2301" s="16">
        <v>1</v>
      </c>
      <c r="AT2301" s="16">
        <v>3</v>
      </c>
      <c r="AU2301">
        <v>1</v>
      </c>
      <c r="AV2301">
        <v>1</v>
      </c>
      <c r="AW2301">
        <v>0</v>
      </c>
      <c r="AX2301">
        <v>0</v>
      </c>
      <c r="AY2301">
        <v>0</v>
      </c>
      <c r="AZ2301">
        <v>0</v>
      </c>
    </row>
    <row r="2302" spans="1:52" x14ac:dyDescent="0.35">
      <c r="A2302">
        <v>15821</v>
      </c>
      <c r="B2302" t="s">
        <v>69</v>
      </c>
      <c r="C2302" t="s">
        <v>74</v>
      </c>
      <c r="D2302" t="s">
        <v>68</v>
      </c>
      <c r="E2302" t="s">
        <v>86</v>
      </c>
      <c r="F2302" t="s">
        <v>198</v>
      </c>
      <c r="G2302" t="s">
        <v>95</v>
      </c>
      <c r="H2302" t="s">
        <v>97</v>
      </c>
      <c r="I2302" t="s">
        <v>207</v>
      </c>
      <c r="J2302" t="s">
        <v>111</v>
      </c>
      <c r="K2302" t="s">
        <v>202</v>
      </c>
      <c r="L2302">
        <v>10</v>
      </c>
      <c r="X2302" s="16"/>
      <c r="Y2302" t="s">
        <v>68</v>
      </c>
      <c r="Z2302">
        <v>9</v>
      </c>
      <c r="AA2302">
        <v>5</v>
      </c>
      <c r="AB2302">
        <v>5</v>
      </c>
      <c r="AC2302">
        <v>10</v>
      </c>
      <c r="AD2302" t="s">
        <v>128</v>
      </c>
      <c r="AE2302" s="16">
        <v>5</v>
      </c>
      <c r="AF2302" s="16">
        <v>3</v>
      </c>
      <c r="AG2302" s="16">
        <v>3</v>
      </c>
      <c r="AH2302" s="16">
        <v>5</v>
      </c>
      <c r="AI2302" s="16">
        <v>1</v>
      </c>
      <c r="AJ2302" s="16"/>
      <c r="AK2302">
        <v>9</v>
      </c>
      <c r="AL2302" s="16">
        <v>10</v>
      </c>
      <c r="AM2302" s="16">
        <v>9</v>
      </c>
      <c r="AN2302" s="16">
        <v>10</v>
      </c>
      <c r="AO2302" s="16">
        <v>7</v>
      </c>
      <c r="AP2302" s="16">
        <v>9</v>
      </c>
      <c r="AQ2302" s="16">
        <v>1</v>
      </c>
      <c r="AR2302" s="16">
        <v>3</v>
      </c>
      <c r="AS2302" s="16">
        <v>2</v>
      </c>
      <c r="AT2302" s="16">
        <v>4</v>
      </c>
      <c r="AU2302">
        <v>1</v>
      </c>
      <c r="AV2302">
        <v>0</v>
      </c>
      <c r="AW2302">
        <v>0</v>
      </c>
      <c r="AX2302">
        <v>0</v>
      </c>
      <c r="AY2302">
        <v>0</v>
      </c>
      <c r="AZ2302">
        <v>0</v>
      </c>
    </row>
    <row r="2303" spans="1:52" x14ac:dyDescent="0.35">
      <c r="A2303">
        <v>15823</v>
      </c>
      <c r="B2303" t="s">
        <v>69</v>
      </c>
      <c r="C2303" t="s">
        <v>74</v>
      </c>
      <c r="D2303" t="s">
        <v>68</v>
      </c>
      <c r="E2303" t="s">
        <v>85</v>
      </c>
      <c r="F2303" t="s">
        <v>200</v>
      </c>
      <c r="G2303" t="s">
        <v>93</v>
      </c>
      <c r="H2303" t="s">
        <v>99</v>
      </c>
      <c r="I2303" t="s">
        <v>209</v>
      </c>
      <c r="J2303" t="s">
        <v>111</v>
      </c>
      <c r="K2303" t="s">
        <v>204</v>
      </c>
      <c r="L2303">
        <v>5</v>
      </c>
      <c r="X2303" s="16"/>
      <c r="Y2303" t="s">
        <v>69</v>
      </c>
      <c r="AB2303">
        <v>3</v>
      </c>
      <c r="AE2303" s="16"/>
      <c r="AF2303" s="16"/>
      <c r="AG2303" s="16"/>
      <c r="AH2303" s="16"/>
      <c r="AI2303" s="16"/>
      <c r="AJ2303" s="16"/>
      <c r="AK2303">
        <v>2</v>
      </c>
      <c r="AL2303" s="16">
        <v>5</v>
      </c>
      <c r="AM2303" s="16">
        <v>3</v>
      </c>
      <c r="AN2303" s="16">
        <v>2</v>
      </c>
      <c r="AO2303" s="16">
        <v>3</v>
      </c>
      <c r="AP2303" s="16">
        <v>4</v>
      </c>
      <c r="AQ2303" s="16">
        <v>1</v>
      </c>
      <c r="AR2303" s="16">
        <v>4</v>
      </c>
      <c r="AS2303" s="16">
        <v>3</v>
      </c>
      <c r="AT2303" s="16">
        <v>2</v>
      </c>
      <c r="AU2303">
        <v>1</v>
      </c>
      <c r="AV2303">
        <v>0</v>
      </c>
      <c r="AW2303">
        <v>0</v>
      </c>
      <c r="AX2303">
        <v>0</v>
      </c>
      <c r="AY2303">
        <v>0</v>
      </c>
      <c r="AZ2303">
        <v>0</v>
      </c>
    </row>
    <row r="2304" spans="1:52" x14ac:dyDescent="0.35">
      <c r="A2304">
        <v>15825</v>
      </c>
      <c r="B2304" t="s">
        <v>69</v>
      </c>
      <c r="C2304" t="s">
        <v>74</v>
      </c>
      <c r="D2304" t="s">
        <v>68</v>
      </c>
      <c r="E2304" t="s">
        <v>86</v>
      </c>
      <c r="F2304" t="s">
        <v>198</v>
      </c>
      <c r="G2304" t="s">
        <v>95</v>
      </c>
      <c r="H2304" t="s">
        <v>97</v>
      </c>
      <c r="I2304" t="s">
        <v>209</v>
      </c>
      <c r="J2304" t="s">
        <v>111</v>
      </c>
      <c r="K2304" t="s">
        <v>116</v>
      </c>
      <c r="L2304">
        <v>5</v>
      </c>
      <c r="X2304" s="16"/>
      <c r="Y2304" t="s">
        <v>69</v>
      </c>
      <c r="AB2304">
        <v>3</v>
      </c>
      <c r="AE2304" s="16"/>
      <c r="AF2304" s="16"/>
      <c r="AG2304" s="16"/>
      <c r="AH2304" s="16"/>
      <c r="AI2304" s="16"/>
      <c r="AJ2304" s="16"/>
      <c r="AK2304">
        <v>2</v>
      </c>
      <c r="AL2304" s="16">
        <v>4</v>
      </c>
      <c r="AM2304" s="16">
        <v>3</v>
      </c>
      <c r="AN2304" s="16">
        <v>4</v>
      </c>
      <c r="AO2304" s="16">
        <v>5</v>
      </c>
      <c r="AP2304" s="16">
        <v>3</v>
      </c>
      <c r="AQ2304" s="16">
        <v>2</v>
      </c>
      <c r="AR2304" s="16">
        <v>1</v>
      </c>
      <c r="AS2304" s="16">
        <v>3</v>
      </c>
      <c r="AT2304" s="16">
        <v>4</v>
      </c>
      <c r="AU2304">
        <v>1</v>
      </c>
      <c r="AV2304">
        <v>1</v>
      </c>
      <c r="AW2304">
        <v>0</v>
      </c>
      <c r="AX2304">
        <v>0</v>
      </c>
      <c r="AY2304">
        <v>0</v>
      </c>
      <c r="AZ2304">
        <v>0</v>
      </c>
    </row>
    <row r="2305" spans="1:52" x14ac:dyDescent="0.35">
      <c r="A2305">
        <v>15830</v>
      </c>
      <c r="B2305" t="s">
        <v>69</v>
      </c>
      <c r="C2305" t="s">
        <v>74</v>
      </c>
      <c r="D2305" t="s">
        <v>68</v>
      </c>
      <c r="E2305" t="s">
        <v>81</v>
      </c>
      <c r="F2305" t="s">
        <v>196</v>
      </c>
      <c r="G2305" t="s">
        <v>96</v>
      </c>
      <c r="H2305" t="s">
        <v>97</v>
      </c>
      <c r="I2305" t="s">
        <v>206</v>
      </c>
      <c r="J2305" t="s">
        <v>111</v>
      </c>
      <c r="K2305" t="s">
        <v>116</v>
      </c>
      <c r="L2305">
        <v>10</v>
      </c>
      <c r="X2305" s="16"/>
      <c r="Y2305" t="s">
        <v>69</v>
      </c>
      <c r="AB2305">
        <v>4</v>
      </c>
      <c r="AE2305" s="16"/>
      <c r="AF2305" s="16"/>
      <c r="AG2305" s="16"/>
      <c r="AH2305" s="16"/>
      <c r="AI2305" s="16"/>
      <c r="AJ2305" s="16"/>
      <c r="AK2305">
        <v>9</v>
      </c>
      <c r="AL2305" s="16">
        <v>10</v>
      </c>
      <c r="AM2305" s="16">
        <v>8</v>
      </c>
      <c r="AN2305" s="16">
        <v>6</v>
      </c>
      <c r="AO2305" s="16">
        <v>6</v>
      </c>
      <c r="AP2305" s="16">
        <v>6</v>
      </c>
      <c r="AQ2305" s="16">
        <v>4</v>
      </c>
      <c r="AR2305" s="16">
        <v>3</v>
      </c>
      <c r="AS2305" s="16">
        <v>2</v>
      </c>
      <c r="AT2305" s="16">
        <v>1</v>
      </c>
      <c r="AU2305">
        <v>1</v>
      </c>
      <c r="AV2305">
        <v>0</v>
      </c>
      <c r="AW2305">
        <v>0</v>
      </c>
      <c r="AX2305">
        <v>0</v>
      </c>
      <c r="AY2305">
        <v>0</v>
      </c>
      <c r="AZ2305">
        <v>0</v>
      </c>
    </row>
    <row r="2306" spans="1:52" x14ac:dyDescent="0.35">
      <c r="A2306">
        <v>15831</v>
      </c>
      <c r="B2306" t="s">
        <v>69</v>
      </c>
      <c r="C2306" t="s">
        <v>74</v>
      </c>
      <c r="D2306" t="s">
        <v>68</v>
      </c>
      <c r="E2306" t="s">
        <v>82</v>
      </c>
      <c r="F2306" t="s">
        <v>200</v>
      </c>
      <c r="G2306" t="s">
        <v>96</v>
      </c>
      <c r="H2306" t="s">
        <v>99</v>
      </c>
      <c r="I2306" t="s">
        <v>203</v>
      </c>
      <c r="J2306" t="s">
        <v>111</v>
      </c>
      <c r="K2306" t="s">
        <v>202</v>
      </c>
      <c r="L2306">
        <v>9</v>
      </c>
      <c r="X2306" s="16"/>
      <c r="Y2306" t="s">
        <v>69</v>
      </c>
      <c r="AB2306">
        <v>5</v>
      </c>
      <c r="AE2306" s="16"/>
      <c r="AF2306" s="16"/>
      <c r="AG2306" s="16"/>
      <c r="AH2306" s="16"/>
      <c r="AI2306" s="16"/>
      <c r="AJ2306" s="16"/>
      <c r="AK2306">
        <v>10</v>
      </c>
      <c r="AL2306" s="16">
        <v>9</v>
      </c>
      <c r="AM2306" s="16">
        <v>10</v>
      </c>
      <c r="AN2306" s="16">
        <v>8</v>
      </c>
      <c r="AO2306" s="16">
        <v>9</v>
      </c>
      <c r="AP2306" s="16">
        <v>10</v>
      </c>
      <c r="AQ2306" s="16">
        <v>3</v>
      </c>
      <c r="AR2306" s="16">
        <v>2</v>
      </c>
      <c r="AS2306" s="16">
        <v>4</v>
      </c>
      <c r="AT2306" s="16">
        <v>1</v>
      </c>
      <c r="AU2306">
        <v>1</v>
      </c>
      <c r="AV2306">
        <v>1</v>
      </c>
      <c r="AW2306">
        <v>0</v>
      </c>
      <c r="AX2306">
        <v>1</v>
      </c>
      <c r="AY2306">
        <v>0</v>
      </c>
      <c r="AZ2306">
        <v>0</v>
      </c>
    </row>
    <row r="2307" spans="1:52" x14ac:dyDescent="0.35">
      <c r="A2307">
        <v>15838</v>
      </c>
      <c r="B2307" t="s">
        <v>69</v>
      </c>
      <c r="C2307" t="s">
        <v>74</v>
      </c>
      <c r="D2307" t="s">
        <v>68</v>
      </c>
      <c r="E2307" t="s">
        <v>76</v>
      </c>
      <c r="F2307" t="s">
        <v>200</v>
      </c>
      <c r="G2307" t="s">
        <v>94</v>
      </c>
      <c r="H2307" t="s">
        <v>98</v>
      </c>
      <c r="I2307" t="s">
        <v>201</v>
      </c>
      <c r="J2307" t="s">
        <v>110</v>
      </c>
      <c r="K2307" t="s">
        <v>204</v>
      </c>
      <c r="L2307">
        <v>8</v>
      </c>
      <c r="P2307">
        <v>10</v>
      </c>
      <c r="Q2307">
        <v>9</v>
      </c>
      <c r="R2307">
        <v>9</v>
      </c>
      <c r="S2307">
        <v>10</v>
      </c>
      <c r="T2307">
        <v>10</v>
      </c>
      <c r="U2307">
        <v>9</v>
      </c>
      <c r="V2307" t="s">
        <v>124</v>
      </c>
      <c r="X2307">
        <v>4</v>
      </c>
      <c r="Y2307" t="s">
        <v>69</v>
      </c>
      <c r="AB2307">
        <v>3</v>
      </c>
      <c r="AE2307" s="16"/>
      <c r="AF2307" s="16"/>
      <c r="AG2307" s="16"/>
      <c r="AH2307" s="16"/>
      <c r="AI2307" s="16"/>
      <c r="AJ2307" s="16"/>
      <c r="AL2307" s="16"/>
      <c r="AM2307" s="16"/>
      <c r="AN2307" s="16"/>
      <c r="AO2307" s="16"/>
      <c r="AP2307" s="16"/>
      <c r="AQ2307" s="16"/>
      <c r="AR2307" s="16"/>
      <c r="AS2307" s="16"/>
      <c r="AT2307" s="16"/>
      <c r="AU2307">
        <v>1</v>
      </c>
      <c r="AV2307">
        <v>0</v>
      </c>
      <c r="AW2307">
        <v>0</v>
      </c>
      <c r="AX2307">
        <v>0</v>
      </c>
      <c r="AY2307">
        <v>0</v>
      </c>
      <c r="AZ2307">
        <v>0</v>
      </c>
    </row>
    <row r="2308" spans="1:52" x14ac:dyDescent="0.35">
      <c r="A2308">
        <v>15842</v>
      </c>
      <c r="B2308" t="s">
        <v>69</v>
      </c>
      <c r="C2308" t="s">
        <v>74</v>
      </c>
      <c r="D2308" t="s">
        <v>68</v>
      </c>
      <c r="E2308" t="s">
        <v>79</v>
      </c>
      <c r="F2308" t="s">
        <v>198</v>
      </c>
      <c r="G2308" t="s">
        <v>96</v>
      </c>
      <c r="H2308" t="s">
        <v>98</v>
      </c>
      <c r="I2308" t="s">
        <v>197</v>
      </c>
      <c r="J2308" t="s">
        <v>110</v>
      </c>
      <c r="K2308" t="s">
        <v>204</v>
      </c>
      <c r="L2308">
        <v>8</v>
      </c>
      <c r="P2308">
        <v>10</v>
      </c>
      <c r="Q2308">
        <v>10</v>
      </c>
      <c r="R2308">
        <v>9</v>
      </c>
      <c r="S2308">
        <v>8</v>
      </c>
      <c r="T2308">
        <v>9</v>
      </c>
      <c r="U2308">
        <v>10</v>
      </c>
      <c r="V2308" t="s">
        <v>123</v>
      </c>
      <c r="X2308">
        <v>4</v>
      </c>
      <c r="Y2308" t="s">
        <v>68</v>
      </c>
      <c r="Z2308">
        <v>10</v>
      </c>
      <c r="AA2308">
        <v>5</v>
      </c>
      <c r="AB2308">
        <v>5</v>
      </c>
      <c r="AC2308">
        <v>9</v>
      </c>
      <c r="AD2308" t="s">
        <v>128</v>
      </c>
      <c r="AE2308" s="16">
        <v>5</v>
      </c>
      <c r="AF2308" s="16">
        <v>3</v>
      </c>
      <c r="AG2308" s="16">
        <v>3</v>
      </c>
      <c r="AH2308" s="16">
        <v>4</v>
      </c>
      <c r="AI2308" s="16">
        <v>3</v>
      </c>
      <c r="AJ2308" s="16"/>
      <c r="AL2308" s="16"/>
      <c r="AM2308" s="16"/>
      <c r="AN2308" s="16"/>
      <c r="AO2308" s="16"/>
      <c r="AP2308" s="16"/>
      <c r="AQ2308" s="16"/>
      <c r="AR2308" s="16"/>
      <c r="AS2308" s="16"/>
      <c r="AT2308" s="16"/>
      <c r="AU2308">
        <v>0</v>
      </c>
      <c r="AV2308">
        <v>0</v>
      </c>
      <c r="AW2308">
        <v>0</v>
      </c>
      <c r="AX2308">
        <v>1</v>
      </c>
      <c r="AY2308">
        <v>0</v>
      </c>
      <c r="AZ2308">
        <v>0</v>
      </c>
    </row>
    <row r="2309" spans="1:52" x14ac:dyDescent="0.35">
      <c r="A2309">
        <v>15843</v>
      </c>
      <c r="B2309" t="s">
        <v>69</v>
      </c>
      <c r="C2309" t="s">
        <v>74</v>
      </c>
      <c r="D2309" t="s">
        <v>68</v>
      </c>
      <c r="E2309" t="s">
        <v>83</v>
      </c>
      <c r="F2309" t="s">
        <v>200</v>
      </c>
      <c r="G2309" t="s">
        <v>96</v>
      </c>
      <c r="H2309" t="s">
        <v>99</v>
      </c>
      <c r="I2309" t="s">
        <v>205</v>
      </c>
      <c r="J2309" t="s">
        <v>110</v>
      </c>
      <c r="K2309" t="s">
        <v>204</v>
      </c>
      <c r="L2309">
        <v>7</v>
      </c>
      <c r="P2309">
        <v>10</v>
      </c>
      <c r="Q2309">
        <v>9</v>
      </c>
      <c r="R2309">
        <v>10</v>
      </c>
      <c r="S2309">
        <v>8</v>
      </c>
      <c r="T2309">
        <v>10</v>
      </c>
      <c r="U2309">
        <v>9</v>
      </c>
      <c r="V2309" t="s">
        <v>123</v>
      </c>
      <c r="X2309">
        <v>3</v>
      </c>
      <c r="Y2309" t="s">
        <v>69</v>
      </c>
      <c r="AB2309">
        <v>3</v>
      </c>
      <c r="AE2309" s="16"/>
      <c r="AF2309" s="16"/>
      <c r="AG2309" s="16"/>
      <c r="AH2309" s="16"/>
      <c r="AI2309" s="16"/>
      <c r="AJ2309" s="16"/>
      <c r="AL2309" s="16"/>
      <c r="AM2309" s="16"/>
      <c r="AN2309" s="16"/>
      <c r="AO2309" s="16"/>
      <c r="AP2309" s="16"/>
      <c r="AQ2309" s="16"/>
      <c r="AR2309" s="16"/>
      <c r="AS2309" s="16"/>
      <c r="AT2309" s="16"/>
      <c r="AU2309">
        <v>0</v>
      </c>
      <c r="AV2309">
        <v>1</v>
      </c>
      <c r="AW2309">
        <v>0</v>
      </c>
      <c r="AX2309">
        <v>1</v>
      </c>
      <c r="AY2309">
        <v>1</v>
      </c>
      <c r="AZ2309">
        <v>0</v>
      </c>
    </row>
    <row r="2310" spans="1:52" x14ac:dyDescent="0.35">
      <c r="A2310">
        <v>15844</v>
      </c>
      <c r="B2310" t="s">
        <v>69</v>
      </c>
      <c r="C2310" t="s">
        <v>74</v>
      </c>
      <c r="D2310" t="s">
        <v>68</v>
      </c>
      <c r="E2310" t="s">
        <v>84</v>
      </c>
      <c r="F2310" t="s">
        <v>198</v>
      </c>
      <c r="G2310" t="s">
        <v>96</v>
      </c>
      <c r="H2310" t="s">
        <v>97</v>
      </c>
      <c r="I2310" t="s">
        <v>205</v>
      </c>
      <c r="J2310" t="s">
        <v>110</v>
      </c>
      <c r="K2310" t="s">
        <v>202</v>
      </c>
      <c r="L2310">
        <v>7</v>
      </c>
      <c r="P2310">
        <v>10</v>
      </c>
      <c r="Q2310">
        <v>10</v>
      </c>
      <c r="R2310">
        <v>9</v>
      </c>
      <c r="S2310">
        <v>9</v>
      </c>
      <c r="T2310">
        <v>10</v>
      </c>
      <c r="U2310">
        <v>10</v>
      </c>
      <c r="V2310" t="s">
        <v>123</v>
      </c>
      <c r="X2310">
        <v>5</v>
      </c>
      <c r="Y2310" t="s">
        <v>69</v>
      </c>
      <c r="AB2310">
        <v>4</v>
      </c>
      <c r="AE2310" s="16"/>
      <c r="AF2310" s="16"/>
      <c r="AG2310" s="16"/>
      <c r="AH2310" s="16"/>
      <c r="AI2310" s="16"/>
      <c r="AJ2310" s="16"/>
      <c r="AL2310" s="16"/>
      <c r="AM2310" s="16"/>
      <c r="AN2310" s="16"/>
      <c r="AO2310" s="16"/>
      <c r="AP2310" s="16"/>
      <c r="AQ2310" s="16"/>
      <c r="AR2310" s="16"/>
      <c r="AS2310" s="16"/>
      <c r="AT2310" s="16"/>
      <c r="AU2310">
        <v>1</v>
      </c>
      <c r="AV2310">
        <v>1</v>
      </c>
      <c r="AW2310">
        <v>0</v>
      </c>
      <c r="AX2310">
        <v>1</v>
      </c>
      <c r="AY2310">
        <v>1</v>
      </c>
      <c r="AZ2310">
        <v>0</v>
      </c>
    </row>
    <row r="2311" spans="1:52" x14ac:dyDescent="0.35">
      <c r="A2311">
        <v>15845</v>
      </c>
      <c r="B2311" t="s">
        <v>69</v>
      </c>
      <c r="C2311" t="s">
        <v>74</v>
      </c>
      <c r="D2311" t="s">
        <v>68</v>
      </c>
      <c r="E2311" t="s">
        <v>81</v>
      </c>
      <c r="F2311" t="s">
        <v>196</v>
      </c>
      <c r="G2311" t="s">
        <v>96</v>
      </c>
      <c r="H2311" t="s">
        <v>97</v>
      </c>
      <c r="I2311" t="s">
        <v>203</v>
      </c>
      <c r="J2311" t="s">
        <v>110</v>
      </c>
      <c r="K2311" t="s">
        <v>202</v>
      </c>
      <c r="L2311">
        <v>10</v>
      </c>
      <c r="P2311">
        <v>10</v>
      </c>
      <c r="Q2311">
        <v>9</v>
      </c>
      <c r="R2311">
        <v>10</v>
      </c>
      <c r="S2311">
        <v>9</v>
      </c>
      <c r="T2311">
        <v>9</v>
      </c>
      <c r="U2311">
        <v>9</v>
      </c>
      <c r="V2311" t="s">
        <v>123</v>
      </c>
      <c r="X2311">
        <v>5</v>
      </c>
      <c r="Y2311" t="s">
        <v>69</v>
      </c>
      <c r="AB2311">
        <v>5</v>
      </c>
      <c r="AE2311" s="16"/>
      <c r="AF2311" s="16"/>
      <c r="AG2311" s="16"/>
      <c r="AH2311" s="16"/>
      <c r="AI2311" s="16"/>
      <c r="AJ2311" s="16"/>
      <c r="AL2311" s="16"/>
      <c r="AM2311" s="16"/>
      <c r="AN2311" s="16"/>
      <c r="AO2311" s="16"/>
      <c r="AP2311" s="16"/>
      <c r="AQ2311" s="16"/>
      <c r="AR2311" s="16"/>
      <c r="AS2311" s="16"/>
      <c r="AT2311" s="16"/>
      <c r="AU2311">
        <v>1</v>
      </c>
      <c r="AV2311">
        <v>1</v>
      </c>
      <c r="AW2311">
        <v>1</v>
      </c>
      <c r="AX2311">
        <v>1</v>
      </c>
      <c r="AY2311">
        <v>0</v>
      </c>
      <c r="AZ2311">
        <v>0</v>
      </c>
    </row>
    <row r="2312" spans="1:52" x14ac:dyDescent="0.35">
      <c r="A2312">
        <v>15850</v>
      </c>
      <c r="B2312" t="s">
        <v>69</v>
      </c>
      <c r="C2312" t="s">
        <v>74</v>
      </c>
      <c r="D2312" t="s">
        <v>68</v>
      </c>
      <c r="E2312" t="s">
        <v>75</v>
      </c>
      <c r="F2312" t="s">
        <v>198</v>
      </c>
      <c r="G2312" t="s">
        <v>95</v>
      </c>
      <c r="H2312" t="s">
        <v>98</v>
      </c>
      <c r="I2312" t="s">
        <v>207</v>
      </c>
      <c r="J2312" t="s">
        <v>111</v>
      </c>
      <c r="K2312" t="s">
        <v>116</v>
      </c>
      <c r="L2312">
        <v>7</v>
      </c>
      <c r="X2312" s="16"/>
      <c r="Y2312" t="s">
        <v>69</v>
      </c>
      <c r="AB2312">
        <v>5</v>
      </c>
      <c r="AE2312" s="16"/>
      <c r="AF2312" s="16"/>
      <c r="AG2312" s="16"/>
      <c r="AH2312" s="16"/>
      <c r="AI2312" s="16"/>
      <c r="AJ2312" s="16"/>
      <c r="AK2312">
        <v>8</v>
      </c>
      <c r="AL2312" s="16">
        <v>9</v>
      </c>
      <c r="AM2312" s="16">
        <v>7</v>
      </c>
      <c r="AN2312" s="16">
        <v>10</v>
      </c>
      <c r="AO2312" s="16">
        <v>9</v>
      </c>
      <c r="AP2312" s="16">
        <v>9</v>
      </c>
      <c r="AQ2312" s="16">
        <v>2</v>
      </c>
      <c r="AR2312" s="16">
        <v>1</v>
      </c>
      <c r="AS2312" s="16">
        <v>3</v>
      </c>
      <c r="AT2312" s="16">
        <v>4</v>
      </c>
      <c r="AU2312">
        <v>0</v>
      </c>
      <c r="AV2312">
        <v>0</v>
      </c>
      <c r="AW2312">
        <v>1</v>
      </c>
      <c r="AX2312">
        <v>0</v>
      </c>
      <c r="AY2312">
        <v>0</v>
      </c>
      <c r="AZ2312">
        <v>0</v>
      </c>
    </row>
    <row r="2313" spans="1:52" x14ac:dyDescent="0.35">
      <c r="A2313">
        <v>15857</v>
      </c>
      <c r="B2313" t="s">
        <v>69</v>
      </c>
      <c r="C2313" t="s">
        <v>74</v>
      </c>
      <c r="D2313" t="s">
        <v>68</v>
      </c>
      <c r="E2313" t="s">
        <v>86</v>
      </c>
      <c r="F2313" t="s">
        <v>198</v>
      </c>
      <c r="G2313" t="s">
        <v>95</v>
      </c>
      <c r="H2313" t="s">
        <v>97</v>
      </c>
      <c r="I2313" t="s">
        <v>206</v>
      </c>
      <c r="J2313" t="s">
        <v>110</v>
      </c>
      <c r="K2313" t="s">
        <v>116</v>
      </c>
      <c r="L2313">
        <v>10</v>
      </c>
      <c r="P2313">
        <v>7</v>
      </c>
      <c r="Q2313">
        <v>9</v>
      </c>
      <c r="R2313">
        <v>5</v>
      </c>
      <c r="S2313">
        <v>9</v>
      </c>
      <c r="T2313">
        <v>7</v>
      </c>
      <c r="U2313">
        <v>9</v>
      </c>
      <c r="V2313" t="s">
        <v>123</v>
      </c>
      <c r="X2313">
        <v>4</v>
      </c>
      <c r="Y2313" t="s">
        <v>68</v>
      </c>
      <c r="Z2313">
        <v>9</v>
      </c>
      <c r="AA2313">
        <v>5</v>
      </c>
      <c r="AB2313">
        <v>5</v>
      </c>
      <c r="AC2313">
        <v>9</v>
      </c>
      <c r="AD2313" t="s">
        <v>129</v>
      </c>
      <c r="AE2313" s="16">
        <v>3</v>
      </c>
      <c r="AF2313" s="16">
        <v>4</v>
      </c>
      <c r="AG2313" s="16">
        <v>3</v>
      </c>
      <c r="AH2313" s="16">
        <v>5</v>
      </c>
      <c r="AI2313" s="16"/>
      <c r="AJ2313" s="16">
        <v>2</v>
      </c>
      <c r="AL2313" s="16"/>
      <c r="AM2313" s="16"/>
      <c r="AN2313" s="16"/>
      <c r="AO2313" s="16"/>
      <c r="AP2313" s="16"/>
      <c r="AQ2313" s="16"/>
      <c r="AR2313" s="16"/>
      <c r="AS2313" s="16"/>
      <c r="AT2313" s="16"/>
      <c r="AU2313">
        <v>1</v>
      </c>
      <c r="AV2313">
        <v>0</v>
      </c>
      <c r="AW2313">
        <v>0</v>
      </c>
      <c r="AX2313">
        <v>0</v>
      </c>
      <c r="AY2313">
        <v>1</v>
      </c>
      <c r="AZ2313">
        <v>0</v>
      </c>
    </row>
    <row r="2314" spans="1:52" x14ac:dyDescent="0.35">
      <c r="A2314">
        <v>15858</v>
      </c>
      <c r="B2314" t="s">
        <v>69</v>
      </c>
      <c r="C2314" t="s">
        <v>74</v>
      </c>
      <c r="D2314" t="s">
        <v>68</v>
      </c>
      <c r="E2314" t="s">
        <v>80</v>
      </c>
      <c r="F2314" t="s">
        <v>198</v>
      </c>
      <c r="G2314" t="s">
        <v>95</v>
      </c>
      <c r="H2314" t="s">
        <v>97</v>
      </c>
      <c r="I2314" t="s">
        <v>205</v>
      </c>
      <c r="J2314" t="s">
        <v>111</v>
      </c>
      <c r="K2314" t="s">
        <v>204</v>
      </c>
      <c r="L2314">
        <v>9</v>
      </c>
      <c r="X2314" s="16"/>
      <c r="Y2314" t="s">
        <v>69</v>
      </c>
      <c r="AB2314">
        <v>5</v>
      </c>
      <c r="AE2314" s="16"/>
      <c r="AF2314" s="16"/>
      <c r="AG2314" s="16"/>
      <c r="AH2314" s="16"/>
      <c r="AI2314" s="16"/>
      <c r="AJ2314" s="16"/>
      <c r="AK2314">
        <v>9</v>
      </c>
      <c r="AL2314" s="16">
        <v>9</v>
      </c>
      <c r="AM2314" s="16">
        <v>7</v>
      </c>
      <c r="AN2314" s="16">
        <v>6</v>
      </c>
      <c r="AO2314" s="16">
        <v>7</v>
      </c>
      <c r="AP2314" s="16">
        <v>6</v>
      </c>
      <c r="AQ2314" s="16">
        <v>4</v>
      </c>
      <c r="AR2314" s="16">
        <v>1</v>
      </c>
      <c r="AS2314" s="16">
        <v>3</v>
      </c>
      <c r="AT2314" s="16">
        <v>2</v>
      </c>
      <c r="AU2314">
        <v>0</v>
      </c>
      <c r="AV2314">
        <v>1</v>
      </c>
      <c r="AW2314">
        <v>1</v>
      </c>
      <c r="AX2314">
        <v>0</v>
      </c>
      <c r="AY2314">
        <v>0</v>
      </c>
      <c r="AZ2314">
        <v>0</v>
      </c>
    </row>
    <row r="2315" spans="1:52" x14ac:dyDescent="0.35">
      <c r="A2315">
        <v>15863</v>
      </c>
      <c r="B2315" t="s">
        <v>69</v>
      </c>
      <c r="C2315" t="s">
        <v>74</v>
      </c>
      <c r="D2315" t="s">
        <v>68</v>
      </c>
      <c r="E2315" t="s">
        <v>80</v>
      </c>
      <c r="F2315" t="s">
        <v>200</v>
      </c>
      <c r="G2315" t="s">
        <v>94</v>
      </c>
      <c r="H2315" t="s">
        <v>98</v>
      </c>
      <c r="I2315" t="s">
        <v>206</v>
      </c>
      <c r="J2315" t="s">
        <v>111</v>
      </c>
      <c r="K2315" t="s">
        <v>204</v>
      </c>
      <c r="L2315">
        <v>9</v>
      </c>
      <c r="X2315" s="16"/>
      <c r="Y2315" t="s">
        <v>68</v>
      </c>
      <c r="Z2315">
        <v>8</v>
      </c>
      <c r="AA2315">
        <v>5</v>
      </c>
      <c r="AB2315">
        <v>5</v>
      </c>
      <c r="AC2315">
        <v>10</v>
      </c>
      <c r="AD2315" t="s">
        <v>128</v>
      </c>
      <c r="AE2315" s="16">
        <v>3</v>
      </c>
      <c r="AF2315" s="16">
        <v>5</v>
      </c>
      <c r="AG2315" s="16">
        <v>3</v>
      </c>
      <c r="AH2315" s="16">
        <v>4</v>
      </c>
      <c r="AI2315" s="16">
        <v>3</v>
      </c>
      <c r="AJ2315" s="16"/>
      <c r="AK2315">
        <v>9</v>
      </c>
      <c r="AL2315" s="16">
        <v>10</v>
      </c>
      <c r="AM2315" s="16">
        <v>10</v>
      </c>
      <c r="AN2315" s="16">
        <v>7</v>
      </c>
      <c r="AO2315" s="16">
        <v>7</v>
      </c>
      <c r="AP2315" s="16">
        <v>7</v>
      </c>
      <c r="AQ2315" s="16">
        <v>1</v>
      </c>
      <c r="AR2315" s="16">
        <v>3</v>
      </c>
      <c r="AS2315" s="16">
        <v>2</v>
      </c>
      <c r="AT2315" s="16">
        <v>4</v>
      </c>
      <c r="AU2315">
        <v>1</v>
      </c>
      <c r="AV2315">
        <v>1</v>
      </c>
      <c r="AW2315">
        <v>0</v>
      </c>
      <c r="AX2315">
        <v>0</v>
      </c>
      <c r="AY2315">
        <v>0</v>
      </c>
      <c r="AZ2315">
        <v>0</v>
      </c>
    </row>
    <row r="2316" spans="1:52" x14ac:dyDescent="0.35">
      <c r="A2316">
        <v>15864</v>
      </c>
      <c r="B2316" t="s">
        <v>69</v>
      </c>
      <c r="C2316" t="s">
        <v>74</v>
      </c>
      <c r="D2316" t="s">
        <v>68</v>
      </c>
      <c r="E2316" t="s">
        <v>82</v>
      </c>
      <c r="F2316" t="s">
        <v>200</v>
      </c>
      <c r="G2316" t="s">
        <v>94</v>
      </c>
      <c r="H2316" t="s">
        <v>97</v>
      </c>
      <c r="I2316" t="s">
        <v>205</v>
      </c>
      <c r="J2316" t="s">
        <v>111</v>
      </c>
      <c r="K2316" t="s">
        <v>202</v>
      </c>
      <c r="L2316">
        <v>7</v>
      </c>
      <c r="X2316" s="16"/>
      <c r="Y2316" t="s">
        <v>69</v>
      </c>
      <c r="AB2316">
        <v>4</v>
      </c>
      <c r="AE2316" s="16"/>
      <c r="AF2316" s="16"/>
      <c r="AG2316" s="16"/>
      <c r="AH2316" s="16"/>
      <c r="AI2316" s="16"/>
      <c r="AJ2316" s="16"/>
      <c r="AK2316">
        <v>6</v>
      </c>
      <c r="AL2316" s="16">
        <v>6</v>
      </c>
      <c r="AM2316" s="16">
        <v>7</v>
      </c>
      <c r="AN2316" s="16">
        <v>9</v>
      </c>
      <c r="AO2316" s="16">
        <v>4</v>
      </c>
      <c r="AP2316" s="16">
        <v>7</v>
      </c>
      <c r="AQ2316" s="16">
        <v>1</v>
      </c>
      <c r="AR2316" s="16">
        <v>3</v>
      </c>
      <c r="AS2316" s="16">
        <v>2</v>
      </c>
      <c r="AT2316" s="16">
        <v>4</v>
      </c>
      <c r="AU2316">
        <v>0</v>
      </c>
      <c r="AV2316">
        <v>0</v>
      </c>
      <c r="AW2316">
        <v>1</v>
      </c>
      <c r="AX2316">
        <v>1</v>
      </c>
      <c r="AY2316">
        <v>1</v>
      </c>
      <c r="AZ2316">
        <v>0</v>
      </c>
    </row>
    <row r="2317" spans="1:52" x14ac:dyDescent="0.35">
      <c r="A2317">
        <v>15865</v>
      </c>
      <c r="B2317" t="s">
        <v>69</v>
      </c>
      <c r="C2317" t="s">
        <v>74</v>
      </c>
      <c r="D2317" t="s">
        <v>68</v>
      </c>
      <c r="E2317" t="s">
        <v>76</v>
      </c>
      <c r="F2317" t="s">
        <v>200</v>
      </c>
      <c r="G2317" t="s">
        <v>94</v>
      </c>
      <c r="H2317" t="s">
        <v>99</v>
      </c>
      <c r="I2317" t="s">
        <v>201</v>
      </c>
      <c r="J2317" t="s">
        <v>110</v>
      </c>
      <c r="K2317" t="s">
        <v>202</v>
      </c>
      <c r="L2317">
        <v>9</v>
      </c>
      <c r="P2317">
        <v>10</v>
      </c>
      <c r="Q2317">
        <v>10</v>
      </c>
      <c r="R2317">
        <v>10</v>
      </c>
      <c r="S2317">
        <v>10</v>
      </c>
      <c r="T2317">
        <v>9</v>
      </c>
      <c r="U2317">
        <v>10</v>
      </c>
      <c r="V2317" t="s">
        <v>124</v>
      </c>
      <c r="X2317">
        <v>4</v>
      </c>
      <c r="Y2317" t="s">
        <v>68</v>
      </c>
      <c r="Z2317">
        <v>10</v>
      </c>
      <c r="AA2317">
        <v>4</v>
      </c>
      <c r="AB2317">
        <v>5</v>
      </c>
      <c r="AC2317">
        <v>9</v>
      </c>
      <c r="AD2317" t="s">
        <v>129</v>
      </c>
      <c r="AE2317" s="16">
        <v>4</v>
      </c>
      <c r="AF2317" s="16">
        <v>4</v>
      </c>
      <c r="AG2317" s="16">
        <v>3</v>
      </c>
      <c r="AH2317" s="16">
        <v>4</v>
      </c>
      <c r="AI2317" s="16"/>
      <c r="AJ2317" s="16">
        <v>2</v>
      </c>
      <c r="AL2317" s="16"/>
      <c r="AM2317" s="16"/>
      <c r="AN2317" s="16"/>
      <c r="AO2317" s="16"/>
      <c r="AP2317" s="16"/>
      <c r="AQ2317" s="16"/>
      <c r="AR2317" s="16"/>
      <c r="AS2317" s="16"/>
      <c r="AT2317" s="16"/>
      <c r="AU2317">
        <v>1</v>
      </c>
      <c r="AV2317">
        <v>0</v>
      </c>
      <c r="AW2317">
        <v>0</v>
      </c>
      <c r="AX2317">
        <v>0</v>
      </c>
      <c r="AY2317">
        <v>0</v>
      </c>
      <c r="AZ2317">
        <v>0</v>
      </c>
    </row>
    <row r="2318" spans="1:52" x14ac:dyDescent="0.35">
      <c r="A2318">
        <v>15866</v>
      </c>
      <c r="B2318" t="s">
        <v>69</v>
      </c>
      <c r="C2318" t="s">
        <v>74</v>
      </c>
      <c r="D2318" t="s">
        <v>68</v>
      </c>
      <c r="E2318" t="s">
        <v>75</v>
      </c>
      <c r="F2318" t="s">
        <v>200</v>
      </c>
      <c r="G2318" t="s">
        <v>94</v>
      </c>
      <c r="H2318" t="s">
        <v>98</v>
      </c>
      <c r="I2318" t="s">
        <v>197</v>
      </c>
      <c r="J2318" t="s">
        <v>111</v>
      </c>
      <c r="K2318" t="s">
        <v>204</v>
      </c>
      <c r="L2318">
        <v>9</v>
      </c>
      <c r="X2318" s="16"/>
      <c r="Y2318" t="s">
        <v>69</v>
      </c>
      <c r="AB2318">
        <v>4</v>
      </c>
      <c r="AE2318" s="16"/>
      <c r="AF2318" s="16"/>
      <c r="AG2318" s="16"/>
      <c r="AH2318" s="16"/>
      <c r="AI2318" s="16"/>
      <c r="AJ2318" s="16"/>
      <c r="AK2318">
        <v>8</v>
      </c>
      <c r="AL2318" s="16">
        <v>9</v>
      </c>
      <c r="AM2318" s="16">
        <v>9</v>
      </c>
      <c r="AN2318" s="16">
        <v>10</v>
      </c>
      <c r="AO2318" s="16">
        <v>7</v>
      </c>
      <c r="AP2318" s="16">
        <v>7</v>
      </c>
      <c r="AQ2318" s="16">
        <v>4</v>
      </c>
      <c r="AR2318" s="16">
        <v>3</v>
      </c>
      <c r="AS2318" s="16">
        <v>2</v>
      </c>
      <c r="AT2318" s="16">
        <v>1</v>
      </c>
      <c r="AU2318">
        <v>0</v>
      </c>
      <c r="AV2318">
        <v>1</v>
      </c>
      <c r="AW2318">
        <v>0</v>
      </c>
      <c r="AX2318">
        <v>1</v>
      </c>
      <c r="AY2318">
        <v>0</v>
      </c>
      <c r="AZ2318">
        <v>0</v>
      </c>
    </row>
    <row r="2319" spans="1:52" x14ac:dyDescent="0.35">
      <c r="A2319">
        <v>15867</v>
      </c>
      <c r="B2319" t="s">
        <v>69</v>
      </c>
      <c r="C2319" t="s">
        <v>74</v>
      </c>
      <c r="D2319" t="s">
        <v>68</v>
      </c>
      <c r="E2319" t="s">
        <v>79</v>
      </c>
      <c r="F2319" t="s">
        <v>198</v>
      </c>
      <c r="G2319" t="s">
        <v>95</v>
      </c>
      <c r="H2319" t="s">
        <v>100</v>
      </c>
      <c r="I2319" t="s">
        <v>209</v>
      </c>
      <c r="J2319" t="s">
        <v>111</v>
      </c>
      <c r="K2319" t="s">
        <v>202</v>
      </c>
      <c r="L2319">
        <v>6</v>
      </c>
      <c r="X2319" s="16"/>
      <c r="Y2319" t="s">
        <v>68</v>
      </c>
      <c r="Z2319">
        <v>5</v>
      </c>
      <c r="AA2319">
        <v>1</v>
      </c>
      <c r="AB2319">
        <v>4</v>
      </c>
      <c r="AC2319">
        <v>5</v>
      </c>
      <c r="AD2319" t="s">
        <v>128</v>
      </c>
      <c r="AE2319" s="16">
        <v>4</v>
      </c>
      <c r="AF2319" s="16">
        <v>3</v>
      </c>
      <c r="AG2319" s="16">
        <v>4</v>
      </c>
      <c r="AH2319" s="16">
        <v>3</v>
      </c>
      <c r="AI2319" s="16">
        <v>1</v>
      </c>
      <c r="AJ2319" s="16"/>
      <c r="AK2319">
        <v>5</v>
      </c>
      <c r="AL2319" s="16">
        <v>5</v>
      </c>
      <c r="AM2319" s="16">
        <v>4</v>
      </c>
      <c r="AN2319" s="16">
        <v>8</v>
      </c>
      <c r="AO2319" s="16">
        <v>4</v>
      </c>
      <c r="AP2319" s="16">
        <v>6</v>
      </c>
      <c r="AQ2319" s="16">
        <v>2</v>
      </c>
      <c r="AR2319" s="16">
        <v>1</v>
      </c>
      <c r="AS2319" s="16">
        <v>3</v>
      </c>
      <c r="AT2319" s="16">
        <v>4</v>
      </c>
      <c r="AU2319">
        <v>0</v>
      </c>
      <c r="AV2319">
        <v>0</v>
      </c>
      <c r="AW2319">
        <v>0</v>
      </c>
      <c r="AX2319">
        <v>1</v>
      </c>
      <c r="AY2319">
        <v>0</v>
      </c>
      <c r="AZ2319">
        <v>0</v>
      </c>
    </row>
    <row r="2320" spans="1:52" x14ac:dyDescent="0.35">
      <c r="A2320">
        <v>15868</v>
      </c>
      <c r="B2320" t="s">
        <v>69</v>
      </c>
      <c r="C2320" t="s">
        <v>74</v>
      </c>
      <c r="D2320" t="s">
        <v>68</v>
      </c>
      <c r="E2320" t="s">
        <v>78</v>
      </c>
      <c r="F2320" t="s">
        <v>198</v>
      </c>
      <c r="G2320" t="s">
        <v>95</v>
      </c>
      <c r="H2320" t="s">
        <v>98</v>
      </c>
      <c r="I2320" t="s">
        <v>206</v>
      </c>
      <c r="J2320" t="s">
        <v>111</v>
      </c>
      <c r="K2320" t="s">
        <v>116</v>
      </c>
      <c r="L2320">
        <v>9</v>
      </c>
      <c r="X2320" s="16"/>
      <c r="Y2320" t="s">
        <v>68</v>
      </c>
      <c r="Z2320">
        <v>10</v>
      </c>
      <c r="AA2320">
        <v>4</v>
      </c>
      <c r="AB2320">
        <v>5</v>
      </c>
      <c r="AC2320">
        <v>10</v>
      </c>
      <c r="AD2320" t="s">
        <v>128</v>
      </c>
      <c r="AE2320" s="16">
        <v>4</v>
      </c>
      <c r="AF2320" s="16">
        <v>5</v>
      </c>
      <c r="AG2320" s="16">
        <v>4</v>
      </c>
      <c r="AH2320" s="16">
        <v>4</v>
      </c>
      <c r="AI2320" s="16">
        <v>1</v>
      </c>
      <c r="AJ2320" s="16"/>
      <c r="AK2320">
        <v>8</v>
      </c>
      <c r="AL2320" s="16">
        <v>9</v>
      </c>
      <c r="AM2320" s="16">
        <v>7</v>
      </c>
      <c r="AN2320" s="16">
        <v>9</v>
      </c>
      <c r="AO2320" s="16">
        <v>9</v>
      </c>
      <c r="AP2320" s="16">
        <v>9</v>
      </c>
      <c r="AQ2320" s="16">
        <v>4</v>
      </c>
      <c r="AR2320" s="16">
        <v>3</v>
      </c>
      <c r="AS2320" s="16">
        <v>2</v>
      </c>
      <c r="AT2320" s="16">
        <v>1</v>
      </c>
      <c r="AU2320">
        <v>0</v>
      </c>
      <c r="AV2320">
        <v>1</v>
      </c>
      <c r="AW2320">
        <v>0</v>
      </c>
      <c r="AX2320">
        <v>0</v>
      </c>
      <c r="AY2320">
        <v>0</v>
      </c>
      <c r="AZ2320">
        <v>0</v>
      </c>
    </row>
    <row r="2321" spans="1:52" x14ac:dyDescent="0.35">
      <c r="A2321">
        <v>15869</v>
      </c>
      <c r="B2321" t="s">
        <v>69</v>
      </c>
      <c r="C2321" t="s">
        <v>74</v>
      </c>
      <c r="D2321" t="s">
        <v>68</v>
      </c>
      <c r="E2321" t="s">
        <v>75</v>
      </c>
      <c r="F2321" t="s">
        <v>200</v>
      </c>
      <c r="G2321" t="s">
        <v>94</v>
      </c>
      <c r="H2321" t="s">
        <v>98</v>
      </c>
      <c r="I2321" t="s">
        <v>199</v>
      </c>
      <c r="J2321" t="s">
        <v>111</v>
      </c>
      <c r="K2321" t="s">
        <v>117</v>
      </c>
      <c r="L2321">
        <v>9</v>
      </c>
      <c r="X2321" s="16"/>
      <c r="Y2321" t="s">
        <v>69</v>
      </c>
      <c r="AB2321">
        <v>5</v>
      </c>
      <c r="AE2321" s="16"/>
      <c r="AF2321" s="16"/>
      <c r="AG2321" s="16"/>
      <c r="AH2321" s="16"/>
      <c r="AI2321" s="16"/>
      <c r="AJ2321" s="16"/>
      <c r="AK2321">
        <v>9</v>
      </c>
      <c r="AL2321" s="16">
        <v>9</v>
      </c>
      <c r="AM2321" s="16">
        <v>9</v>
      </c>
      <c r="AN2321" s="16">
        <v>9</v>
      </c>
      <c r="AO2321" s="16">
        <v>10</v>
      </c>
      <c r="AP2321" s="16">
        <v>10</v>
      </c>
      <c r="AQ2321" s="16">
        <v>2</v>
      </c>
      <c r="AR2321" s="16">
        <v>1</v>
      </c>
      <c r="AS2321" s="16">
        <v>3</v>
      </c>
      <c r="AT2321" s="16">
        <v>4</v>
      </c>
      <c r="AU2321">
        <v>0</v>
      </c>
      <c r="AV2321">
        <v>0</v>
      </c>
      <c r="AW2321">
        <v>1</v>
      </c>
      <c r="AX2321">
        <v>0</v>
      </c>
      <c r="AY2321">
        <v>0</v>
      </c>
      <c r="AZ2321">
        <v>0</v>
      </c>
    </row>
    <row r="2322" spans="1:52" x14ac:dyDescent="0.35">
      <c r="A2322">
        <v>15872</v>
      </c>
      <c r="B2322" t="s">
        <v>69</v>
      </c>
      <c r="C2322" t="s">
        <v>74</v>
      </c>
      <c r="D2322" t="s">
        <v>68</v>
      </c>
      <c r="E2322" t="s">
        <v>78</v>
      </c>
      <c r="F2322" t="s">
        <v>208</v>
      </c>
      <c r="G2322" t="s">
        <v>96</v>
      </c>
      <c r="H2322" t="s">
        <v>98</v>
      </c>
      <c r="I2322" t="s">
        <v>209</v>
      </c>
      <c r="J2322" t="s">
        <v>110</v>
      </c>
      <c r="K2322" t="s">
        <v>204</v>
      </c>
      <c r="L2322">
        <v>10</v>
      </c>
      <c r="P2322">
        <v>10</v>
      </c>
      <c r="Q2322">
        <v>9</v>
      </c>
      <c r="R2322">
        <v>10</v>
      </c>
      <c r="S2322">
        <v>8</v>
      </c>
      <c r="T2322">
        <v>8</v>
      </c>
      <c r="U2322">
        <v>9</v>
      </c>
      <c r="V2322" t="s">
        <v>125</v>
      </c>
      <c r="X2322">
        <v>4</v>
      </c>
      <c r="Y2322" t="s">
        <v>68</v>
      </c>
      <c r="Z2322">
        <v>10</v>
      </c>
      <c r="AA2322">
        <v>4</v>
      </c>
      <c r="AB2322">
        <v>4</v>
      </c>
      <c r="AC2322">
        <v>9</v>
      </c>
      <c r="AD2322" t="s">
        <v>129</v>
      </c>
      <c r="AE2322" s="16">
        <v>4</v>
      </c>
      <c r="AF2322" s="16">
        <v>4</v>
      </c>
      <c r="AG2322" s="16">
        <v>4</v>
      </c>
      <c r="AH2322" s="16">
        <v>5</v>
      </c>
      <c r="AI2322" s="16"/>
      <c r="AJ2322" s="16">
        <v>2</v>
      </c>
      <c r="AL2322" s="16"/>
      <c r="AM2322" s="16"/>
      <c r="AN2322" s="16"/>
      <c r="AO2322" s="16"/>
      <c r="AP2322" s="16"/>
      <c r="AQ2322" s="16"/>
      <c r="AR2322" s="16"/>
      <c r="AS2322" s="16"/>
      <c r="AT2322" s="16"/>
      <c r="AU2322">
        <v>1</v>
      </c>
      <c r="AV2322">
        <v>0</v>
      </c>
      <c r="AW2322">
        <v>0</v>
      </c>
      <c r="AX2322">
        <v>1</v>
      </c>
      <c r="AY2322">
        <v>0</v>
      </c>
      <c r="AZ2322">
        <v>0</v>
      </c>
    </row>
    <row r="2323" spans="1:52" x14ac:dyDescent="0.35">
      <c r="A2323">
        <v>15878</v>
      </c>
      <c r="B2323" t="s">
        <v>69</v>
      </c>
      <c r="C2323" t="s">
        <v>74</v>
      </c>
      <c r="D2323" t="s">
        <v>68</v>
      </c>
      <c r="E2323" t="s">
        <v>86</v>
      </c>
      <c r="F2323" t="s">
        <v>196</v>
      </c>
      <c r="G2323" t="s">
        <v>96</v>
      </c>
      <c r="H2323" t="s">
        <v>98</v>
      </c>
      <c r="I2323" t="s">
        <v>203</v>
      </c>
      <c r="J2323" t="s">
        <v>110</v>
      </c>
      <c r="K2323" t="s">
        <v>204</v>
      </c>
      <c r="L2323">
        <v>9</v>
      </c>
      <c r="P2323">
        <v>10</v>
      </c>
      <c r="Q2323">
        <v>10</v>
      </c>
      <c r="R2323">
        <v>9</v>
      </c>
      <c r="S2323">
        <v>9</v>
      </c>
      <c r="T2323">
        <v>9</v>
      </c>
      <c r="U2323">
        <v>10</v>
      </c>
      <c r="V2323" t="s">
        <v>123</v>
      </c>
      <c r="X2323">
        <v>4</v>
      </c>
      <c r="Y2323" t="s">
        <v>68</v>
      </c>
      <c r="Z2323">
        <v>10</v>
      </c>
      <c r="AA2323">
        <v>4</v>
      </c>
      <c r="AB2323">
        <v>4</v>
      </c>
      <c r="AC2323">
        <v>8</v>
      </c>
      <c r="AD2323" t="s">
        <v>128</v>
      </c>
      <c r="AE2323" s="16">
        <v>5</v>
      </c>
      <c r="AF2323" s="16">
        <v>4</v>
      </c>
      <c r="AG2323" s="16">
        <v>4</v>
      </c>
      <c r="AH2323" s="16">
        <v>4</v>
      </c>
      <c r="AI2323" s="16">
        <v>1</v>
      </c>
      <c r="AJ2323" s="16"/>
      <c r="AL2323" s="16"/>
      <c r="AM2323" s="16"/>
      <c r="AN2323" s="16"/>
      <c r="AO2323" s="16"/>
      <c r="AP2323" s="16"/>
      <c r="AQ2323" s="16"/>
      <c r="AR2323" s="16"/>
      <c r="AS2323" s="16"/>
      <c r="AT2323" s="16"/>
      <c r="AU2323">
        <v>1</v>
      </c>
      <c r="AV2323">
        <v>0</v>
      </c>
      <c r="AW2323">
        <v>0</v>
      </c>
      <c r="AX2323">
        <v>0</v>
      </c>
      <c r="AY2323">
        <v>1</v>
      </c>
      <c r="AZ2323">
        <v>0</v>
      </c>
    </row>
    <row r="2324" spans="1:52" x14ac:dyDescent="0.35">
      <c r="A2324">
        <v>15882</v>
      </c>
      <c r="B2324" t="s">
        <v>69</v>
      </c>
      <c r="C2324" t="s">
        <v>74</v>
      </c>
      <c r="D2324" t="s">
        <v>68</v>
      </c>
      <c r="E2324" t="s">
        <v>78</v>
      </c>
      <c r="F2324" t="s">
        <v>198</v>
      </c>
      <c r="G2324" t="s">
        <v>95</v>
      </c>
      <c r="H2324" t="s">
        <v>97</v>
      </c>
      <c r="I2324" t="s">
        <v>199</v>
      </c>
      <c r="J2324" t="s">
        <v>111</v>
      </c>
      <c r="K2324" t="s">
        <v>204</v>
      </c>
      <c r="L2324">
        <v>7</v>
      </c>
      <c r="X2324" s="16"/>
      <c r="Y2324" t="s">
        <v>69</v>
      </c>
      <c r="AB2324">
        <v>4</v>
      </c>
      <c r="AE2324" s="16"/>
      <c r="AF2324" s="16"/>
      <c r="AG2324" s="16"/>
      <c r="AH2324" s="16"/>
      <c r="AI2324" s="16"/>
      <c r="AJ2324" s="16"/>
      <c r="AK2324">
        <v>5</v>
      </c>
      <c r="AL2324" s="16">
        <v>4</v>
      </c>
      <c r="AM2324" s="16">
        <v>2</v>
      </c>
      <c r="AN2324" s="16">
        <v>6</v>
      </c>
      <c r="AO2324" s="16">
        <v>3</v>
      </c>
      <c r="AP2324" s="16">
        <v>7</v>
      </c>
      <c r="AQ2324" s="16">
        <v>2</v>
      </c>
      <c r="AR2324" s="16">
        <v>4</v>
      </c>
      <c r="AS2324" s="16">
        <v>1</v>
      </c>
      <c r="AT2324" s="16">
        <v>3</v>
      </c>
      <c r="AU2324">
        <v>0</v>
      </c>
      <c r="AV2324">
        <v>0</v>
      </c>
      <c r="AW2324">
        <v>0</v>
      </c>
      <c r="AX2324">
        <v>1</v>
      </c>
      <c r="AY2324">
        <v>0</v>
      </c>
      <c r="AZ2324">
        <v>0</v>
      </c>
    </row>
    <row r="2325" spans="1:52" x14ac:dyDescent="0.35">
      <c r="A2325">
        <v>15884</v>
      </c>
      <c r="B2325" t="s">
        <v>69</v>
      </c>
      <c r="C2325" t="s">
        <v>74</v>
      </c>
      <c r="D2325" t="s">
        <v>68</v>
      </c>
      <c r="E2325" t="s">
        <v>79</v>
      </c>
      <c r="F2325" t="s">
        <v>196</v>
      </c>
      <c r="G2325" t="s">
        <v>96</v>
      </c>
      <c r="H2325" t="s">
        <v>98</v>
      </c>
      <c r="I2325" t="s">
        <v>197</v>
      </c>
      <c r="J2325" t="s">
        <v>111</v>
      </c>
      <c r="K2325" t="s">
        <v>202</v>
      </c>
      <c r="L2325">
        <v>10</v>
      </c>
      <c r="X2325" s="16"/>
      <c r="Y2325" t="s">
        <v>68</v>
      </c>
      <c r="Z2325">
        <v>10</v>
      </c>
      <c r="AA2325">
        <v>4</v>
      </c>
      <c r="AB2325">
        <v>5</v>
      </c>
      <c r="AC2325">
        <v>9</v>
      </c>
      <c r="AD2325" t="s">
        <v>129</v>
      </c>
      <c r="AE2325" s="16">
        <v>5</v>
      </c>
      <c r="AF2325" s="16">
        <v>5</v>
      </c>
      <c r="AG2325" s="16">
        <v>5</v>
      </c>
      <c r="AH2325" s="16">
        <v>4</v>
      </c>
      <c r="AI2325" s="16"/>
      <c r="AJ2325" s="16">
        <v>2</v>
      </c>
      <c r="AK2325">
        <v>9</v>
      </c>
      <c r="AL2325" s="16">
        <v>10</v>
      </c>
      <c r="AM2325" s="16">
        <v>10</v>
      </c>
      <c r="AN2325" s="16">
        <v>7</v>
      </c>
      <c r="AO2325" s="16">
        <v>10</v>
      </c>
      <c r="AP2325" s="16">
        <v>9</v>
      </c>
      <c r="AQ2325" s="16">
        <v>1</v>
      </c>
      <c r="AR2325" s="16">
        <v>2</v>
      </c>
      <c r="AS2325" s="16">
        <v>3</v>
      </c>
      <c r="AT2325" s="16">
        <v>4</v>
      </c>
      <c r="AU2325">
        <v>1</v>
      </c>
      <c r="AV2325">
        <v>0</v>
      </c>
      <c r="AW2325">
        <v>0</v>
      </c>
      <c r="AX2325">
        <v>0</v>
      </c>
      <c r="AY2325">
        <v>0</v>
      </c>
      <c r="AZ2325">
        <v>0</v>
      </c>
    </row>
    <row r="2326" spans="1:52" x14ac:dyDescent="0.35">
      <c r="A2326">
        <v>15885</v>
      </c>
      <c r="B2326" t="s">
        <v>69</v>
      </c>
      <c r="C2326" t="s">
        <v>74</v>
      </c>
      <c r="D2326" t="s">
        <v>68</v>
      </c>
      <c r="E2326" t="s">
        <v>80</v>
      </c>
      <c r="F2326" t="s">
        <v>198</v>
      </c>
      <c r="G2326" t="s">
        <v>95</v>
      </c>
      <c r="H2326" t="s">
        <v>97</v>
      </c>
      <c r="I2326" t="s">
        <v>207</v>
      </c>
      <c r="J2326" t="s">
        <v>111</v>
      </c>
      <c r="K2326" t="s">
        <v>202</v>
      </c>
      <c r="L2326">
        <v>9</v>
      </c>
      <c r="X2326" s="16"/>
      <c r="Y2326" t="s">
        <v>69</v>
      </c>
      <c r="AB2326">
        <v>5</v>
      </c>
      <c r="AE2326" s="16"/>
      <c r="AF2326" s="16"/>
      <c r="AG2326" s="16"/>
      <c r="AH2326" s="16"/>
      <c r="AI2326" s="16"/>
      <c r="AJ2326" s="16"/>
      <c r="AK2326">
        <v>10</v>
      </c>
      <c r="AL2326" s="16">
        <v>10</v>
      </c>
      <c r="AM2326" s="16">
        <v>8</v>
      </c>
      <c r="AN2326" s="16">
        <v>7</v>
      </c>
      <c r="AO2326" s="16">
        <v>10</v>
      </c>
      <c r="AP2326" s="16">
        <v>9</v>
      </c>
      <c r="AQ2326" s="16">
        <v>1</v>
      </c>
      <c r="AR2326" s="16">
        <v>3</v>
      </c>
      <c r="AS2326" s="16">
        <v>4</v>
      </c>
      <c r="AT2326" s="16">
        <v>2</v>
      </c>
      <c r="AU2326">
        <v>1</v>
      </c>
      <c r="AV2326">
        <v>0</v>
      </c>
      <c r="AW2326">
        <v>0</v>
      </c>
      <c r="AX2326">
        <v>0</v>
      </c>
      <c r="AY2326">
        <v>1</v>
      </c>
      <c r="AZ2326">
        <v>0</v>
      </c>
    </row>
    <row r="2327" spans="1:52" x14ac:dyDescent="0.35">
      <c r="A2327">
        <v>15898</v>
      </c>
      <c r="B2327" t="s">
        <v>69</v>
      </c>
      <c r="C2327" t="s">
        <v>74</v>
      </c>
      <c r="D2327" t="s">
        <v>68</v>
      </c>
      <c r="E2327" t="s">
        <v>80</v>
      </c>
      <c r="F2327" t="s">
        <v>196</v>
      </c>
      <c r="G2327" t="s">
        <v>96</v>
      </c>
      <c r="H2327" t="s">
        <v>98</v>
      </c>
      <c r="I2327" t="s">
        <v>203</v>
      </c>
      <c r="J2327" t="s">
        <v>111</v>
      </c>
      <c r="K2327" t="s">
        <v>202</v>
      </c>
      <c r="L2327">
        <v>9</v>
      </c>
      <c r="X2327" s="16"/>
      <c r="Y2327" t="s">
        <v>68</v>
      </c>
      <c r="Z2327">
        <v>10</v>
      </c>
      <c r="AA2327">
        <v>4</v>
      </c>
      <c r="AB2327">
        <v>5</v>
      </c>
      <c r="AC2327">
        <v>9</v>
      </c>
      <c r="AD2327" t="s">
        <v>128</v>
      </c>
      <c r="AE2327" s="16">
        <v>4</v>
      </c>
      <c r="AF2327" s="16">
        <v>4</v>
      </c>
      <c r="AG2327" s="16">
        <v>5</v>
      </c>
      <c r="AH2327" s="16">
        <v>4</v>
      </c>
      <c r="AI2327" s="16">
        <v>1</v>
      </c>
      <c r="AJ2327" s="16"/>
      <c r="AK2327">
        <v>9</v>
      </c>
      <c r="AL2327" s="16">
        <v>9</v>
      </c>
      <c r="AM2327" s="16">
        <v>8</v>
      </c>
      <c r="AN2327" s="16">
        <v>9</v>
      </c>
      <c r="AO2327" s="16">
        <v>7</v>
      </c>
      <c r="AP2327" s="16">
        <v>7</v>
      </c>
      <c r="AQ2327" s="16">
        <v>4</v>
      </c>
      <c r="AR2327" s="16">
        <v>2</v>
      </c>
      <c r="AS2327" s="16">
        <v>3</v>
      </c>
      <c r="AT2327" s="16">
        <v>1</v>
      </c>
      <c r="AU2327">
        <v>0</v>
      </c>
      <c r="AV2327">
        <v>1</v>
      </c>
      <c r="AW2327">
        <v>0</v>
      </c>
      <c r="AX2327">
        <v>1</v>
      </c>
      <c r="AY2327">
        <v>0</v>
      </c>
      <c r="AZ2327">
        <v>0</v>
      </c>
    </row>
    <row r="2328" spans="1:52" x14ac:dyDescent="0.35">
      <c r="A2328">
        <v>15900</v>
      </c>
      <c r="B2328" t="s">
        <v>69</v>
      </c>
      <c r="C2328" t="s">
        <v>74</v>
      </c>
      <c r="D2328" t="s">
        <v>68</v>
      </c>
      <c r="E2328" t="s">
        <v>81</v>
      </c>
      <c r="F2328" t="s">
        <v>198</v>
      </c>
      <c r="G2328" t="s">
        <v>96</v>
      </c>
      <c r="H2328" t="s">
        <v>98</v>
      </c>
      <c r="I2328" t="s">
        <v>207</v>
      </c>
      <c r="J2328" t="s">
        <v>111</v>
      </c>
      <c r="K2328" t="s">
        <v>204</v>
      </c>
      <c r="L2328">
        <v>9</v>
      </c>
      <c r="X2328" s="16"/>
      <c r="Y2328" t="s">
        <v>68</v>
      </c>
      <c r="Z2328">
        <v>10</v>
      </c>
      <c r="AA2328">
        <v>5</v>
      </c>
      <c r="AB2328">
        <v>5</v>
      </c>
      <c r="AC2328">
        <v>9</v>
      </c>
      <c r="AD2328" t="s">
        <v>129</v>
      </c>
      <c r="AE2328" s="16">
        <v>4</v>
      </c>
      <c r="AF2328" s="16">
        <v>4</v>
      </c>
      <c r="AG2328" s="16">
        <v>5</v>
      </c>
      <c r="AH2328" s="16">
        <v>5</v>
      </c>
      <c r="AI2328" s="16"/>
      <c r="AJ2328" s="16">
        <v>3</v>
      </c>
      <c r="AK2328">
        <v>9</v>
      </c>
      <c r="AL2328" s="16">
        <v>10</v>
      </c>
      <c r="AM2328" s="16">
        <v>7</v>
      </c>
      <c r="AN2328" s="16">
        <v>10</v>
      </c>
      <c r="AO2328" s="16">
        <v>10</v>
      </c>
      <c r="AP2328" s="16">
        <v>9</v>
      </c>
      <c r="AQ2328" s="16">
        <v>2</v>
      </c>
      <c r="AR2328" s="16">
        <v>4</v>
      </c>
      <c r="AS2328" s="16">
        <v>3</v>
      </c>
      <c r="AT2328" s="16">
        <v>1</v>
      </c>
      <c r="AU2328">
        <v>0</v>
      </c>
      <c r="AV2328">
        <v>1</v>
      </c>
      <c r="AW2328">
        <v>0</v>
      </c>
      <c r="AX2328">
        <v>0</v>
      </c>
      <c r="AY2328">
        <v>0</v>
      </c>
      <c r="AZ2328">
        <v>0</v>
      </c>
    </row>
    <row r="2329" spans="1:52" x14ac:dyDescent="0.35">
      <c r="A2329">
        <v>15903</v>
      </c>
      <c r="B2329" t="s">
        <v>69</v>
      </c>
      <c r="C2329" t="s">
        <v>74</v>
      </c>
      <c r="D2329" t="s">
        <v>68</v>
      </c>
      <c r="E2329" t="s">
        <v>76</v>
      </c>
      <c r="F2329" t="s">
        <v>208</v>
      </c>
      <c r="G2329" t="s">
        <v>94</v>
      </c>
      <c r="H2329" t="s">
        <v>99</v>
      </c>
      <c r="I2329" t="s">
        <v>209</v>
      </c>
      <c r="J2329" t="s">
        <v>110</v>
      </c>
      <c r="K2329" t="s">
        <v>202</v>
      </c>
      <c r="L2329">
        <v>9</v>
      </c>
      <c r="P2329">
        <v>10</v>
      </c>
      <c r="Q2329">
        <v>10</v>
      </c>
      <c r="R2329">
        <v>10</v>
      </c>
      <c r="S2329">
        <v>9</v>
      </c>
      <c r="T2329">
        <v>9</v>
      </c>
      <c r="U2329">
        <v>10</v>
      </c>
      <c r="V2329" t="s">
        <v>123</v>
      </c>
      <c r="X2329">
        <v>4</v>
      </c>
      <c r="Y2329" t="s">
        <v>69</v>
      </c>
      <c r="AB2329">
        <v>4</v>
      </c>
      <c r="AE2329" s="16"/>
      <c r="AF2329" s="16"/>
      <c r="AG2329" s="16"/>
      <c r="AH2329" s="16"/>
      <c r="AI2329" s="16"/>
      <c r="AJ2329" s="16"/>
      <c r="AL2329" s="16"/>
      <c r="AM2329" s="16"/>
      <c r="AN2329" s="16"/>
      <c r="AO2329" s="16"/>
      <c r="AP2329" s="16"/>
      <c r="AQ2329" s="16"/>
      <c r="AR2329" s="16"/>
      <c r="AS2329" s="16"/>
      <c r="AT2329" s="16"/>
      <c r="AU2329">
        <v>1</v>
      </c>
      <c r="AV2329">
        <v>1</v>
      </c>
      <c r="AW2329">
        <v>0</v>
      </c>
      <c r="AX2329">
        <v>0</v>
      </c>
      <c r="AY2329">
        <v>0</v>
      </c>
      <c r="AZ2329">
        <v>0</v>
      </c>
    </row>
    <row r="2330" spans="1:52" x14ac:dyDescent="0.35">
      <c r="A2330">
        <v>15908</v>
      </c>
      <c r="B2330" t="s">
        <v>69</v>
      </c>
      <c r="C2330" t="s">
        <v>74</v>
      </c>
      <c r="D2330" t="s">
        <v>68</v>
      </c>
      <c r="E2330" t="s">
        <v>80</v>
      </c>
      <c r="F2330" t="s">
        <v>198</v>
      </c>
      <c r="G2330" t="s">
        <v>96</v>
      </c>
      <c r="H2330" t="s">
        <v>98</v>
      </c>
      <c r="I2330" t="s">
        <v>203</v>
      </c>
      <c r="J2330" t="s">
        <v>111</v>
      </c>
      <c r="K2330" t="s">
        <v>202</v>
      </c>
      <c r="L2330">
        <v>9</v>
      </c>
      <c r="X2330" s="16"/>
      <c r="Y2330" t="s">
        <v>69</v>
      </c>
      <c r="AB2330">
        <v>4</v>
      </c>
      <c r="AE2330" s="16"/>
      <c r="AF2330" s="16"/>
      <c r="AG2330" s="16"/>
      <c r="AH2330" s="16"/>
      <c r="AI2330" s="16"/>
      <c r="AJ2330" s="16"/>
      <c r="AK2330">
        <v>9</v>
      </c>
      <c r="AL2330" s="16">
        <v>10</v>
      </c>
      <c r="AM2330" s="16">
        <v>10</v>
      </c>
      <c r="AN2330" s="16">
        <v>8</v>
      </c>
      <c r="AO2330" s="16">
        <v>8</v>
      </c>
      <c r="AP2330" s="16">
        <v>8</v>
      </c>
      <c r="AQ2330" s="16">
        <v>1</v>
      </c>
      <c r="AR2330" s="16">
        <v>3</v>
      </c>
      <c r="AS2330" s="16">
        <v>2</v>
      </c>
      <c r="AT2330" s="16">
        <v>4</v>
      </c>
      <c r="AU2330">
        <v>0</v>
      </c>
      <c r="AV2330">
        <v>0</v>
      </c>
      <c r="AW2330">
        <v>1</v>
      </c>
      <c r="AX2330">
        <v>0</v>
      </c>
      <c r="AY2330">
        <v>0</v>
      </c>
      <c r="AZ2330">
        <v>0</v>
      </c>
    </row>
    <row r="2331" spans="1:52" x14ac:dyDescent="0.35">
      <c r="A2331">
        <v>15910</v>
      </c>
      <c r="B2331" t="s">
        <v>69</v>
      </c>
      <c r="C2331" t="s">
        <v>74</v>
      </c>
      <c r="D2331" t="s">
        <v>68</v>
      </c>
      <c r="E2331" t="s">
        <v>75</v>
      </c>
      <c r="F2331" t="s">
        <v>208</v>
      </c>
      <c r="G2331" t="s">
        <v>94</v>
      </c>
      <c r="H2331" t="s">
        <v>97</v>
      </c>
      <c r="I2331" t="s">
        <v>206</v>
      </c>
      <c r="J2331" t="s">
        <v>111</v>
      </c>
      <c r="K2331" t="s">
        <v>204</v>
      </c>
      <c r="L2331">
        <v>7</v>
      </c>
      <c r="X2331" s="16"/>
      <c r="Y2331" t="s">
        <v>69</v>
      </c>
      <c r="AB2331">
        <v>3</v>
      </c>
      <c r="AE2331" s="16"/>
      <c r="AF2331" s="16"/>
      <c r="AG2331" s="16"/>
      <c r="AH2331" s="16"/>
      <c r="AI2331" s="16"/>
      <c r="AJ2331" s="16"/>
      <c r="AK2331">
        <v>9</v>
      </c>
      <c r="AL2331" s="16">
        <v>9</v>
      </c>
      <c r="AM2331" s="16">
        <v>10</v>
      </c>
      <c r="AN2331" s="16">
        <v>7</v>
      </c>
      <c r="AO2331" s="16">
        <v>7</v>
      </c>
      <c r="AP2331" s="16">
        <v>9</v>
      </c>
      <c r="AQ2331" s="16">
        <v>3</v>
      </c>
      <c r="AR2331" s="16">
        <v>1</v>
      </c>
      <c r="AS2331" s="16">
        <v>4</v>
      </c>
      <c r="AT2331" s="16">
        <v>2</v>
      </c>
      <c r="AU2331">
        <v>0</v>
      </c>
      <c r="AV2331">
        <v>0</v>
      </c>
      <c r="AW2331">
        <v>0</v>
      </c>
      <c r="AX2331">
        <v>1</v>
      </c>
      <c r="AY2331">
        <v>0</v>
      </c>
      <c r="AZ2331">
        <v>0</v>
      </c>
    </row>
    <row r="2332" spans="1:52" x14ac:dyDescent="0.35">
      <c r="A2332">
        <v>15911</v>
      </c>
      <c r="B2332" t="s">
        <v>69</v>
      </c>
      <c r="C2332" t="s">
        <v>74</v>
      </c>
      <c r="D2332" t="s">
        <v>68</v>
      </c>
      <c r="E2332" t="s">
        <v>86</v>
      </c>
      <c r="F2332" t="s">
        <v>196</v>
      </c>
      <c r="G2332" t="s">
        <v>96</v>
      </c>
      <c r="H2332" t="s">
        <v>98</v>
      </c>
      <c r="I2332" t="s">
        <v>205</v>
      </c>
      <c r="J2332" t="s">
        <v>111</v>
      </c>
      <c r="K2332" t="s">
        <v>204</v>
      </c>
      <c r="L2332">
        <v>8</v>
      </c>
      <c r="X2332" s="16"/>
      <c r="Y2332" t="s">
        <v>69</v>
      </c>
      <c r="AB2332">
        <v>5</v>
      </c>
      <c r="AE2332" s="16"/>
      <c r="AF2332" s="16"/>
      <c r="AG2332" s="16"/>
      <c r="AH2332" s="16"/>
      <c r="AI2332" s="16"/>
      <c r="AJ2332" s="16"/>
      <c r="AK2332">
        <v>6</v>
      </c>
      <c r="AL2332" s="16">
        <v>6</v>
      </c>
      <c r="AM2332" s="16">
        <v>3</v>
      </c>
      <c r="AN2332" s="16">
        <v>8</v>
      </c>
      <c r="AO2332" s="16">
        <v>6</v>
      </c>
      <c r="AP2332" s="16">
        <v>6</v>
      </c>
      <c r="AQ2332" s="16">
        <v>2</v>
      </c>
      <c r="AR2332" s="16">
        <v>4</v>
      </c>
      <c r="AS2332" s="16">
        <v>1</v>
      </c>
      <c r="AT2332" s="16">
        <v>3</v>
      </c>
      <c r="AU2332">
        <v>0</v>
      </c>
      <c r="AV2332">
        <v>0</v>
      </c>
      <c r="AW2332">
        <v>1</v>
      </c>
      <c r="AX2332">
        <v>1</v>
      </c>
      <c r="AY2332">
        <v>0</v>
      </c>
      <c r="AZ2332">
        <v>0</v>
      </c>
    </row>
    <row r="2333" spans="1:52" x14ac:dyDescent="0.35">
      <c r="A2333">
        <v>15915</v>
      </c>
      <c r="B2333" t="s">
        <v>69</v>
      </c>
      <c r="C2333" t="s">
        <v>74</v>
      </c>
      <c r="D2333" t="s">
        <v>68</v>
      </c>
      <c r="E2333" t="s">
        <v>86</v>
      </c>
      <c r="F2333" t="s">
        <v>198</v>
      </c>
      <c r="G2333" t="s">
        <v>96</v>
      </c>
      <c r="H2333" t="s">
        <v>98</v>
      </c>
      <c r="I2333" t="s">
        <v>203</v>
      </c>
      <c r="J2333" t="s">
        <v>111</v>
      </c>
      <c r="K2333" t="s">
        <v>204</v>
      </c>
      <c r="L2333">
        <v>9</v>
      </c>
      <c r="X2333" s="16"/>
      <c r="Y2333" t="s">
        <v>69</v>
      </c>
      <c r="AB2333">
        <v>4</v>
      </c>
      <c r="AE2333" s="16"/>
      <c r="AF2333" s="16"/>
      <c r="AG2333" s="16"/>
      <c r="AH2333" s="16"/>
      <c r="AI2333" s="16"/>
      <c r="AJ2333" s="16"/>
      <c r="AK2333">
        <v>9</v>
      </c>
      <c r="AL2333" s="16">
        <v>10</v>
      </c>
      <c r="AM2333" s="16">
        <v>10</v>
      </c>
      <c r="AN2333" s="16">
        <v>6</v>
      </c>
      <c r="AO2333" s="16">
        <v>6</v>
      </c>
      <c r="AP2333" s="16">
        <v>10</v>
      </c>
      <c r="AQ2333" s="16">
        <v>1</v>
      </c>
      <c r="AR2333" s="16">
        <v>2</v>
      </c>
      <c r="AS2333" s="16">
        <v>4</v>
      </c>
      <c r="AT2333" s="16">
        <v>3</v>
      </c>
      <c r="AU2333">
        <v>1</v>
      </c>
      <c r="AV2333">
        <v>0</v>
      </c>
      <c r="AW2333">
        <v>1</v>
      </c>
      <c r="AX2333">
        <v>1</v>
      </c>
      <c r="AY2333">
        <v>0</v>
      </c>
      <c r="AZ2333">
        <v>0</v>
      </c>
    </row>
    <row r="2334" spans="1:52" x14ac:dyDescent="0.35">
      <c r="A2334">
        <v>15917</v>
      </c>
      <c r="B2334" t="s">
        <v>69</v>
      </c>
      <c r="C2334" t="s">
        <v>74</v>
      </c>
      <c r="D2334" t="s">
        <v>68</v>
      </c>
      <c r="E2334" t="s">
        <v>79</v>
      </c>
      <c r="F2334" t="s">
        <v>198</v>
      </c>
      <c r="G2334" t="s">
        <v>96</v>
      </c>
      <c r="H2334" t="s">
        <v>98</v>
      </c>
      <c r="I2334" t="s">
        <v>207</v>
      </c>
      <c r="J2334" t="s">
        <v>111</v>
      </c>
      <c r="K2334" t="s">
        <v>202</v>
      </c>
      <c r="L2334">
        <v>6</v>
      </c>
      <c r="X2334" s="16"/>
      <c r="Y2334" t="s">
        <v>69</v>
      </c>
      <c r="AB2334">
        <v>4</v>
      </c>
      <c r="AE2334" s="16"/>
      <c r="AF2334" s="16"/>
      <c r="AG2334" s="16"/>
      <c r="AH2334" s="16"/>
      <c r="AI2334" s="16"/>
      <c r="AJ2334" s="16"/>
      <c r="AK2334">
        <v>8</v>
      </c>
      <c r="AL2334" s="16">
        <v>9</v>
      </c>
      <c r="AM2334" s="16">
        <v>9</v>
      </c>
      <c r="AN2334" s="16">
        <v>7</v>
      </c>
      <c r="AO2334" s="16">
        <v>8</v>
      </c>
      <c r="AP2334" s="16">
        <v>8</v>
      </c>
      <c r="AQ2334" s="16">
        <v>1</v>
      </c>
      <c r="AR2334" s="16">
        <v>4</v>
      </c>
      <c r="AS2334" s="16">
        <v>2</v>
      </c>
      <c r="AT2334" s="16">
        <v>3</v>
      </c>
      <c r="AU2334">
        <v>0</v>
      </c>
      <c r="AV2334">
        <v>0</v>
      </c>
      <c r="AW2334">
        <v>0</v>
      </c>
      <c r="AX2334">
        <v>0</v>
      </c>
      <c r="AY2334">
        <v>1</v>
      </c>
      <c r="AZ2334">
        <v>0</v>
      </c>
    </row>
    <row r="2335" spans="1:52" x14ac:dyDescent="0.35">
      <c r="A2335">
        <v>15918</v>
      </c>
      <c r="B2335" t="s">
        <v>69</v>
      </c>
      <c r="C2335" t="s">
        <v>74</v>
      </c>
      <c r="D2335" t="s">
        <v>68</v>
      </c>
      <c r="E2335" t="s">
        <v>79</v>
      </c>
      <c r="F2335" t="s">
        <v>198</v>
      </c>
      <c r="G2335" t="s">
        <v>96</v>
      </c>
      <c r="H2335" t="s">
        <v>97</v>
      </c>
      <c r="I2335" t="s">
        <v>201</v>
      </c>
      <c r="J2335" t="s">
        <v>110</v>
      </c>
      <c r="K2335" t="s">
        <v>204</v>
      </c>
      <c r="L2335">
        <v>9</v>
      </c>
      <c r="P2335">
        <v>10</v>
      </c>
      <c r="Q2335">
        <v>9</v>
      </c>
      <c r="R2335">
        <v>9</v>
      </c>
      <c r="S2335">
        <v>10</v>
      </c>
      <c r="T2335">
        <v>9</v>
      </c>
      <c r="U2335">
        <v>9</v>
      </c>
      <c r="V2335" t="s">
        <v>122</v>
      </c>
      <c r="X2335">
        <v>5</v>
      </c>
      <c r="Y2335" t="s">
        <v>69</v>
      </c>
      <c r="AB2335">
        <v>4</v>
      </c>
      <c r="AE2335" s="16"/>
      <c r="AF2335" s="16"/>
      <c r="AG2335" s="16"/>
      <c r="AH2335" s="16"/>
      <c r="AI2335" s="16"/>
      <c r="AJ2335" s="16"/>
      <c r="AL2335" s="16"/>
      <c r="AM2335" s="16"/>
      <c r="AN2335" s="16"/>
      <c r="AO2335" s="16"/>
      <c r="AP2335" s="16"/>
      <c r="AQ2335" s="16"/>
      <c r="AR2335" s="16"/>
      <c r="AS2335" s="16"/>
      <c r="AT2335" s="16"/>
      <c r="AU2335">
        <v>0</v>
      </c>
      <c r="AV2335">
        <v>1</v>
      </c>
      <c r="AW2335">
        <v>1</v>
      </c>
      <c r="AX2335">
        <v>1</v>
      </c>
      <c r="AY2335">
        <v>0</v>
      </c>
      <c r="AZ2335">
        <v>0</v>
      </c>
    </row>
    <row r="2336" spans="1:52" x14ac:dyDescent="0.35">
      <c r="A2336">
        <v>15919</v>
      </c>
      <c r="B2336" t="s">
        <v>69</v>
      </c>
      <c r="C2336" t="s">
        <v>74</v>
      </c>
      <c r="D2336" t="s">
        <v>68</v>
      </c>
      <c r="E2336" t="s">
        <v>83</v>
      </c>
      <c r="F2336" t="s">
        <v>208</v>
      </c>
      <c r="G2336" t="s">
        <v>93</v>
      </c>
      <c r="H2336" t="s">
        <v>98</v>
      </c>
      <c r="I2336" t="s">
        <v>207</v>
      </c>
      <c r="J2336" t="s">
        <v>110</v>
      </c>
      <c r="K2336" t="s">
        <v>116</v>
      </c>
      <c r="L2336">
        <v>3</v>
      </c>
      <c r="P2336">
        <v>5</v>
      </c>
      <c r="Q2336">
        <v>9</v>
      </c>
      <c r="R2336">
        <v>5</v>
      </c>
      <c r="S2336">
        <v>6</v>
      </c>
      <c r="T2336">
        <v>7</v>
      </c>
      <c r="U2336">
        <v>4</v>
      </c>
      <c r="V2336" t="s">
        <v>123</v>
      </c>
      <c r="X2336">
        <v>5</v>
      </c>
      <c r="Y2336" t="s">
        <v>69</v>
      </c>
      <c r="AB2336">
        <v>3</v>
      </c>
      <c r="AE2336" s="16"/>
      <c r="AF2336" s="16"/>
      <c r="AG2336" s="16"/>
      <c r="AH2336" s="16"/>
      <c r="AI2336" s="16"/>
      <c r="AJ2336" s="16"/>
      <c r="AL2336" s="16"/>
      <c r="AM2336" s="16"/>
      <c r="AN2336" s="16"/>
      <c r="AO2336" s="16"/>
      <c r="AP2336" s="16"/>
      <c r="AQ2336" s="16"/>
      <c r="AR2336" s="16"/>
      <c r="AS2336" s="16"/>
      <c r="AT2336" s="16"/>
      <c r="AU2336">
        <v>0</v>
      </c>
      <c r="AV2336">
        <v>1</v>
      </c>
      <c r="AW2336">
        <v>0</v>
      </c>
      <c r="AX2336">
        <v>0</v>
      </c>
      <c r="AY2336">
        <v>0</v>
      </c>
      <c r="AZ2336">
        <v>0</v>
      </c>
    </row>
    <row r="2337" spans="1:52" x14ac:dyDescent="0.35">
      <c r="A2337">
        <v>15923</v>
      </c>
      <c r="B2337" t="s">
        <v>69</v>
      </c>
      <c r="C2337" t="s">
        <v>74</v>
      </c>
      <c r="D2337" t="s">
        <v>68</v>
      </c>
      <c r="E2337" t="s">
        <v>79</v>
      </c>
      <c r="F2337" t="s">
        <v>200</v>
      </c>
      <c r="G2337" t="s">
        <v>96</v>
      </c>
      <c r="H2337" t="s">
        <v>97</v>
      </c>
      <c r="I2337" t="s">
        <v>209</v>
      </c>
      <c r="J2337" t="s">
        <v>111</v>
      </c>
      <c r="K2337" t="s">
        <v>116</v>
      </c>
      <c r="L2337">
        <v>9</v>
      </c>
      <c r="X2337" s="16"/>
      <c r="Y2337" t="s">
        <v>69</v>
      </c>
      <c r="AB2337">
        <v>5</v>
      </c>
      <c r="AE2337" s="16"/>
      <c r="AF2337" s="16"/>
      <c r="AG2337" s="16"/>
      <c r="AH2337" s="16"/>
      <c r="AI2337" s="16"/>
      <c r="AJ2337" s="16"/>
      <c r="AK2337">
        <v>10</v>
      </c>
      <c r="AL2337" s="16">
        <v>10</v>
      </c>
      <c r="AM2337" s="16">
        <v>7</v>
      </c>
      <c r="AN2337" s="16">
        <v>7</v>
      </c>
      <c r="AO2337" s="16">
        <v>9</v>
      </c>
      <c r="AP2337" s="16">
        <v>10</v>
      </c>
      <c r="AQ2337" s="16">
        <v>2</v>
      </c>
      <c r="AR2337" s="16">
        <v>1</v>
      </c>
      <c r="AS2337" s="16">
        <v>3</v>
      </c>
      <c r="AT2337" s="16">
        <v>4</v>
      </c>
      <c r="AU2337">
        <v>0</v>
      </c>
      <c r="AV2337">
        <v>0</v>
      </c>
      <c r="AW2337">
        <v>0</v>
      </c>
      <c r="AX2337">
        <v>1</v>
      </c>
      <c r="AY2337">
        <v>1</v>
      </c>
      <c r="AZ2337">
        <v>0</v>
      </c>
    </row>
    <row r="2338" spans="1:52" x14ac:dyDescent="0.35">
      <c r="A2338">
        <v>15928</v>
      </c>
      <c r="B2338" t="s">
        <v>69</v>
      </c>
      <c r="C2338" t="s">
        <v>74</v>
      </c>
      <c r="D2338" t="s">
        <v>68</v>
      </c>
      <c r="E2338" t="s">
        <v>86</v>
      </c>
      <c r="F2338" t="s">
        <v>198</v>
      </c>
      <c r="G2338" t="s">
        <v>95</v>
      </c>
      <c r="H2338" t="s">
        <v>97</v>
      </c>
      <c r="I2338" t="s">
        <v>205</v>
      </c>
      <c r="J2338" t="s">
        <v>111</v>
      </c>
      <c r="K2338" t="s">
        <v>202</v>
      </c>
      <c r="L2338">
        <v>10</v>
      </c>
      <c r="X2338" s="16"/>
      <c r="Y2338" t="s">
        <v>69</v>
      </c>
      <c r="AB2338">
        <v>5</v>
      </c>
      <c r="AE2338" s="16"/>
      <c r="AF2338" s="16"/>
      <c r="AG2338" s="16"/>
      <c r="AH2338" s="16"/>
      <c r="AI2338" s="16"/>
      <c r="AJ2338" s="16"/>
      <c r="AK2338">
        <v>10</v>
      </c>
      <c r="AL2338" s="16">
        <v>10</v>
      </c>
      <c r="AM2338" s="16">
        <v>7</v>
      </c>
      <c r="AN2338" s="16">
        <v>9</v>
      </c>
      <c r="AO2338" s="16">
        <v>10</v>
      </c>
      <c r="AP2338" s="16">
        <v>7</v>
      </c>
      <c r="AQ2338" s="16">
        <v>1</v>
      </c>
      <c r="AR2338" s="16">
        <v>2</v>
      </c>
      <c r="AS2338" s="16">
        <v>4</v>
      </c>
      <c r="AT2338" s="16">
        <v>3</v>
      </c>
      <c r="AU2338">
        <v>0</v>
      </c>
      <c r="AV2338">
        <v>1</v>
      </c>
      <c r="AW2338">
        <v>0</v>
      </c>
      <c r="AX2338">
        <v>0</v>
      </c>
      <c r="AY2338">
        <v>0</v>
      </c>
      <c r="AZ2338">
        <v>0</v>
      </c>
    </row>
    <row r="2339" spans="1:52" x14ac:dyDescent="0.35">
      <c r="A2339">
        <v>15929</v>
      </c>
      <c r="B2339" t="s">
        <v>69</v>
      </c>
      <c r="C2339" t="s">
        <v>74</v>
      </c>
      <c r="D2339" t="s">
        <v>68</v>
      </c>
      <c r="E2339" t="s">
        <v>79</v>
      </c>
      <c r="F2339" t="s">
        <v>200</v>
      </c>
      <c r="G2339" t="s">
        <v>94</v>
      </c>
      <c r="H2339" t="s">
        <v>98</v>
      </c>
      <c r="I2339" t="s">
        <v>206</v>
      </c>
      <c r="J2339" t="s">
        <v>111</v>
      </c>
      <c r="K2339" t="s">
        <v>204</v>
      </c>
      <c r="L2339">
        <v>9</v>
      </c>
      <c r="X2339" s="16"/>
      <c r="Y2339" t="s">
        <v>69</v>
      </c>
      <c r="AB2339">
        <v>5</v>
      </c>
      <c r="AE2339" s="16"/>
      <c r="AF2339" s="16"/>
      <c r="AG2339" s="16"/>
      <c r="AH2339" s="16"/>
      <c r="AI2339" s="16"/>
      <c r="AJ2339" s="16"/>
      <c r="AK2339">
        <v>10</v>
      </c>
      <c r="AL2339" s="16">
        <v>9</v>
      </c>
      <c r="AM2339" s="16">
        <v>8</v>
      </c>
      <c r="AN2339" s="16">
        <v>8</v>
      </c>
      <c r="AO2339" s="16">
        <v>7</v>
      </c>
      <c r="AP2339" s="16">
        <v>10</v>
      </c>
      <c r="AQ2339" s="16">
        <v>2</v>
      </c>
      <c r="AR2339" s="16">
        <v>4</v>
      </c>
      <c r="AS2339" s="16">
        <v>1</v>
      </c>
      <c r="AT2339" s="16">
        <v>3</v>
      </c>
      <c r="AU2339">
        <v>0</v>
      </c>
      <c r="AV2339">
        <v>0</v>
      </c>
      <c r="AW2339">
        <v>0</v>
      </c>
      <c r="AX2339">
        <v>0</v>
      </c>
      <c r="AY2339">
        <v>1</v>
      </c>
      <c r="AZ2339">
        <v>0</v>
      </c>
    </row>
    <row r="2340" spans="1:52" x14ac:dyDescent="0.35">
      <c r="A2340">
        <v>15936</v>
      </c>
      <c r="B2340" t="s">
        <v>69</v>
      </c>
      <c r="C2340" t="s">
        <v>74</v>
      </c>
      <c r="D2340" t="s">
        <v>68</v>
      </c>
      <c r="E2340" t="s">
        <v>77</v>
      </c>
      <c r="F2340" t="s">
        <v>196</v>
      </c>
      <c r="G2340" t="s">
        <v>96</v>
      </c>
      <c r="H2340" t="s">
        <v>97</v>
      </c>
      <c r="I2340" t="s">
        <v>197</v>
      </c>
      <c r="J2340" t="s">
        <v>111</v>
      </c>
      <c r="K2340" t="s">
        <v>202</v>
      </c>
      <c r="L2340">
        <v>6</v>
      </c>
      <c r="X2340" s="16"/>
      <c r="Y2340" t="s">
        <v>69</v>
      </c>
      <c r="AB2340">
        <v>4</v>
      </c>
      <c r="AE2340" s="16"/>
      <c r="AF2340" s="16"/>
      <c r="AG2340" s="16"/>
      <c r="AH2340" s="16"/>
      <c r="AI2340" s="16"/>
      <c r="AJ2340" s="16"/>
      <c r="AK2340">
        <v>4</v>
      </c>
      <c r="AL2340" s="16">
        <v>7</v>
      </c>
      <c r="AM2340" s="16">
        <v>5</v>
      </c>
      <c r="AN2340" s="16">
        <v>6</v>
      </c>
      <c r="AO2340" s="16">
        <v>7</v>
      </c>
      <c r="AP2340" s="16">
        <v>4</v>
      </c>
      <c r="AQ2340" s="16">
        <v>1</v>
      </c>
      <c r="AR2340" s="16">
        <v>3</v>
      </c>
      <c r="AS2340" s="16">
        <v>2</v>
      </c>
      <c r="AT2340" s="16">
        <v>4</v>
      </c>
      <c r="AU2340">
        <v>1</v>
      </c>
      <c r="AV2340">
        <v>0</v>
      </c>
      <c r="AW2340">
        <v>0</v>
      </c>
      <c r="AX2340">
        <v>0</v>
      </c>
      <c r="AY2340">
        <v>0</v>
      </c>
      <c r="AZ2340">
        <v>0</v>
      </c>
    </row>
    <row r="2341" spans="1:52" x14ac:dyDescent="0.35">
      <c r="A2341">
        <v>15939</v>
      </c>
      <c r="B2341" t="s">
        <v>69</v>
      </c>
      <c r="C2341" t="s">
        <v>74</v>
      </c>
      <c r="D2341" t="s">
        <v>68</v>
      </c>
      <c r="E2341" t="s">
        <v>76</v>
      </c>
      <c r="F2341" t="s">
        <v>198</v>
      </c>
      <c r="G2341" t="s">
        <v>96</v>
      </c>
      <c r="H2341" t="s">
        <v>97</v>
      </c>
      <c r="I2341" t="s">
        <v>203</v>
      </c>
      <c r="J2341" t="s">
        <v>110</v>
      </c>
      <c r="K2341" t="s">
        <v>116</v>
      </c>
      <c r="L2341">
        <v>10</v>
      </c>
      <c r="P2341">
        <v>10</v>
      </c>
      <c r="Q2341">
        <v>10</v>
      </c>
      <c r="R2341">
        <v>10</v>
      </c>
      <c r="S2341">
        <v>9</v>
      </c>
      <c r="T2341">
        <v>8</v>
      </c>
      <c r="U2341">
        <v>10</v>
      </c>
      <c r="V2341" t="s">
        <v>123</v>
      </c>
      <c r="X2341">
        <v>4</v>
      </c>
      <c r="Y2341" t="s">
        <v>69</v>
      </c>
      <c r="AB2341">
        <v>4</v>
      </c>
      <c r="AE2341" s="16"/>
      <c r="AF2341" s="16"/>
      <c r="AG2341" s="16"/>
      <c r="AH2341" s="16"/>
      <c r="AI2341" s="16"/>
      <c r="AJ2341" s="16"/>
      <c r="AL2341" s="16"/>
      <c r="AM2341" s="16"/>
      <c r="AN2341" s="16"/>
      <c r="AO2341" s="16"/>
      <c r="AP2341" s="16"/>
      <c r="AQ2341" s="16"/>
      <c r="AR2341" s="16"/>
      <c r="AS2341" s="16"/>
      <c r="AT2341" s="16"/>
      <c r="AU2341">
        <v>1</v>
      </c>
      <c r="AV2341">
        <v>0</v>
      </c>
      <c r="AW2341">
        <v>0</v>
      </c>
      <c r="AX2341">
        <v>0</v>
      </c>
      <c r="AY2341">
        <v>0</v>
      </c>
      <c r="AZ2341">
        <v>0</v>
      </c>
    </row>
    <row r="2342" spans="1:52" x14ac:dyDescent="0.35">
      <c r="A2342">
        <v>15941</v>
      </c>
      <c r="B2342" t="s">
        <v>69</v>
      </c>
      <c r="C2342" t="s">
        <v>74</v>
      </c>
      <c r="D2342" t="s">
        <v>68</v>
      </c>
      <c r="E2342" t="s">
        <v>83</v>
      </c>
      <c r="F2342" t="s">
        <v>196</v>
      </c>
      <c r="G2342" t="s">
        <v>96</v>
      </c>
      <c r="H2342" t="s">
        <v>97</v>
      </c>
      <c r="I2342" t="s">
        <v>209</v>
      </c>
      <c r="J2342" t="s">
        <v>112</v>
      </c>
      <c r="K2342" t="s">
        <v>202</v>
      </c>
      <c r="L2342">
        <v>10</v>
      </c>
      <c r="X2342" s="16"/>
      <c r="Y2342" t="s">
        <v>69</v>
      </c>
      <c r="AB2342">
        <v>4</v>
      </c>
      <c r="AE2342" s="16"/>
      <c r="AF2342" s="16"/>
      <c r="AG2342" s="16"/>
      <c r="AH2342" s="16"/>
      <c r="AI2342" s="16"/>
      <c r="AJ2342" s="16"/>
      <c r="AK2342">
        <v>10</v>
      </c>
      <c r="AL2342" s="16">
        <v>9</v>
      </c>
      <c r="AM2342" s="16">
        <v>8</v>
      </c>
      <c r="AN2342" s="16">
        <v>7</v>
      </c>
      <c r="AO2342" s="16">
        <v>9</v>
      </c>
      <c r="AP2342" s="16">
        <v>9</v>
      </c>
      <c r="AQ2342" s="16">
        <v>1</v>
      </c>
      <c r="AR2342" s="16">
        <v>2</v>
      </c>
      <c r="AS2342" s="16">
        <v>3</v>
      </c>
      <c r="AT2342" s="16">
        <v>4</v>
      </c>
      <c r="AU2342">
        <v>1</v>
      </c>
      <c r="AV2342">
        <v>0</v>
      </c>
      <c r="AW2342">
        <v>0</v>
      </c>
      <c r="AX2342">
        <v>1</v>
      </c>
      <c r="AY2342">
        <v>1</v>
      </c>
      <c r="AZ2342">
        <v>0</v>
      </c>
    </row>
    <row r="2343" spans="1:52" x14ac:dyDescent="0.35">
      <c r="A2343">
        <v>15945</v>
      </c>
      <c r="B2343" t="s">
        <v>69</v>
      </c>
      <c r="C2343" t="s">
        <v>74</v>
      </c>
      <c r="D2343" t="s">
        <v>68</v>
      </c>
      <c r="E2343" t="s">
        <v>79</v>
      </c>
      <c r="F2343" t="s">
        <v>208</v>
      </c>
      <c r="G2343" t="s">
        <v>94</v>
      </c>
      <c r="H2343" t="s">
        <v>98</v>
      </c>
      <c r="I2343" t="s">
        <v>209</v>
      </c>
      <c r="J2343" t="s">
        <v>111</v>
      </c>
      <c r="K2343" t="s">
        <v>204</v>
      </c>
      <c r="L2343">
        <v>10</v>
      </c>
      <c r="X2343" s="16"/>
      <c r="Y2343" t="s">
        <v>69</v>
      </c>
      <c r="AB2343">
        <v>5</v>
      </c>
      <c r="AE2343" s="16"/>
      <c r="AF2343" s="16"/>
      <c r="AG2343" s="16"/>
      <c r="AH2343" s="16"/>
      <c r="AI2343" s="16"/>
      <c r="AJ2343" s="16"/>
      <c r="AK2343">
        <v>10</v>
      </c>
      <c r="AL2343" s="16">
        <v>10</v>
      </c>
      <c r="AM2343" s="16">
        <v>7</v>
      </c>
      <c r="AN2343" s="16">
        <v>9</v>
      </c>
      <c r="AO2343" s="16">
        <v>10</v>
      </c>
      <c r="AP2343" s="16">
        <v>10</v>
      </c>
      <c r="AQ2343" s="16">
        <v>3</v>
      </c>
      <c r="AR2343" s="16">
        <v>4</v>
      </c>
      <c r="AS2343" s="16">
        <v>1</v>
      </c>
      <c r="AT2343" s="16">
        <v>2</v>
      </c>
      <c r="AU2343">
        <v>1</v>
      </c>
      <c r="AV2343">
        <v>0</v>
      </c>
      <c r="AW2343">
        <v>0</v>
      </c>
      <c r="AX2343">
        <v>1</v>
      </c>
      <c r="AY2343">
        <v>1</v>
      </c>
      <c r="AZ2343">
        <v>0</v>
      </c>
    </row>
    <row r="2344" spans="1:52" x14ac:dyDescent="0.35">
      <c r="A2344">
        <v>15950</v>
      </c>
      <c r="B2344" t="s">
        <v>69</v>
      </c>
      <c r="C2344" t="s">
        <v>74</v>
      </c>
      <c r="D2344" t="s">
        <v>68</v>
      </c>
      <c r="E2344" t="s">
        <v>84</v>
      </c>
      <c r="F2344" t="s">
        <v>196</v>
      </c>
      <c r="G2344" t="s">
        <v>96</v>
      </c>
      <c r="H2344" t="s">
        <v>97</v>
      </c>
      <c r="I2344" t="s">
        <v>199</v>
      </c>
      <c r="J2344" t="s">
        <v>111</v>
      </c>
      <c r="K2344" t="s">
        <v>204</v>
      </c>
      <c r="L2344">
        <v>9</v>
      </c>
      <c r="X2344" s="16"/>
      <c r="Y2344" t="s">
        <v>68</v>
      </c>
      <c r="Z2344">
        <v>9</v>
      </c>
      <c r="AA2344">
        <v>4</v>
      </c>
      <c r="AB2344">
        <v>5</v>
      </c>
      <c r="AC2344">
        <v>8</v>
      </c>
      <c r="AD2344" t="s">
        <v>128</v>
      </c>
      <c r="AE2344" s="16">
        <v>3</v>
      </c>
      <c r="AF2344" s="16">
        <v>3</v>
      </c>
      <c r="AG2344" s="16">
        <v>4</v>
      </c>
      <c r="AH2344" s="16">
        <v>3</v>
      </c>
      <c r="AI2344" s="16">
        <v>1</v>
      </c>
      <c r="AJ2344" s="16"/>
      <c r="AK2344">
        <v>10</v>
      </c>
      <c r="AL2344" s="16">
        <v>9</v>
      </c>
      <c r="AM2344" s="16">
        <v>8</v>
      </c>
      <c r="AN2344" s="16">
        <v>10</v>
      </c>
      <c r="AO2344" s="16">
        <v>9</v>
      </c>
      <c r="AP2344" s="16">
        <v>7</v>
      </c>
      <c r="AQ2344" s="16">
        <v>2</v>
      </c>
      <c r="AR2344" s="16">
        <v>4</v>
      </c>
      <c r="AS2344" s="16">
        <v>1</v>
      </c>
      <c r="AT2344" s="16">
        <v>3</v>
      </c>
      <c r="AU2344">
        <v>0</v>
      </c>
      <c r="AV2344">
        <v>0</v>
      </c>
      <c r="AW2344">
        <v>0</v>
      </c>
      <c r="AX2344">
        <v>1</v>
      </c>
      <c r="AY2344">
        <v>0</v>
      </c>
      <c r="AZ2344">
        <v>0</v>
      </c>
    </row>
    <row r="2345" spans="1:52" x14ac:dyDescent="0.35">
      <c r="A2345">
        <v>15951</v>
      </c>
      <c r="B2345" t="s">
        <v>69</v>
      </c>
      <c r="C2345" t="s">
        <v>74</v>
      </c>
      <c r="D2345" t="s">
        <v>68</v>
      </c>
      <c r="E2345" t="s">
        <v>85</v>
      </c>
      <c r="F2345" t="s">
        <v>196</v>
      </c>
      <c r="G2345" t="s">
        <v>96</v>
      </c>
      <c r="H2345" t="s">
        <v>97</v>
      </c>
      <c r="I2345" t="s">
        <v>207</v>
      </c>
      <c r="J2345" t="s">
        <v>111</v>
      </c>
      <c r="K2345" t="s">
        <v>116</v>
      </c>
      <c r="L2345">
        <v>9</v>
      </c>
      <c r="X2345" s="16"/>
      <c r="Y2345" t="s">
        <v>68</v>
      </c>
      <c r="Z2345">
        <v>9</v>
      </c>
      <c r="AA2345">
        <v>5</v>
      </c>
      <c r="AB2345">
        <v>5</v>
      </c>
      <c r="AC2345">
        <v>10</v>
      </c>
      <c r="AD2345" t="s">
        <v>129</v>
      </c>
      <c r="AE2345" s="16">
        <v>3</v>
      </c>
      <c r="AF2345" s="16">
        <v>2</v>
      </c>
      <c r="AG2345" s="16">
        <v>2</v>
      </c>
      <c r="AH2345" s="16">
        <v>3</v>
      </c>
      <c r="AI2345" s="16"/>
      <c r="AJ2345" s="16">
        <v>4</v>
      </c>
      <c r="AK2345">
        <v>8</v>
      </c>
      <c r="AL2345" s="16">
        <v>7</v>
      </c>
      <c r="AM2345" s="16">
        <v>7</v>
      </c>
      <c r="AN2345" s="16">
        <v>10</v>
      </c>
      <c r="AO2345" s="16">
        <v>10</v>
      </c>
      <c r="AP2345" s="16">
        <v>7</v>
      </c>
      <c r="AQ2345" s="16">
        <v>2</v>
      </c>
      <c r="AR2345" s="16">
        <v>1</v>
      </c>
      <c r="AS2345" s="16">
        <v>3</v>
      </c>
      <c r="AT2345" s="16">
        <v>4</v>
      </c>
      <c r="AU2345">
        <v>1</v>
      </c>
      <c r="AV2345">
        <v>0</v>
      </c>
      <c r="AW2345">
        <v>1</v>
      </c>
      <c r="AX2345">
        <v>0</v>
      </c>
      <c r="AY2345">
        <v>0</v>
      </c>
      <c r="AZ2345">
        <v>0</v>
      </c>
    </row>
    <row r="2346" spans="1:52" x14ac:dyDescent="0.35">
      <c r="A2346">
        <v>15956</v>
      </c>
      <c r="B2346" t="s">
        <v>69</v>
      </c>
      <c r="C2346" t="s">
        <v>74</v>
      </c>
      <c r="D2346" t="s">
        <v>68</v>
      </c>
      <c r="E2346" t="s">
        <v>86</v>
      </c>
      <c r="F2346" t="s">
        <v>196</v>
      </c>
      <c r="G2346" t="s">
        <v>96</v>
      </c>
      <c r="H2346" t="s">
        <v>97</v>
      </c>
      <c r="I2346" t="s">
        <v>197</v>
      </c>
      <c r="J2346" t="s">
        <v>111</v>
      </c>
      <c r="K2346" t="s">
        <v>204</v>
      </c>
      <c r="L2346">
        <v>9</v>
      </c>
      <c r="X2346" s="16"/>
      <c r="Y2346" t="s">
        <v>68</v>
      </c>
      <c r="Z2346">
        <v>7</v>
      </c>
      <c r="AA2346">
        <v>4</v>
      </c>
      <c r="AB2346">
        <v>5</v>
      </c>
      <c r="AC2346">
        <v>9</v>
      </c>
      <c r="AD2346" t="s">
        <v>129</v>
      </c>
      <c r="AE2346" s="16">
        <v>4</v>
      </c>
      <c r="AF2346" s="16">
        <v>5</v>
      </c>
      <c r="AG2346" s="16">
        <v>4</v>
      </c>
      <c r="AH2346" s="16">
        <v>5</v>
      </c>
      <c r="AI2346" s="16"/>
      <c r="AJ2346" s="16">
        <v>3</v>
      </c>
      <c r="AK2346">
        <v>9</v>
      </c>
      <c r="AL2346" s="16">
        <v>10</v>
      </c>
      <c r="AM2346" s="16">
        <v>7</v>
      </c>
      <c r="AN2346" s="16">
        <v>10</v>
      </c>
      <c r="AO2346" s="16">
        <v>8</v>
      </c>
      <c r="AP2346" s="16">
        <v>7</v>
      </c>
      <c r="AQ2346" s="16">
        <v>2</v>
      </c>
      <c r="AR2346" s="16">
        <v>4</v>
      </c>
      <c r="AS2346" s="16">
        <v>1</v>
      </c>
      <c r="AT2346" s="16">
        <v>3</v>
      </c>
      <c r="AU2346">
        <v>1</v>
      </c>
      <c r="AV2346">
        <v>0</v>
      </c>
      <c r="AW2346">
        <v>0</v>
      </c>
      <c r="AX2346">
        <v>0</v>
      </c>
      <c r="AY2346">
        <v>0</v>
      </c>
      <c r="AZ2346">
        <v>0</v>
      </c>
    </row>
    <row r="2347" spans="1:52" x14ac:dyDescent="0.35">
      <c r="A2347">
        <v>15960</v>
      </c>
      <c r="B2347" t="s">
        <v>69</v>
      </c>
      <c r="C2347" t="s">
        <v>74</v>
      </c>
      <c r="D2347" t="s">
        <v>68</v>
      </c>
      <c r="E2347" t="s">
        <v>75</v>
      </c>
      <c r="F2347" t="s">
        <v>196</v>
      </c>
      <c r="G2347" t="s">
        <v>96</v>
      </c>
      <c r="H2347" t="s">
        <v>98</v>
      </c>
      <c r="I2347" t="s">
        <v>199</v>
      </c>
      <c r="J2347" t="s">
        <v>111</v>
      </c>
      <c r="K2347" t="s">
        <v>204</v>
      </c>
      <c r="L2347">
        <v>10</v>
      </c>
      <c r="X2347" s="16"/>
      <c r="Y2347" t="s">
        <v>68</v>
      </c>
      <c r="Z2347">
        <v>10</v>
      </c>
      <c r="AA2347">
        <v>5</v>
      </c>
      <c r="AB2347">
        <v>4</v>
      </c>
      <c r="AC2347">
        <v>10</v>
      </c>
      <c r="AD2347" t="s">
        <v>128</v>
      </c>
      <c r="AE2347" s="16">
        <v>3</v>
      </c>
      <c r="AF2347" s="16">
        <v>5</v>
      </c>
      <c r="AG2347" s="16">
        <v>5</v>
      </c>
      <c r="AH2347" s="16">
        <v>4</v>
      </c>
      <c r="AI2347" s="16">
        <v>3</v>
      </c>
      <c r="AJ2347" s="16"/>
      <c r="AK2347">
        <v>9</v>
      </c>
      <c r="AL2347" s="16">
        <v>9</v>
      </c>
      <c r="AM2347" s="16">
        <v>7</v>
      </c>
      <c r="AN2347" s="16">
        <v>7</v>
      </c>
      <c r="AO2347" s="16">
        <v>8</v>
      </c>
      <c r="AP2347" s="16">
        <v>10</v>
      </c>
      <c r="AQ2347" s="16">
        <v>3</v>
      </c>
      <c r="AR2347" s="16">
        <v>1</v>
      </c>
      <c r="AS2347" s="16">
        <v>2</v>
      </c>
      <c r="AT2347" s="16">
        <v>4</v>
      </c>
      <c r="AU2347">
        <v>1</v>
      </c>
      <c r="AV2347">
        <v>0</v>
      </c>
      <c r="AW2347">
        <v>0</v>
      </c>
      <c r="AX2347">
        <v>1</v>
      </c>
      <c r="AY2347">
        <v>0</v>
      </c>
      <c r="AZ2347">
        <v>0</v>
      </c>
    </row>
    <row r="2348" spans="1:52" x14ac:dyDescent="0.35">
      <c r="A2348">
        <v>15962</v>
      </c>
      <c r="B2348" t="s">
        <v>69</v>
      </c>
      <c r="C2348" t="s">
        <v>74</v>
      </c>
      <c r="D2348" t="s">
        <v>68</v>
      </c>
      <c r="E2348" t="s">
        <v>77</v>
      </c>
      <c r="F2348" t="s">
        <v>198</v>
      </c>
      <c r="G2348" t="s">
        <v>96</v>
      </c>
      <c r="H2348" t="s">
        <v>98</v>
      </c>
      <c r="I2348" t="s">
        <v>197</v>
      </c>
      <c r="J2348" t="s">
        <v>110</v>
      </c>
      <c r="K2348" t="s">
        <v>116</v>
      </c>
      <c r="L2348">
        <v>7</v>
      </c>
      <c r="P2348">
        <v>10</v>
      </c>
      <c r="Q2348">
        <v>10</v>
      </c>
      <c r="R2348">
        <v>8</v>
      </c>
      <c r="S2348">
        <v>8</v>
      </c>
      <c r="T2348">
        <v>10</v>
      </c>
      <c r="U2348">
        <v>10</v>
      </c>
      <c r="V2348" t="s">
        <v>126</v>
      </c>
      <c r="X2348">
        <v>3</v>
      </c>
      <c r="Y2348" t="s">
        <v>69</v>
      </c>
      <c r="AB2348">
        <v>4</v>
      </c>
      <c r="AE2348" s="16"/>
      <c r="AF2348" s="16"/>
      <c r="AG2348" s="16"/>
      <c r="AH2348" s="16"/>
      <c r="AI2348" s="16"/>
      <c r="AJ2348" s="16"/>
      <c r="AL2348" s="16"/>
      <c r="AM2348" s="16"/>
      <c r="AN2348" s="16"/>
      <c r="AO2348" s="16"/>
      <c r="AP2348" s="16"/>
      <c r="AQ2348" s="16"/>
      <c r="AR2348" s="16"/>
      <c r="AS2348" s="16"/>
      <c r="AT2348" s="16"/>
      <c r="AU2348">
        <v>0</v>
      </c>
      <c r="AV2348">
        <v>0</v>
      </c>
      <c r="AW2348">
        <v>0</v>
      </c>
      <c r="AX2348">
        <v>1</v>
      </c>
      <c r="AY2348">
        <v>0</v>
      </c>
      <c r="AZ2348">
        <v>0</v>
      </c>
    </row>
    <row r="2349" spans="1:52" x14ac:dyDescent="0.35">
      <c r="A2349">
        <v>15963</v>
      </c>
      <c r="B2349" t="s">
        <v>69</v>
      </c>
      <c r="C2349" t="s">
        <v>74</v>
      </c>
      <c r="D2349" t="s">
        <v>68</v>
      </c>
      <c r="E2349" t="s">
        <v>82</v>
      </c>
      <c r="F2349" t="s">
        <v>200</v>
      </c>
      <c r="G2349" t="s">
        <v>94</v>
      </c>
      <c r="H2349" t="s">
        <v>97</v>
      </c>
      <c r="I2349" t="s">
        <v>206</v>
      </c>
      <c r="J2349" t="s">
        <v>111</v>
      </c>
      <c r="K2349" t="s">
        <v>202</v>
      </c>
      <c r="L2349">
        <v>10</v>
      </c>
      <c r="X2349" s="16"/>
      <c r="Y2349" t="s">
        <v>68</v>
      </c>
      <c r="Z2349">
        <v>9</v>
      </c>
      <c r="AA2349">
        <v>4</v>
      </c>
      <c r="AB2349">
        <v>5</v>
      </c>
      <c r="AC2349">
        <v>9</v>
      </c>
      <c r="AD2349" t="s">
        <v>129</v>
      </c>
      <c r="AE2349" s="16">
        <v>5</v>
      </c>
      <c r="AF2349" s="16">
        <v>4</v>
      </c>
      <c r="AG2349" s="16">
        <v>4</v>
      </c>
      <c r="AH2349" s="16">
        <v>4</v>
      </c>
      <c r="AI2349" s="16"/>
      <c r="AJ2349" s="16">
        <v>2</v>
      </c>
      <c r="AK2349">
        <v>8</v>
      </c>
      <c r="AL2349" s="16">
        <v>7</v>
      </c>
      <c r="AM2349" s="16">
        <v>10</v>
      </c>
      <c r="AN2349" s="16">
        <v>9</v>
      </c>
      <c r="AO2349" s="16">
        <v>9</v>
      </c>
      <c r="AP2349" s="16">
        <v>10</v>
      </c>
      <c r="AQ2349" s="16">
        <v>3</v>
      </c>
      <c r="AR2349" s="16">
        <v>2</v>
      </c>
      <c r="AS2349" s="16">
        <v>1</v>
      </c>
      <c r="AT2349" s="16">
        <v>4</v>
      </c>
      <c r="AU2349">
        <v>1</v>
      </c>
      <c r="AV2349">
        <v>1</v>
      </c>
      <c r="AW2349">
        <v>0</v>
      </c>
      <c r="AX2349">
        <v>0</v>
      </c>
      <c r="AY2349">
        <v>1</v>
      </c>
      <c r="AZ2349">
        <v>0</v>
      </c>
    </row>
    <row r="2350" spans="1:52" x14ac:dyDescent="0.35">
      <c r="A2350">
        <v>15964</v>
      </c>
      <c r="B2350" t="s">
        <v>69</v>
      </c>
      <c r="C2350" t="s">
        <v>74</v>
      </c>
      <c r="D2350" t="s">
        <v>68</v>
      </c>
      <c r="E2350" t="s">
        <v>77</v>
      </c>
      <c r="F2350" t="s">
        <v>208</v>
      </c>
      <c r="G2350" t="s">
        <v>96</v>
      </c>
      <c r="H2350" t="s">
        <v>97</v>
      </c>
      <c r="I2350" t="s">
        <v>207</v>
      </c>
      <c r="J2350" t="s">
        <v>110</v>
      </c>
      <c r="K2350" t="s">
        <v>204</v>
      </c>
      <c r="L2350">
        <v>3</v>
      </c>
      <c r="P2350">
        <v>5</v>
      </c>
      <c r="Q2350">
        <v>4</v>
      </c>
      <c r="R2350">
        <v>7</v>
      </c>
      <c r="S2350">
        <v>5</v>
      </c>
      <c r="T2350">
        <v>5</v>
      </c>
      <c r="U2350">
        <v>4</v>
      </c>
      <c r="V2350" t="s">
        <v>123</v>
      </c>
      <c r="X2350">
        <v>4</v>
      </c>
      <c r="Y2350" t="s">
        <v>69</v>
      </c>
      <c r="AB2350">
        <v>3</v>
      </c>
      <c r="AE2350" s="16"/>
      <c r="AF2350" s="16"/>
      <c r="AG2350" s="16"/>
      <c r="AH2350" s="16"/>
      <c r="AI2350" s="16"/>
      <c r="AJ2350" s="16"/>
      <c r="AL2350" s="16"/>
      <c r="AM2350" s="16"/>
      <c r="AN2350" s="16"/>
      <c r="AO2350" s="16"/>
      <c r="AP2350" s="16"/>
      <c r="AQ2350" s="16"/>
      <c r="AR2350" s="16"/>
      <c r="AS2350" s="16"/>
      <c r="AT2350" s="16"/>
      <c r="AU2350">
        <v>1</v>
      </c>
      <c r="AV2350">
        <v>0</v>
      </c>
      <c r="AW2350">
        <v>0</v>
      </c>
      <c r="AX2350">
        <v>0</v>
      </c>
      <c r="AY2350">
        <v>0</v>
      </c>
      <c r="AZ2350">
        <v>0</v>
      </c>
    </row>
    <row r="2351" spans="1:52" x14ac:dyDescent="0.35">
      <c r="A2351">
        <v>15965</v>
      </c>
      <c r="B2351" t="s">
        <v>69</v>
      </c>
      <c r="C2351" t="s">
        <v>74</v>
      </c>
      <c r="D2351" t="s">
        <v>68</v>
      </c>
      <c r="E2351" t="s">
        <v>84</v>
      </c>
      <c r="F2351" t="s">
        <v>198</v>
      </c>
      <c r="G2351" t="s">
        <v>96</v>
      </c>
      <c r="H2351" t="s">
        <v>97</v>
      </c>
      <c r="I2351" t="s">
        <v>201</v>
      </c>
      <c r="J2351" t="s">
        <v>111</v>
      </c>
      <c r="K2351" t="s">
        <v>116</v>
      </c>
      <c r="L2351">
        <v>10</v>
      </c>
      <c r="X2351" s="16"/>
      <c r="Y2351" t="s">
        <v>69</v>
      </c>
      <c r="AB2351">
        <v>4</v>
      </c>
      <c r="AE2351" s="16"/>
      <c r="AF2351" s="16"/>
      <c r="AG2351" s="16"/>
      <c r="AH2351" s="16"/>
      <c r="AI2351" s="16"/>
      <c r="AJ2351" s="16"/>
      <c r="AK2351">
        <v>9</v>
      </c>
      <c r="AL2351" s="16">
        <v>9</v>
      </c>
      <c r="AM2351" s="16">
        <v>8</v>
      </c>
      <c r="AN2351" s="16">
        <v>9</v>
      </c>
      <c r="AO2351" s="16">
        <v>8</v>
      </c>
      <c r="AP2351" s="16">
        <v>8</v>
      </c>
      <c r="AQ2351" s="16">
        <v>1</v>
      </c>
      <c r="AR2351" s="16">
        <v>3</v>
      </c>
      <c r="AS2351" s="16">
        <v>2</v>
      </c>
      <c r="AT2351" s="16">
        <v>4</v>
      </c>
      <c r="AU2351">
        <v>0</v>
      </c>
      <c r="AV2351">
        <v>1</v>
      </c>
      <c r="AW2351">
        <v>0</v>
      </c>
      <c r="AX2351">
        <v>1</v>
      </c>
      <c r="AY2351">
        <v>0</v>
      </c>
      <c r="AZ2351">
        <v>0</v>
      </c>
    </row>
    <row r="2352" spans="1:52" x14ac:dyDescent="0.35">
      <c r="A2352">
        <v>15966</v>
      </c>
      <c r="B2352" t="s">
        <v>69</v>
      </c>
      <c r="C2352" t="s">
        <v>74</v>
      </c>
      <c r="D2352" t="s">
        <v>68</v>
      </c>
      <c r="E2352" t="s">
        <v>75</v>
      </c>
      <c r="F2352" t="s">
        <v>198</v>
      </c>
      <c r="G2352" t="s">
        <v>96</v>
      </c>
      <c r="H2352" t="s">
        <v>97</v>
      </c>
      <c r="I2352" t="s">
        <v>205</v>
      </c>
      <c r="J2352" t="s">
        <v>111</v>
      </c>
      <c r="K2352" t="s">
        <v>116</v>
      </c>
      <c r="L2352">
        <v>9</v>
      </c>
      <c r="X2352" s="16"/>
      <c r="Y2352" t="s">
        <v>68</v>
      </c>
      <c r="Z2352">
        <v>10</v>
      </c>
      <c r="AA2352">
        <v>4</v>
      </c>
      <c r="AB2352">
        <v>5</v>
      </c>
      <c r="AC2352">
        <v>9</v>
      </c>
      <c r="AD2352" t="s">
        <v>129</v>
      </c>
      <c r="AE2352" s="16">
        <v>5</v>
      </c>
      <c r="AF2352" s="16">
        <v>4</v>
      </c>
      <c r="AG2352" s="16">
        <v>4</v>
      </c>
      <c r="AH2352" s="16">
        <v>5</v>
      </c>
      <c r="AI2352" s="16"/>
      <c r="AJ2352" s="16">
        <v>3</v>
      </c>
      <c r="AK2352">
        <v>9</v>
      </c>
      <c r="AL2352" s="16">
        <v>10</v>
      </c>
      <c r="AM2352" s="16">
        <v>8</v>
      </c>
      <c r="AN2352" s="16">
        <v>7</v>
      </c>
      <c r="AO2352" s="16">
        <v>7</v>
      </c>
      <c r="AP2352" s="16">
        <v>8</v>
      </c>
      <c r="AQ2352" s="16">
        <v>2</v>
      </c>
      <c r="AR2352" s="16">
        <v>4</v>
      </c>
      <c r="AS2352" s="16">
        <v>1</v>
      </c>
      <c r="AT2352" s="16">
        <v>3</v>
      </c>
      <c r="AU2352">
        <v>1</v>
      </c>
      <c r="AV2352">
        <v>1</v>
      </c>
      <c r="AW2352">
        <v>0</v>
      </c>
      <c r="AX2352">
        <v>1</v>
      </c>
      <c r="AY2352">
        <v>0</v>
      </c>
      <c r="AZ2352">
        <v>0</v>
      </c>
    </row>
    <row r="2353" spans="1:52" x14ac:dyDescent="0.35">
      <c r="A2353">
        <v>15969</v>
      </c>
      <c r="B2353" t="s">
        <v>69</v>
      </c>
      <c r="C2353" t="s">
        <v>74</v>
      </c>
      <c r="D2353" t="s">
        <v>68</v>
      </c>
      <c r="E2353" t="s">
        <v>85</v>
      </c>
      <c r="F2353" t="s">
        <v>200</v>
      </c>
      <c r="G2353" t="s">
        <v>94</v>
      </c>
      <c r="H2353" t="s">
        <v>98</v>
      </c>
      <c r="I2353" t="s">
        <v>207</v>
      </c>
      <c r="J2353" t="s">
        <v>111</v>
      </c>
      <c r="K2353" t="s">
        <v>204</v>
      </c>
      <c r="L2353">
        <v>7</v>
      </c>
      <c r="X2353" s="16"/>
      <c r="Y2353" t="s">
        <v>69</v>
      </c>
      <c r="AB2353">
        <v>4</v>
      </c>
      <c r="AE2353" s="16"/>
      <c r="AF2353" s="16"/>
      <c r="AG2353" s="16"/>
      <c r="AH2353" s="16"/>
      <c r="AI2353" s="16"/>
      <c r="AJ2353" s="16"/>
      <c r="AK2353">
        <v>7</v>
      </c>
      <c r="AL2353" s="16">
        <v>7</v>
      </c>
      <c r="AM2353" s="16">
        <v>7</v>
      </c>
      <c r="AN2353" s="16">
        <v>8</v>
      </c>
      <c r="AO2353" s="16">
        <v>8</v>
      </c>
      <c r="AP2353" s="16">
        <v>7</v>
      </c>
      <c r="AQ2353" s="16">
        <v>4</v>
      </c>
      <c r="AR2353" s="16">
        <v>2</v>
      </c>
      <c r="AS2353" s="16">
        <v>3</v>
      </c>
      <c r="AT2353" s="16">
        <v>1</v>
      </c>
      <c r="AU2353">
        <v>1</v>
      </c>
      <c r="AV2353">
        <v>0</v>
      </c>
      <c r="AW2353">
        <v>0</v>
      </c>
      <c r="AX2353">
        <v>0</v>
      </c>
      <c r="AY2353">
        <v>0</v>
      </c>
      <c r="AZ2353">
        <v>0</v>
      </c>
    </row>
    <row r="2354" spans="1:52" x14ac:dyDescent="0.35">
      <c r="A2354">
        <v>15970</v>
      </c>
      <c r="B2354" t="s">
        <v>69</v>
      </c>
      <c r="C2354" t="s">
        <v>74</v>
      </c>
      <c r="D2354" t="s">
        <v>68</v>
      </c>
      <c r="E2354" t="s">
        <v>76</v>
      </c>
      <c r="F2354" t="s">
        <v>208</v>
      </c>
      <c r="G2354" t="s">
        <v>94</v>
      </c>
      <c r="H2354" t="s">
        <v>97</v>
      </c>
      <c r="I2354" t="s">
        <v>199</v>
      </c>
      <c r="J2354" t="s">
        <v>111</v>
      </c>
      <c r="K2354" t="s">
        <v>117</v>
      </c>
      <c r="L2354">
        <v>9</v>
      </c>
      <c r="X2354" s="16"/>
      <c r="Y2354" t="s">
        <v>68</v>
      </c>
      <c r="Z2354">
        <v>9</v>
      </c>
      <c r="AA2354">
        <v>5</v>
      </c>
      <c r="AB2354">
        <v>4</v>
      </c>
      <c r="AC2354">
        <v>10</v>
      </c>
      <c r="AD2354" t="s">
        <v>129</v>
      </c>
      <c r="AE2354" s="16">
        <v>3</v>
      </c>
      <c r="AF2354" s="16">
        <v>5</v>
      </c>
      <c r="AG2354" s="16">
        <v>4</v>
      </c>
      <c r="AH2354" s="16">
        <v>5</v>
      </c>
      <c r="AI2354" s="16"/>
      <c r="AJ2354" s="16">
        <v>2</v>
      </c>
      <c r="AK2354">
        <v>10</v>
      </c>
      <c r="AL2354" s="16">
        <v>10</v>
      </c>
      <c r="AM2354" s="16">
        <v>9</v>
      </c>
      <c r="AN2354" s="16">
        <v>7</v>
      </c>
      <c r="AO2354" s="16">
        <v>10</v>
      </c>
      <c r="AP2354" s="16">
        <v>10</v>
      </c>
      <c r="AQ2354" s="16">
        <v>1</v>
      </c>
      <c r="AR2354" s="16">
        <v>3</v>
      </c>
      <c r="AS2354" s="16">
        <v>2</v>
      </c>
      <c r="AT2354" s="16">
        <v>4</v>
      </c>
      <c r="AU2354">
        <v>0</v>
      </c>
      <c r="AV2354">
        <v>0</v>
      </c>
      <c r="AW2354">
        <v>0</v>
      </c>
      <c r="AX2354">
        <v>1</v>
      </c>
      <c r="AY2354">
        <v>0</v>
      </c>
      <c r="AZ2354">
        <v>0</v>
      </c>
    </row>
    <row r="2355" spans="1:52" x14ac:dyDescent="0.35">
      <c r="A2355">
        <v>15972</v>
      </c>
      <c r="B2355" t="s">
        <v>69</v>
      </c>
      <c r="C2355" t="s">
        <v>74</v>
      </c>
      <c r="D2355" t="s">
        <v>68</v>
      </c>
      <c r="E2355" t="s">
        <v>75</v>
      </c>
      <c r="F2355" t="s">
        <v>198</v>
      </c>
      <c r="G2355" t="s">
        <v>95</v>
      </c>
      <c r="H2355" t="s">
        <v>98</v>
      </c>
      <c r="I2355" t="s">
        <v>201</v>
      </c>
      <c r="J2355" t="s">
        <v>111</v>
      </c>
      <c r="K2355" t="s">
        <v>116</v>
      </c>
      <c r="L2355">
        <v>9</v>
      </c>
      <c r="X2355" s="16"/>
      <c r="Y2355" t="s">
        <v>69</v>
      </c>
      <c r="AB2355">
        <v>4</v>
      </c>
      <c r="AE2355" s="16"/>
      <c r="AF2355" s="16"/>
      <c r="AG2355" s="16"/>
      <c r="AH2355" s="16"/>
      <c r="AI2355" s="16"/>
      <c r="AJ2355" s="16"/>
      <c r="AK2355">
        <v>10</v>
      </c>
      <c r="AL2355" s="16">
        <v>9</v>
      </c>
      <c r="AM2355" s="16">
        <v>9</v>
      </c>
      <c r="AN2355" s="16">
        <v>8</v>
      </c>
      <c r="AO2355" s="16">
        <v>7</v>
      </c>
      <c r="AP2355" s="16">
        <v>7</v>
      </c>
      <c r="AQ2355" s="16">
        <v>4</v>
      </c>
      <c r="AR2355" s="16">
        <v>1</v>
      </c>
      <c r="AS2355" s="16">
        <v>2</v>
      </c>
      <c r="AT2355" s="16">
        <v>3</v>
      </c>
      <c r="AU2355">
        <v>0</v>
      </c>
      <c r="AV2355">
        <v>0</v>
      </c>
      <c r="AW2355">
        <v>0</v>
      </c>
      <c r="AX2355">
        <v>1</v>
      </c>
      <c r="AY2355">
        <v>0</v>
      </c>
      <c r="AZ2355">
        <v>0</v>
      </c>
    </row>
    <row r="2356" spans="1:52" x14ac:dyDescent="0.35">
      <c r="A2356">
        <v>15974</v>
      </c>
      <c r="B2356" t="s">
        <v>69</v>
      </c>
      <c r="C2356" t="s">
        <v>74</v>
      </c>
      <c r="D2356" t="s">
        <v>68</v>
      </c>
      <c r="E2356" t="s">
        <v>85</v>
      </c>
      <c r="F2356" t="s">
        <v>200</v>
      </c>
      <c r="G2356" t="s">
        <v>96</v>
      </c>
      <c r="H2356" t="s">
        <v>97</v>
      </c>
      <c r="I2356" t="s">
        <v>205</v>
      </c>
      <c r="J2356" t="s">
        <v>110</v>
      </c>
      <c r="K2356" t="s">
        <v>116</v>
      </c>
      <c r="L2356">
        <v>9</v>
      </c>
      <c r="P2356">
        <v>10</v>
      </c>
      <c r="Q2356">
        <v>10</v>
      </c>
      <c r="R2356">
        <v>9</v>
      </c>
      <c r="S2356">
        <v>10</v>
      </c>
      <c r="T2356">
        <v>8</v>
      </c>
      <c r="U2356">
        <v>10</v>
      </c>
      <c r="V2356" t="s">
        <v>122</v>
      </c>
      <c r="X2356">
        <v>5</v>
      </c>
      <c r="Y2356" t="s">
        <v>69</v>
      </c>
      <c r="AB2356">
        <v>4</v>
      </c>
      <c r="AE2356" s="16"/>
      <c r="AF2356" s="16"/>
      <c r="AG2356" s="16"/>
      <c r="AH2356" s="16"/>
      <c r="AI2356" s="16"/>
      <c r="AJ2356" s="16"/>
      <c r="AL2356" s="16"/>
      <c r="AM2356" s="16"/>
      <c r="AN2356" s="16"/>
      <c r="AO2356" s="16"/>
      <c r="AP2356" s="16"/>
      <c r="AQ2356" s="16"/>
      <c r="AR2356" s="16"/>
      <c r="AS2356" s="16"/>
      <c r="AT2356" s="16"/>
      <c r="AU2356">
        <v>0</v>
      </c>
      <c r="AV2356">
        <v>1</v>
      </c>
      <c r="AW2356">
        <v>1</v>
      </c>
      <c r="AX2356">
        <v>1</v>
      </c>
      <c r="AY2356">
        <v>0</v>
      </c>
      <c r="AZ2356">
        <v>0</v>
      </c>
    </row>
    <row r="2357" spans="1:52" x14ac:dyDescent="0.35">
      <c r="A2357">
        <v>15981</v>
      </c>
      <c r="B2357" t="s">
        <v>69</v>
      </c>
      <c r="C2357" t="s">
        <v>74</v>
      </c>
      <c r="D2357" t="s">
        <v>68</v>
      </c>
      <c r="E2357" t="s">
        <v>75</v>
      </c>
      <c r="F2357" t="s">
        <v>198</v>
      </c>
      <c r="G2357" t="s">
        <v>95</v>
      </c>
      <c r="H2357" t="s">
        <v>97</v>
      </c>
      <c r="I2357" t="s">
        <v>197</v>
      </c>
      <c r="J2357" t="s">
        <v>111</v>
      </c>
      <c r="K2357" t="s">
        <v>204</v>
      </c>
      <c r="L2357">
        <v>8</v>
      </c>
      <c r="X2357" s="16"/>
      <c r="Y2357" t="s">
        <v>69</v>
      </c>
      <c r="AB2357">
        <v>5</v>
      </c>
      <c r="AE2357" s="16"/>
      <c r="AF2357" s="16"/>
      <c r="AG2357" s="16"/>
      <c r="AH2357" s="16"/>
      <c r="AI2357" s="16"/>
      <c r="AJ2357" s="16"/>
      <c r="AK2357">
        <v>10</v>
      </c>
      <c r="AL2357" s="16">
        <v>10</v>
      </c>
      <c r="AM2357" s="16">
        <v>8</v>
      </c>
      <c r="AN2357" s="16">
        <v>7</v>
      </c>
      <c r="AO2357" s="16">
        <v>7</v>
      </c>
      <c r="AP2357" s="16">
        <v>8</v>
      </c>
      <c r="AQ2357" s="16">
        <v>1</v>
      </c>
      <c r="AR2357" s="16">
        <v>3</v>
      </c>
      <c r="AS2357" s="16">
        <v>2</v>
      </c>
      <c r="AT2357" s="16">
        <v>4</v>
      </c>
      <c r="AU2357">
        <v>0</v>
      </c>
      <c r="AV2357">
        <v>1</v>
      </c>
      <c r="AW2357">
        <v>0</v>
      </c>
      <c r="AX2357">
        <v>0</v>
      </c>
      <c r="AY2357">
        <v>0</v>
      </c>
      <c r="AZ2357">
        <v>0</v>
      </c>
    </row>
    <row r="2358" spans="1:52" x14ac:dyDescent="0.35">
      <c r="A2358">
        <v>15986</v>
      </c>
      <c r="B2358" t="s">
        <v>69</v>
      </c>
      <c r="C2358" t="s">
        <v>74</v>
      </c>
      <c r="D2358" t="s">
        <v>68</v>
      </c>
      <c r="E2358" t="s">
        <v>83</v>
      </c>
      <c r="F2358" t="s">
        <v>200</v>
      </c>
      <c r="G2358" t="s">
        <v>96</v>
      </c>
      <c r="H2358" t="s">
        <v>97</v>
      </c>
      <c r="I2358" t="s">
        <v>205</v>
      </c>
      <c r="J2358" t="s">
        <v>111</v>
      </c>
      <c r="K2358" t="s">
        <v>204</v>
      </c>
      <c r="L2358">
        <v>9</v>
      </c>
      <c r="X2358" s="16"/>
      <c r="Y2358" t="s">
        <v>69</v>
      </c>
      <c r="AB2358">
        <v>5</v>
      </c>
      <c r="AE2358" s="16"/>
      <c r="AF2358" s="16"/>
      <c r="AG2358" s="16"/>
      <c r="AH2358" s="16"/>
      <c r="AI2358" s="16"/>
      <c r="AJ2358" s="16"/>
      <c r="AK2358">
        <v>10</v>
      </c>
      <c r="AL2358" s="16">
        <v>10</v>
      </c>
      <c r="AM2358" s="16">
        <v>7</v>
      </c>
      <c r="AN2358" s="16">
        <v>7</v>
      </c>
      <c r="AO2358" s="16">
        <v>7</v>
      </c>
      <c r="AP2358" s="16">
        <v>10</v>
      </c>
      <c r="AQ2358" s="16">
        <v>1</v>
      </c>
      <c r="AR2358" s="16">
        <v>4</v>
      </c>
      <c r="AS2358" s="16">
        <v>2</v>
      </c>
      <c r="AT2358" s="16">
        <v>3</v>
      </c>
      <c r="AU2358">
        <v>1</v>
      </c>
      <c r="AV2358">
        <v>1</v>
      </c>
      <c r="AW2358">
        <v>1</v>
      </c>
      <c r="AX2358">
        <v>0</v>
      </c>
      <c r="AY2358">
        <v>0</v>
      </c>
      <c r="AZ2358">
        <v>0</v>
      </c>
    </row>
    <row r="2359" spans="1:52" x14ac:dyDescent="0.35">
      <c r="A2359">
        <v>15990</v>
      </c>
      <c r="B2359" t="s">
        <v>69</v>
      </c>
      <c r="C2359" t="s">
        <v>74</v>
      </c>
      <c r="D2359" t="s">
        <v>68</v>
      </c>
      <c r="E2359" t="s">
        <v>76</v>
      </c>
      <c r="F2359" t="s">
        <v>198</v>
      </c>
      <c r="G2359" t="s">
        <v>95</v>
      </c>
      <c r="H2359" t="s">
        <v>98</v>
      </c>
      <c r="I2359" t="s">
        <v>206</v>
      </c>
      <c r="J2359" t="s">
        <v>111</v>
      </c>
      <c r="K2359" t="s">
        <v>202</v>
      </c>
      <c r="L2359">
        <v>5</v>
      </c>
      <c r="X2359" s="16"/>
      <c r="Y2359" t="s">
        <v>69</v>
      </c>
      <c r="AB2359">
        <v>2</v>
      </c>
      <c r="AE2359" s="16"/>
      <c r="AF2359" s="16"/>
      <c r="AG2359" s="16"/>
      <c r="AH2359" s="16"/>
      <c r="AI2359" s="16"/>
      <c r="AJ2359" s="16"/>
      <c r="AK2359">
        <v>6</v>
      </c>
      <c r="AL2359" s="16">
        <v>6</v>
      </c>
      <c r="AM2359" s="16">
        <v>5</v>
      </c>
      <c r="AN2359" s="16">
        <v>4</v>
      </c>
      <c r="AO2359" s="16">
        <v>8</v>
      </c>
      <c r="AP2359" s="16">
        <v>8</v>
      </c>
      <c r="AQ2359" s="16">
        <v>2</v>
      </c>
      <c r="AR2359" s="16">
        <v>1</v>
      </c>
      <c r="AS2359" s="16">
        <v>4</v>
      </c>
      <c r="AT2359" s="16">
        <v>3</v>
      </c>
      <c r="AU2359">
        <v>1</v>
      </c>
      <c r="AV2359">
        <v>0</v>
      </c>
      <c r="AW2359">
        <v>0</v>
      </c>
      <c r="AX2359">
        <v>0</v>
      </c>
      <c r="AY2359">
        <v>1</v>
      </c>
      <c r="AZ2359">
        <v>0</v>
      </c>
    </row>
    <row r="2360" spans="1:52" x14ac:dyDescent="0.35">
      <c r="A2360">
        <v>15991</v>
      </c>
      <c r="B2360" t="s">
        <v>69</v>
      </c>
      <c r="C2360" t="s">
        <v>74</v>
      </c>
      <c r="D2360" t="s">
        <v>68</v>
      </c>
      <c r="E2360" t="s">
        <v>80</v>
      </c>
      <c r="F2360" t="s">
        <v>208</v>
      </c>
      <c r="G2360" t="s">
        <v>96</v>
      </c>
      <c r="H2360" t="s">
        <v>97</v>
      </c>
      <c r="I2360" t="s">
        <v>209</v>
      </c>
      <c r="J2360" t="s">
        <v>111</v>
      </c>
      <c r="K2360" t="s">
        <v>204</v>
      </c>
      <c r="L2360">
        <v>10</v>
      </c>
      <c r="X2360" s="16"/>
      <c r="Y2360" t="s">
        <v>69</v>
      </c>
      <c r="AB2360">
        <v>5</v>
      </c>
      <c r="AE2360" s="16"/>
      <c r="AF2360" s="16"/>
      <c r="AG2360" s="16"/>
      <c r="AH2360" s="16"/>
      <c r="AI2360" s="16"/>
      <c r="AJ2360" s="16"/>
      <c r="AK2360">
        <v>10</v>
      </c>
      <c r="AL2360" s="16">
        <v>10</v>
      </c>
      <c r="AM2360" s="16">
        <v>10</v>
      </c>
      <c r="AN2360" s="16">
        <v>10</v>
      </c>
      <c r="AO2360" s="16">
        <v>9</v>
      </c>
      <c r="AP2360" s="16">
        <v>7</v>
      </c>
      <c r="AQ2360" s="16">
        <v>3</v>
      </c>
      <c r="AR2360" s="16">
        <v>4</v>
      </c>
      <c r="AS2360" s="16">
        <v>1</v>
      </c>
      <c r="AT2360" s="16">
        <v>2</v>
      </c>
      <c r="AU2360">
        <v>0</v>
      </c>
      <c r="AV2360">
        <v>0</v>
      </c>
      <c r="AW2360">
        <v>0</v>
      </c>
      <c r="AX2360">
        <v>0</v>
      </c>
      <c r="AY2360">
        <v>1</v>
      </c>
      <c r="AZ2360">
        <v>0</v>
      </c>
    </row>
    <row r="2361" spans="1:52" x14ac:dyDescent="0.35">
      <c r="A2361">
        <v>15992</v>
      </c>
      <c r="B2361" t="s">
        <v>69</v>
      </c>
      <c r="C2361" t="s">
        <v>74</v>
      </c>
      <c r="D2361" t="s">
        <v>68</v>
      </c>
      <c r="E2361" t="s">
        <v>79</v>
      </c>
      <c r="F2361" t="s">
        <v>200</v>
      </c>
      <c r="G2361" t="s">
        <v>93</v>
      </c>
      <c r="H2361" t="s">
        <v>98</v>
      </c>
      <c r="I2361" t="s">
        <v>201</v>
      </c>
      <c r="J2361" t="s">
        <v>111</v>
      </c>
      <c r="K2361" t="s">
        <v>202</v>
      </c>
      <c r="L2361">
        <v>7</v>
      </c>
      <c r="X2361" s="16"/>
      <c r="Y2361" t="s">
        <v>69</v>
      </c>
      <c r="AB2361">
        <v>4</v>
      </c>
      <c r="AE2361" s="16"/>
      <c r="AF2361" s="16"/>
      <c r="AG2361" s="16"/>
      <c r="AH2361" s="16"/>
      <c r="AI2361" s="16"/>
      <c r="AJ2361" s="16"/>
      <c r="AK2361">
        <v>8</v>
      </c>
      <c r="AL2361" s="16">
        <v>7</v>
      </c>
      <c r="AM2361" s="16">
        <v>10</v>
      </c>
      <c r="AN2361" s="16">
        <v>8</v>
      </c>
      <c r="AO2361" s="16">
        <v>10</v>
      </c>
      <c r="AP2361" s="16">
        <v>7</v>
      </c>
      <c r="AQ2361" s="16">
        <v>1</v>
      </c>
      <c r="AR2361" s="16">
        <v>4</v>
      </c>
      <c r="AS2361" s="16">
        <v>2</v>
      </c>
      <c r="AT2361" s="16">
        <v>3</v>
      </c>
      <c r="AU2361">
        <v>0</v>
      </c>
      <c r="AV2361">
        <v>0</v>
      </c>
      <c r="AW2361">
        <v>0</v>
      </c>
      <c r="AX2361">
        <v>0</v>
      </c>
      <c r="AY2361">
        <v>1</v>
      </c>
      <c r="AZ2361">
        <v>0</v>
      </c>
    </row>
    <row r="2362" spans="1:52" x14ac:dyDescent="0.35">
      <c r="A2362">
        <v>15993</v>
      </c>
      <c r="B2362" t="s">
        <v>69</v>
      </c>
      <c r="C2362" t="s">
        <v>74</v>
      </c>
      <c r="D2362" t="s">
        <v>68</v>
      </c>
      <c r="E2362" t="s">
        <v>86</v>
      </c>
      <c r="F2362" t="s">
        <v>198</v>
      </c>
      <c r="G2362" t="s">
        <v>96</v>
      </c>
      <c r="H2362" t="s">
        <v>97</v>
      </c>
      <c r="I2362" t="s">
        <v>197</v>
      </c>
      <c r="J2362" t="s">
        <v>111</v>
      </c>
      <c r="K2362" t="s">
        <v>204</v>
      </c>
      <c r="L2362">
        <v>9</v>
      </c>
      <c r="X2362" s="16"/>
      <c r="Y2362" t="s">
        <v>69</v>
      </c>
      <c r="AB2362">
        <v>5</v>
      </c>
      <c r="AE2362" s="16"/>
      <c r="AF2362" s="16"/>
      <c r="AG2362" s="16"/>
      <c r="AH2362" s="16"/>
      <c r="AI2362" s="16"/>
      <c r="AJ2362" s="16"/>
      <c r="AK2362">
        <v>8</v>
      </c>
      <c r="AL2362" s="16">
        <v>9</v>
      </c>
      <c r="AM2362" s="16">
        <v>7</v>
      </c>
      <c r="AN2362" s="16">
        <v>10</v>
      </c>
      <c r="AO2362" s="16">
        <v>10</v>
      </c>
      <c r="AP2362" s="16">
        <v>7</v>
      </c>
      <c r="AQ2362" s="16">
        <v>4</v>
      </c>
      <c r="AR2362" s="16">
        <v>3</v>
      </c>
      <c r="AS2362" s="16">
        <v>2</v>
      </c>
      <c r="AT2362" s="16">
        <v>1</v>
      </c>
      <c r="AU2362">
        <v>1</v>
      </c>
      <c r="AV2362">
        <v>0</v>
      </c>
      <c r="AW2362">
        <v>0</v>
      </c>
      <c r="AX2362">
        <v>0</v>
      </c>
      <c r="AY2362">
        <v>0</v>
      </c>
      <c r="AZ2362">
        <v>0</v>
      </c>
    </row>
    <row r="2363" spans="1:52" x14ac:dyDescent="0.35">
      <c r="A2363">
        <v>15994</v>
      </c>
      <c r="B2363" t="s">
        <v>69</v>
      </c>
      <c r="C2363" t="s">
        <v>74</v>
      </c>
      <c r="D2363" t="s">
        <v>68</v>
      </c>
      <c r="E2363" t="s">
        <v>84</v>
      </c>
      <c r="F2363" t="s">
        <v>196</v>
      </c>
      <c r="G2363" t="s">
        <v>96</v>
      </c>
      <c r="H2363" t="s">
        <v>97</v>
      </c>
      <c r="I2363" t="s">
        <v>201</v>
      </c>
      <c r="J2363" t="s">
        <v>111</v>
      </c>
      <c r="K2363" t="s">
        <v>116</v>
      </c>
      <c r="L2363">
        <v>4</v>
      </c>
      <c r="X2363" s="16"/>
      <c r="Y2363" t="s">
        <v>68</v>
      </c>
      <c r="Z2363">
        <v>5</v>
      </c>
      <c r="AA2363">
        <v>4</v>
      </c>
      <c r="AB2363">
        <v>3</v>
      </c>
      <c r="AC2363">
        <v>5</v>
      </c>
      <c r="AD2363" t="s">
        <v>128</v>
      </c>
      <c r="AE2363" s="16">
        <v>4</v>
      </c>
      <c r="AF2363" s="16">
        <v>3</v>
      </c>
      <c r="AG2363" s="16">
        <v>5</v>
      </c>
      <c r="AH2363" s="16">
        <v>4</v>
      </c>
      <c r="AI2363" s="16">
        <v>2</v>
      </c>
      <c r="AJ2363" s="16"/>
      <c r="AK2363">
        <v>6</v>
      </c>
      <c r="AL2363" s="16">
        <v>5</v>
      </c>
      <c r="AM2363" s="16">
        <v>8</v>
      </c>
      <c r="AN2363" s="16">
        <v>7</v>
      </c>
      <c r="AO2363" s="16">
        <v>7</v>
      </c>
      <c r="AP2363" s="16">
        <v>8</v>
      </c>
      <c r="AQ2363" s="16">
        <v>1</v>
      </c>
      <c r="AR2363" s="16">
        <v>3</v>
      </c>
      <c r="AS2363" s="16">
        <v>2</v>
      </c>
      <c r="AT2363" s="16">
        <v>4</v>
      </c>
      <c r="AU2363">
        <v>0</v>
      </c>
      <c r="AV2363">
        <v>1</v>
      </c>
      <c r="AW2363">
        <v>0</v>
      </c>
      <c r="AX2363">
        <v>0</v>
      </c>
      <c r="AY2363">
        <v>0</v>
      </c>
      <c r="AZ2363">
        <v>0</v>
      </c>
    </row>
    <row r="2364" spans="1:52" x14ac:dyDescent="0.35">
      <c r="A2364">
        <v>15998</v>
      </c>
      <c r="B2364" t="s">
        <v>69</v>
      </c>
      <c r="C2364" t="s">
        <v>74</v>
      </c>
      <c r="D2364" t="s">
        <v>68</v>
      </c>
      <c r="E2364" t="s">
        <v>76</v>
      </c>
      <c r="F2364" t="s">
        <v>198</v>
      </c>
      <c r="G2364" t="s">
        <v>96</v>
      </c>
      <c r="H2364" t="s">
        <v>97</v>
      </c>
      <c r="I2364" t="s">
        <v>205</v>
      </c>
      <c r="J2364" t="s">
        <v>111</v>
      </c>
      <c r="K2364" t="s">
        <v>116</v>
      </c>
      <c r="L2364">
        <v>8</v>
      </c>
      <c r="X2364" s="16"/>
      <c r="Y2364" t="s">
        <v>68</v>
      </c>
      <c r="Z2364">
        <v>7</v>
      </c>
      <c r="AA2364">
        <v>4</v>
      </c>
      <c r="AB2364">
        <v>5</v>
      </c>
      <c r="AC2364">
        <v>10</v>
      </c>
      <c r="AD2364" t="s">
        <v>128</v>
      </c>
      <c r="AE2364" s="16">
        <v>5</v>
      </c>
      <c r="AF2364" s="16">
        <v>5</v>
      </c>
      <c r="AG2364" s="16">
        <v>5</v>
      </c>
      <c r="AH2364" s="16">
        <v>4</v>
      </c>
      <c r="AI2364" s="16">
        <v>2</v>
      </c>
      <c r="AJ2364" s="16"/>
      <c r="AK2364">
        <v>10</v>
      </c>
      <c r="AL2364" s="16">
        <v>10</v>
      </c>
      <c r="AM2364" s="16">
        <v>7</v>
      </c>
      <c r="AN2364" s="16">
        <v>10</v>
      </c>
      <c r="AO2364" s="16">
        <v>9</v>
      </c>
      <c r="AP2364" s="16">
        <v>9</v>
      </c>
      <c r="AQ2364" s="16">
        <v>3</v>
      </c>
      <c r="AR2364" s="16">
        <v>2</v>
      </c>
      <c r="AS2364" s="16">
        <v>1</v>
      </c>
      <c r="AT2364" s="16">
        <v>4</v>
      </c>
      <c r="AU2364">
        <v>1</v>
      </c>
      <c r="AV2364">
        <v>1</v>
      </c>
      <c r="AW2364">
        <v>0</v>
      </c>
      <c r="AX2364">
        <v>0</v>
      </c>
      <c r="AY2364">
        <v>0</v>
      </c>
      <c r="AZ2364">
        <v>0</v>
      </c>
    </row>
    <row r="2365" spans="1:52" x14ac:dyDescent="0.35">
      <c r="A2365">
        <v>16000</v>
      </c>
      <c r="B2365" t="s">
        <v>69</v>
      </c>
      <c r="C2365" t="s">
        <v>74</v>
      </c>
      <c r="D2365" t="s">
        <v>68</v>
      </c>
      <c r="E2365" t="s">
        <v>76</v>
      </c>
      <c r="F2365" t="s">
        <v>198</v>
      </c>
      <c r="G2365" t="s">
        <v>96</v>
      </c>
      <c r="H2365" t="s">
        <v>97</v>
      </c>
      <c r="I2365" t="s">
        <v>203</v>
      </c>
      <c r="J2365" t="s">
        <v>111</v>
      </c>
      <c r="K2365" t="s">
        <v>204</v>
      </c>
      <c r="L2365">
        <v>10</v>
      </c>
      <c r="X2365" s="16"/>
      <c r="Y2365" t="s">
        <v>69</v>
      </c>
      <c r="AB2365">
        <v>5</v>
      </c>
      <c r="AE2365" s="16"/>
      <c r="AF2365" s="16"/>
      <c r="AG2365" s="16"/>
      <c r="AH2365" s="16"/>
      <c r="AI2365" s="16"/>
      <c r="AJ2365" s="16"/>
      <c r="AK2365">
        <v>10</v>
      </c>
      <c r="AL2365" s="16">
        <v>10</v>
      </c>
      <c r="AM2365" s="16">
        <v>8</v>
      </c>
      <c r="AN2365" s="16">
        <v>9</v>
      </c>
      <c r="AO2365" s="16">
        <v>10</v>
      </c>
      <c r="AP2365" s="16">
        <v>9</v>
      </c>
      <c r="AQ2365" s="16">
        <v>3</v>
      </c>
      <c r="AR2365" s="16">
        <v>4</v>
      </c>
      <c r="AS2365" s="16">
        <v>1</v>
      </c>
      <c r="AT2365" s="16">
        <v>2</v>
      </c>
      <c r="AU2365">
        <v>1</v>
      </c>
      <c r="AV2365">
        <v>1</v>
      </c>
      <c r="AW2365">
        <v>0</v>
      </c>
      <c r="AX2365">
        <v>1</v>
      </c>
      <c r="AY2365">
        <v>0</v>
      </c>
      <c r="AZ2365">
        <v>0</v>
      </c>
    </row>
    <row r="2366" spans="1:52" x14ac:dyDescent="0.35">
      <c r="A2366">
        <v>16004</v>
      </c>
      <c r="B2366" t="s">
        <v>69</v>
      </c>
      <c r="C2366" t="s">
        <v>74</v>
      </c>
      <c r="D2366" t="s">
        <v>68</v>
      </c>
      <c r="E2366" t="s">
        <v>75</v>
      </c>
      <c r="F2366" t="s">
        <v>198</v>
      </c>
      <c r="G2366" t="s">
        <v>95</v>
      </c>
      <c r="H2366" t="s">
        <v>98</v>
      </c>
      <c r="I2366" t="s">
        <v>205</v>
      </c>
      <c r="J2366" t="s">
        <v>111</v>
      </c>
      <c r="K2366" t="s">
        <v>202</v>
      </c>
      <c r="L2366">
        <v>10</v>
      </c>
      <c r="X2366" s="16"/>
      <c r="Y2366" t="s">
        <v>68</v>
      </c>
      <c r="Z2366">
        <v>9</v>
      </c>
      <c r="AA2366">
        <v>4</v>
      </c>
      <c r="AB2366">
        <v>5</v>
      </c>
      <c r="AC2366">
        <v>9</v>
      </c>
      <c r="AD2366" t="s">
        <v>129</v>
      </c>
      <c r="AE2366" s="16">
        <v>5</v>
      </c>
      <c r="AF2366" s="16">
        <v>5</v>
      </c>
      <c r="AG2366" s="16">
        <v>4</v>
      </c>
      <c r="AH2366" s="16">
        <v>5</v>
      </c>
      <c r="AI2366" s="16"/>
      <c r="AJ2366" s="16">
        <v>3</v>
      </c>
      <c r="AK2366">
        <v>9</v>
      </c>
      <c r="AL2366" s="16">
        <v>9</v>
      </c>
      <c r="AM2366" s="16">
        <v>7</v>
      </c>
      <c r="AN2366" s="16">
        <v>6</v>
      </c>
      <c r="AO2366" s="16">
        <v>9</v>
      </c>
      <c r="AP2366" s="16">
        <v>10</v>
      </c>
      <c r="AQ2366" s="16">
        <v>1</v>
      </c>
      <c r="AR2366" s="16">
        <v>3</v>
      </c>
      <c r="AS2366" s="16">
        <v>2</v>
      </c>
      <c r="AT2366" s="16">
        <v>4</v>
      </c>
      <c r="AU2366">
        <v>1</v>
      </c>
      <c r="AV2366">
        <v>1</v>
      </c>
      <c r="AW2366">
        <v>1</v>
      </c>
      <c r="AX2366">
        <v>1</v>
      </c>
      <c r="AY2366">
        <v>0</v>
      </c>
      <c r="AZ2366">
        <v>0</v>
      </c>
    </row>
    <row r="2367" spans="1:52" x14ac:dyDescent="0.35">
      <c r="A2367">
        <v>16009</v>
      </c>
      <c r="B2367" t="s">
        <v>69</v>
      </c>
      <c r="C2367" t="s">
        <v>74</v>
      </c>
      <c r="D2367" t="s">
        <v>68</v>
      </c>
      <c r="E2367" t="s">
        <v>86</v>
      </c>
      <c r="F2367" t="s">
        <v>198</v>
      </c>
      <c r="G2367" t="s">
        <v>95</v>
      </c>
      <c r="H2367" t="s">
        <v>97</v>
      </c>
      <c r="I2367" t="s">
        <v>206</v>
      </c>
      <c r="J2367" t="s">
        <v>111</v>
      </c>
      <c r="K2367" t="s">
        <v>202</v>
      </c>
      <c r="L2367">
        <v>4</v>
      </c>
      <c r="X2367" s="16"/>
      <c r="Y2367" t="s">
        <v>69</v>
      </c>
      <c r="AB2367">
        <v>3</v>
      </c>
      <c r="AE2367" s="16"/>
      <c r="AF2367" s="16"/>
      <c r="AG2367" s="16"/>
      <c r="AH2367" s="16"/>
      <c r="AI2367" s="16"/>
      <c r="AJ2367" s="16"/>
      <c r="AK2367">
        <v>5</v>
      </c>
      <c r="AL2367" s="16">
        <v>4</v>
      </c>
      <c r="AM2367" s="16">
        <v>3</v>
      </c>
      <c r="AN2367" s="16">
        <v>7</v>
      </c>
      <c r="AO2367" s="16">
        <v>7</v>
      </c>
      <c r="AP2367" s="16">
        <v>7</v>
      </c>
      <c r="AQ2367" s="16">
        <v>2</v>
      </c>
      <c r="AR2367" s="16">
        <v>1</v>
      </c>
      <c r="AS2367" s="16">
        <v>3</v>
      </c>
      <c r="AT2367" s="16">
        <v>4</v>
      </c>
      <c r="AU2367">
        <v>0</v>
      </c>
      <c r="AV2367">
        <v>1</v>
      </c>
      <c r="AW2367">
        <v>0</v>
      </c>
      <c r="AX2367">
        <v>0</v>
      </c>
      <c r="AY2367">
        <v>0</v>
      </c>
      <c r="AZ2367">
        <v>0</v>
      </c>
    </row>
    <row r="2368" spans="1:52" x14ac:dyDescent="0.35">
      <c r="A2368">
        <v>16012</v>
      </c>
      <c r="B2368" t="s">
        <v>69</v>
      </c>
      <c r="C2368" t="s">
        <v>74</v>
      </c>
      <c r="D2368" t="s">
        <v>68</v>
      </c>
      <c r="E2368" t="s">
        <v>78</v>
      </c>
      <c r="F2368" t="s">
        <v>198</v>
      </c>
      <c r="G2368" t="s">
        <v>95</v>
      </c>
      <c r="H2368" t="s">
        <v>98</v>
      </c>
      <c r="I2368" t="s">
        <v>207</v>
      </c>
      <c r="J2368" t="s">
        <v>111</v>
      </c>
      <c r="K2368" t="s">
        <v>202</v>
      </c>
      <c r="L2368">
        <v>9</v>
      </c>
      <c r="X2368" s="16"/>
      <c r="Y2368" t="s">
        <v>69</v>
      </c>
      <c r="AB2368">
        <v>5</v>
      </c>
      <c r="AE2368" s="16"/>
      <c r="AF2368" s="16"/>
      <c r="AG2368" s="16"/>
      <c r="AH2368" s="16"/>
      <c r="AI2368" s="16"/>
      <c r="AJ2368" s="16"/>
      <c r="AK2368">
        <v>9</v>
      </c>
      <c r="AL2368" s="16">
        <v>10</v>
      </c>
      <c r="AM2368" s="16">
        <v>7</v>
      </c>
      <c r="AN2368" s="16">
        <v>6</v>
      </c>
      <c r="AO2368" s="16">
        <v>8</v>
      </c>
      <c r="AP2368" s="16">
        <v>8</v>
      </c>
      <c r="AQ2368" s="16">
        <v>4</v>
      </c>
      <c r="AR2368" s="16">
        <v>1</v>
      </c>
      <c r="AS2368" s="16">
        <v>3</v>
      </c>
      <c r="AT2368" s="16">
        <v>2</v>
      </c>
      <c r="AU2368">
        <v>0</v>
      </c>
      <c r="AV2368">
        <v>1</v>
      </c>
      <c r="AW2368">
        <v>0</v>
      </c>
      <c r="AX2368">
        <v>0</v>
      </c>
      <c r="AY2368">
        <v>0</v>
      </c>
      <c r="AZ2368">
        <v>0</v>
      </c>
    </row>
    <row r="2369" spans="1:52" x14ac:dyDescent="0.35">
      <c r="A2369">
        <v>16017</v>
      </c>
      <c r="B2369" t="s">
        <v>69</v>
      </c>
      <c r="C2369" t="s">
        <v>74</v>
      </c>
      <c r="D2369" t="s">
        <v>68</v>
      </c>
      <c r="E2369" t="s">
        <v>86</v>
      </c>
      <c r="F2369" t="s">
        <v>196</v>
      </c>
      <c r="G2369" t="s">
        <v>93</v>
      </c>
      <c r="H2369" t="s">
        <v>97</v>
      </c>
      <c r="I2369" t="s">
        <v>203</v>
      </c>
      <c r="J2369" t="s">
        <v>111</v>
      </c>
      <c r="K2369" t="s">
        <v>204</v>
      </c>
      <c r="L2369">
        <v>10</v>
      </c>
      <c r="X2369" s="16"/>
      <c r="Y2369" t="s">
        <v>68</v>
      </c>
      <c r="Z2369">
        <v>9</v>
      </c>
      <c r="AA2369">
        <v>4</v>
      </c>
      <c r="AB2369">
        <v>4</v>
      </c>
      <c r="AC2369">
        <v>9</v>
      </c>
      <c r="AD2369" t="s">
        <v>129</v>
      </c>
      <c r="AE2369" s="16">
        <v>3</v>
      </c>
      <c r="AF2369" s="16">
        <v>2</v>
      </c>
      <c r="AG2369" s="16">
        <v>5</v>
      </c>
      <c r="AH2369" s="16">
        <v>4</v>
      </c>
      <c r="AI2369" s="16"/>
      <c r="AJ2369" s="16">
        <v>2</v>
      </c>
      <c r="AK2369">
        <v>10</v>
      </c>
      <c r="AL2369" s="16">
        <v>10</v>
      </c>
      <c r="AM2369" s="16">
        <v>10</v>
      </c>
      <c r="AN2369" s="16">
        <v>7</v>
      </c>
      <c r="AO2369" s="16">
        <v>9</v>
      </c>
      <c r="AP2369" s="16">
        <v>8</v>
      </c>
      <c r="AQ2369" s="16">
        <v>3</v>
      </c>
      <c r="AR2369" s="16">
        <v>1</v>
      </c>
      <c r="AS2369" s="16">
        <v>4</v>
      </c>
      <c r="AT2369" s="16">
        <v>2</v>
      </c>
      <c r="AU2369">
        <v>1</v>
      </c>
      <c r="AV2369">
        <v>1</v>
      </c>
      <c r="AW2369">
        <v>1</v>
      </c>
      <c r="AX2369">
        <v>1</v>
      </c>
      <c r="AY2369">
        <v>0</v>
      </c>
      <c r="AZ2369">
        <v>0</v>
      </c>
    </row>
    <row r="2370" spans="1:52" x14ac:dyDescent="0.35">
      <c r="A2370">
        <v>16022</v>
      </c>
      <c r="B2370" t="s">
        <v>69</v>
      </c>
      <c r="C2370" t="s">
        <v>74</v>
      </c>
      <c r="D2370" t="s">
        <v>68</v>
      </c>
      <c r="E2370" t="s">
        <v>78</v>
      </c>
      <c r="F2370" t="s">
        <v>208</v>
      </c>
      <c r="G2370" t="s">
        <v>94</v>
      </c>
      <c r="H2370" t="s">
        <v>97</v>
      </c>
      <c r="I2370" t="s">
        <v>197</v>
      </c>
      <c r="J2370" t="s">
        <v>111</v>
      </c>
      <c r="K2370" t="s">
        <v>113</v>
      </c>
      <c r="L2370">
        <v>3</v>
      </c>
      <c r="X2370" s="16"/>
      <c r="Y2370" t="s">
        <v>69</v>
      </c>
      <c r="AB2370">
        <v>3</v>
      </c>
      <c r="AE2370" s="16"/>
      <c r="AF2370" s="16"/>
      <c r="AG2370" s="16"/>
      <c r="AH2370" s="16"/>
      <c r="AI2370" s="16"/>
      <c r="AJ2370" s="16"/>
      <c r="AK2370">
        <v>5</v>
      </c>
      <c r="AL2370" s="16">
        <v>7</v>
      </c>
      <c r="AM2370" s="16">
        <v>5</v>
      </c>
      <c r="AN2370" s="16">
        <v>4</v>
      </c>
      <c r="AO2370" s="16">
        <v>6</v>
      </c>
      <c r="AP2370" s="16">
        <v>7</v>
      </c>
      <c r="AQ2370" s="16">
        <v>2</v>
      </c>
      <c r="AR2370" s="16">
        <v>4</v>
      </c>
      <c r="AS2370" s="16">
        <v>1</v>
      </c>
      <c r="AT2370" s="16">
        <v>3</v>
      </c>
      <c r="AU2370">
        <v>1</v>
      </c>
      <c r="AV2370">
        <v>0</v>
      </c>
      <c r="AW2370">
        <v>0</v>
      </c>
      <c r="AX2370">
        <v>0</v>
      </c>
      <c r="AY2370">
        <v>0</v>
      </c>
      <c r="AZ2370">
        <v>0</v>
      </c>
    </row>
    <row r="2371" spans="1:52" x14ac:dyDescent="0.35">
      <c r="A2371">
        <v>16025</v>
      </c>
      <c r="B2371" t="s">
        <v>69</v>
      </c>
      <c r="C2371" t="s">
        <v>74</v>
      </c>
      <c r="D2371" t="s">
        <v>68</v>
      </c>
      <c r="E2371" t="s">
        <v>86</v>
      </c>
      <c r="F2371" t="s">
        <v>198</v>
      </c>
      <c r="G2371" t="s">
        <v>95</v>
      </c>
      <c r="H2371" t="s">
        <v>97</v>
      </c>
      <c r="I2371" t="s">
        <v>207</v>
      </c>
      <c r="J2371" t="s">
        <v>111</v>
      </c>
      <c r="K2371" t="s">
        <v>204</v>
      </c>
      <c r="L2371">
        <v>4</v>
      </c>
      <c r="X2371" s="16"/>
      <c r="Y2371" t="s">
        <v>69</v>
      </c>
      <c r="AB2371">
        <v>2</v>
      </c>
      <c r="AE2371" s="16"/>
      <c r="AF2371" s="16"/>
      <c r="AG2371" s="16"/>
      <c r="AH2371" s="16"/>
      <c r="AI2371" s="16"/>
      <c r="AJ2371" s="16"/>
      <c r="AK2371">
        <v>3</v>
      </c>
      <c r="AL2371" s="16">
        <v>2</v>
      </c>
      <c r="AM2371" s="16">
        <v>3</v>
      </c>
      <c r="AN2371" s="16">
        <v>4</v>
      </c>
      <c r="AO2371" s="16">
        <v>3</v>
      </c>
      <c r="AP2371" s="16">
        <v>3</v>
      </c>
      <c r="AQ2371" s="16">
        <v>4</v>
      </c>
      <c r="AR2371" s="16">
        <v>2</v>
      </c>
      <c r="AS2371" s="16">
        <v>3</v>
      </c>
      <c r="AT2371" s="16">
        <v>1</v>
      </c>
      <c r="AU2371">
        <v>0</v>
      </c>
      <c r="AV2371">
        <v>0</v>
      </c>
      <c r="AW2371">
        <v>0</v>
      </c>
      <c r="AX2371">
        <v>0</v>
      </c>
      <c r="AY2371">
        <v>1</v>
      </c>
      <c r="AZ2371">
        <v>0</v>
      </c>
    </row>
    <row r="2372" spans="1:52" x14ac:dyDescent="0.35">
      <c r="A2372">
        <v>16026</v>
      </c>
      <c r="B2372" t="s">
        <v>69</v>
      </c>
      <c r="C2372" t="s">
        <v>74</v>
      </c>
      <c r="D2372" t="s">
        <v>68</v>
      </c>
      <c r="E2372" t="s">
        <v>85</v>
      </c>
      <c r="F2372" t="s">
        <v>198</v>
      </c>
      <c r="G2372" t="s">
        <v>95</v>
      </c>
      <c r="H2372" t="s">
        <v>98</v>
      </c>
      <c r="I2372" t="s">
        <v>203</v>
      </c>
      <c r="J2372" t="s">
        <v>111</v>
      </c>
      <c r="K2372" t="s">
        <v>202</v>
      </c>
      <c r="L2372">
        <v>9</v>
      </c>
      <c r="X2372" s="16"/>
      <c r="Y2372" t="s">
        <v>69</v>
      </c>
      <c r="AB2372">
        <v>5</v>
      </c>
      <c r="AE2372" s="16"/>
      <c r="AF2372" s="16"/>
      <c r="AG2372" s="16"/>
      <c r="AH2372" s="16"/>
      <c r="AI2372" s="16"/>
      <c r="AJ2372" s="16"/>
      <c r="AK2372">
        <v>9</v>
      </c>
      <c r="AL2372" s="16">
        <v>8</v>
      </c>
      <c r="AM2372" s="16">
        <v>7</v>
      </c>
      <c r="AN2372" s="16">
        <v>7</v>
      </c>
      <c r="AO2372" s="16">
        <v>8</v>
      </c>
      <c r="AP2372" s="16">
        <v>6</v>
      </c>
      <c r="AQ2372" s="16">
        <v>4</v>
      </c>
      <c r="AR2372" s="16">
        <v>3</v>
      </c>
      <c r="AS2372" s="16">
        <v>2</v>
      </c>
      <c r="AT2372" s="16">
        <v>1</v>
      </c>
      <c r="AU2372">
        <v>1</v>
      </c>
      <c r="AV2372">
        <v>0</v>
      </c>
      <c r="AW2372">
        <v>0</v>
      </c>
      <c r="AX2372">
        <v>0</v>
      </c>
      <c r="AY2372">
        <v>0</v>
      </c>
      <c r="AZ2372">
        <v>0</v>
      </c>
    </row>
    <row r="2373" spans="1:52" x14ac:dyDescent="0.35">
      <c r="A2373">
        <v>16032</v>
      </c>
      <c r="B2373" t="s">
        <v>69</v>
      </c>
      <c r="C2373" t="s">
        <v>74</v>
      </c>
      <c r="D2373" t="s">
        <v>68</v>
      </c>
      <c r="E2373" t="s">
        <v>86</v>
      </c>
      <c r="F2373" t="s">
        <v>198</v>
      </c>
      <c r="G2373" t="s">
        <v>95</v>
      </c>
      <c r="H2373" t="s">
        <v>97</v>
      </c>
      <c r="I2373" t="s">
        <v>205</v>
      </c>
      <c r="J2373" t="s">
        <v>111</v>
      </c>
      <c r="K2373" t="s">
        <v>204</v>
      </c>
      <c r="L2373">
        <v>7</v>
      </c>
      <c r="X2373" s="16"/>
      <c r="Y2373" t="s">
        <v>69</v>
      </c>
      <c r="AB2373">
        <v>5</v>
      </c>
      <c r="AE2373" s="16"/>
      <c r="AF2373" s="16"/>
      <c r="AG2373" s="16"/>
      <c r="AH2373" s="16"/>
      <c r="AI2373" s="16"/>
      <c r="AJ2373" s="16"/>
      <c r="AK2373">
        <v>8</v>
      </c>
      <c r="AL2373" s="16">
        <v>8</v>
      </c>
      <c r="AM2373" s="16">
        <v>8</v>
      </c>
      <c r="AN2373" s="16">
        <v>9</v>
      </c>
      <c r="AO2373" s="16">
        <v>8</v>
      </c>
      <c r="AP2373" s="16">
        <v>10</v>
      </c>
      <c r="AQ2373" s="16">
        <v>2</v>
      </c>
      <c r="AR2373" s="16">
        <v>4</v>
      </c>
      <c r="AS2373" s="16">
        <v>1</v>
      </c>
      <c r="AT2373" s="16">
        <v>3</v>
      </c>
      <c r="AU2373">
        <v>1</v>
      </c>
      <c r="AV2373">
        <v>1</v>
      </c>
      <c r="AW2373">
        <v>1</v>
      </c>
      <c r="AX2373">
        <v>1</v>
      </c>
      <c r="AY2373">
        <v>0</v>
      </c>
      <c r="AZ2373">
        <v>0</v>
      </c>
    </row>
    <row r="2374" spans="1:52" x14ac:dyDescent="0.35">
      <c r="A2374">
        <v>16035</v>
      </c>
      <c r="B2374" t="s">
        <v>69</v>
      </c>
      <c r="C2374" t="s">
        <v>74</v>
      </c>
      <c r="D2374" t="s">
        <v>68</v>
      </c>
      <c r="E2374" t="s">
        <v>83</v>
      </c>
      <c r="F2374" t="s">
        <v>198</v>
      </c>
      <c r="G2374" t="s">
        <v>95</v>
      </c>
      <c r="H2374" t="s">
        <v>97</v>
      </c>
      <c r="I2374" t="s">
        <v>197</v>
      </c>
      <c r="J2374" t="s">
        <v>111</v>
      </c>
      <c r="K2374" t="s">
        <v>204</v>
      </c>
      <c r="L2374">
        <v>7</v>
      </c>
      <c r="X2374" s="16"/>
      <c r="Y2374" t="s">
        <v>68</v>
      </c>
      <c r="Z2374">
        <v>5</v>
      </c>
      <c r="AA2374">
        <v>3</v>
      </c>
      <c r="AB2374">
        <v>4</v>
      </c>
      <c r="AC2374">
        <v>8</v>
      </c>
      <c r="AD2374" t="s">
        <v>128</v>
      </c>
      <c r="AE2374" s="16">
        <v>4</v>
      </c>
      <c r="AF2374" s="16">
        <v>5</v>
      </c>
      <c r="AG2374" s="16">
        <v>5</v>
      </c>
      <c r="AH2374" s="16">
        <v>4</v>
      </c>
      <c r="AI2374" s="16">
        <v>1</v>
      </c>
      <c r="AJ2374" s="16"/>
      <c r="AK2374">
        <v>9</v>
      </c>
      <c r="AL2374" s="16">
        <v>10</v>
      </c>
      <c r="AM2374" s="16">
        <v>9</v>
      </c>
      <c r="AN2374" s="16">
        <v>10</v>
      </c>
      <c r="AO2374" s="16">
        <v>9</v>
      </c>
      <c r="AP2374" s="16">
        <v>10</v>
      </c>
      <c r="AQ2374" s="16">
        <v>4</v>
      </c>
      <c r="AR2374" s="16">
        <v>1</v>
      </c>
      <c r="AS2374" s="16">
        <v>2</v>
      </c>
      <c r="AT2374" s="16">
        <v>3</v>
      </c>
      <c r="AU2374">
        <v>0</v>
      </c>
      <c r="AV2374">
        <v>0</v>
      </c>
      <c r="AW2374">
        <v>1</v>
      </c>
      <c r="AX2374">
        <v>0</v>
      </c>
      <c r="AY2374">
        <v>0</v>
      </c>
      <c r="AZ2374">
        <v>0</v>
      </c>
    </row>
    <row r="2375" spans="1:52" x14ac:dyDescent="0.35">
      <c r="A2375">
        <v>16036</v>
      </c>
      <c r="B2375" t="s">
        <v>69</v>
      </c>
      <c r="C2375" t="s">
        <v>74</v>
      </c>
      <c r="D2375" t="s">
        <v>68</v>
      </c>
      <c r="E2375" t="s">
        <v>77</v>
      </c>
      <c r="F2375" t="s">
        <v>200</v>
      </c>
      <c r="G2375" t="s">
        <v>96</v>
      </c>
      <c r="H2375" t="s">
        <v>98</v>
      </c>
      <c r="I2375" t="s">
        <v>205</v>
      </c>
      <c r="J2375" t="s">
        <v>111</v>
      </c>
      <c r="K2375" t="s">
        <v>116</v>
      </c>
      <c r="L2375">
        <v>9</v>
      </c>
      <c r="X2375" s="16"/>
      <c r="Y2375" t="s">
        <v>68</v>
      </c>
      <c r="Z2375">
        <v>9</v>
      </c>
      <c r="AA2375">
        <v>5</v>
      </c>
      <c r="AB2375">
        <v>5</v>
      </c>
      <c r="AC2375">
        <v>10</v>
      </c>
      <c r="AD2375" t="s">
        <v>129</v>
      </c>
      <c r="AE2375" s="16">
        <v>4</v>
      </c>
      <c r="AF2375" s="16">
        <v>5</v>
      </c>
      <c r="AG2375" s="16">
        <v>4</v>
      </c>
      <c r="AH2375" s="16">
        <v>4</v>
      </c>
      <c r="AI2375" s="16"/>
      <c r="AJ2375" s="16">
        <v>2</v>
      </c>
      <c r="AK2375">
        <v>9</v>
      </c>
      <c r="AL2375" s="16">
        <v>8</v>
      </c>
      <c r="AM2375" s="16">
        <v>7</v>
      </c>
      <c r="AN2375" s="16">
        <v>8</v>
      </c>
      <c r="AO2375" s="16">
        <v>10</v>
      </c>
      <c r="AP2375" s="16">
        <v>8</v>
      </c>
      <c r="AQ2375" s="16">
        <v>2</v>
      </c>
      <c r="AR2375" s="16">
        <v>1</v>
      </c>
      <c r="AS2375" s="16">
        <v>3</v>
      </c>
      <c r="AT2375" s="16">
        <v>4</v>
      </c>
      <c r="AU2375">
        <v>1</v>
      </c>
      <c r="AV2375">
        <v>0</v>
      </c>
      <c r="AW2375">
        <v>0</v>
      </c>
      <c r="AX2375">
        <v>0</v>
      </c>
      <c r="AY2375">
        <v>1</v>
      </c>
      <c r="AZ2375">
        <v>0</v>
      </c>
    </row>
    <row r="2376" spans="1:52" x14ac:dyDescent="0.35">
      <c r="A2376">
        <v>16037</v>
      </c>
      <c r="B2376" t="s">
        <v>69</v>
      </c>
      <c r="C2376" t="s">
        <v>74</v>
      </c>
      <c r="D2376" t="s">
        <v>68</v>
      </c>
      <c r="E2376" t="s">
        <v>85</v>
      </c>
      <c r="F2376" t="s">
        <v>92</v>
      </c>
      <c r="G2376" t="s">
        <v>93</v>
      </c>
      <c r="H2376" t="s">
        <v>99</v>
      </c>
      <c r="I2376" t="s">
        <v>199</v>
      </c>
      <c r="J2376" t="s">
        <v>111</v>
      </c>
      <c r="K2376" t="s">
        <v>202</v>
      </c>
      <c r="L2376">
        <v>6</v>
      </c>
      <c r="X2376" s="16"/>
      <c r="Y2376" t="s">
        <v>69</v>
      </c>
      <c r="AB2376">
        <v>3</v>
      </c>
      <c r="AE2376" s="16"/>
      <c r="AF2376" s="16"/>
      <c r="AG2376" s="16"/>
      <c r="AH2376" s="16"/>
      <c r="AI2376" s="16"/>
      <c r="AJ2376" s="16"/>
      <c r="AK2376">
        <v>8</v>
      </c>
      <c r="AL2376" s="16">
        <v>8</v>
      </c>
      <c r="AM2376" s="16">
        <v>6</v>
      </c>
      <c r="AN2376" s="16">
        <v>6</v>
      </c>
      <c r="AO2376" s="16">
        <v>8</v>
      </c>
      <c r="AP2376" s="16">
        <v>9</v>
      </c>
      <c r="AQ2376" s="16">
        <v>2</v>
      </c>
      <c r="AR2376" s="16">
        <v>4</v>
      </c>
      <c r="AS2376" s="16">
        <v>1</v>
      </c>
      <c r="AT2376" s="16">
        <v>3</v>
      </c>
      <c r="AU2376">
        <v>0</v>
      </c>
      <c r="AV2376">
        <v>1</v>
      </c>
      <c r="AW2376">
        <v>0</v>
      </c>
      <c r="AX2376">
        <v>0</v>
      </c>
      <c r="AY2376">
        <v>0</v>
      </c>
      <c r="AZ2376">
        <v>0</v>
      </c>
    </row>
    <row r="2377" spans="1:52" x14ac:dyDescent="0.35">
      <c r="A2377">
        <v>16038</v>
      </c>
      <c r="B2377" t="s">
        <v>69</v>
      </c>
      <c r="C2377" t="s">
        <v>74</v>
      </c>
      <c r="D2377" t="s">
        <v>68</v>
      </c>
      <c r="E2377" t="s">
        <v>77</v>
      </c>
      <c r="F2377" t="s">
        <v>200</v>
      </c>
      <c r="G2377" t="s">
        <v>96</v>
      </c>
      <c r="H2377" t="s">
        <v>98</v>
      </c>
      <c r="I2377" t="s">
        <v>199</v>
      </c>
      <c r="J2377" t="s">
        <v>111</v>
      </c>
      <c r="K2377" t="s">
        <v>204</v>
      </c>
      <c r="L2377">
        <v>8</v>
      </c>
      <c r="X2377" s="16"/>
      <c r="Y2377" t="s">
        <v>69</v>
      </c>
      <c r="AB2377">
        <v>5</v>
      </c>
      <c r="AE2377" s="16"/>
      <c r="AF2377" s="16"/>
      <c r="AG2377" s="16"/>
      <c r="AH2377" s="16"/>
      <c r="AI2377" s="16"/>
      <c r="AJ2377" s="16"/>
      <c r="AK2377">
        <v>9</v>
      </c>
      <c r="AL2377" s="16">
        <v>8</v>
      </c>
      <c r="AM2377" s="16">
        <v>9</v>
      </c>
      <c r="AN2377" s="16">
        <v>10</v>
      </c>
      <c r="AO2377" s="16">
        <v>9</v>
      </c>
      <c r="AP2377" s="16">
        <v>7</v>
      </c>
      <c r="AQ2377" s="16">
        <v>2</v>
      </c>
      <c r="AR2377" s="16">
        <v>4</v>
      </c>
      <c r="AS2377" s="16">
        <v>1</v>
      </c>
      <c r="AT2377" s="16">
        <v>3</v>
      </c>
      <c r="AU2377">
        <v>1</v>
      </c>
      <c r="AV2377">
        <v>0</v>
      </c>
      <c r="AW2377">
        <v>0</v>
      </c>
      <c r="AX2377">
        <v>0</v>
      </c>
      <c r="AY2377">
        <v>0</v>
      </c>
      <c r="AZ2377">
        <v>0</v>
      </c>
    </row>
    <row r="2378" spans="1:52" x14ac:dyDescent="0.35">
      <c r="A2378">
        <v>16039</v>
      </c>
      <c r="B2378" t="s">
        <v>69</v>
      </c>
      <c r="C2378" t="s">
        <v>74</v>
      </c>
      <c r="D2378" t="s">
        <v>68</v>
      </c>
      <c r="E2378" t="s">
        <v>85</v>
      </c>
      <c r="F2378" t="s">
        <v>200</v>
      </c>
      <c r="G2378" t="s">
        <v>93</v>
      </c>
      <c r="H2378" t="s">
        <v>99</v>
      </c>
      <c r="I2378" t="s">
        <v>201</v>
      </c>
      <c r="J2378" t="s">
        <v>111</v>
      </c>
      <c r="K2378" t="s">
        <v>202</v>
      </c>
      <c r="L2378">
        <v>8</v>
      </c>
      <c r="X2378" s="16"/>
      <c r="Y2378" t="s">
        <v>69</v>
      </c>
      <c r="AB2378">
        <v>5</v>
      </c>
      <c r="AE2378" s="16"/>
      <c r="AF2378" s="16"/>
      <c r="AG2378" s="16"/>
      <c r="AH2378" s="16"/>
      <c r="AI2378" s="16"/>
      <c r="AJ2378" s="16"/>
      <c r="AK2378">
        <v>9</v>
      </c>
      <c r="AL2378" s="16">
        <v>9</v>
      </c>
      <c r="AM2378" s="16">
        <v>7</v>
      </c>
      <c r="AN2378" s="16">
        <v>8</v>
      </c>
      <c r="AO2378" s="16">
        <v>7</v>
      </c>
      <c r="AP2378" s="16">
        <v>10</v>
      </c>
      <c r="AQ2378" s="16">
        <v>1</v>
      </c>
      <c r="AR2378" s="16">
        <v>4</v>
      </c>
      <c r="AS2378" s="16">
        <v>2</v>
      </c>
      <c r="AT2378" s="16">
        <v>3</v>
      </c>
      <c r="AU2378">
        <v>1</v>
      </c>
      <c r="AV2378">
        <v>1</v>
      </c>
      <c r="AW2378">
        <v>1</v>
      </c>
      <c r="AX2378">
        <v>1</v>
      </c>
      <c r="AY2378">
        <v>0</v>
      </c>
      <c r="AZ2378">
        <v>0</v>
      </c>
    </row>
    <row r="2379" spans="1:52" x14ac:dyDescent="0.35">
      <c r="A2379">
        <v>16045</v>
      </c>
      <c r="B2379" t="s">
        <v>69</v>
      </c>
      <c r="C2379" t="s">
        <v>74</v>
      </c>
      <c r="D2379" t="s">
        <v>68</v>
      </c>
      <c r="E2379" t="s">
        <v>79</v>
      </c>
      <c r="F2379" t="s">
        <v>198</v>
      </c>
      <c r="G2379" t="s">
        <v>95</v>
      </c>
      <c r="H2379" t="s">
        <v>98</v>
      </c>
      <c r="I2379" t="s">
        <v>206</v>
      </c>
      <c r="J2379" t="s">
        <v>111</v>
      </c>
      <c r="K2379" t="s">
        <v>204</v>
      </c>
      <c r="L2379">
        <v>9</v>
      </c>
      <c r="X2379" s="16"/>
      <c r="Y2379" t="s">
        <v>69</v>
      </c>
      <c r="AB2379">
        <v>4</v>
      </c>
      <c r="AE2379" s="16"/>
      <c r="AF2379" s="16"/>
      <c r="AG2379" s="16"/>
      <c r="AH2379" s="16"/>
      <c r="AI2379" s="16"/>
      <c r="AJ2379" s="16"/>
      <c r="AK2379">
        <v>8</v>
      </c>
      <c r="AL2379" s="16">
        <v>7</v>
      </c>
      <c r="AM2379" s="16">
        <v>9</v>
      </c>
      <c r="AN2379" s="16">
        <v>7</v>
      </c>
      <c r="AO2379" s="16">
        <v>10</v>
      </c>
      <c r="AP2379" s="16">
        <v>8</v>
      </c>
      <c r="AQ2379" s="16">
        <v>1</v>
      </c>
      <c r="AR2379" s="16">
        <v>3</v>
      </c>
      <c r="AS2379" s="16">
        <v>2</v>
      </c>
      <c r="AT2379" s="16">
        <v>4</v>
      </c>
      <c r="AU2379">
        <v>0</v>
      </c>
      <c r="AV2379">
        <v>0</v>
      </c>
      <c r="AW2379">
        <v>0</v>
      </c>
      <c r="AX2379">
        <v>0</v>
      </c>
      <c r="AY2379">
        <v>1</v>
      </c>
      <c r="AZ2379">
        <v>0</v>
      </c>
    </row>
    <row r="2380" spans="1:52" x14ac:dyDescent="0.35">
      <c r="A2380">
        <v>16046</v>
      </c>
      <c r="B2380" t="s">
        <v>69</v>
      </c>
      <c r="C2380" t="s">
        <v>74</v>
      </c>
      <c r="D2380" t="s">
        <v>68</v>
      </c>
      <c r="E2380" t="s">
        <v>83</v>
      </c>
      <c r="F2380" t="s">
        <v>200</v>
      </c>
      <c r="G2380" t="s">
        <v>96</v>
      </c>
      <c r="H2380" t="s">
        <v>99</v>
      </c>
      <c r="I2380" t="s">
        <v>205</v>
      </c>
      <c r="J2380" t="s">
        <v>111</v>
      </c>
      <c r="K2380" t="s">
        <v>204</v>
      </c>
      <c r="L2380">
        <v>9</v>
      </c>
      <c r="X2380" s="16"/>
      <c r="Y2380" t="s">
        <v>69</v>
      </c>
      <c r="AB2380">
        <v>4</v>
      </c>
      <c r="AE2380" s="16"/>
      <c r="AF2380" s="16"/>
      <c r="AG2380" s="16"/>
      <c r="AH2380" s="16"/>
      <c r="AI2380" s="16"/>
      <c r="AJ2380" s="16"/>
      <c r="AK2380">
        <v>10</v>
      </c>
      <c r="AL2380" s="16">
        <v>10</v>
      </c>
      <c r="AM2380" s="16">
        <v>8</v>
      </c>
      <c r="AN2380" s="16">
        <v>9</v>
      </c>
      <c r="AO2380" s="16">
        <v>9</v>
      </c>
      <c r="AP2380" s="16">
        <v>9</v>
      </c>
      <c r="AQ2380" s="16">
        <v>1</v>
      </c>
      <c r="AR2380" s="16">
        <v>2</v>
      </c>
      <c r="AS2380" s="16">
        <v>3</v>
      </c>
      <c r="AT2380" s="16">
        <v>4</v>
      </c>
      <c r="AU2380">
        <v>1</v>
      </c>
      <c r="AV2380">
        <v>1</v>
      </c>
      <c r="AW2380">
        <v>1</v>
      </c>
      <c r="AX2380">
        <v>0</v>
      </c>
      <c r="AY2380">
        <v>0</v>
      </c>
      <c r="AZ2380">
        <v>0</v>
      </c>
    </row>
    <row r="2381" spans="1:52" x14ac:dyDescent="0.35">
      <c r="A2381">
        <v>16047</v>
      </c>
      <c r="B2381" t="s">
        <v>69</v>
      </c>
      <c r="C2381" t="s">
        <v>74</v>
      </c>
      <c r="D2381" t="s">
        <v>68</v>
      </c>
      <c r="E2381" t="s">
        <v>85</v>
      </c>
      <c r="F2381" t="s">
        <v>196</v>
      </c>
      <c r="G2381" t="s">
        <v>96</v>
      </c>
      <c r="H2381" t="s">
        <v>97</v>
      </c>
      <c r="I2381" t="s">
        <v>207</v>
      </c>
      <c r="J2381" t="s">
        <v>110</v>
      </c>
      <c r="K2381" t="s">
        <v>204</v>
      </c>
      <c r="L2381">
        <v>2</v>
      </c>
      <c r="P2381">
        <v>6</v>
      </c>
      <c r="Q2381">
        <v>7</v>
      </c>
      <c r="R2381">
        <v>6</v>
      </c>
      <c r="S2381">
        <v>7</v>
      </c>
      <c r="T2381">
        <v>5</v>
      </c>
      <c r="U2381">
        <v>7</v>
      </c>
      <c r="V2381" t="s">
        <v>122</v>
      </c>
      <c r="X2381">
        <v>4</v>
      </c>
      <c r="Y2381" t="s">
        <v>69</v>
      </c>
      <c r="AB2381">
        <v>2</v>
      </c>
      <c r="AE2381" s="16"/>
      <c r="AF2381" s="16"/>
      <c r="AG2381" s="16"/>
      <c r="AH2381" s="16"/>
      <c r="AI2381" s="16"/>
      <c r="AJ2381" s="16"/>
      <c r="AL2381" s="16"/>
      <c r="AM2381" s="16"/>
      <c r="AN2381" s="16"/>
      <c r="AO2381" s="16"/>
      <c r="AP2381" s="16"/>
      <c r="AQ2381" s="16"/>
      <c r="AR2381" s="16"/>
      <c r="AS2381" s="16"/>
      <c r="AT2381" s="16"/>
      <c r="AU2381">
        <v>0</v>
      </c>
      <c r="AV2381">
        <v>1</v>
      </c>
      <c r="AW2381">
        <v>0</v>
      </c>
      <c r="AX2381">
        <v>0</v>
      </c>
      <c r="AY2381">
        <v>0</v>
      </c>
      <c r="AZ2381">
        <v>0</v>
      </c>
    </row>
    <row r="2382" spans="1:52" x14ac:dyDescent="0.35">
      <c r="A2382">
        <v>16048</v>
      </c>
      <c r="B2382" t="s">
        <v>69</v>
      </c>
      <c r="C2382" t="s">
        <v>74</v>
      </c>
      <c r="D2382" t="s">
        <v>68</v>
      </c>
      <c r="E2382" t="s">
        <v>79</v>
      </c>
      <c r="F2382" t="s">
        <v>200</v>
      </c>
      <c r="G2382" t="s">
        <v>96</v>
      </c>
      <c r="H2382" t="s">
        <v>97</v>
      </c>
      <c r="I2382" t="s">
        <v>205</v>
      </c>
      <c r="J2382" t="s">
        <v>110</v>
      </c>
      <c r="K2382" t="s">
        <v>204</v>
      </c>
      <c r="L2382">
        <v>9</v>
      </c>
      <c r="P2382">
        <v>10</v>
      </c>
      <c r="Q2382">
        <v>9</v>
      </c>
      <c r="R2382">
        <v>10</v>
      </c>
      <c r="S2382">
        <v>10</v>
      </c>
      <c r="T2382">
        <v>8</v>
      </c>
      <c r="U2382">
        <v>9</v>
      </c>
      <c r="V2382" t="s">
        <v>123</v>
      </c>
      <c r="X2382">
        <v>4</v>
      </c>
      <c r="Y2382" t="s">
        <v>68</v>
      </c>
      <c r="Z2382">
        <v>9</v>
      </c>
      <c r="AA2382">
        <v>5</v>
      </c>
      <c r="AB2382">
        <v>5</v>
      </c>
      <c r="AC2382">
        <v>10</v>
      </c>
      <c r="AD2382" t="s">
        <v>128</v>
      </c>
      <c r="AE2382" s="16">
        <v>4</v>
      </c>
      <c r="AF2382" s="16">
        <v>5</v>
      </c>
      <c r="AG2382" s="16">
        <v>3</v>
      </c>
      <c r="AH2382" s="16">
        <v>3</v>
      </c>
      <c r="AI2382" s="16">
        <v>1</v>
      </c>
      <c r="AJ2382" s="16"/>
      <c r="AL2382" s="16"/>
      <c r="AM2382" s="16"/>
      <c r="AN2382" s="16"/>
      <c r="AO2382" s="16"/>
      <c r="AP2382" s="16"/>
      <c r="AQ2382" s="16"/>
      <c r="AR2382" s="16"/>
      <c r="AS2382" s="16"/>
      <c r="AT2382" s="16"/>
      <c r="AU2382">
        <v>1</v>
      </c>
      <c r="AV2382">
        <v>1</v>
      </c>
      <c r="AW2382">
        <v>1</v>
      </c>
      <c r="AX2382">
        <v>1</v>
      </c>
      <c r="AY2382">
        <v>0</v>
      </c>
      <c r="AZ2382">
        <v>0</v>
      </c>
    </row>
    <row r="2383" spans="1:52" x14ac:dyDescent="0.35">
      <c r="A2383">
        <v>16050</v>
      </c>
      <c r="B2383" t="s">
        <v>69</v>
      </c>
      <c r="C2383" t="s">
        <v>74</v>
      </c>
      <c r="D2383" t="s">
        <v>68</v>
      </c>
      <c r="E2383" t="s">
        <v>78</v>
      </c>
      <c r="F2383" t="s">
        <v>198</v>
      </c>
      <c r="G2383" t="s">
        <v>96</v>
      </c>
      <c r="H2383" t="s">
        <v>98</v>
      </c>
      <c r="I2383" t="s">
        <v>206</v>
      </c>
      <c r="J2383" t="s">
        <v>112</v>
      </c>
      <c r="K2383" t="s">
        <v>116</v>
      </c>
      <c r="L2383">
        <v>9</v>
      </c>
      <c r="X2383" s="16"/>
      <c r="Y2383" t="s">
        <v>69</v>
      </c>
      <c r="AB2383">
        <v>5</v>
      </c>
      <c r="AE2383" s="16"/>
      <c r="AF2383" s="16"/>
      <c r="AG2383" s="16"/>
      <c r="AH2383" s="16"/>
      <c r="AI2383" s="16"/>
      <c r="AJ2383" s="16"/>
      <c r="AK2383">
        <v>8</v>
      </c>
      <c r="AL2383" s="16">
        <v>10</v>
      </c>
      <c r="AM2383" s="16">
        <v>10</v>
      </c>
      <c r="AN2383" s="16">
        <v>7</v>
      </c>
      <c r="AO2383" s="16">
        <v>8</v>
      </c>
      <c r="AP2383" s="16">
        <v>10</v>
      </c>
      <c r="AQ2383" s="16">
        <v>3</v>
      </c>
      <c r="AR2383" s="16">
        <v>4</v>
      </c>
      <c r="AS2383" s="16">
        <v>1</v>
      </c>
      <c r="AT2383" s="16">
        <v>2</v>
      </c>
      <c r="AU2383">
        <v>0</v>
      </c>
      <c r="AV2383">
        <v>0</v>
      </c>
      <c r="AW2383">
        <v>0</v>
      </c>
      <c r="AX2383">
        <v>0</v>
      </c>
      <c r="AY2383">
        <v>1</v>
      </c>
      <c r="AZ2383">
        <v>0</v>
      </c>
    </row>
    <row r="2384" spans="1:52" x14ac:dyDescent="0.35">
      <c r="A2384">
        <v>16051</v>
      </c>
      <c r="B2384" t="s">
        <v>69</v>
      </c>
      <c r="C2384" t="s">
        <v>74</v>
      </c>
      <c r="D2384" t="s">
        <v>68</v>
      </c>
      <c r="E2384" t="s">
        <v>77</v>
      </c>
      <c r="F2384" t="s">
        <v>196</v>
      </c>
      <c r="G2384" t="s">
        <v>96</v>
      </c>
      <c r="H2384" t="s">
        <v>97</v>
      </c>
      <c r="I2384" t="s">
        <v>206</v>
      </c>
      <c r="J2384" t="s">
        <v>110</v>
      </c>
      <c r="K2384" t="s">
        <v>116</v>
      </c>
      <c r="L2384">
        <v>9</v>
      </c>
      <c r="P2384">
        <v>10</v>
      </c>
      <c r="Q2384">
        <v>10</v>
      </c>
      <c r="R2384">
        <v>10</v>
      </c>
      <c r="S2384">
        <v>10</v>
      </c>
      <c r="T2384">
        <v>10</v>
      </c>
      <c r="U2384">
        <v>10</v>
      </c>
      <c r="V2384" t="s">
        <v>124</v>
      </c>
      <c r="X2384">
        <v>4</v>
      </c>
      <c r="Y2384" t="s">
        <v>69</v>
      </c>
      <c r="AB2384">
        <v>5</v>
      </c>
      <c r="AE2384" s="16"/>
      <c r="AF2384" s="16"/>
      <c r="AG2384" s="16"/>
      <c r="AH2384" s="16"/>
      <c r="AI2384" s="16"/>
      <c r="AJ2384" s="16"/>
      <c r="AL2384" s="16"/>
      <c r="AM2384" s="16"/>
      <c r="AN2384" s="16"/>
      <c r="AO2384" s="16"/>
      <c r="AP2384" s="16"/>
      <c r="AQ2384" s="16"/>
      <c r="AR2384" s="16"/>
      <c r="AS2384" s="16"/>
      <c r="AT2384" s="16"/>
      <c r="AU2384">
        <v>1</v>
      </c>
      <c r="AV2384">
        <v>1</v>
      </c>
      <c r="AW2384">
        <v>0</v>
      </c>
      <c r="AX2384">
        <v>0</v>
      </c>
      <c r="AY2384">
        <v>0</v>
      </c>
      <c r="AZ2384">
        <v>0</v>
      </c>
    </row>
    <row r="2385" spans="1:52" x14ac:dyDescent="0.35">
      <c r="A2385">
        <v>16057</v>
      </c>
      <c r="B2385" t="s">
        <v>69</v>
      </c>
      <c r="C2385" t="s">
        <v>74</v>
      </c>
      <c r="D2385" t="s">
        <v>68</v>
      </c>
      <c r="E2385" t="s">
        <v>78</v>
      </c>
      <c r="F2385" t="s">
        <v>196</v>
      </c>
      <c r="G2385" t="s">
        <v>96</v>
      </c>
      <c r="H2385" t="s">
        <v>97</v>
      </c>
      <c r="I2385" t="s">
        <v>206</v>
      </c>
      <c r="J2385" t="s">
        <v>111</v>
      </c>
      <c r="K2385" t="s">
        <v>116</v>
      </c>
      <c r="L2385">
        <v>10</v>
      </c>
      <c r="X2385" s="16"/>
      <c r="Y2385" t="s">
        <v>68</v>
      </c>
      <c r="Z2385">
        <v>9</v>
      </c>
      <c r="AA2385">
        <v>5</v>
      </c>
      <c r="AB2385">
        <v>5</v>
      </c>
      <c r="AC2385">
        <v>10</v>
      </c>
      <c r="AD2385" t="s">
        <v>129</v>
      </c>
      <c r="AE2385" s="16">
        <v>5</v>
      </c>
      <c r="AF2385" s="16">
        <v>5</v>
      </c>
      <c r="AG2385" s="16">
        <v>4</v>
      </c>
      <c r="AH2385" s="16">
        <v>5</v>
      </c>
      <c r="AI2385" s="16"/>
      <c r="AJ2385" s="16">
        <v>3</v>
      </c>
      <c r="AK2385">
        <v>8</v>
      </c>
      <c r="AL2385" s="16">
        <v>10</v>
      </c>
      <c r="AM2385" s="16">
        <v>6</v>
      </c>
      <c r="AN2385" s="16">
        <v>7</v>
      </c>
      <c r="AO2385" s="16">
        <v>6</v>
      </c>
      <c r="AP2385" s="16">
        <v>7</v>
      </c>
      <c r="AQ2385" s="16">
        <v>2</v>
      </c>
      <c r="AR2385" s="16">
        <v>1</v>
      </c>
      <c r="AS2385" s="16">
        <v>3</v>
      </c>
      <c r="AT2385" s="16">
        <v>4</v>
      </c>
      <c r="AU2385">
        <v>1</v>
      </c>
      <c r="AV2385">
        <v>1</v>
      </c>
      <c r="AW2385">
        <v>0</v>
      </c>
      <c r="AX2385">
        <v>0</v>
      </c>
      <c r="AY2385">
        <v>0</v>
      </c>
      <c r="AZ2385">
        <v>0</v>
      </c>
    </row>
    <row r="2386" spans="1:52" x14ac:dyDescent="0.35">
      <c r="A2386">
        <v>16059</v>
      </c>
      <c r="B2386" t="s">
        <v>69</v>
      </c>
      <c r="C2386" t="s">
        <v>74</v>
      </c>
      <c r="D2386" t="s">
        <v>68</v>
      </c>
      <c r="E2386" t="s">
        <v>76</v>
      </c>
      <c r="F2386" t="s">
        <v>198</v>
      </c>
      <c r="G2386" t="s">
        <v>95</v>
      </c>
      <c r="H2386" t="s">
        <v>98</v>
      </c>
      <c r="I2386" t="s">
        <v>207</v>
      </c>
      <c r="J2386" t="s">
        <v>110</v>
      </c>
      <c r="K2386" t="s">
        <v>202</v>
      </c>
      <c r="L2386">
        <v>9</v>
      </c>
      <c r="P2386">
        <v>10</v>
      </c>
      <c r="Q2386">
        <v>8</v>
      </c>
      <c r="R2386">
        <v>10</v>
      </c>
      <c r="S2386">
        <v>8</v>
      </c>
      <c r="T2386">
        <v>10</v>
      </c>
      <c r="U2386">
        <v>8</v>
      </c>
      <c r="V2386" t="s">
        <v>124</v>
      </c>
      <c r="X2386">
        <v>5</v>
      </c>
      <c r="Y2386" t="s">
        <v>68</v>
      </c>
      <c r="Z2386">
        <v>10</v>
      </c>
      <c r="AA2386">
        <v>4</v>
      </c>
      <c r="AB2386">
        <v>5</v>
      </c>
      <c r="AC2386">
        <v>9</v>
      </c>
      <c r="AD2386" t="s">
        <v>129</v>
      </c>
      <c r="AE2386" s="16">
        <v>4</v>
      </c>
      <c r="AF2386" s="16">
        <v>5</v>
      </c>
      <c r="AG2386" s="16">
        <v>4</v>
      </c>
      <c r="AH2386" s="16">
        <v>5</v>
      </c>
      <c r="AI2386" s="16"/>
      <c r="AJ2386" s="16">
        <v>2</v>
      </c>
      <c r="AL2386" s="16"/>
      <c r="AM2386" s="16"/>
      <c r="AN2386" s="16"/>
      <c r="AO2386" s="16"/>
      <c r="AP2386" s="16"/>
      <c r="AQ2386" s="16"/>
      <c r="AR2386" s="16"/>
      <c r="AS2386" s="16"/>
      <c r="AT2386" s="16"/>
      <c r="AU2386">
        <v>1</v>
      </c>
      <c r="AV2386">
        <v>1</v>
      </c>
      <c r="AW2386">
        <v>0</v>
      </c>
      <c r="AX2386">
        <v>0</v>
      </c>
      <c r="AY2386">
        <v>0</v>
      </c>
      <c r="AZ2386">
        <v>0</v>
      </c>
    </row>
    <row r="2387" spans="1:52" x14ac:dyDescent="0.35">
      <c r="A2387">
        <v>16061</v>
      </c>
      <c r="B2387" t="s">
        <v>69</v>
      </c>
      <c r="C2387" t="s">
        <v>74</v>
      </c>
      <c r="D2387" t="s">
        <v>68</v>
      </c>
      <c r="E2387" t="s">
        <v>75</v>
      </c>
      <c r="F2387" t="s">
        <v>196</v>
      </c>
      <c r="G2387" t="s">
        <v>96</v>
      </c>
      <c r="H2387" t="s">
        <v>97</v>
      </c>
      <c r="I2387" t="s">
        <v>207</v>
      </c>
      <c r="J2387" t="s">
        <v>111</v>
      </c>
      <c r="K2387" t="s">
        <v>113</v>
      </c>
      <c r="L2387">
        <v>4</v>
      </c>
      <c r="X2387" s="16"/>
      <c r="Y2387" t="s">
        <v>69</v>
      </c>
      <c r="AB2387">
        <v>3</v>
      </c>
      <c r="AE2387" s="16"/>
      <c r="AF2387" s="16"/>
      <c r="AG2387" s="16"/>
      <c r="AH2387" s="16"/>
      <c r="AI2387" s="16"/>
      <c r="AJ2387" s="16"/>
      <c r="AK2387">
        <v>1</v>
      </c>
      <c r="AL2387" s="16">
        <v>3</v>
      </c>
      <c r="AM2387" s="16">
        <v>4</v>
      </c>
      <c r="AN2387" s="16">
        <v>3</v>
      </c>
      <c r="AO2387" s="16">
        <v>2</v>
      </c>
      <c r="AP2387" s="16">
        <v>3</v>
      </c>
      <c r="AQ2387" s="16">
        <v>1</v>
      </c>
      <c r="AR2387" s="16">
        <v>3</v>
      </c>
      <c r="AS2387" s="16">
        <v>2</v>
      </c>
      <c r="AT2387" s="16">
        <v>4</v>
      </c>
      <c r="AU2387">
        <v>0</v>
      </c>
      <c r="AV2387">
        <v>0</v>
      </c>
      <c r="AW2387">
        <v>0</v>
      </c>
      <c r="AX2387">
        <v>0</v>
      </c>
      <c r="AY2387">
        <v>1</v>
      </c>
      <c r="AZ2387">
        <v>0</v>
      </c>
    </row>
    <row r="2388" spans="1:52" x14ac:dyDescent="0.35">
      <c r="A2388">
        <v>16062</v>
      </c>
      <c r="B2388" t="s">
        <v>69</v>
      </c>
      <c r="C2388" t="s">
        <v>74</v>
      </c>
      <c r="D2388" t="s">
        <v>68</v>
      </c>
      <c r="E2388" t="s">
        <v>79</v>
      </c>
      <c r="F2388" t="s">
        <v>196</v>
      </c>
      <c r="G2388" t="s">
        <v>96</v>
      </c>
      <c r="H2388" t="s">
        <v>98</v>
      </c>
      <c r="I2388" t="s">
        <v>209</v>
      </c>
      <c r="J2388" t="s">
        <v>111</v>
      </c>
      <c r="K2388" t="s">
        <v>116</v>
      </c>
      <c r="L2388">
        <v>9</v>
      </c>
      <c r="X2388" s="16"/>
      <c r="Y2388" t="s">
        <v>69</v>
      </c>
      <c r="AB2388">
        <v>5</v>
      </c>
      <c r="AE2388" s="16"/>
      <c r="AF2388" s="16"/>
      <c r="AG2388" s="16"/>
      <c r="AH2388" s="16"/>
      <c r="AI2388" s="16"/>
      <c r="AJ2388" s="16"/>
      <c r="AK2388">
        <v>9</v>
      </c>
      <c r="AL2388" s="16">
        <v>10</v>
      </c>
      <c r="AM2388" s="16">
        <v>10</v>
      </c>
      <c r="AN2388" s="16">
        <v>9</v>
      </c>
      <c r="AO2388" s="16">
        <v>10</v>
      </c>
      <c r="AP2388" s="16">
        <v>8</v>
      </c>
      <c r="AQ2388" s="16">
        <v>2</v>
      </c>
      <c r="AR2388" s="16">
        <v>1</v>
      </c>
      <c r="AS2388" s="16">
        <v>4</v>
      </c>
      <c r="AT2388" s="16">
        <v>3</v>
      </c>
      <c r="AU2388">
        <v>1</v>
      </c>
      <c r="AV2388">
        <v>0</v>
      </c>
      <c r="AW2388">
        <v>0</v>
      </c>
      <c r="AX2388">
        <v>1</v>
      </c>
      <c r="AY2388">
        <v>1</v>
      </c>
      <c r="AZ2388">
        <v>0</v>
      </c>
    </row>
    <row r="2389" spans="1:52" x14ac:dyDescent="0.35">
      <c r="A2389">
        <v>16064</v>
      </c>
      <c r="B2389" t="s">
        <v>69</v>
      </c>
      <c r="C2389" t="s">
        <v>74</v>
      </c>
      <c r="D2389" t="s">
        <v>68</v>
      </c>
      <c r="E2389" t="s">
        <v>77</v>
      </c>
      <c r="F2389" t="s">
        <v>198</v>
      </c>
      <c r="G2389" t="s">
        <v>95</v>
      </c>
      <c r="H2389" t="s">
        <v>97</v>
      </c>
      <c r="I2389" t="s">
        <v>203</v>
      </c>
      <c r="J2389" t="s">
        <v>111</v>
      </c>
      <c r="K2389" t="s">
        <v>202</v>
      </c>
      <c r="L2389">
        <v>10</v>
      </c>
      <c r="X2389" s="16"/>
      <c r="Y2389" t="s">
        <v>69</v>
      </c>
      <c r="AB2389">
        <v>4</v>
      </c>
      <c r="AE2389" s="16"/>
      <c r="AF2389" s="16"/>
      <c r="AG2389" s="16"/>
      <c r="AH2389" s="16"/>
      <c r="AI2389" s="16"/>
      <c r="AJ2389" s="16"/>
      <c r="AK2389">
        <v>10</v>
      </c>
      <c r="AL2389" s="16">
        <v>10</v>
      </c>
      <c r="AM2389" s="16">
        <v>10</v>
      </c>
      <c r="AN2389" s="16">
        <v>8</v>
      </c>
      <c r="AO2389" s="16">
        <v>7</v>
      </c>
      <c r="AP2389" s="16">
        <v>10</v>
      </c>
      <c r="AQ2389" s="16">
        <v>4</v>
      </c>
      <c r="AR2389" s="16">
        <v>2</v>
      </c>
      <c r="AS2389" s="16">
        <v>3</v>
      </c>
      <c r="AT2389" s="16">
        <v>1</v>
      </c>
      <c r="AU2389">
        <v>0</v>
      </c>
      <c r="AV2389">
        <v>1</v>
      </c>
      <c r="AW2389">
        <v>1</v>
      </c>
      <c r="AX2389">
        <v>0</v>
      </c>
      <c r="AY2389">
        <v>0</v>
      </c>
      <c r="AZ2389">
        <v>0</v>
      </c>
    </row>
    <row r="2390" spans="1:52" x14ac:dyDescent="0.35">
      <c r="A2390">
        <v>16068</v>
      </c>
      <c r="B2390" t="s">
        <v>69</v>
      </c>
      <c r="C2390" t="s">
        <v>74</v>
      </c>
      <c r="D2390" t="s">
        <v>68</v>
      </c>
      <c r="E2390" t="s">
        <v>86</v>
      </c>
      <c r="F2390" t="s">
        <v>196</v>
      </c>
      <c r="G2390" t="s">
        <v>96</v>
      </c>
      <c r="H2390" t="s">
        <v>97</v>
      </c>
      <c r="I2390" t="s">
        <v>201</v>
      </c>
      <c r="J2390" t="s">
        <v>111</v>
      </c>
      <c r="K2390" t="s">
        <v>202</v>
      </c>
      <c r="L2390">
        <v>10</v>
      </c>
      <c r="X2390" s="16"/>
      <c r="Y2390" t="s">
        <v>68</v>
      </c>
      <c r="Z2390">
        <v>10</v>
      </c>
      <c r="AA2390">
        <v>4</v>
      </c>
      <c r="AB2390">
        <v>4</v>
      </c>
      <c r="AC2390">
        <v>10</v>
      </c>
      <c r="AD2390" t="s">
        <v>129</v>
      </c>
      <c r="AE2390" s="16">
        <v>5</v>
      </c>
      <c r="AF2390" s="16">
        <v>2</v>
      </c>
      <c r="AG2390" s="16">
        <v>5</v>
      </c>
      <c r="AH2390" s="16">
        <v>5</v>
      </c>
      <c r="AI2390" s="16"/>
      <c r="AJ2390" s="16">
        <v>3</v>
      </c>
      <c r="AK2390">
        <v>10</v>
      </c>
      <c r="AL2390" s="16">
        <v>9</v>
      </c>
      <c r="AM2390" s="16">
        <v>7</v>
      </c>
      <c r="AN2390" s="16">
        <v>9</v>
      </c>
      <c r="AO2390" s="16">
        <v>7</v>
      </c>
      <c r="AP2390" s="16">
        <v>7</v>
      </c>
      <c r="AQ2390" s="16">
        <v>1</v>
      </c>
      <c r="AR2390" s="16">
        <v>3</v>
      </c>
      <c r="AS2390" s="16">
        <v>2</v>
      </c>
      <c r="AT2390" s="16">
        <v>4</v>
      </c>
      <c r="AU2390">
        <v>1</v>
      </c>
      <c r="AV2390">
        <v>1</v>
      </c>
      <c r="AW2390">
        <v>0</v>
      </c>
      <c r="AX2390">
        <v>1</v>
      </c>
      <c r="AY2390">
        <v>0</v>
      </c>
      <c r="AZ2390">
        <v>0</v>
      </c>
    </row>
    <row r="2391" spans="1:52" x14ac:dyDescent="0.35">
      <c r="A2391">
        <v>16072</v>
      </c>
      <c r="B2391" t="s">
        <v>69</v>
      </c>
      <c r="C2391" t="s">
        <v>74</v>
      </c>
      <c r="D2391" t="s">
        <v>68</v>
      </c>
      <c r="E2391" t="s">
        <v>80</v>
      </c>
      <c r="F2391" t="s">
        <v>198</v>
      </c>
      <c r="G2391" t="s">
        <v>96</v>
      </c>
      <c r="H2391" t="s">
        <v>98</v>
      </c>
      <c r="I2391" t="s">
        <v>197</v>
      </c>
      <c r="J2391" t="s">
        <v>111</v>
      </c>
      <c r="K2391" t="s">
        <v>204</v>
      </c>
      <c r="L2391">
        <v>9</v>
      </c>
      <c r="X2391" s="16"/>
      <c r="Y2391" t="s">
        <v>69</v>
      </c>
      <c r="AB2391">
        <v>5</v>
      </c>
      <c r="AE2391" s="16"/>
      <c r="AF2391" s="16"/>
      <c r="AG2391" s="16"/>
      <c r="AH2391" s="16"/>
      <c r="AI2391" s="16"/>
      <c r="AJ2391" s="16"/>
      <c r="AK2391">
        <v>10</v>
      </c>
      <c r="AL2391" s="16">
        <v>10</v>
      </c>
      <c r="AM2391" s="16">
        <v>7</v>
      </c>
      <c r="AN2391" s="16">
        <v>9</v>
      </c>
      <c r="AO2391" s="16">
        <v>8</v>
      </c>
      <c r="AP2391" s="16">
        <v>7</v>
      </c>
      <c r="AQ2391" s="16">
        <v>1</v>
      </c>
      <c r="AR2391" s="16">
        <v>3</v>
      </c>
      <c r="AS2391" s="16">
        <v>2</v>
      </c>
      <c r="AT2391" s="16">
        <v>4</v>
      </c>
      <c r="AU2391">
        <v>1</v>
      </c>
      <c r="AV2391">
        <v>0</v>
      </c>
      <c r="AW2391">
        <v>0</v>
      </c>
      <c r="AX2391">
        <v>0</v>
      </c>
      <c r="AY2391">
        <v>0</v>
      </c>
      <c r="AZ2391">
        <v>0</v>
      </c>
    </row>
    <row r="2392" spans="1:52" x14ac:dyDescent="0.35">
      <c r="A2392">
        <v>16073</v>
      </c>
      <c r="B2392" t="s">
        <v>69</v>
      </c>
      <c r="C2392" t="s">
        <v>74</v>
      </c>
      <c r="D2392" t="s">
        <v>68</v>
      </c>
      <c r="E2392" t="s">
        <v>84</v>
      </c>
      <c r="F2392" t="s">
        <v>198</v>
      </c>
      <c r="G2392" t="s">
        <v>95</v>
      </c>
      <c r="H2392" t="s">
        <v>97</v>
      </c>
      <c r="I2392" t="s">
        <v>205</v>
      </c>
      <c r="J2392" t="s">
        <v>111</v>
      </c>
      <c r="K2392" t="s">
        <v>204</v>
      </c>
      <c r="L2392">
        <v>9</v>
      </c>
      <c r="X2392" s="16"/>
      <c r="Y2392" t="s">
        <v>69</v>
      </c>
      <c r="AB2392">
        <v>4</v>
      </c>
      <c r="AE2392" s="16"/>
      <c r="AF2392" s="16"/>
      <c r="AG2392" s="16"/>
      <c r="AH2392" s="16"/>
      <c r="AI2392" s="16"/>
      <c r="AJ2392" s="16"/>
      <c r="AK2392">
        <v>10</v>
      </c>
      <c r="AL2392" s="16">
        <v>10</v>
      </c>
      <c r="AM2392" s="16">
        <v>9</v>
      </c>
      <c r="AN2392" s="16">
        <v>10</v>
      </c>
      <c r="AO2392" s="16">
        <v>10</v>
      </c>
      <c r="AP2392" s="16">
        <v>10</v>
      </c>
      <c r="AQ2392" s="16">
        <v>1</v>
      </c>
      <c r="AR2392" s="16">
        <v>2</v>
      </c>
      <c r="AS2392" s="16">
        <v>4</v>
      </c>
      <c r="AT2392" s="16">
        <v>3</v>
      </c>
      <c r="AU2392">
        <v>1</v>
      </c>
      <c r="AV2392">
        <v>0</v>
      </c>
      <c r="AW2392">
        <v>0</v>
      </c>
      <c r="AX2392">
        <v>0</v>
      </c>
      <c r="AY2392">
        <v>0</v>
      </c>
      <c r="AZ2392">
        <v>0</v>
      </c>
    </row>
    <row r="2393" spans="1:52" x14ac:dyDescent="0.35">
      <c r="A2393">
        <v>16074</v>
      </c>
      <c r="B2393" t="s">
        <v>69</v>
      </c>
      <c r="C2393" t="s">
        <v>74</v>
      </c>
      <c r="D2393" t="s">
        <v>68</v>
      </c>
      <c r="E2393" t="s">
        <v>75</v>
      </c>
      <c r="F2393" t="s">
        <v>198</v>
      </c>
      <c r="G2393" t="s">
        <v>96</v>
      </c>
      <c r="H2393" t="s">
        <v>97</v>
      </c>
      <c r="I2393" t="s">
        <v>207</v>
      </c>
      <c r="J2393" t="s">
        <v>111</v>
      </c>
      <c r="K2393" t="s">
        <v>202</v>
      </c>
      <c r="L2393">
        <v>5</v>
      </c>
      <c r="X2393" s="16"/>
      <c r="Y2393" t="s">
        <v>69</v>
      </c>
      <c r="AB2393">
        <v>2</v>
      </c>
      <c r="AE2393" s="16"/>
      <c r="AF2393" s="16"/>
      <c r="AG2393" s="16"/>
      <c r="AH2393" s="16"/>
      <c r="AI2393" s="16"/>
      <c r="AJ2393" s="16"/>
      <c r="AK2393">
        <v>6</v>
      </c>
      <c r="AL2393" s="16">
        <v>4</v>
      </c>
      <c r="AM2393" s="16">
        <v>8</v>
      </c>
      <c r="AN2393" s="16">
        <v>4</v>
      </c>
      <c r="AO2393" s="16">
        <v>7</v>
      </c>
      <c r="AP2393" s="16">
        <v>7</v>
      </c>
      <c r="AQ2393" s="16">
        <v>3</v>
      </c>
      <c r="AR2393" s="16">
        <v>2</v>
      </c>
      <c r="AS2393" s="16">
        <v>1</v>
      </c>
      <c r="AT2393" s="16">
        <v>4</v>
      </c>
      <c r="AU2393">
        <v>1</v>
      </c>
      <c r="AV2393">
        <v>1</v>
      </c>
      <c r="AW2393">
        <v>0</v>
      </c>
      <c r="AX2393">
        <v>0</v>
      </c>
      <c r="AY2393">
        <v>0</v>
      </c>
      <c r="AZ2393">
        <v>0</v>
      </c>
    </row>
    <row r="2394" spans="1:52" x14ac:dyDescent="0.35">
      <c r="A2394">
        <v>16077</v>
      </c>
      <c r="B2394" t="s">
        <v>69</v>
      </c>
      <c r="C2394" t="s">
        <v>74</v>
      </c>
      <c r="D2394" t="s">
        <v>68</v>
      </c>
      <c r="E2394" t="s">
        <v>78</v>
      </c>
      <c r="F2394" t="s">
        <v>196</v>
      </c>
      <c r="G2394" t="s">
        <v>96</v>
      </c>
      <c r="H2394" t="s">
        <v>98</v>
      </c>
      <c r="I2394" t="s">
        <v>203</v>
      </c>
      <c r="J2394" t="s">
        <v>111</v>
      </c>
      <c r="K2394" t="s">
        <v>204</v>
      </c>
      <c r="L2394">
        <v>10</v>
      </c>
      <c r="X2394" s="16"/>
      <c r="Y2394" t="s">
        <v>68</v>
      </c>
      <c r="Z2394">
        <v>10</v>
      </c>
      <c r="AA2394">
        <v>4</v>
      </c>
      <c r="AB2394">
        <v>4</v>
      </c>
      <c r="AC2394">
        <v>8</v>
      </c>
      <c r="AD2394" t="s">
        <v>128</v>
      </c>
      <c r="AE2394" s="16">
        <v>4</v>
      </c>
      <c r="AF2394" s="16">
        <v>4</v>
      </c>
      <c r="AG2394" s="16">
        <v>5</v>
      </c>
      <c r="AH2394" s="16">
        <v>5</v>
      </c>
      <c r="AI2394" s="16">
        <v>1</v>
      </c>
      <c r="AJ2394" s="16"/>
      <c r="AK2394">
        <v>10</v>
      </c>
      <c r="AL2394" s="16">
        <v>9</v>
      </c>
      <c r="AM2394" s="16">
        <v>8</v>
      </c>
      <c r="AN2394" s="16">
        <v>9</v>
      </c>
      <c r="AO2394" s="16">
        <v>9</v>
      </c>
      <c r="AP2394" s="16">
        <v>9</v>
      </c>
      <c r="AQ2394" s="16">
        <v>2</v>
      </c>
      <c r="AR2394" s="16">
        <v>1</v>
      </c>
      <c r="AS2394" s="16">
        <v>3</v>
      </c>
      <c r="AT2394" s="16">
        <v>4</v>
      </c>
      <c r="AU2394">
        <v>0</v>
      </c>
      <c r="AV2394">
        <v>0</v>
      </c>
      <c r="AW2394">
        <v>0</v>
      </c>
      <c r="AX2394">
        <v>1</v>
      </c>
      <c r="AY2394">
        <v>1</v>
      </c>
      <c r="AZ2394">
        <v>0</v>
      </c>
    </row>
    <row r="2395" spans="1:52" x14ac:dyDescent="0.35">
      <c r="A2395">
        <v>16080</v>
      </c>
      <c r="B2395" t="s">
        <v>69</v>
      </c>
      <c r="C2395" t="s">
        <v>74</v>
      </c>
      <c r="D2395" t="s">
        <v>68</v>
      </c>
      <c r="E2395" t="s">
        <v>83</v>
      </c>
      <c r="F2395" t="s">
        <v>196</v>
      </c>
      <c r="G2395" t="s">
        <v>96</v>
      </c>
      <c r="H2395" t="s">
        <v>97</v>
      </c>
      <c r="I2395" t="s">
        <v>209</v>
      </c>
      <c r="J2395" t="s">
        <v>111</v>
      </c>
      <c r="K2395" t="s">
        <v>204</v>
      </c>
      <c r="L2395">
        <v>10</v>
      </c>
      <c r="X2395" s="16"/>
      <c r="Y2395" t="s">
        <v>69</v>
      </c>
      <c r="AB2395">
        <v>4</v>
      </c>
      <c r="AE2395" s="16"/>
      <c r="AF2395" s="16"/>
      <c r="AG2395" s="16"/>
      <c r="AH2395" s="16"/>
      <c r="AI2395" s="16"/>
      <c r="AJ2395" s="16"/>
      <c r="AK2395">
        <v>10</v>
      </c>
      <c r="AL2395" s="16">
        <v>10</v>
      </c>
      <c r="AM2395" s="16">
        <v>9</v>
      </c>
      <c r="AN2395" s="16">
        <v>8</v>
      </c>
      <c r="AO2395" s="16">
        <v>9</v>
      </c>
      <c r="AP2395" s="16">
        <v>10</v>
      </c>
      <c r="AQ2395" s="16">
        <v>3</v>
      </c>
      <c r="AR2395" s="16">
        <v>4</v>
      </c>
      <c r="AS2395" s="16">
        <v>1</v>
      </c>
      <c r="AT2395" s="16">
        <v>2</v>
      </c>
      <c r="AU2395">
        <v>1</v>
      </c>
      <c r="AV2395">
        <v>0</v>
      </c>
      <c r="AW2395">
        <v>1</v>
      </c>
      <c r="AX2395">
        <v>0</v>
      </c>
      <c r="AY2395">
        <v>1</v>
      </c>
      <c r="AZ2395">
        <v>0</v>
      </c>
    </row>
    <row r="2396" spans="1:52" x14ac:dyDescent="0.35">
      <c r="A2396">
        <v>16082</v>
      </c>
      <c r="B2396" t="s">
        <v>69</v>
      </c>
      <c r="C2396" t="s">
        <v>74</v>
      </c>
      <c r="D2396" t="s">
        <v>68</v>
      </c>
      <c r="E2396" t="s">
        <v>80</v>
      </c>
      <c r="F2396" t="s">
        <v>208</v>
      </c>
      <c r="G2396" t="s">
        <v>96</v>
      </c>
      <c r="H2396" t="s">
        <v>98</v>
      </c>
      <c r="I2396" t="s">
        <v>207</v>
      </c>
      <c r="J2396" t="s">
        <v>111</v>
      </c>
      <c r="K2396" t="s">
        <v>202</v>
      </c>
      <c r="L2396">
        <v>9</v>
      </c>
      <c r="X2396" s="16"/>
      <c r="Y2396" t="s">
        <v>69</v>
      </c>
      <c r="AB2396">
        <v>4</v>
      </c>
      <c r="AE2396" s="16"/>
      <c r="AF2396" s="16"/>
      <c r="AG2396" s="16"/>
      <c r="AH2396" s="16"/>
      <c r="AI2396" s="16"/>
      <c r="AJ2396" s="16"/>
      <c r="AK2396">
        <v>9</v>
      </c>
      <c r="AL2396" s="16">
        <v>8</v>
      </c>
      <c r="AM2396" s="16">
        <v>8</v>
      </c>
      <c r="AN2396" s="16">
        <v>8</v>
      </c>
      <c r="AO2396" s="16">
        <v>9</v>
      </c>
      <c r="AP2396" s="16">
        <v>8</v>
      </c>
      <c r="AQ2396" s="16">
        <v>4</v>
      </c>
      <c r="AR2396" s="16">
        <v>3</v>
      </c>
      <c r="AS2396" s="16">
        <v>2</v>
      </c>
      <c r="AT2396" s="16">
        <v>1</v>
      </c>
      <c r="AU2396">
        <v>1</v>
      </c>
      <c r="AV2396">
        <v>0</v>
      </c>
      <c r="AW2396">
        <v>0</v>
      </c>
      <c r="AX2396">
        <v>0</v>
      </c>
      <c r="AY2396">
        <v>0</v>
      </c>
      <c r="AZ2396">
        <v>0</v>
      </c>
    </row>
    <row r="2397" spans="1:52" x14ac:dyDescent="0.35">
      <c r="A2397">
        <v>16083</v>
      </c>
      <c r="B2397" t="s">
        <v>69</v>
      </c>
      <c r="C2397" t="s">
        <v>74</v>
      </c>
      <c r="D2397" t="s">
        <v>68</v>
      </c>
      <c r="E2397" t="s">
        <v>86</v>
      </c>
      <c r="F2397" t="s">
        <v>208</v>
      </c>
      <c r="G2397" t="s">
        <v>94</v>
      </c>
      <c r="H2397" t="s">
        <v>100</v>
      </c>
      <c r="I2397" t="s">
        <v>199</v>
      </c>
      <c r="J2397" t="s">
        <v>111</v>
      </c>
      <c r="K2397" t="s">
        <v>204</v>
      </c>
      <c r="L2397">
        <v>8</v>
      </c>
      <c r="X2397" s="16"/>
      <c r="Y2397" t="s">
        <v>68</v>
      </c>
      <c r="Z2397">
        <v>7</v>
      </c>
      <c r="AA2397">
        <v>5</v>
      </c>
      <c r="AB2397">
        <v>5</v>
      </c>
      <c r="AC2397">
        <v>10</v>
      </c>
      <c r="AD2397" t="s">
        <v>129</v>
      </c>
      <c r="AE2397" s="16">
        <v>3</v>
      </c>
      <c r="AF2397" s="16">
        <v>5</v>
      </c>
      <c r="AG2397" s="16">
        <v>4</v>
      </c>
      <c r="AH2397" s="16">
        <v>4</v>
      </c>
      <c r="AI2397" s="16"/>
      <c r="AJ2397" s="16">
        <v>2</v>
      </c>
      <c r="AK2397">
        <v>9</v>
      </c>
      <c r="AL2397" s="16">
        <v>9</v>
      </c>
      <c r="AM2397" s="16">
        <v>8</v>
      </c>
      <c r="AN2397" s="16">
        <v>8</v>
      </c>
      <c r="AO2397" s="16">
        <v>10</v>
      </c>
      <c r="AP2397" s="16">
        <v>8</v>
      </c>
      <c r="AQ2397" s="16">
        <v>3</v>
      </c>
      <c r="AR2397" s="16">
        <v>2</v>
      </c>
      <c r="AS2397" s="16">
        <v>1</v>
      </c>
      <c r="AT2397" s="16">
        <v>4</v>
      </c>
      <c r="AU2397">
        <v>1</v>
      </c>
      <c r="AV2397">
        <v>0</v>
      </c>
      <c r="AW2397">
        <v>0</v>
      </c>
      <c r="AX2397">
        <v>0</v>
      </c>
      <c r="AY2397">
        <v>0</v>
      </c>
      <c r="AZ2397">
        <v>0</v>
      </c>
    </row>
    <row r="2398" spans="1:52" x14ac:dyDescent="0.35">
      <c r="A2398">
        <v>16084</v>
      </c>
      <c r="B2398" t="s">
        <v>69</v>
      </c>
      <c r="C2398" t="s">
        <v>74</v>
      </c>
      <c r="D2398" t="s">
        <v>68</v>
      </c>
      <c r="E2398" t="s">
        <v>76</v>
      </c>
      <c r="F2398" t="s">
        <v>198</v>
      </c>
      <c r="G2398" t="s">
        <v>96</v>
      </c>
      <c r="H2398" t="s">
        <v>98</v>
      </c>
      <c r="I2398" t="s">
        <v>207</v>
      </c>
      <c r="J2398" t="s">
        <v>111</v>
      </c>
      <c r="K2398" t="s">
        <v>204</v>
      </c>
      <c r="L2398">
        <v>9</v>
      </c>
      <c r="X2398" s="16"/>
      <c r="Y2398" t="s">
        <v>68</v>
      </c>
      <c r="Z2398">
        <v>9</v>
      </c>
      <c r="AA2398">
        <v>4</v>
      </c>
      <c r="AB2398">
        <v>4</v>
      </c>
      <c r="AC2398">
        <v>10</v>
      </c>
      <c r="AD2398" t="s">
        <v>129</v>
      </c>
      <c r="AE2398" s="16">
        <v>5</v>
      </c>
      <c r="AF2398" s="16">
        <v>5</v>
      </c>
      <c r="AG2398" s="16">
        <v>4</v>
      </c>
      <c r="AH2398" s="16">
        <v>5</v>
      </c>
      <c r="AI2398" s="16"/>
      <c r="AJ2398" s="16">
        <v>2</v>
      </c>
      <c r="AK2398">
        <v>9</v>
      </c>
      <c r="AL2398" s="16">
        <v>10</v>
      </c>
      <c r="AM2398" s="16">
        <v>7</v>
      </c>
      <c r="AN2398" s="16">
        <v>9</v>
      </c>
      <c r="AO2398" s="16">
        <v>10</v>
      </c>
      <c r="AP2398" s="16">
        <v>7</v>
      </c>
      <c r="AQ2398" s="16">
        <v>2</v>
      </c>
      <c r="AR2398" s="16">
        <v>4</v>
      </c>
      <c r="AS2398" s="16">
        <v>1</v>
      </c>
      <c r="AT2398" s="16">
        <v>3</v>
      </c>
      <c r="AU2398">
        <v>0</v>
      </c>
      <c r="AV2398">
        <v>1</v>
      </c>
      <c r="AW2398">
        <v>0</v>
      </c>
      <c r="AX2398">
        <v>0</v>
      </c>
      <c r="AY2398">
        <v>0</v>
      </c>
      <c r="AZ2398">
        <v>0</v>
      </c>
    </row>
    <row r="2399" spans="1:52" x14ac:dyDescent="0.35">
      <c r="A2399">
        <v>16085</v>
      </c>
      <c r="B2399" t="s">
        <v>69</v>
      </c>
      <c r="C2399" t="s">
        <v>74</v>
      </c>
      <c r="D2399" t="s">
        <v>68</v>
      </c>
      <c r="E2399" t="s">
        <v>78</v>
      </c>
      <c r="F2399" t="s">
        <v>200</v>
      </c>
      <c r="G2399" t="s">
        <v>93</v>
      </c>
      <c r="H2399" t="s">
        <v>98</v>
      </c>
      <c r="I2399" t="s">
        <v>203</v>
      </c>
      <c r="J2399" t="s">
        <v>111</v>
      </c>
      <c r="K2399" t="s">
        <v>116</v>
      </c>
      <c r="L2399">
        <v>5</v>
      </c>
      <c r="X2399" s="16"/>
      <c r="Y2399" t="s">
        <v>69</v>
      </c>
      <c r="AB2399">
        <v>3</v>
      </c>
      <c r="AE2399" s="16"/>
      <c r="AF2399" s="16"/>
      <c r="AG2399" s="16"/>
      <c r="AH2399" s="16"/>
      <c r="AI2399" s="16"/>
      <c r="AJ2399" s="16"/>
      <c r="AK2399">
        <v>3</v>
      </c>
      <c r="AL2399" s="16">
        <v>5</v>
      </c>
      <c r="AM2399" s="16">
        <v>5</v>
      </c>
      <c r="AN2399" s="16">
        <v>2</v>
      </c>
      <c r="AO2399" s="16">
        <v>4</v>
      </c>
      <c r="AP2399" s="16">
        <v>4</v>
      </c>
      <c r="AQ2399" s="16">
        <v>1</v>
      </c>
      <c r="AR2399" s="16">
        <v>4</v>
      </c>
      <c r="AS2399" s="16">
        <v>3</v>
      </c>
      <c r="AT2399" s="16">
        <v>2</v>
      </c>
      <c r="AU2399">
        <v>1</v>
      </c>
      <c r="AV2399">
        <v>1</v>
      </c>
      <c r="AW2399">
        <v>0</v>
      </c>
      <c r="AX2399">
        <v>1</v>
      </c>
      <c r="AY2399">
        <v>0</v>
      </c>
      <c r="AZ2399">
        <v>0</v>
      </c>
    </row>
    <row r="2400" spans="1:52" x14ac:dyDescent="0.35">
      <c r="A2400">
        <v>16090</v>
      </c>
      <c r="B2400" t="s">
        <v>69</v>
      </c>
      <c r="C2400" t="s">
        <v>74</v>
      </c>
      <c r="D2400" t="s">
        <v>68</v>
      </c>
      <c r="E2400" t="s">
        <v>84</v>
      </c>
      <c r="F2400" t="s">
        <v>200</v>
      </c>
      <c r="G2400" t="s">
        <v>96</v>
      </c>
      <c r="H2400" t="s">
        <v>97</v>
      </c>
      <c r="I2400" t="s">
        <v>205</v>
      </c>
      <c r="J2400" t="s">
        <v>110</v>
      </c>
      <c r="K2400" t="s">
        <v>116</v>
      </c>
      <c r="L2400">
        <v>9</v>
      </c>
      <c r="P2400">
        <v>10</v>
      </c>
      <c r="Q2400">
        <v>10</v>
      </c>
      <c r="R2400">
        <v>10</v>
      </c>
      <c r="S2400">
        <v>9</v>
      </c>
      <c r="T2400">
        <v>9</v>
      </c>
      <c r="U2400">
        <v>10</v>
      </c>
      <c r="V2400" t="s">
        <v>123</v>
      </c>
      <c r="X2400">
        <v>5</v>
      </c>
      <c r="Y2400" t="s">
        <v>68</v>
      </c>
      <c r="Z2400">
        <v>10</v>
      </c>
      <c r="AA2400">
        <v>5</v>
      </c>
      <c r="AB2400">
        <v>4</v>
      </c>
      <c r="AC2400">
        <v>9</v>
      </c>
      <c r="AD2400" t="s">
        <v>128</v>
      </c>
      <c r="AE2400" s="16">
        <v>4</v>
      </c>
      <c r="AF2400" s="16">
        <v>4</v>
      </c>
      <c r="AG2400" s="16">
        <v>4</v>
      </c>
      <c r="AH2400" s="16">
        <v>5</v>
      </c>
      <c r="AI2400" s="16">
        <v>1</v>
      </c>
      <c r="AJ2400" s="16"/>
      <c r="AL2400" s="16"/>
      <c r="AM2400" s="16"/>
      <c r="AN2400" s="16"/>
      <c r="AO2400" s="16"/>
      <c r="AP2400" s="16"/>
      <c r="AQ2400" s="16"/>
      <c r="AR2400" s="16"/>
      <c r="AS2400" s="16"/>
      <c r="AT2400" s="16"/>
      <c r="AU2400">
        <v>0</v>
      </c>
      <c r="AV2400">
        <v>0</v>
      </c>
      <c r="AW2400">
        <v>1</v>
      </c>
      <c r="AX2400">
        <v>0</v>
      </c>
      <c r="AY2400">
        <v>1</v>
      </c>
      <c r="AZ2400">
        <v>0</v>
      </c>
    </row>
    <row r="2401" spans="1:52" x14ac:dyDescent="0.35">
      <c r="A2401">
        <v>16091</v>
      </c>
      <c r="B2401" t="s">
        <v>69</v>
      </c>
      <c r="C2401" t="s">
        <v>74</v>
      </c>
      <c r="D2401" t="s">
        <v>68</v>
      </c>
      <c r="E2401" t="s">
        <v>84</v>
      </c>
      <c r="F2401" t="s">
        <v>196</v>
      </c>
      <c r="G2401" t="s">
        <v>96</v>
      </c>
      <c r="H2401" t="s">
        <v>97</v>
      </c>
      <c r="I2401" t="s">
        <v>206</v>
      </c>
      <c r="J2401" t="s">
        <v>112</v>
      </c>
      <c r="K2401" t="s">
        <v>116</v>
      </c>
      <c r="L2401">
        <v>3</v>
      </c>
      <c r="X2401" s="16"/>
      <c r="Y2401" t="s">
        <v>69</v>
      </c>
      <c r="AB2401">
        <v>5</v>
      </c>
      <c r="AE2401" s="16"/>
      <c r="AF2401" s="16"/>
      <c r="AG2401" s="16"/>
      <c r="AH2401" s="16"/>
      <c r="AI2401" s="16"/>
      <c r="AJ2401" s="16"/>
      <c r="AK2401">
        <v>5</v>
      </c>
      <c r="AL2401" s="16">
        <v>5</v>
      </c>
      <c r="AM2401" s="16">
        <v>7</v>
      </c>
      <c r="AN2401" s="16">
        <v>5</v>
      </c>
      <c r="AO2401" s="16">
        <v>3</v>
      </c>
      <c r="AP2401" s="16">
        <v>6</v>
      </c>
      <c r="AQ2401" s="16">
        <v>4</v>
      </c>
      <c r="AR2401" s="16">
        <v>1</v>
      </c>
      <c r="AS2401" s="16">
        <v>3</v>
      </c>
      <c r="AT2401" s="16">
        <v>2</v>
      </c>
      <c r="AU2401">
        <v>1</v>
      </c>
      <c r="AV2401">
        <v>0</v>
      </c>
      <c r="AW2401">
        <v>0</v>
      </c>
      <c r="AX2401">
        <v>0</v>
      </c>
      <c r="AY2401">
        <v>1</v>
      </c>
      <c r="AZ2401">
        <v>0</v>
      </c>
    </row>
    <row r="2402" spans="1:52" x14ac:dyDescent="0.35">
      <c r="A2402">
        <v>16092</v>
      </c>
      <c r="B2402" t="s">
        <v>69</v>
      </c>
      <c r="C2402" t="s">
        <v>74</v>
      </c>
      <c r="D2402" t="s">
        <v>68</v>
      </c>
      <c r="E2402" t="s">
        <v>81</v>
      </c>
      <c r="F2402" t="s">
        <v>196</v>
      </c>
      <c r="G2402" t="s">
        <v>96</v>
      </c>
      <c r="H2402" t="s">
        <v>97</v>
      </c>
      <c r="I2402" t="s">
        <v>197</v>
      </c>
      <c r="J2402" t="s">
        <v>111</v>
      </c>
      <c r="K2402" t="s">
        <v>204</v>
      </c>
      <c r="L2402">
        <v>10</v>
      </c>
      <c r="X2402" s="16"/>
      <c r="Y2402" t="s">
        <v>69</v>
      </c>
      <c r="AB2402">
        <v>4</v>
      </c>
      <c r="AE2402" s="16"/>
      <c r="AF2402" s="16"/>
      <c r="AG2402" s="16"/>
      <c r="AH2402" s="16"/>
      <c r="AI2402" s="16"/>
      <c r="AJ2402" s="16"/>
      <c r="AK2402">
        <v>10</v>
      </c>
      <c r="AL2402" s="16">
        <v>9</v>
      </c>
      <c r="AM2402" s="16">
        <v>8</v>
      </c>
      <c r="AN2402" s="16">
        <v>10</v>
      </c>
      <c r="AO2402" s="16">
        <v>7</v>
      </c>
      <c r="AP2402" s="16">
        <v>10</v>
      </c>
      <c r="AQ2402" s="16">
        <v>3</v>
      </c>
      <c r="AR2402" s="16">
        <v>4</v>
      </c>
      <c r="AS2402" s="16">
        <v>1</v>
      </c>
      <c r="AT2402" s="16">
        <v>2</v>
      </c>
      <c r="AU2402">
        <v>1</v>
      </c>
      <c r="AV2402">
        <v>1</v>
      </c>
      <c r="AW2402">
        <v>0</v>
      </c>
      <c r="AX2402">
        <v>1</v>
      </c>
      <c r="AY2402">
        <v>0</v>
      </c>
      <c r="AZ2402">
        <v>0</v>
      </c>
    </row>
    <row r="2403" spans="1:52" x14ac:dyDescent="0.35">
      <c r="A2403">
        <v>16098</v>
      </c>
      <c r="B2403" t="s">
        <v>69</v>
      </c>
      <c r="C2403" t="s">
        <v>74</v>
      </c>
      <c r="D2403" t="s">
        <v>68</v>
      </c>
      <c r="E2403" t="s">
        <v>84</v>
      </c>
      <c r="F2403" t="s">
        <v>198</v>
      </c>
      <c r="G2403" t="s">
        <v>96</v>
      </c>
      <c r="H2403" t="s">
        <v>98</v>
      </c>
      <c r="I2403" t="s">
        <v>206</v>
      </c>
      <c r="J2403" t="s">
        <v>111</v>
      </c>
      <c r="K2403" t="s">
        <v>116</v>
      </c>
      <c r="L2403">
        <v>6</v>
      </c>
      <c r="X2403" s="16"/>
      <c r="Y2403" t="s">
        <v>68</v>
      </c>
      <c r="Z2403">
        <v>4</v>
      </c>
      <c r="AA2403">
        <v>4</v>
      </c>
      <c r="AB2403">
        <v>2</v>
      </c>
      <c r="AC2403">
        <v>4</v>
      </c>
      <c r="AD2403" t="s">
        <v>128</v>
      </c>
      <c r="AE2403" s="16">
        <v>4</v>
      </c>
      <c r="AF2403" s="16">
        <v>5</v>
      </c>
      <c r="AG2403" s="16">
        <v>4</v>
      </c>
      <c r="AH2403" s="16">
        <v>4</v>
      </c>
      <c r="AI2403" s="16">
        <v>1</v>
      </c>
      <c r="AJ2403" s="16"/>
      <c r="AK2403">
        <v>5</v>
      </c>
      <c r="AL2403" s="16">
        <v>7</v>
      </c>
      <c r="AM2403" s="16">
        <v>6</v>
      </c>
      <c r="AN2403" s="16">
        <v>8</v>
      </c>
      <c r="AO2403" s="16">
        <v>4</v>
      </c>
      <c r="AP2403" s="16">
        <v>3</v>
      </c>
      <c r="AQ2403" s="16">
        <v>1</v>
      </c>
      <c r="AR2403" s="16">
        <v>4</v>
      </c>
      <c r="AS2403" s="16">
        <v>3</v>
      </c>
      <c r="AT2403" s="16">
        <v>2</v>
      </c>
      <c r="AU2403">
        <v>0</v>
      </c>
      <c r="AV2403">
        <v>1</v>
      </c>
      <c r="AW2403">
        <v>0</v>
      </c>
      <c r="AX2403">
        <v>0</v>
      </c>
      <c r="AY2403">
        <v>0</v>
      </c>
      <c r="AZ2403">
        <v>0</v>
      </c>
    </row>
    <row r="2404" spans="1:52" x14ac:dyDescent="0.35">
      <c r="A2404">
        <v>16101</v>
      </c>
      <c r="B2404" t="s">
        <v>69</v>
      </c>
      <c r="C2404" t="s">
        <v>74</v>
      </c>
      <c r="D2404" t="s">
        <v>68</v>
      </c>
      <c r="E2404" t="s">
        <v>86</v>
      </c>
      <c r="F2404" t="s">
        <v>92</v>
      </c>
      <c r="G2404" t="s">
        <v>94</v>
      </c>
      <c r="H2404" t="s">
        <v>98</v>
      </c>
      <c r="I2404" t="s">
        <v>201</v>
      </c>
      <c r="J2404" t="s">
        <v>110</v>
      </c>
      <c r="K2404" t="s">
        <v>204</v>
      </c>
      <c r="L2404">
        <v>9</v>
      </c>
      <c r="P2404">
        <v>10</v>
      </c>
      <c r="Q2404">
        <v>9</v>
      </c>
      <c r="R2404">
        <v>9</v>
      </c>
      <c r="S2404">
        <v>9</v>
      </c>
      <c r="T2404">
        <v>8</v>
      </c>
      <c r="U2404">
        <v>9</v>
      </c>
      <c r="V2404" t="s">
        <v>122</v>
      </c>
      <c r="X2404">
        <v>5</v>
      </c>
      <c r="Y2404" t="s">
        <v>68</v>
      </c>
      <c r="Z2404">
        <v>9</v>
      </c>
      <c r="AA2404">
        <v>4</v>
      </c>
      <c r="AB2404">
        <v>4</v>
      </c>
      <c r="AC2404">
        <v>10</v>
      </c>
      <c r="AD2404" t="s">
        <v>129</v>
      </c>
      <c r="AE2404" s="16">
        <v>3</v>
      </c>
      <c r="AF2404" s="16">
        <v>4</v>
      </c>
      <c r="AG2404" s="16">
        <v>3</v>
      </c>
      <c r="AH2404" s="16">
        <v>3</v>
      </c>
      <c r="AI2404" s="16"/>
      <c r="AJ2404" s="16">
        <v>2</v>
      </c>
      <c r="AL2404" s="16"/>
      <c r="AM2404" s="16"/>
      <c r="AN2404" s="16"/>
      <c r="AO2404" s="16"/>
      <c r="AP2404" s="16"/>
      <c r="AQ2404" s="16"/>
      <c r="AR2404" s="16"/>
      <c r="AS2404" s="16"/>
      <c r="AT2404" s="16"/>
      <c r="AU2404">
        <v>1</v>
      </c>
      <c r="AV2404">
        <v>1</v>
      </c>
      <c r="AW2404">
        <v>0</v>
      </c>
      <c r="AX2404">
        <v>1</v>
      </c>
      <c r="AY2404">
        <v>0</v>
      </c>
      <c r="AZ2404">
        <v>0</v>
      </c>
    </row>
    <row r="2405" spans="1:52" x14ac:dyDescent="0.35">
      <c r="A2405">
        <v>16102</v>
      </c>
      <c r="B2405" t="s">
        <v>69</v>
      </c>
      <c r="C2405" t="s">
        <v>74</v>
      </c>
      <c r="D2405" t="s">
        <v>68</v>
      </c>
      <c r="E2405" t="s">
        <v>76</v>
      </c>
      <c r="F2405" t="s">
        <v>198</v>
      </c>
      <c r="G2405" t="s">
        <v>96</v>
      </c>
      <c r="H2405" t="s">
        <v>98</v>
      </c>
      <c r="I2405" t="s">
        <v>203</v>
      </c>
      <c r="J2405" t="s">
        <v>110</v>
      </c>
      <c r="K2405" t="s">
        <v>204</v>
      </c>
      <c r="L2405">
        <v>9</v>
      </c>
      <c r="P2405">
        <v>10</v>
      </c>
      <c r="Q2405">
        <v>9</v>
      </c>
      <c r="R2405">
        <v>9</v>
      </c>
      <c r="S2405">
        <v>9</v>
      </c>
      <c r="T2405">
        <v>10</v>
      </c>
      <c r="U2405">
        <v>9</v>
      </c>
      <c r="V2405" t="s">
        <v>123</v>
      </c>
      <c r="X2405">
        <v>4</v>
      </c>
      <c r="Y2405" t="s">
        <v>68</v>
      </c>
      <c r="Z2405">
        <v>10</v>
      </c>
      <c r="AA2405">
        <v>4</v>
      </c>
      <c r="AB2405">
        <v>5</v>
      </c>
      <c r="AC2405">
        <v>10</v>
      </c>
      <c r="AD2405" t="s">
        <v>128</v>
      </c>
      <c r="AE2405" s="16">
        <v>5</v>
      </c>
      <c r="AF2405" s="16">
        <v>5</v>
      </c>
      <c r="AG2405" s="16">
        <v>4</v>
      </c>
      <c r="AH2405" s="16">
        <v>4</v>
      </c>
      <c r="AI2405" s="16">
        <v>2</v>
      </c>
      <c r="AJ2405" s="16"/>
      <c r="AL2405" s="16"/>
      <c r="AM2405" s="16"/>
      <c r="AN2405" s="16"/>
      <c r="AO2405" s="16"/>
      <c r="AP2405" s="16"/>
      <c r="AQ2405" s="16"/>
      <c r="AR2405" s="16"/>
      <c r="AS2405" s="16"/>
      <c r="AT2405" s="16"/>
      <c r="AU2405">
        <v>1</v>
      </c>
      <c r="AV2405">
        <v>1</v>
      </c>
      <c r="AW2405">
        <v>0</v>
      </c>
      <c r="AX2405">
        <v>1</v>
      </c>
      <c r="AY2405">
        <v>0</v>
      </c>
      <c r="AZ2405">
        <v>0</v>
      </c>
    </row>
    <row r="2406" spans="1:52" x14ac:dyDescent="0.35">
      <c r="A2406">
        <v>16103</v>
      </c>
      <c r="B2406" t="s">
        <v>69</v>
      </c>
      <c r="C2406" t="s">
        <v>74</v>
      </c>
      <c r="D2406" t="s">
        <v>68</v>
      </c>
      <c r="E2406" t="s">
        <v>85</v>
      </c>
      <c r="F2406" t="s">
        <v>200</v>
      </c>
      <c r="G2406" t="s">
        <v>96</v>
      </c>
      <c r="H2406" t="s">
        <v>99</v>
      </c>
      <c r="I2406" t="s">
        <v>205</v>
      </c>
      <c r="J2406" t="s">
        <v>111</v>
      </c>
      <c r="K2406" t="s">
        <v>204</v>
      </c>
      <c r="L2406">
        <v>6</v>
      </c>
      <c r="X2406" s="16"/>
      <c r="Y2406" t="s">
        <v>68</v>
      </c>
      <c r="Z2406">
        <v>4</v>
      </c>
      <c r="AA2406">
        <v>2</v>
      </c>
      <c r="AB2406">
        <v>2</v>
      </c>
      <c r="AC2406">
        <v>4</v>
      </c>
      <c r="AD2406" t="s">
        <v>129</v>
      </c>
      <c r="AE2406" s="16">
        <v>4</v>
      </c>
      <c r="AF2406" s="16">
        <v>3</v>
      </c>
      <c r="AG2406" s="16">
        <v>4</v>
      </c>
      <c r="AH2406" s="16">
        <v>3</v>
      </c>
      <c r="AI2406" s="16"/>
      <c r="AJ2406" s="16">
        <v>3</v>
      </c>
      <c r="AK2406">
        <v>8</v>
      </c>
      <c r="AL2406" s="16">
        <v>8</v>
      </c>
      <c r="AM2406" s="16">
        <v>10</v>
      </c>
      <c r="AN2406" s="16">
        <v>8</v>
      </c>
      <c r="AO2406" s="16">
        <v>8</v>
      </c>
      <c r="AP2406" s="16">
        <v>7</v>
      </c>
      <c r="AQ2406" s="16">
        <v>1</v>
      </c>
      <c r="AR2406" s="16">
        <v>2</v>
      </c>
      <c r="AS2406" s="16">
        <v>3</v>
      </c>
      <c r="AT2406" s="16">
        <v>4</v>
      </c>
      <c r="AU2406">
        <v>0</v>
      </c>
      <c r="AV2406">
        <v>0</v>
      </c>
      <c r="AW2406">
        <v>1</v>
      </c>
      <c r="AX2406">
        <v>1</v>
      </c>
      <c r="AY2406">
        <v>0</v>
      </c>
      <c r="AZ2406">
        <v>0</v>
      </c>
    </row>
    <row r="2407" spans="1:52" x14ac:dyDescent="0.35">
      <c r="A2407">
        <v>16107</v>
      </c>
      <c r="B2407" t="s">
        <v>69</v>
      </c>
      <c r="C2407" t="s">
        <v>74</v>
      </c>
      <c r="D2407" t="s">
        <v>68</v>
      </c>
      <c r="E2407" t="s">
        <v>80</v>
      </c>
      <c r="F2407" t="s">
        <v>208</v>
      </c>
      <c r="G2407" t="s">
        <v>94</v>
      </c>
      <c r="H2407" t="s">
        <v>98</v>
      </c>
      <c r="I2407" t="s">
        <v>209</v>
      </c>
      <c r="J2407" t="s">
        <v>111</v>
      </c>
      <c r="K2407" t="s">
        <v>116</v>
      </c>
      <c r="L2407">
        <v>9</v>
      </c>
      <c r="X2407" s="16"/>
      <c r="Y2407" t="s">
        <v>68</v>
      </c>
      <c r="Z2407">
        <v>9</v>
      </c>
      <c r="AA2407">
        <v>4</v>
      </c>
      <c r="AB2407">
        <v>5</v>
      </c>
      <c r="AC2407">
        <v>10</v>
      </c>
      <c r="AD2407" t="s">
        <v>129</v>
      </c>
      <c r="AE2407" s="16">
        <v>4</v>
      </c>
      <c r="AF2407" s="16">
        <v>2</v>
      </c>
      <c r="AG2407" s="16">
        <v>5</v>
      </c>
      <c r="AH2407" s="16">
        <v>4</v>
      </c>
      <c r="AI2407" s="16"/>
      <c r="AJ2407" s="16">
        <v>3</v>
      </c>
      <c r="AK2407">
        <v>10</v>
      </c>
      <c r="AL2407" s="16">
        <v>10</v>
      </c>
      <c r="AM2407" s="16">
        <v>10</v>
      </c>
      <c r="AN2407" s="16">
        <v>10</v>
      </c>
      <c r="AO2407" s="16">
        <v>8</v>
      </c>
      <c r="AP2407" s="16">
        <v>7</v>
      </c>
      <c r="AQ2407" s="16">
        <v>2</v>
      </c>
      <c r="AR2407" s="16">
        <v>3</v>
      </c>
      <c r="AS2407" s="16">
        <v>1</v>
      </c>
      <c r="AT2407" s="16">
        <v>4</v>
      </c>
      <c r="AU2407">
        <v>1</v>
      </c>
      <c r="AV2407">
        <v>0</v>
      </c>
      <c r="AW2407">
        <v>0</v>
      </c>
      <c r="AX2407">
        <v>0</v>
      </c>
      <c r="AY2407">
        <v>0</v>
      </c>
      <c r="AZ2407">
        <v>0</v>
      </c>
    </row>
    <row r="2408" spans="1:52" x14ac:dyDescent="0.35">
      <c r="A2408">
        <v>16111</v>
      </c>
      <c r="B2408" t="s">
        <v>69</v>
      </c>
      <c r="C2408" t="s">
        <v>74</v>
      </c>
      <c r="D2408" t="s">
        <v>68</v>
      </c>
      <c r="E2408" t="s">
        <v>86</v>
      </c>
      <c r="F2408" t="s">
        <v>198</v>
      </c>
      <c r="G2408" t="s">
        <v>96</v>
      </c>
      <c r="H2408" t="s">
        <v>97</v>
      </c>
      <c r="I2408" t="s">
        <v>209</v>
      </c>
      <c r="J2408" t="s">
        <v>111</v>
      </c>
      <c r="K2408" t="s">
        <v>116</v>
      </c>
      <c r="L2408">
        <v>10</v>
      </c>
      <c r="X2408" s="16"/>
      <c r="Y2408" t="s">
        <v>69</v>
      </c>
      <c r="AB2408">
        <v>5</v>
      </c>
      <c r="AE2408" s="16"/>
      <c r="AF2408" s="16"/>
      <c r="AG2408" s="16"/>
      <c r="AH2408" s="16"/>
      <c r="AI2408" s="16"/>
      <c r="AJ2408" s="16"/>
      <c r="AK2408">
        <v>9</v>
      </c>
      <c r="AL2408" s="16">
        <v>10</v>
      </c>
      <c r="AM2408" s="16">
        <v>10</v>
      </c>
      <c r="AN2408" s="16">
        <v>7</v>
      </c>
      <c r="AO2408" s="16">
        <v>10</v>
      </c>
      <c r="AP2408" s="16">
        <v>8</v>
      </c>
      <c r="AQ2408" s="16">
        <v>2</v>
      </c>
      <c r="AR2408" s="16">
        <v>1</v>
      </c>
      <c r="AS2408" s="16">
        <v>3</v>
      </c>
      <c r="AT2408" s="16">
        <v>4</v>
      </c>
      <c r="AU2408">
        <v>1</v>
      </c>
      <c r="AV2408">
        <v>1</v>
      </c>
      <c r="AW2408">
        <v>0</v>
      </c>
      <c r="AX2408">
        <v>1</v>
      </c>
      <c r="AY2408">
        <v>0</v>
      </c>
      <c r="AZ2408">
        <v>0</v>
      </c>
    </row>
    <row r="2409" spans="1:52" x14ac:dyDescent="0.35">
      <c r="A2409">
        <v>16114</v>
      </c>
      <c r="B2409" t="s">
        <v>69</v>
      </c>
      <c r="C2409" t="s">
        <v>74</v>
      </c>
      <c r="D2409" t="s">
        <v>68</v>
      </c>
      <c r="E2409" t="s">
        <v>81</v>
      </c>
      <c r="F2409" t="s">
        <v>200</v>
      </c>
      <c r="G2409" t="s">
        <v>94</v>
      </c>
      <c r="H2409" t="s">
        <v>100</v>
      </c>
      <c r="I2409" t="s">
        <v>206</v>
      </c>
      <c r="J2409" t="s">
        <v>110</v>
      </c>
      <c r="K2409" t="s">
        <v>202</v>
      </c>
      <c r="L2409">
        <v>9</v>
      </c>
      <c r="P2409">
        <v>10</v>
      </c>
      <c r="Q2409">
        <v>8</v>
      </c>
      <c r="R2409">
        <v>10</v>
      </c>
      <c r="S2409">
        <v>10</v>
      </c>
      <c r="T2409">
        <v>9</v>
      </c>
      <c r="U2409">
        <v>8</v>
      </c>
      <c r="V2409" t="s">
        <v>122</v>
      </c>
      <c r="X2409">
        <v>4</v>
      </c>
      <c r="Y2409" t="s">
        <v>69</v>
      </c>
      <c r="AB2409">
        <v>5</v>
      </c>
      <c r="AE2409" s="16"/>
      <c r="AF2409" s="16"/>
      <c r="AG2409" s="16"/>
      <c r="AH2409" s="16"/>
      <c r="AI2409" s="16"/>
      <c r="AJ2409" s="16"/>
      <c r="AL2409" s="16"/>
      <c r="AM2409" s="16"/>
      <c r="AN2409" s="16"/>
      <c r="AO2409" s="16"/>
      <c r="AP2409" s="16"/>
      <c r="AQ2409" s="16"/>
      <c r="AR2409" s="16"/>
      <c r="AS2409" s="16"/>
      <c r="AT2409" s="16"/>
      <c r="AU2409">
        <v>1</v>
      </c>
      <c r="AV2409">
        <v>0</v>
      </c>
      <c r="AW2409">
        <v>0</v>
      </c>
      <c r="AX2409">
        <v>0</v>
      </c>
      <c r="AY2409">
        <v>0</v>
      </c>
      <c r="AZ2409">
        <v>0</v>
      </c>
    </row>
    <row r="2410" spans="1:52" x14ac:dyDescent="0.35">
      <c r="A2410">
        <v>16117</v>
      </c>
      <c r="B2410" t="s">
        <v>69</v>
      </c>
      <c r="C2410" t="s">
        <v>74</v>
      </c>
      <c r="D2410" t="s">
        <v>68</v>
      </c>
      <c r="E2410" t="s">
        <v>84</v>
      </c>
      <c r="F2410" t="s">
        <v>208</v>
      </c>
      <c r="G2410" t="s">
        <v>96</v>
      </c>
      <c r="H2410" t="s">
        <v>97</v>
      </c>
      <c r="I2410" t="s">
        <v>209</v>
      </c>
      <c r="J2410" t="s">
        <v>111</v>
      </c>
      <c r="K2410" t="s">
        <v>202</v>
      </c>
      <c r="L2410">
        <v>4</v>
      </c>
      <c r="X2410" s="16"/>
      <c r="Y2410" t="s">
        <v>69</v>
      </c>
      <c r="AB2410">
        <v>5</v>
      </c>
      <c r="AE2410" s="16"/>
      <c r="AF2410" s="16"/>
      <c r="AG2410" s="16"/>
      <c r="AH2410" s="16"/>
      <c r="AI2410" s="16"/>
      <c r="AJ2410" s="16"/>
      <c r="AK2410">
        <v>5</v>
      </c>
      <c r="AL2410" s="16">
        <v>7</v>
      </c>
      <c r="AM2410" s="16">
        <v>8</v>
      </c>
      <c r="AN2410" s="16">
        <v>7</v>
      </c>
      <c r="AO2410" s="16">
        <v>3</v>
      </c>
      <c r="AP2410" s="16">
        <v>7</v>
      </c>
      <c r="AQ2410" s="16">
        <v>2</v>
      </c>
      <c r="AR2410" s="16">
        <v>1</v>
      </c>
      <c r="AS2410" s="16">
        <v>3</v>
      </c>
      <c r="AT2410" s="16">
        <v>4</v>
      </c>
      <c r="AU2410">
        <v>1</v>
      </c>
      <c r="AV2410">
        <v>0</v>
      </c>
      <c r="AW2410">
        <v>0</v>
      </c>
      <c r="AX2410">
        <v>0</v>
      </c>
      <c r="AY2410">
        <v>0</v>
      </c>
      <c r="AZ2410">
        <v>0</v>
      </c>
    </row>
    <row r="2411" spans="1:52" x14ac:dyDescent="0.35">
      <c r="A2411">
        <v>16121</v>
      </c>
      <c r="B2411" t="s">
        <v>69</v>
      </c>
      <c r="C2411" t="s">
        <v>74</v>
      </c>
      <c r="D2411" t="s">
        <v>68</v>
      </c>
      <c r="E2411" t="s">
        <v>85</v>
      </c>
      <c r="F2411" t="s">
        <v>196</v>
      </c>
      <c r="G2411" t="s">
        <v>96</v>
      </c>
      <c r="H2411" t="s">
        <v>97</v>
      </c>
      <c r="I2411" t="s">
        <v>209</v>
      </c>
      <c r="J2411" t="s">
        <v>112</v>
      </c>
      <c r="K2411" t="s">
        <v>204</v>
      </c>
      <c r="L2411">
        <v>8</v>
      </c>
      <c r="X2411" s="16"/>
      <c r="Y2411" t="s">
        <v>68</v>
      </c>
      <c r="Z2411">
        <v>9</v>
      </c>
      <c r="AA2411">
        <v>5</v>
      </c>
      <c r="AB2411">
        <v>5</v>
      </c>
      <c r="AC2411">
        <v>10</v>
      </c>
      <c r="AD2411" t="s">
        <v>128</v>
      </c>
      <c r="AE2411" s="16">
        <v>5</v>
      </c>
      <c r="AF2411" s="16">
        <v>2</v>
      </c>
      <c r="AG2411" s="16">
        <v>3</v>
      </c>
      <c r="AH2411" s="16">
        <v>4</v>
      </c>
      <c r="AI2411" s="16">
        <v>1</v>
      </c>
      <c r="AJ2411" s="16"/>
      <c r="AK2411">
        <v>10</v>
      </c>
      <c r="AL2411" s="16">
        <v>10</v>
      </c>
      <c r="AM2411" s="16">
        <v>8</v>
      </c>
      <c r="AN2411" s="16">
        <v>10</v>
      </c>
      <c r="AO2411" s="16">
        <v>10</v>
      </c>
      <c r="AP2411" s="16">
        <v>10</v>
      </c>
      <c r="AQ2411" s="16">
        <v>1</v>
      </c>
      <c r="AR2411" s="16">
        <v>4</v>
      </c>
      <c r="AS2411" s="16">
        <v>2</v>
      </c>
      <c r="AT2411" s="16">
        <v>3</v>
      </c>
      <c r="AU2411">
        <v>1</v>
      </c>
      <c r="AV2411">
        <v>0</v>
      </c>
      <c r="AW2411">
        <v>0</v>
      </c>
      <c r="AX2411">
        <v>1</v>
      </c>
      <c r="AY2411">
        <v>1</v>
      </c>
      <c r="AZ2411">
        <v>0</v>
      </c>
    </row>
    <row r="2412" spans="1:52" x14ac:dyDescent="0.35">
      <c r="A2412">
        <v>16123</v>
      </c>
      <c r="B2412" t="s">
        <v>69</v>
      </c>
      <c r="C2412" t="s">
        <v>74</v>
      </c>
      <c r="D2412" t="s">
        <v>68</v>
      </c>
      <c r="E2412" t="s">
        <v>78</v>
      </c>
      <c r="F2412" t="s">
        <v>198</v>
      </c>
      <c r="G2412" t="s">
        <v>95</v>
      </c>
      <c r="H2412" t="s">
        <v>98</v>
      </c>
      <c r="I2412" t="s">
        <v>199</v>
      </c>
      <c r="J2412" t="s">
        <v>111</v>
      </c>
      <c r="K2412" t="s">
        <v>116</v>
      </c>
      <c r="L2412">
        <v>4</v>
      </c>
      <c r="X2412" s="16"/>
      <c r="Y2412" t="s">
        <v>69</v>
      </c>
      <c r="AB2412">
        <v>2</v>
      </c>
      <c r="AE2412" s="16"/>
      <c r="AF2412" s="16"/>
      <c r="AG2412" s="16"/>
      <c r="AH2412" s="16"/>
      <c r="AI2412" s="16"/>
      <c r="AJ2412" s="16"/>
      <c r="AK2412">
        <v>3</v>
      </c>
      <c r="AL2412" s="16">
        <v>4</v>
      </c>
      <c r="AM2412" s="16">
        <v>5</v>
      </c>
      <c r="AN2412" s="16">
        <v>2</v>
      </c>
      <c r="AO2412" s="16">
        <v>3</v>
      </c>
      <c r="AP2412" s="16">
        <v>3</v>
      </c>
      <c r="AQ2412" s="16">
        <v>4</v>
      </c>
      <c r="AR2412" s="16">
        <v>3</v>
      </c>
      <c r="AS2412" s="16">
        <v>2</v>
      </c>
      <c r="AT2412" s="16">
        <v>1</v>
      </c>
      <c r="AU2412">
        <v>1</v>
      </c>
      <c r="AV2412">
        <v>0</v>
      </c>
      <c r="AW2412">
        <v>0</v>
      </c>
      <c r="AX2412">
        <v>1</v>
      </c>
      <c r="AY2412">
        <v>0</v>
      </c>
      <c r="AZ2412">
        <v>0</v>
      </c>
    </row>
    <row r="2413" spans="1:52" x14ac:dyDescent="0.35">
      <c r="A2413">
        <v>16124</v>
      </c>
      <c r="B2413" t="s">
        <v>69</v>
      </c>
      <c r="C2413" t="s">
        <v>74</v>
      </c>
      <c r="D2413" t="s">
        <v>68</v>
      </c>
      <c r="E2413" t="s">
        <v>86</v>
      </c>
      <c r="F2413" t="s">
        <v>196</v>
      </c>
      <c r="G2413" t="s">
        <v>96</v>
      </c>
      <c r="H2413" t="s">
        <v>97</v>
      </c>
      <c r="I2413" t="s">
        <v>205</v>
      </c>
      <c r="J2413" t="s">
        <v>111</v>
      </c>
      <c r="K2413" t="s">
        <v>116</v>
      </c>
      <c r="L2413">
        <v>9</v>
      </c>
      <c r="X2413" s="16"/>
      <c r="Y2413" t="s">
        <v>69</v>
      </c>
      <c r="AB2413">
        <v>4</v>
      </c>
      <c r="AE2413" s="16"/>
      <c r="AF2413" s="16"/>
      <c r="AG2413" s="16"/>
      <c r="AH2413" s="16"/>
      <c r="AI2413" s="16"/>
      <c r="AJ2413" s="16"/>
      <c r="AK2413">
        <v>10</v>
      </c>
      <c r="AL2413" s="16">
        <v>9</v>
      </c>
      <c r="AM2413" s="16">
        <v>7</v>
      </c>
      <c r="AN2413" s="16">
        <v>10</v>
      </c>
      <c r="AO2413" s="16">
        <v>10</v>
      </c>
      <c r="AP2413" s="16">
        <v>7</v>
      </c>
      <c r="AQ2413" s="16">
        <v>2</v>
      </c>
      <c r="AR2413" s="16">
        <v>3</v>
      </c>
      <c r="AS2413" s="16">
        <v>4</v>
      </c>
      <c r="AT2413" s="16">
        <v>1</v>
      </c>
      <c r="AU2413">
        <v>0</v>
      </c>
      <c r="AV2413">
        <v>1</v>
      </c>
      <c r="AW2413">
        <v>1</v>
      </c>
      <c r="AX2413">
        <v>0</v>
      </c>
      <c r="AY2413">
        <v>0</v>
      </c>
      <c r="AZ2413">
        <v>0</v>
      </c>
    </row>
    <row r="2414" spans="1:52" x14ac:dyDescent="0.35">
      <c r="A2414">
        <v>16127</v>
      </c>
      <c r="B2414" t="s">
        <v>69</v>
      </c>
      <c r="C2414" t="s">
        <v>74</v>
      </c>
      <c r="D2414" t="s">
        <v>68</v>
      </c>
      <c r="E2414" t="s">
        <v>78</v>
      </c>
      <c r="F2414" t="s">
        <v>208</v>
      </c>
      <c r="G2414" t="s">
        <v>94</v>
      </c>
      <c r="H2414" t="s">
        <v>98</v>
      </c>
      <c r="I2414" t="s">
        <v>209</v>
      </c>
      <c r="J2414" t="s">
        <v>111</v>
      </c>
      <c r="K2414" t="s">
        <v>202</v>
      </c>
      <c r="L2414">
        <v>9</v>
      </c>
      <c r="X2414" s="16"/>
      <c r="Y2414" t="s">
        <v>69</v>
      </c>
      <c r="AB2414">
        <v>4</v>
      </c>
      <c r="AE2414" s="16"/>
      <c r="AF2414" s="16"/>
      <c r="AG2414" s="16"/>
      <c r="AH2414" s="16"/>
      <c r="AI2414" s="16"/>
      <c r="AJ2414" s="16"/>
      <c r="AK2414">
        <v>10</v>
      </c>
      <c r="AL2414" s="16">
        <v>9</v>
      </c>
      <c r="AM2414" s="16">
        <v>10</v>
      </c>
      <c r="AN2414" s="16">
        <v>7</v>
      </c>
      <c r="AO2414" s="16">
        <v>8</v>
      </c>
      <c r="AP2414" s="16">
        <v>10</v>
      </c>
      <c r="AQ2414" s="16">
        <v>4</v>
      </c>
      <c r="AR2414" s="16">
        <v>3</v>
      </c>
      <c r="AS2414" s="16">
        <v>2</v>
      </c>
      <c r="AT2414" s="16">
        <v>1</v>
      </c>
      <c r="AU2414">
        <v>1</v>
      </c>
      <c r="AV2414">
        <v>0</v>
      </c>
      <c r="AW2414">
        <v>0</v>
      </c>
      <c r="AX2414">
        <v>0</v>
      </c>
      <c r="AY2414">
        <v>0</v>
      </c>
      <c r="AZ2414">
        <v>0</v>
      </c>
    </row>
    <row r="2415" spans="1:52" x14ac:dyDescent="0.35">
      <c r="A2415">
        <v>16128</v>
      </c>
      <c r="B2415" t="s">
        <v>69</v>
      </c>
      <c r="C2415" t="s">
        <v>74</v>
      </c>
      <c r="D2415" t="s">
        <v>68</v>
      </c>
      <c r="E2415" t="s">
        <v>85</v>
      </c>
      <c r="F2415" t="s">
        <v>196</v>
      </c>
      <c r="G2415" t="s">
        <v>96</v>
      </c>
      <c r="H2415" t="s">
        <v>97</v>
      </c>
      <c r="I2415" t="s">
        <v>209</v>
      </c>
      <c r="J2415" t="s">
        <v>111</v>
      </c>
      <c r="K2415" t="s">
        <v>204</v>
      </c>
      <c r="L2415">
        <v>10</v>
      </c>
      <c r="X2415" s="16"/>
      <c r="Y2415" t="s">
        <v>69</v>
      </c>
      <c r="AB2415">
        <v>5</v>
      </c>
      <c r="AE2415" s="16"/>
      <c r="AF2415" s="16"/>
      <c r="AG2415" s="16"/>
      <c r="AH2415" s="16"/>
      <c r="AI2415" s="16"/>
      <c r="AJ2415" s="16"/>
      <c r="AK2415">
        <v>10</v>
      </c>
      <c r="AL2415" s="16">
        <v>9</v>
      </c>
      <c r="AM2415" s="16">
        <v>10</v>
      </c>
      <c r="AN2415" s="16">
        <v>9</v>
      </c>
      <c r="AO2415" s="16">
        <v>7</v>
      </c>
      <c r="AP2415" s="16">
        <v>7</v>
      </c>
      <c r="AQ2415" s="16">
        <v>2</v>
      </c>
      <c r="AR2415" s="16">
        <v>4</v>
      </c>
      <c r="AS2415" s="16">
        <v>1</v>
      </c>
      <c r="AT2415" s="16">
        <v>3</v>
      </c>
      <c r="AU2415">
        <v>0</v>
      </c>
      <c r="AV2415">
        <v>1</v>
      </c>
      <c r="AW2415">
        <v>0</v>
      </c>
      <c r="AX2415">
        <v>0</v>
      </c>
      <c r="AY2415">
        <v>0</v>
      </c>
      <c r="AZ2415">
        <v>0</v>
      </c>
    </row>
    <row r="2416" spans="1:52" x14ac:dyDescent="0.35">
      <c r="A2416">
        <v>16130</v>
      </c>
      <c r="B2416" t="s">
        <v>69</v>
      </c>
      <c r="C2416" t="s">
        <v>74</v>
      </c>
      <c r="D2416" t="s">
        <v>68</v>
      </c>
      <c r="E2416" t="s">
        <v>84</v>
      </c>
      <c r="F2416" t="s">
        <v>198</v>
      </c>
      <c r="G2416" t="s">
        <v>95</v>
      </c>
      <c r="H2416" t="s">
        <v>97</v>
      </c>
      <c r="I2416" t="s">
        <v>197</v>
      </c>
      <c r="J2416" t="s">
        <v>111</v>
      </c>
      <c r="K2416" t="s">
        <v>202</v>
      </c>
      <c r="L2416">
        <v>10</v>
      </c>
      <c r="X2416" s="16"/>
      <c r="Y2416" t="s">
        <v>69</v>
      </c>
      <c r="AB2416">
        <v>4</v>
      </c>
      <c r="AE2416" s="16"/>
      <c r="AF2416" s="16"/>
      <c r="AG2416" s="16"/>
      <c r="AH2416" s="16"/>
      <c r="AI2416" s="16"/>
      <c r="AJ2416" s="16"/>
      <c r="AK2416">
        <v>10</v>
      </c>
      <c r="AL2416" s="16">
        <v>10</v>
      </c>
      <c r="AM2416" s="16">
        <v>9</v>
      </c>
      <c r="AN2416" s="16">
        <v>8</v>
      </c>
      <c r="AO2416" s="16">
        <v>8</v>
      </c>
      <c r="AP2416" s="16">
        <v>10</v>
      </c>
      <c r="AQ2416" s="16">
        <v>3</v>
      </c>
      <c r="AR2416" s="16">
        <v>1</v>
      </c>
      <c r="AS2416" s="16">
        <v>4</v>
      </c>
      <c r="AT2416" s="16">
        <v>2</v>
      </c>
      <c r="AU2416">
        <v>1</v>
      </c>
      <c r="AV2416">
        <v>1</v>
      </c>
      <c r="AW2416">
        <v>0</v>
      </c>
      <c r="AX2416">
        <v>1</v>
      </c>
      <c r="AY2416">
        <v>0</v>
      </c>
      <c r="AZ2416">
        <v>0</v>
      </c>
    </row>
    <row r="2417" spans="1:52" x14ac:dyDescent="0.35">
      <c r="A2417">
        <v>16131</v>
      </c>
      <c r="B2417" t="s">
        <v>69</v>
      </c>
      <c r="C2417" t="s">
        <v>74</v>
      </c>
      <c r="D2417" t="s">
        <v>68</v>
      </c>
      <c r="E2417" t="s">
        <v>76</v>
      </c>
      <c r="F2417" t="s">
        <v>196</v>
      </c>
      <c r="G2417" t="s">
        <v>96</v>
      </c>
      <c r="H2417" t="s">
        <v>98</v>
      </c>
      <c r="I2417" t="s">
        <v>203</v>
      </c>
      <c r="J2417" t="s">
        <v>110</v>
      </c>
      <c r="K2417" t="s">
        <v>204</v>
      </c>
      <c r="L2417">
        <v>5</v>
      </c>
      <c r="P2417">
        <v>7</v>
      </c>
      <c r="Q2417">
        <v>8</v>
      </c>
      <c r="R2417">
        <v>4</v>
      </c>
      <c r="S2417">
        <v>9</v>
      </c>
      <c r="T2417">
        <v>3</v>
      </c>
      <c r="U2417">
        <v>9</v>
      </c>
      <c r="V2417" t="s">
        <v>123</v>
      </c>
      <c r="X2417">
        <v>2</v>
      </c>
      <c r="Y2417" t="s">
        <v>68</v>
      </c>
      <c r="Z2417">
        <v>7</v>
      </c>
      <c r="AA2417">
        <v>3</v>
      </c>
      <c r="AB2417">
        <v>3</v>
      </c>
      <c r="AC2417">
        <v>6</v>
      </c>
      <c r="AD2417" t="s">
        <v>128</v>
      </c>
      <c r="AE2417" s="16">
        <v>4</v>
      </c>
      <c r="AF2417" s="16">
        <v>3</v>
      </c>
      <c r="AG2417" s="16">
        <v>4</v>
      </c>
      <c r="AH2417" s="16">
        <v>3</v>
      </c>
      <c r="AI2417" s="16">
        <v>1</v>
      </c>
      <c r="AJ2417" s="16"/>
      <c r="AL2417" s="16"/>
      <c r="AM2417" s="16"/>
      <c r="AN2417" s="16"/>
      <c r="AO2417" s="16"/>
      <c r="AP2417" s="16"/>
      <c r="AQ2417" s="16"/>
      <c r="AR2417" s="16"/>
      <c r="AS2417" s="16"/>
      <c r="AT2417" s="16"/>
      <c r="AU2417">
        <v>1</v>
      </c>
      <c r="AV2417">
        <v>1</v>
      </c>
      <c r="AW2417">
        <v>0</v>
      </c>
      <c r="AX2417">
        <v>1</v>
      </c>
      <c r="AY2417">
        <v>0</v>
      </c>
      <c r="AZ2417">
        <v>0</v>
      </c>
    </row>
    <row r="2418" spans="1:52" x14ac:dyDescent="0.35">
      <c r="A2418">
        <v>16132</v>
      </c>
      <c r="B2418" t="s">
        <v>69</v>
      </c>
      <c r="C2418" t="s">
        <v>74</v>
      </c>
      <c r="D2418" t="s">
        <v>68</v>
      </c>
      <c r="E2418" t="s">
        <v>81</v>
      </c>
      <c r="F2418" t="s">
        <v>198</v>
      </c>
      <c r="G2418" t="s">
        <v>96</v>
      </c>
      <c r="H2418" t="s">
        <v>97</v>
      </c>
      <c r="I2418" t="s">
        <v>199</v>
      </c>
      <c r="J2418" t="s">
        <v>111</v>
      </c>
      <c r="K2418" t="s">
        <v>202</v>
      </c>
      <c r="L2418">
        <v>9</v>
      </c>
      <c r="X2418" s="16"/>
      <c r="Y2418" t="s">
        <v>68</v>
      </c>
      <c r="Z2418">
        <v>9</v>
      </c>
      <c r="AA2418">
        <v>5</v>
      </c>
      <c r="AB2418">
        <v>4</v>
      </c>
      <c r="AC2418">
        <v>10</v>
      </c>
      <c r="AD2418" t="s">
        <v>129</v>
      </c>
      <c r="AE2418" s="16">
        <v>3</v>
      </c>
      <c r="AF2418" s="16">
        <v>4</v>
      </c>
      <c r="AG2418" s="16">
        <v>3</v>
      </c>
      <c r="AH2418" s="16">
        <v>5</v>
      </c>
      <c r="AI2418" s="16"/>
      <c r="AJ2418" s="16">
        <v>2</v>
      </c>
      <c r="AK2418">
        <v>10</v>
      </c>
      <c r="AL2418" s="16">
        <v>10</v>
      </c>
      <c r="AM2418" s="16">
        <v>7</v>
      </c>
      <c r="AN2418" s="16">
        <v>8</v>
      </c>
      <c r="AO2418" s="16">
        <v>7</v>
      </c>
      <c r="AP2418" s="16">
        <v>9</v>
      </c>
      <c r="AQ2418" s="16">
        <v>2</v>
      </c>
      <c r="AR2418" s="16">
        <v>1</v>
      </c>
      <c r="AS2418" s="16">
        <v>3</v>
      </c>
      <c r="AT2418" s="16">
        <v>4</v>
      </c>
      <c r="AU2418">
        <v>1</v>
      </c>
      <c r="AV2418">
        <v>0</v>
      </c>
      <c r="AW2418">
        <v>0</v>
      </c>
      <c r="AX2418">
        <v>0</v>
      </c>
      <c r="AY2418">
        <v>0</v>
      </c>
      <c r="AZ2418">
        <v>0</v>
      </c>
    </row>
    <row r="2419" spans="1:52" x14ac:dyDescent="0.35">
      <c r="A2419">
        <v>16137</v>
      </c>
      <c r="B2419" t="s">
        <v>69</v>
      </c>
      <c r="C2419" t="s">
        <v>74</v>
      </c>
      <c r="D2419" t="s">
        <v>68</v>
      </c>
      <c r="E2419" t="s">
        <v>80</v>
      </c>
      <c r="F2419" t="s">
        <v>198</v>
      </c>
      <c r="G2419" t="s">
        <v>95</v>
      </c>
      <c r="H2419" t="s">
        <v>97</v>
      </c>
      <c r="I2419" t="s">
        <v>205</v>
      </c>
      <c r="J2419" t="s">
        <v>111</v>
      </c>
      <c r="K2419" t="s">
        <v>116</v>
      </c>
      <c r="L2419">
        <v>6</v>
      </c>
      <c r="X2419" s="16"/>
      <c r="Y2419" t="s">
        <v>69</v>
      </c>
      <c r="AB2419">
        <v>3</v>
      </c>
      <c r="AE2419" s="16"/>
      <c r="AF2419" s="16"/>
      <c r="AG2419" s="16"/>
      <c r="AH2419" s="16"/>
      <c r="AI2419" s="16"/>
      <c r="AJ2419" s="16"/>
      <c r="AK2419">
        <v>7</v>
      </c>
      <c r="AL2419" s="16">
        <v>10</v>
      </c>
      <c r="AM2419" s="16">
        <v>9</v>
      </c>
      <c r="AN2419" s="16">
        <v>7</v>
      </c>
      <c r="AO2419" s="16">
        <v>10</v>
      </c>
      <c r="AP2419" s="16">
        <v>9</v>
      </c>
      <c r="AQ2419" s="16">
        <v>2</v>
      </c>
      <c r="AR2419" s="16">
        <v>1</v>
      </c>
      <c r="AS2419" s="16">
        <v>4</v>
      </c>
      <c r="AT2419" s="16">
        <v>3</v>
      </c>
      <c r="AU2419">
        <v>0</v>
      </c>
      <c r="AV2419">
        <v>1</v>
      </c>
      <c r="AW2419">
        <v>0</v>
      </c>
      <c r="AX2419">
        <v>0</v>
      </c>
      <c r="AY2419">
        <v>0</v>
      </c>
      <c r="AZ2419">
        <v>0</v>
      </c>
    </row>
    <row r="2420" spans="1:52" x14ac:dyDescent="0.35">
      <c r="A2420">
        <v>16138</v>
      </c>
      <c r="B2420" t="s">
        <v>69</v>
      </c>
      <c r="C2420" t="s">
        <v>74</v>
      </c>
      <c r="D2420" t="s">
        <v>68</v>
      </c>
      <c r="E2420" t="s">
        <v>82</v>
      </c>
      <c r="F2420" t="s">
        <v>198</v>
      </c>
      <c r="G2420" t="s">
        <v>96</v>
      </c>
      <c r="H2420" t="s">
        <v>97</v>
      </c>
      <c r="I2420" t="s">
        <v>203</v>
      </c>
      <c r="J2420" t="s">
        <v>111</v>
      </c>
      <c r="K2420" t="s">
        <v>204</v>
      </c>
      <c r="L2420">
        <v>9</v>
      </c>
      <c r="X2420" s="16"/>
      <c r="Y2420" t="s">
        <v>69</v>
      </c>
      <c r="AB2420">
        <v>5</v>
      </c>
      <c r="AE2420" s="16"/>
      <c r="AF2420" s="16"/>
      <c r="AG2420" s="16"/>
      <c r="AH2420" s="16"/>
      <c r="AI2420" s="16"/>
      <c r="AJ2420" s="16"/>
      <c r="AK2420">
        <v>9</v>
      </c>
      <c r="AL2420" s="16">
        <v>10</v>
      </c>
      <c r="AM2420" s="16">
        <v>10</v>
      </c>
      <c r="AN2420" s="16">
        <v>10</v>
      </c>
      <c r="AO2420" s="16">
        <v>10</v>
      </c>
      <c r="AP2420" s="16">
        <v>9</v>
      </c>
      <c r="AQ2420" s="16">
        <v>4</v>
      </c>
      <c r="AR2420" s="16">
        <v>3</v>
      </c>
      <c r="AS2420" s="16">
        <v>2</v>
      </c>
      <c r="AT2420" s="16">
        <v>1</v>
      </c>
      <c r="AU2420">
        <v>1</v>
      </c>
      <c r="AV2420">
        <v>1</v>
      </c>
      <c r="AW2420">
        <v>0</v>
      </c>
      <c r="AX2420">
        <v>1</v>
      </c>
      <c r="AY2420">
        <v>0</v>
      </c>
      <c r="AZ2420">
        <v>0</v>
      </c>
    </row>
    <row r="2421" spans="1:52" x14ac:dyDescent="0.35">
      <c r="A2421">
        <v>16140</v>
      </c>
      <c r="B2421" t="s">
        <v>69</v>
      </c>
      <c r="C2421" t="s">
        <v>74</v>
      </c>
      <c r="D2421" t="s">
        <v>68</v>
      </c>
      <c r="E2421" t="s">
        <v>82</v>
      </c>
      <c r="F2421" t="s">
        <v>200</v>
      </c>
      <c r="G2421" t="s">
        <v>95</v>
      </c>
      <c r="H2421" t="s">
        <v>97</v>
      </c>
      <c r="I2421" t="s">
        <v>207</v>
      </c>
      <c r="J2421" t="s">
        <v>111</v>
      </c>
      <c r="K2421" t="s">
        <v>117</v>
      </c>
      <c r="L2421">
        <v>7</v>
      </c>
      <c r="X2421" s="16"/>
      <c r="Y2421" t="s">
        <v>69</v>
      </c>
      <c r="AB2421">
        <v>4</v>
      </c>
      <c r="AE2421" s="16"/>
      <c r="AF2421" s="16"/>
      <c r="AG2421" s="16"/>
      <c r="AH2421" s="16"/>
      <c r="AI2421" s="16"/>
      <c r="AJ2421" s="16"/>
      <c r="AK2421">
        <v>8</v>
      </c>
      <c r="AL2421" s="16">
        <v>10</v>
      </c>
      <c r="AM2421" s="16">
        <v>7</v>
      </c>
      <c r="AN2421" s="16">
        <v>7</v>
      </c>
      <c r="AO2421" s="16">
        <v>9</v>
      </c>
      <c r="AP2421" s="16">
        <v>7</v>
      </c>
      <c r="AQ2421" s="16">
        <v>2</v>
      </c>
      <c r="AR2421" s="16">
        <v>4</v>
      </c>
      <c r="AS2421" s="16">
        <v>3</v>
      </c>
      <c r="AT2421" s="16">
        <v>1</v>
      </c>
      <c r="AU2421">
        <v>0</v>
      </c>
      <c r="AV2421">
        <v>1</v>
      </c>
      <c r="AW2421">
        <v>1</v>
      </c>
      <c r="AX2421">
        <v>0</v>
      </c>
      <c r="AY2421">
        <v>0</v>
      </c>
      <c r="AZ2421">
        <v>0</v>
      </c>
    </row>
    <row r="2422" spans="1:52" x14ac:dyDescent="0.35">
      <c r="A2422">
        <v>16146</v>
      </c>
      <c r="B2422" t="s">
        <v>69</v>
      </c>
      <c r="C2422" t="s">
        <v>74</v>
      </c>
      <c r="D2422" t="s">
        <v>68</v>
      </c>
      <c r="E2422" t="s">
        <v>80</v>
      </c>
      <c r="F2422" t="s">
        <v>196</v>
      </c>
      <c r="G2422" t="s">
        <v>96</v>
      </c>
      <c r="H2422" t="s">
        <v>97</v>
      </c>
      <c r="I2422" t="s">
        <v>197</v>
      </c>
      <c r="J2422" t="s">
        <v>111</v>
      </c>
      <c r="K2422" t="s">
        <v>202</v>
      </c>
      <c r="L2422">
        <v>10</v>
      </c>
      <c r="X2422" s="16"/>
      <c r="Y2422" t="s">
        <v>69</v>
      </c>
      <c r="AB2422">
        <v>5</v>
      </c>
      <c r="AE2422" s="16"/>
      <c r="AF2422" s="16"/>
      <c r="AG2422" s="16"/>
      <c r="AH2422" s="16"/>
      <c r="AI2422" s="16"/>
      <c r="AJ2422" s="16"/>
      <c r="AK2422">
        <v>8</v>
      </c>
      <c r="AL2422" s="16">
        <v>9</v>
      </c>
      <c r="AM2422" s="16">
        <v>10</v>
      </c>
      <c r="AN2422" s="16">
        <v>10</v>
      </c>
      <c r="AO2422" s="16">
        <v>7</v>
      </c>
      <c r="AP2422" s="16">
        <v>9</v>
      </c>
      <c r="AQ2422" s="16">
        <v>3</v>
      </c>
      <c r="AR2422" s="16">
        <v>4</v>
      </c>
      <c r="AS2422" s="16">
        <v>1</v>
      </c>
      <c r="AT2422" s="16">
        <v>2</v>
      </c>
      <c r="AU2422">
        <v>1</v>
      </c>
      <c r="AV2422">
        <v>1</v>
      </c>
      <c r="AW2422">
        <v>0</v>
      </c>
      <c r="AX2422">
        <v>1</v>
      </c>
      <c r="AY2422">
        <v>0</v>
      </c>
      <c r="AZ2422">
        <v>0</v>
      </c>
    </row>
    <row r="2423" spans="1:52" x14ac:dyDescent="0.35">
      <c r="A2423">
        <v>16149</v>
      </c>
      <c r="B2423" t="s">
        <v>69</v>
      </c>
      <c r="C2423" t="s">
        <v>74</v>
      </c>
      <c r="D2423" t="s">
        <v>68</v>
      </c>
      <c r="E2423" t="s">
        <v>78</v>
      </c>
      <c r="F2423" t="s">
        <v>200</v>
      </c>
      <c r="G2423" t="s">
        <v>94</v>
      </c>
      <c r="H2423" t="s">
        <v>98</v>
      </c>
      <c r="I2423" t="s">
        <v>201</v>
      </c>
      <c r="J2423" t="s">
        <v>110</v>
      </c>
      <c r="K2423" t="s">
        <v>204</v>
      </c>
      <c r="L2423">
        <v>9</v>
      </c>
      <c r="P2423">
        <v>10</v>
      </c>
      <c r="Q2423">
        <v>10</v>
      </c>
      <c r="R2423">
        <v>10</v>
      </c>
      <c r="S2423">
        <v>10</v>
      </c>
      <c r="T2423">
        <v>10</v>
      </c>
      <c r="U2423">
        <v>10</v>
      </c>
      <c r="V2423" t="s">
        <v>123</v>
      </c>
      <c r="X2423">
        <v>5</v>
      </c>
      <c r="Y2423" t="s">
        <v>69</v>
      </c>
      <c r="AB2423">
        <v>5</v>
      </c>
      <c r="AE2423" s="16"/>
      <c r="AF2423" s="16"/>
      <c r="AG2423" s="16"/>
      <c r="AH2423" s="16"/>
      <c r="AI2423" s="16"/>
      <c r="AJ2423" s="16"/>
      <c r="AL2423" s="16"/>
      <c r="AM2423" s="16"/>
      <c r="AN2423" s="16"/>
      <c r="AO2423" s="16"/>
      <c r="AP2423" s="16"/>
      <c r="AQ2423" s="16"/>
      <c r="AR2423" s="16"/>
      <c r="AS2423" s="16"/>
      <c r="AT2423" s="16"/>
      <c r="AU2423">
        <v>1</v>
      </c>
      <c r="AV2423">
        <v>0</v>
      </c>
      <c r="AW2423">
        <v>1</v>
      </c>
      <c r="AX2423">
        <v>0</v>
      </c>
      <c r="AY2423">
        <v>0</v>
      </c>
      <c r="AZ2423">
        <v>0</v>
      </c>
    </row>
    <row r="2424" spans="1:52" x14ac:dyDescent="0.35">
      <c r="A2424">
        <v>16151</v>
      </c>
      <c r="B2424" t="s">
        <v>69</v>
      </c>
      <c r="C2424" t="s">
        <v>74</v>
      </c>
      <c r="D2424" t="s">
        <v>68</v>
      </c>
      <c r="E2424" t="s">
        <v>85</v>
      </c>
      <c r="F2424" t="s">
        <v>196</v>
      </c>
      <c r="G2424" t="s">
        <v>96</v>
      </c>
      <c r="H2424" t="s">
        <v>98</v>
      </c>
      <c r="I2424" t="s">
        <v>201</v>
      </c>
      <c r="J2424" t="s">
        <v>111</v>
      </c>
      <c r="K2424" t="s">
        <v>116</v>
      </c>
      <c r="L2424">
        <v>9</v>
      </c>
      <c r="X2424" s="16"/>
      <c r="Y2424" t="s">
        <v>69</v>
      </c>
      <c r="AB2424">
        <v>5</v>
      </c>
      <c r="AE2424" s="16"/>
      <c r="AF2424" s="16"/>
      <c r="AG2424" s="16"/>
      <c r="AH2424" s="16"/>
      <c r="AI2424" s="16"/>
      <c r="AJ2424" s="16"/>
      <c r="AK2424">
        <v>9</v>
      </c>
      <c r="AL2424" s="16">
        <v>8</v>
      </c>
      <c r="AM2424" s="16">
        <v>7</v>
      </c>
      <c r="AN2424" s="16">
        <v>10</v>
      </c>
      <c r="AO2424" s="16">
        <v>7</v>
      </c>
      <c r="AP2424" s="16">
        <v>7</v>
      </c>
      <c r="AQ2424" s="16">
        <v>3</v>
      </c>
      <c r="AR2424" s="16">
        <v>4</v>
      </c>
      <c r="AS2424" s="16">
        <v>1</v>
      </c>
      <c r="AT2424" s="16">
        <v>2</v>
      </c>
      <c r="AU2424">
        <v>1</v>
      </c>
      <c r="AV2424">
        <v>1</v>
      </c>
      <c r="AW2424">
        <v>0</v>
      </c>
      <c r="AX2424">
        <v>0</v>
      </c>
      <c r="AY2424">
        <v>0</v>
      </c>
      <c r="AZ2424">
        <v>0</v>
      </c>
    </row>
    <row r="2425" spans="1:52" x14ac:dyDescent="0.35">
      <c r="A2425">
        <v>16153</v>
      </c>
      <c r="B2425" t="s">
        <v>69</v>
      </c>
      <c r="C2425" t="s">
        <v>74</v>
      </c>
      <c r="D2425" t="s">
        <v>68</v>
      </c>
      <c r="E2425" t="s">
        <v>85</v>
      </c>
      <c r="F2425" t="s">
        <v>196</v>
      </c>
      <c r="G2425" t="s">
        <v>93</v>
      </c>
      <c r="H2425" t="s">
        <v>97</v>
      </c>
      <c r="I2425" t="s">
        <v>206</v>
      </c>
      <c r="J2425" t="s">
        <v>110</v>
      </c>
      <c r="K2425" t="s">
        <v>202</v>
      </c>
      <c r="L2425">
        <v>9</v>
      </c>
      <c r="P2425">
        <v>10</v>
      </c>
      <c r="Q2425">
        <v>9</v>
      </c>
      <c r="R2425">
        <v>9</v>
      </c>
      <c r="S2425">
        <v>8</v>
      </c>
      <c r="T2425">
        <v>9</v>
      </c>
      <c r="U2425">
        <v>9</v>
      </c>
      <c r="V2425" t="s">
        <v>123</v>
      </c>
      <c r="X2425">
        <v>4</v>
      </c>
      <c r="Y2425" t="s">
        <v>69</v>
      </c>
      <c r="AB2425">
        <v>5</v>
      </c>
      <c r="AE2425" s="16"/>
      <c r="AF2425" s="16"/>
      <c r="AG2425" s="16"/>
      <c r="AH2425" s="16"/>
      <c r="AI2425" s="16"/>
      <c r="AJ2425" s="16"/>
      <c r="AL2425" s="16"/>
      <c r="AM2425" s="16"/>
      <c r="AN2425" s="16"/>
      <c r="AO2425" s="16"/>
      <c r="AP2425" s="16"/>
      <c r="AQ2425" s="16"/>
      <c r="AR2425" s="16"/>
      <c r="AS2425" s="16"/>
      <c r="AT2425" s="16"/>
      <c r="AU2425">
        <v>0</v>
      </c>
      <c r="AV2425">
        <v>1</v>
      </c>
      <c r="AW2425">
        <v>0</v>
      </c>
      <c r="AX2425">
        <v>0</v>
      </c>
      <c r="AY2425">
        <v>1</v>
      </c>
      <c r="AZ2425">
        <v>0</v>
      </c>
    </row>
    <row r="2426" spans="1:52" x14ac:dyDescent="0.35">
      <c r="A2426">
        <v>16154</v>
      </c>
      <c r="B2426" t="s">
        <v>69</v>
      </c>
      <c r="C2426" t="s">
        <v>74</v>
      </c>
      <c r="D2426" t="s">
        <v>68</v>
      </c>
      <c r="E2426" t="s">
        <v>78</v>
      </c>
      <c r="F2426" t="s">
        <v>200</v>
      </c>
      <c r="G2426" t="s">
        <v>95</v>
      </c>
      <c r="H2426" t="s">
        <v>97</v>
      </c>
      <c r="I2426" t="s">
        <v>203</v>
      </c>
      <c r="J2426" t="s">
        <v>111</v>
      </c>
      <c r="K2426" t="s">
        <v>202</v>
      </c>
      <c r="L2426">
        <v>8</v>
      </c>
      <c r="X2426" s="16"/>
      <c r="Y2426" t="s">
        <v>69</v>
      </c>
      <c r="AB2426">
        <v>5</v>
      </c>
      <c r="AE2426" s="16"/>
      <c r="AF2426" s="16"/>
      <c r="AG2426" s="16"/>
      <c r="AH2426" s="16"/>
      <c r="AI2426" s="16"/>
      <c r="AJ2426" s="16"/>
      <c r="AK2426">
        <v>10</v>
      </c>
      <c r="AL2426" s="16">
        <v>9</v>
      </c>
      <c r="AM2426" s="16">
        <v>8</v>
      </c>
      <c r="AN2426" s="16">
        <v>9</v>
      </c>
      <c r="AO2426" s="16">
        <v>10</v>
      </c>
      <c r="AP2426" s="16">
        <v>8</v>
      </c>
      <c r="AQ2426" s="16">
        <v>3</v>
      </c>
      <c r="AR2426" s="16">
        <v>4</v>
      </c>
      <c r="AS2426" s="16">
        <v>1</v>
      </c>
      <c r="AT2426" s="16">
        <v>2</v>
      </c>
      <c r="AU2426">
        <v>0</v>
      </c>
      <c r="AV2426">
        <v>1</v>
      </c>
      <c r="AW2426">
        <v>0</v>
      </c>
      <c r="AX2426">
        <v>1</v>
      </c>
      <c r="AY2426">
        <v>1</v>
      </c>
      <c r="AZ2426">
        <v>0</v>
      </c>
    </row>
    <row r="2427" spans="1:52" x14ac:dyDescent="0.35">
      <c r="A2427">
        <v>16155</v>
      </c>
      <c r="B2427" t="s">
        <v>69</v>
      </c>
      <c r="C2427" t="s">
        <v>74</v>
      </c>
      <c r="D2427" t="s">
        <v>68</v>
      </c>
      <c r="E2427" t="s">
        <v>75</v>
      </c>
      <c r="F2427" t="s">
        <v>196</v>
      </c>
      <c r="G2427" t="s">
        <v>96</v>
      </c>
      <c r="H2427" t="s">
        <v>97</v>
      </c>
      <c r="I2427" t="s">
        <v>205</v>
      </c>
      <c r="J2427" t="s">
        <v>111</v>
      </c>
      <c r="K2427" t="s">
        <v>202</v>
      </c>
      <c r="L2427">
        <v>9</v>
      </c>
      <c r="X2427" s="16"/>
      <c r="Y2427" t="s">
        <v>69</v>
      </c>
      <c r="AB2427">
        <v>5</v>
      </c>
      <c r="AE2427" s="16"/>
      <c r="AF2427" s="16"/>
      <c r="AG2427" s="16"/>
      <c r="AH2427" s="16"/>
      <c r="AI2427" s="16"/>
      <c r="AJ2427" s="16"/>
      <c r="AK2427">
        <v>10</v>
      </c>
      <c r="AL2427" s="16">
        <v>9</v>
      </c>
      <c r="AM2427" s="16">
        <v>7</v>
      </c>
      <c r="AN2427" s="16">
        <v>8</v>
      </c>
      <c r="AO2427" s="16">
        <v>9</v>
      </c>
      <c r="AP2427" s="16">
        <v>10</v>
      </c>
      <c r="AQ2427" s="16">
        <v>2</v>
      </c>
      <c r="AR2427" s="16">
        <v>1</v>
      </c>
      <c r="AS2427" s="16">
        <v>3</v>
      </c>
      <c r="AT2427" s="16">
        <v>4</v>
      </c>
      <c r="AU2427">
        <v>0</v>
      </c>
      <c r="AV2427">
        <v>0</v>
      </c>
      <c r="AW2427">
        <v>1</v>
      </c>
      <c r="AX2427">
        <v>0</v>
      </c>
      <c r="AY2427">
        <v>1</v>
      </c>
      <c r="AZ2427">
        <v>0</v>
      </c>
    </row>
    <row r="2428" spans="1:52" x14ac:dyDescent="0.35">
      <c r="A2428">
        <v>16162</v>
      </c>
      <c r="B2428" t="s">
        <v>69</v>
      </c>
      <c r="C2428" t="s">
        <v>74</v>
      </c>
      <c r="D2428" t="s">
        <v>68</v>
      </c>
      <c r="E2428" t="s">
        <v>84</v>
      </c>
      <c r="F2428" t="s">
        <v>208</v>
      </c>
      <c r="G2428" t="s">
        <v>96</v>
      </c>
      <c r="H2428" t="s">
        <v>97</v>
      </c>
      <c r="I2428" t="s">
        <v>199</v>
      </c>
      <c r="J2428" t="s">
        <v>111</v>
      </c>
      <c r="K2428" t="s">
        <v>202</v>
      </c>
      <c r="L2428">
        <v>9</v>
      </c>
      <c r="X2428" s="16"/>
      <c r="Y2428" t="s">
        <v>69</v>
      </c>
      <c r="AB2428">
        <v>5</v>
      </c>
      <c r="AE2428" s="16"/>
      <c r="AF2428" s="16"/>
      <c r="AG2428" s="16"/>
      <c r="AH2428" s="16"/>
      <c r="AI2428" s="16"/>
      <c r="AJ2428" s="16"/>
      <c r="AK2428">
        <v>9</v>
      </c>
      <c r="AL2428" s="16">
        <v>9</v>
      </c>
      <c r="AM2428" s="16">
        <v>7</v>
      </c>
      <c r="AN2428" s="16">
        <v>8</v>
      </c>
      <c r="AO2428" s="16">
        <v>10</v>
      </c>
      <c r="AP2428" s="16">
        <v>10</v>
      </c>
      <c r="AQ2428" s="16">
        <v>1</v>
      </c>
      <c r="AR2428" s="16">
        <v>3</v>
      </c>
      <c r="AS2428" s="16">
        <v>4</v>
      </c>
      <c r="AT2428" s="16">
        <v>2</v>
      </c>
      <c r="AU2428">
        <v>1</v>
      </c>
      <c r="AV2428">
        <v>0</v>
      </c>
      <c r="AW2428">
        <v>0</v>
      </c>
      <c r="AX2428">
        <v>1</v>
      </c>
      <c r="AY2428">
        <v>0</v>
      </c>
      <c r="AZ2428">
        <v>0</v>
      </c>
    </row>
    <row r="2429" spans="1:52" x14ac:dyDescent="0.35">
      <c r="A2429">
        <v>16166</v>
      </c>
      <c r="B2429" t="s">
        <v>69</v>
      </c>
      <c r="C2429" t="s">
        <v>74</v>
      </c>
      <c r="D2429" t="s">
        <v>68</v>
      </c>
      <c r="E2429" t="s">
        <v>81</v>
      </c>
      <c r="F2429" t="s">
        <v>200</v>
      </c>
      <c r="G2429" t="s">
        <v>96</v>
      </c>
      <c r="H2429" t="s">
        <v>98</v>
      </c>
      <c r="I2429" t="s">
        <v>207</v>
      </c>
      <c r="J2429" t="s">
        <v>111</v>
      </c>
      <c r="K2429" t="s">
        <v>116</v>
      </c>
      <c r="L2429">
        <v>7</v>
      </c>
      <c r="X2429" s="16"/>
      <c r="Y2429" t="s">
        <v>69</v>
      </c>
      <c r="AB2429">
        <v>4</v>
      </c>
      <c r="AE2429" s="16"/>
      <c r="AF2429" s="16"/>
      <c r="AG2429" s="16"/>
      <c r="AH2429" s="16"/>
      <c r="AI2429" s="16"/>
      <c r="AJ2429" s="16"/>
      <c r="AK2429">
        <v>7</v>
      </c>
      <c r="AL2429" s="16">
        <v>8</v>
      </c>
      <c r="AM2429" s="16">
        <v>8</v>
      </c>
      <c r="AN2429" s="16">
        <v>6</v>
      </c>
      <c r="AO2429" s="16">
        <v>7</v>
      </c>
      <c r="AP2429" s="16">
        <v>8</v>
      </c>
      <c r="AQ2429" s="16">
        <v>4</v>
      </c>
      <c r="AR2429" s="16">
        <v>3</v>
      </c>
      <c r="AS2429" s="16">
        <v>2</v>
      </c>
      <c r="AT2429" s="16">
        <v>1</v>
      </c>
      <c r="AU2429">
        <v>0</v>
      </c>
      <c r="AV2429">
        <v>0</v>
      </c>
      <c r="AW2429">
        <v>0</v>
      </c>
      <c r="AX2429">
        <v>0</v>
      </c>
      <c r="AY2429">
        <v>1</v>
      </c>
      <c r="AZ2429">
        <v>0</v>
      </c>
    </row>
    <row r="2430" spans="1:52" x14ac:dyDescent="0.35">
      <c r="A2430">
        <v>16169</v>
      </c>
      <c r="B2430" t="s">
        <v>69</v>
      </c>
      <c r="C2430" t="s">
        <v>74</v>
      </c>
      <c r="D2430" t="s">
        <v>68</v>
      </c>
      <c r="E2430" t="s">
        <v>83</v>
      </c>
      <c r="F2430" t="s">
        <v>198</v>
      </c>
      <c r="G2430" t="s">
        <v>95</v>
      </c>
      <c r="H2430" t="s">
        <v>98</v>
      </c>
      <c r="I2430" t="s">
        <v>206</v>
      </c>
      <c r="J2430" t="s">
        <v>111</v>
      </c>
      <c r="K2430" t="s">
        <v>116</v>
      </c>
      <c r="L2430">
        <v>8</v>
      </c>
      <c r="X2430" s="16"/>
      <c r="Y2430" t="s">
        <v>69</v>
      </c>
      <c r="AB2430">
        <v>4</v>
      </c>
      <c r="AE2430" s="16"/>
      <c r="AF2430" s="16"/>
      <c r="AG2430" s="16"/>
      <c r="AH2430" s="16"/>
      <c r="AI2430" s="16"/>
      <c r="AJ2430" s="16"/>
      <c r="AK2430">
        <v>9</v>
      </c>
      <c r="AL2430" s="16">
        <v>10</v>
      </c>
      <c r="AM2430" s="16">
        <v>7</v>
      </c>
      <c r="AN2430" s="16">
        <v>7</v>
      </c>
      <c r="AO2430" s="16">
        <v>9</v>
      </c>
      <c r="AP2430" s="16">
        <v>8</v>
      </c>
      <c r="AQ2430" s="16">
        <v>1</v>
      </c>
      <c r="AR2430" s="16">
        <v>3</v>
      </c>
      <c r="AS2430" s="16">
        <v>4</v>
      </c>
      <c r="AT2430" s="16">
        <v>2</v>
      </c>
      <c r="AU2430">
        <v>0</v>
      </c>
      <c r="AV2430">
        <v>0</v>
      </c>
      <c r="AW2430">
        <v>0</v>
      </c>
      <c r="AX2430">
        <v>0</v>
      </c>
      <c r="AY2430">
        <v>1</v>
      </c>
      <c r="AZ2430">
        <v>0</v>
      </c>
    </row>
    <row r="2431" spans="1:52" x14ac:dyDescent="0.35">
      <c r="A2431">
        <v>16170</v>
      </c>
      <c r="B2431" t="s">
        <v>69</v>
      </c>
      <c r="C2431" t="s">
        <v>74</v>
      </c>
      <c r="D2431" t="s">
        <v>68</v>
      </c>
      <c r="E2431" t="s">
        <v>85</v>
      </c>
      <c r="F2431" t="s">
        <v>198</v>
      </c>
      <c r="G2431" t="s">
        <v>95</v>
      </c>
      <c r="H2431" t="s">
        <v>97</v>
      </c>
      <c r="I2431" t="s">
        <v>209</v>
      </c>
      <c r="J2431" t="s">
        <v>111</v>
      </c>
      <c r="K2431" t="s">
        <v>204</v>
      </c>
      <c r="L2431">
        <v>10</v>
      </c>
      <c r="X2431" s="16"/>
      <c r="Y2431" t="s">
        <v>69</v>
      </c>
      <c r="AB2431">
        <v>5</v>
      </c>
      <c r="AE2431" s="16"/>
      <c r="AF2431" s="16"/>
      <c r="AG2431" s="16"/>
      <c r="AH2431" s="16"/>
      <c r="AI2431" s="16"/>
      <c r="AJ2431" s="16"/>
      <c r="AK2431">
        <v>9</v>
      </c>
      <c r="AL2431" s="16">
        <v>10</v>
      </c>
      <c r="AM2431" s="16">
        <v>10</v>
      </c>
      <c r="AN2431" s="16">
        <v>10</v>
      </c>
      <c r="AO2431" s="16">
        <v>10</v>
      </c>
      <c r="AP2431" s="16">
        <v>9</v>
      </c>
      <c r="AQ2431" s="16">
        <v>2</v>
      </c>
      <c r="AR2431" s="16">
        <v>1</v>
      </c>
      <c r="AS2431" s="16">
        <v>3</v>
      </c>
      <c r="AT2431" s="16">
        <v>4</v>
      </c>
      <c r="AU2431">
        <v>1</v>
      </c>
      <c r="AV2431">
        <v>0</v>
      </c>
      <c r="AW2431">
        <v>0</v>
      </c>
      <c r="AX2431">
        <v>1</v>
      </c>
      <c r="AY2431">
        <v>1</v>
      </c>
      <c r="AZ2431">
        <v>0</v>
      </c>
    </row>
    <row r="2432" spans="1:52" x14ac:dyDescent="0.35">
      <c r="A2432">
        <v>16171</v>
      </c>
      <c r="B2432" t="s">
        <v>69</v>
      </c>
      <c r="C2432" t="s">
        <v>74</v>
      </c>
      <c r="D2432" t="s">
        <v>68</v>
      </c>
      <c r="E2432" t="s">
        <v>80</v>
      </c>
      <c r="F2432" t="s">
        <v>196</v>
      </c>
      <c r="G2432" t="s">
        <v>96</v>
      </c>
      <c r="H2432" t="s">
        <v>98</v>
      </c>
      <c r="I2432" t="s">
        <v>201</v>
      </c>
      <c r="J2432" t="s">
        <v>111</v>
      </c>
      <c r="K2432" t="s">
        <v>204</v>
      </c>
      <c r="L2432">
        <v>8</v>
      </c>
      <c r="X2432" s="16"/>
      <c r="Y2432" t="s">
        <v>69</v>
      </c>
      <c r="AB2432">
        <v>3</v>
      </c>
      <c r="AE2432" s="16"/>
      <c r="AF2432" s="16"/>
      <c r="AG2432" s="16"/>
      <c r="AH2432" s="16"/>
      <c r="AI2432" s="16"/>
      <c r="AJ2432" s="16"/>
      <c r="AK2432">
        <v>9</v>
      </c>
      <c r="AL2432" s="16">
        <v>8</v>
      </c>
      <c r="AM2432" s="16">
        <v>8</v>
      </c>
      <c r="AN2432" s="16">
        <v>9</v>
      </c>
      <c r="AO2432" s="16">
        <v>7</v>
      </c>
      <c r="AP2432" s="16">
        <v>10</v>
      </c>
      <c r="AQ2432" s="16">
        <v>1</v>
      </c>
      <c r="AR2432" s="16">
        <v>3</v>
      </c>
      <c r="AS2432" s="16">
        <v>2</v>
      </c>
      <c r="AT2432" s="16">
        <v>4</v>
      </c>
      <c r="AU2432">
        <v>1</v>
      </c>
      <c r="AV2432">
        <v>1</v>
      </c>
      <c r="AW2432">
        <v>0</v>
      </c>
      <c r="AX2432">
        <v>1</v>
      </c>
      <c r="AY2432">
        <v>0</v>
      </c>
      <c r="AZ2432">
        <v>0</v>
      </c>
    </row>
    <row r="2433" spans="1:52" x14ac:dyDescent="0.35">
      <c r="A2433">
        <v>16174</v>
      </c>
      <c r="B2433" t="s">
        <v>69</v>
      </c>
      <c r="C2433" t="s">
        <v>74</v>
      </c>
      <c r="D2433" t="s">
        <v>68</v>
      </c>
      <c r="E2433" t="s">
        <v>81</v>
      </c>
      <c r="F2433" t="s">
        <v>196</v>
      </c>
      <c r="G2433" t="s">
        <v>96</v>
      </c>
      <c r="H2433" t="s">
        <v>97</v>
      </c>
      <c r="I2433" t="s">
        <v>206</v>
      </c>
      <c r="J2433" t="s">
        <v>110</v>
      </c>
      <c r="K2433" t="s">
        <v>204</v>
      </c>
      <c r="L2433">
        <v>9</v>
      </c>
      <c r="P2433">
        <v>10</v>
      </c>
      <c r="Q2433">
        <v>8</v>
      </c>
      <c r="R2433">
        <v>9</v>
      </c>
      <c r="S2433">
        <v>10</v>
      </c>
      <c r="T2433">
        <v>8</v>
      </c>
      <c r="U2433">
        <v>8</v>
      </c>
      <c r="V2433" t="s">
        <v>123</v>
      </c>
      <c r="X2433">
        <v>4</v>
      </c>
      <c r="Y2433" t="s">
        <v>69</v>
      </c>
      <c r="AB2433">
        <v>5</v>
      </c>
      <c r="AE2433" s="16"/>
      <c r="AF2433" s="16"/>
      <c r="AG2433" s="16"/>
      <c r="AH2433" s="16"/>
      <c r="AI2433" s="16"/>
      <c r="AJ2433" s="16"/>
      <c r="AL2433" s="16"/>
      <c r="AM2433" s="16"/>
      <c r="AN2433" s="16"/>
      <c r="AO2433" s="16"/>
      <c r="AP2433" s="16"/>
      <c r="AQ2433" s="16"/>
      <c r="AR2433" s="16"/>
      <c r="AS2433" s="16"/>
      <c r="AT2433" s="16"/>
      <c r="AU2433">
        <v>0</v>
      </c>
      <c r="AV2433">
        <v>1</v>
      </c>
      <c r="AW2433">
        <v>0</v>
      </c>
      <c r="AX2433">
        <v>0</v>
      </c>
      <c r="AY2433">
        <v>0</v>
      </c>
      <c r="AZ2433">
        <v>0</v>
      </c>
    </row>
    <row r="2434" spans="1:52" x14ac:dyDescent="0.35">
      <c r="A2434">
        <v>16175</v>
      </c>
      <c r="B2434" t="s">
        <v>69</v>
      </c>
      <c r="C2434" t="s">
        <v>74</v>
      </c>
      <c r="D2434" t="s">
        <v>68</v>
      </c>
      <c r="E2434" t="s">
        <v>77</v>
      </c>
      <c r="F2434" t="s">
        <v>200</v>
      </c>
      <c r="G2434" t="s">
        <v>96</v>
      </c>
      <c r="H2434" t="s">
        <v>97</v>
      </c>
      <c r="I2434" t="s">
        <v>207</v>
      </c>
      <c r="J2434" t="s">
        <v>110</v>
      </c>
      <c r="K2434" t="s">
        <v>202</v>
      </c>
      <c r="L2434">
        <v>9</v>
      </c>
      <c r="P2434">
        <v>10</v>
      </c>
      <c r="Q2434">
        <v>8</v>
      </c>
      <c r="R2434">
        <v>10</v>
      </c>
      <c r="S2434">
        <v>9</v>
      </c>
      <c r="T2434">
        <v>10</v>
      </c>
      <c r="U2434">
        <v>8</v>
      </c>
      <c r="V2434" t="s">
        <v>123</v>
      </c>
      <c r="X2434">
        <v>5</v>
      </c>
      <c r="Y2434" t="s">
        <v>69</v>
      </c>
      <c r="AB2434">
        <v>5</v>
      </c>
      <c r="AE2434" s="16"/>
      <c r="AF2434" s="16"/>
      <c r="AG2434" s="16"/>
      <c r="AH2434" s="16"/>
      <c r="AI2434" s="16"/>
      <c r="AJ2434" s="16"/>
      <c r="AL2434" s="16"/>
      <c r="AM2434" s="16"/>
      <c r="AN2434" s="16"/>
      <c r="AO2434" s="16"/>
      <c r="AP2434" s="16"/>
      <c r="AQ2434" s="16"/>
      <c r="AR2434" s="16"/>
      <c r="AS2434" s="16"/>
      <c r="AT2434" s="16"/>
      <c r="AU2434">
        <v>1</v>
      </c>
      <c r="AV2434">
        <v>0</v>
      </c>
      <c r="AW2434">
        <v>0</v>
      </c>
      <c r="AX2434">
        <v>0</v>
      </c>
      <c r="AY2434">
        <v>0</v>
      </c>
      <c r="AZ2434">
        <v>0</v>
      </c>
    </row>
    <row r="2435" spans="1:52" x14ac:dyDescent="0.35">
      <c r="A2435">
        <v>16177</v>
      </c>
      <c r="B2435" t="s">
        <v>69</v>
      </c>
      <c r="C2435" t="s">
        <v>74</v>
      </c>
      <c r="D2435" t="s">
        <v>68</v>
      </c>
      <c r="E2435" t="s">
        <v>77</v>
      </c>
      <c r="F2435" t="s">
        <v>196</v>
      </c>
      <c r="G2435" t="s">
        <v>93</v>
      </c>
      <c r="H2435" t="s">
        <v>98</v>
      </c>
      <c r="I2435" t="s">
        <v>207</v>
      </c>
      <c r="J2435" t="s">
        <v>110</v>
      </c>
      <c r="K2435" t="s">
        <v>116</v>
      </c>
      <c r="L2435">
        <v>8</v>
      </c>
      <c r="P2435">
        <v>8</v>
      </c>
      <c r="Q2435">
        <v>9</v>
      </c>
      <c r="R2435">
        <v>9</v>
      </c>
      <c r="S2435">
        <v>9</v>
      </c>
      <c r="T2435">
        <v>9</v>
      </c>
      <c r="U2435">
        <v>9</v>
      </c>
      <c r="V2435" t="s">
        <v>123</v>
      </c>
      <c r="X2435">
        <v>4</v>
      </c>
      <c r="Y2435" t="s">
        <v>69</v>
      </c>
      <c r="AB2435">
        <v>4</v>
      </c>
      <c r="AE2435" s="16"/>
      <c r="AF2435" s="16"/>
      <c r="AG2435" s="16"/>
      <c r="AH2435" s="16"/>
      <c r="AI2435" s="16"/>
      <c r="AJ2435" s="16"/>
      <c r="AL2435" s="16"/>
      <c r="AM2435" s="16"/>
      <c r="AN2435" s="16"/>
      <c r="AO2435" s="16"/>
      <c r="AP2435" s="16"/>
      <c r="AQ2435" s="16"/>
      <c r="AR2435" s="16"/>
      <c r="AS2435" s="16"/>
      <c r="AT2435" s="16"/>
      <c r="AU2435">
        <v>1</v>
      </c>
      <c r="AV2435">
        <v>0</v>
      </c>
      <c r="AW2435">
        <v>0</v>
      </c>
      <c r="AX2435">
        <v>0</v>
      </c>
      <c r="AY2435">
        <v>0</v>
      </c>
      <c r="AZ2435">
        <v>0</v>
      </c>
    </row>
    <row r="2436" spans="1:52" x14ac:dyDescent="0.35">
      <c r="A2436">
        <v>16178</v>
      </c>
      <c r="B2436" t="s">
        <v>69</v>
      </c>
      <c r="C2436" t="s">
        <v>74</v>
      </c>
      <c r="D2436" t="s">
        <v>68</v>
      </c>
      <c r="E2436" t="s">
        <v>82</v>
      </c>
      <c r="F2436" t="s">
        <v>198</v>
      </c>
      <c r="G2436" t="s">
        <v>96</v>
      </c>
      <c r="H2436" t="s">
        <v>98</v>
      </c>
      <c r="I2436" t="s">
        <v>209</v>
      </c>
      <c r="J2436" t="s">
        <v>111</v>
      </c>
      <c r="K2436" t="s">
        <v>116</v>
      </c>
      <c r="L2436">
        <v>9</v>
      </c>
      <c r="X2436" s="16"/>
      <c r="Y2436" t="s">
        <v>68</v>
      </c>
      <c r="Z2436">
        <v>10</v>
      </c>
      <c r="AA2436">
        <v>4</v>
      </c>
      <c r="AB2436">
        <v>5</v>
      </c>
      <c r="AC2436">
        <v>9</v>
      </c>
      <c r="AD2436" t="s">
        <v>129</v>
      </c>
      <c r="AE2436" s="16">
        <v>5</v>
      </c>
      <c r="AF2436" s="16">
        <v>4</v>
      </c>
      <c r="AG2436" s="16">
        <v>3</v>
      </c>
      <c r="AH2436" s="16">
        <v>4</v>
      </c>
      <c r="AI2436" s="16"/>
      <c r="AJ2436" s="16">
        <v>1</v>
      </c>
      <c r="AK2436">
        <v>10</v>
      </c>
      <c r="AL2436" s="16">
        <v>9</v>
      </c>
      <c r="AM2436" s="16">
        <v>8</v>
      </c>
      <c r="AN2436" s="16">
        <v>10</v>
      </c>
      <c r="AO2436" s="16">
        <v>8</v>
      </c>
      <c r="AP2436" s="16">
        <v>8</v>
      </c>
      <c r="AQ2436" s="16">
        <v>1</v>
      </c>
      <c r="AR2436" s="16">
        <v>4</v>
      </c>
      <c r="AS2436" s="16">
        <v>2</v>
      </c>
      <c r="AT2436" s="16">
        <v>3</v>
      </c>
      <c r="AU2436">
        <v>0</v>
      </c>
      <c r="AV2436">
        <v>1</v>
      </c>
      <c r="AW2436">
        <v>0</v>
      </c>
      <c r="AX2436">
        <v>0</v>
      </c>
      <c r="AY2436">
        <v>0</v>
      </c>
      <c r="AZ2436">
        <v>0</v>
      </c>
    </row>
    <row r="2437" spans="1:52" x14ac:dyDescent="0.35">
      <c r="A2437">
        <v>16181</v>
      </c>
      <c r="B2437" t="s">
        <v>69</v>
      </c>
      <c r="C2437" t="s">
        <v>74</v>
      </c>
      <c r="D2437" t="s">
        <v>68</v>
      </c>
      <c r="E2437" t="s">
        <v>76</v>
      </c>
      <c r="F2437" t="s">
        <v>198</v>
      </c>
      <c r="G2437" t="s">
        <v>95</v>
      </c>
      <c r="H2437" t="s">
        <v>97</v>
      </c>
      <c r="I2437" t="s">
        <v>203</v>
      </c>
      <c r="J2437" t="s">
        <v>111</v>
      </c>
      <c r="K2437" t="s">
        <v>116</v>
      </c>
      <c r="L2437">
        <v>9</v>
      </c>
      <c r="X2437" s="16"/>
      <c r="Y2437" t="s">
        <v>69</v>
      </c>
      <c r="AB2437">
        <v>4</v>
      </c>
      <c r="AE2437" s="16"/>
      <c r="AF2437" s="16"/>
      <c r="AG2437" s="16"/>
      <c r="AH2437" s="16"/>
      <c r="AI2437" s="16"/>
      <c r="AJ2437" s="16"/>
      <c r="AK2437">
        <v>9</v>
      </c>
      <c r="AL2437" s="16">
        <v>8</v>
      </c>
      <c r="AM2437" s="16">
        <v>9</v>
      </c>
      <c r="AN2437" s="16">
        <v>9</v>
      </c>
      <c r="AO2437" s="16">
        <v>9</v>
      </c>
      <c r="AP2437" s="16">
        <v>7</v>
      </c>
      <c r="AQ2437" s="16">
        <v>1</v>
      </c>
      <c r="AR2437" s="16">
        <v>2</v>
      </c>
      <c r="AS2437" s="16">
        <v>3</v>
      </c>
      <c r="AT2437" s="16">
        <v>4</v>
      </c>
      <c r="AU2437">
        <v>0</v>
      </c>
      <c r="AV2437">
        <v>0</v>
      </c>
      <c r="AW2437">
        <v>0</v>
      </c>
      <c r="AX2437">
        <v>1</v>
      </c>
      <c r="AY2437">
        <v>0</v>
      </c>
      <c r="AZ2437">
        <v>0</v>
      </c>
    </row>
    <row r="2438" spans="1:52" x14ac:dyDescent="0.35">
      <c r="A2438">
        <v>16183</v>
      </c>
      <c r="B2438" t="s">
        <v>69</v>
      </c>
      <c r="C2438" t="s">
        <v>74</v>
      </c>
      <c r="D2438" t="s">
        <v>68</v>
      </c>
      <c r="E2438" t="s">
        <v>86</v>
      </c>
      <c r="F2438" t="s">
        <v>200</v>
      </c>
      <c r="G2438" t="s">
        <v>95</v>
      </c>
      <c r="H2438" t="s">
        <v>98</v>
      </c>
      <c r="I2438" t="s">
        <v>197</v>
      </c>
      <c r="J2438" t="s">
        <v>111</v>
      </c>
      <c r="K2438" t="s">
        <v>202</v>
      </c>
      <c r="L2438">
        <v>9</v>
      </c>
      <c r="X2438" s="16"/>
      <c r="Y2438" t="s">
        <v>69</v>
      </c>
      <c r="AB2438">
        <v>5</v>
      </c>
      <c r="AE2438" s="16"/>
      <c r="AF2438" s="16"/>
      <c r="AG2438" s="16"/>
      <c r="AH2438" s="16"/>
      <c r="AI2438" s="16"/>
      <c r="AJ2438" s="16"/>
      <c r="AK2438">
        <v>9</v>
      </c>
      <c r="AL2438" s="16">
        <v>10</v>
      </c>
      <c r="AM2438" s="16">
        <v>10</v>
      </c>
      <c r="AN2438" s="16">
        <v>10</v>
      </c>
      <c r="AO2438" s="16">
        <v>8</v>
      </c>
      <c r="AP2438" s="16">
        <v>8</v>
      </c>
      <c r="AQ2438" s="16">
        <v>2</v>
      </c>
      <c r="AR2438" s="16">
        <v>1</v>
      </c>
      <c r="AS2438" s="16">
        <v>3</v>
      </c>
      <c r="AT2438" s="16">
        <v>4</v>
      </c>
      <c r="AU2438">
        <v>1</v>
      </c>
      <c r="AV2438">
        <v>1</v>
      </c>
      <c r="AW2438">
        <v>0</v>
      </c>
      <c r="AX2438">
        <v>1</v>
      </c>
      <c r="AY2438">
        <v>0</v>
      </c>
      <c r="AZ2438">
        <v>0</v>
      </c>
    </row>
    <row r="2439" spans="1:52" x14ac:dyDescent="0.35">
      <c r="A2439">
        <v>16186</v>
      </c>
      <c r="B2439" t="s">
        <v>69</v>
      </c>
      <c r="C2439" t="s">
        <v>74</v>
      </c>
      <c r="D2439" t="s">
        <v>68</v>
      </c>
      <c r="E2439" t="s">
        <v>76</v>
      </c>
      <c r="F2439" t="s">
        <v>196</v>
      </c>
      <c r="G2439" t="s">
        <v>96</v>
      </c>
      <c r="H2439" t="s">
        <v>97</v>
      </c>
      <c r="I2439" t="s">
        <v>197</v>
      </c>
      <c r="J2439" t="s">
        <v>111</v>
      </c>
      <c r="K2439" t="s">
        <v>116</v>
      </c>
      <c r="L2439">
        <v>7</v>
      </c>
      <c r="X2439" s="16"/>
      <c r="Y2439" t="s">
        <v>69</v>
      </c>
      <c r="AB2439">
        <v>3</v>
      </c>
      <c r="AE2439" s="16"/>
      <c r="AF2439" s="16"/>
      <c r="AG2439" s="16"/>
      <c r="AH2439" s="16"/>
      <c r="AI2439" s="16"/>
      <c r="AJ2439" s="16"/>
      <c r="AK2439">
        <v>9</v>
      </c>
      <c r="AL2439" s="16">
        <v>8</v>
      </c>
      <c r="AM2439" s="16">
        <v>7</v>
      </c>
      <c r="AN2439" s="16">
        <v>9</v>
      </c>
      <c r="AO2439" s="16">
        <v>7</v>
      </c>
      <c r="AP2439" s="16">
        <v>10</v>
      </c>
      <c r="AQ2439" s="16">
        <v>1</v>
      </c>
      <c r="AR2439" s="16">
        <v>2</v>
      </c>
      <c r="AS2439" s="16">
        <v>4</v>
      </c>
      <c r="AT2439" s="16">
        <v>3</v>
      </c>
      <c r="AU2439">
        <v>1</v>
      </c>
      <c r="AV2439">
        <v>0</v>
      </c>
      <c r="AW2439">
        <v>0</v>
      </c>
      <c r="AX2439">
        <v>0</v>
      </c>
      <c r="AY2439">
        <v>0</v>
      </c>
      <c r="AZ2439">
        <v>0</v>
      </c>
    </row>
    <row r="2440" spans="1:52" x14ac:dyDescent="0.35">
      <c r="A2440">
        <v>16190</v>
      </c>
      <c r="B2440" t="s">
        <v>69</v>
      </c>
      <c r="C2440" t="s">
        <v>74</v>
      </c>
      <c r="D2440" t="s">
        <v>68</v>
      </c>
      <c r="E2440" t="s">
        <v>82</v>
      </c>
      <c r="F2440" t="s">
        <v>196</v>
      </c>
      <c r="G2440" t="s">
        <v>96</v>
      </c>
      <c r="H2440" t="s">
        <v>97</v>
      </c>
      <c r="I2440" t="s">
        <v>207</v>
      </c>
      <c r="J2440" t="s">
        <v>111</v>
      </c>
      <c r="K2440" t="s">
        <v>202</v>
      </c>
      <c r="L2440">
        <v>9</v>
      </c>
      <c r="X2440" s="16"/>
      <c r="Y2440" t="s">
        <v>69</v>
      </c>
      <c r="AB2440">
        <v>5</v>
      </c>
      <c r="AE2440" s="16"/>
      <c r="AF2440" s="16"/>
      <c r="AG2440" s="16"/>
      <c r="AH2440" s="16"/>
      <c r="AI2440" s="16"/>
      <c r="AJ2440" s="16"/>
      <c r="AK2440">
        <v>9</v>
      </c>
      <c r="AL2440" s="16">
        <v>9</v>
      </c>
      <c r="AM2440" s="16">
        <v>9</v>
      </c>
      <c r="AN2440" s="16">
        <v>10</v>
      </c>
      <c r="AO2440" s="16">
        <v>10</v>
      </c>
      <c r="AP2440" s="16">
        <v>10</v>
      </c>
      <c r="AQ2440" s="16">
        <v>2</v>
      </c>
      <c r="AR2440" s="16">
        <v>1</v>
      </c>
      <c r="AS2440" s="16">
        <v>3</v>
      </c>
      <c r="AT2440" s="16">
        <v>4</v>
      </c>
      <c r="AU2440">
        <v>0</v>
      </c>
      <c r="AV2440">
        <v>0</v>
      </c>
      <c r="AW2440">
        <v>0</v>
      </c>
      <c r="AX2440">
        <v>0</v>
      </c>
      <c r="AY2440">
        <v>1</v>
      </c>
      <c r="AZ2440">
        <v>0</v>
      </c>
    </row>
    <row r="2441" spans="1:52" x14ac:dyDescent="0.35">
      <c r="A2441">
        <v>16191</v>
      </c>
      <c r="B2441" t="s">
        <v>69</v>
      </c>
      <c r="C2441" t="s">
        <v>74</v>
      </c>
      <c r="D2441" t="s">
        <v>68</v>
      </c>
      <c r="E2441" t="s">
        <v>82</v>
      </c>
      <c r="F2441" t="s">
        <v>200</v>
      </c>
      <c r="G2441" t="s">
        <v>96</v>
      </c>
      <c r="H2441" t="s">
        <v>97</v>
      </c>
      <c r="I2441" t="s">
        <v>206</v>
      </c>
      <c r="J2441" t="s">
        <v>110</v>
      </c>
      <c r="K2441" t="s">
        <v>113</v>
      </c>
      <c r="L2441">
        <v>9</v>
      </c>
      <c r="P2441">
        <v>10</v>
      </c>
      <c r="Q2441">
        <v>8</v>
      </c>
      <c r="R2441">
        <v>8</v>
      </c>
      <c r="S2441">
        <v>9</v>
      </c>
      <c r="T2441">
        <v>9</v>
      </c>
      <c r="U2441">
        <v>8</v>
      </c>
      <c r="V2441" t="s">
        <v>123</v>
      </c>
      <c r="X2441">
        <v>3</v>
      </c>
      <c r="Y2441" t="s">
        <v>69</v>
      </c>
      <c r="AB2441">
        <v>5</v>
      </c>
      <c r="AE2441" s="16"/>
      <c r="AF2441" s="16"/>
      <c r="AG2441" s="16"/>
      <c r="AH2441" s="16"/>
      <c r="AI2441" s="16"/>
      <c r="AJ2441" s="16"/>
      <c r="AL2441" s="16"/>
      <c r="AM2441" s="16"/>
      <c r="AN2441" s="16"/>
      <c r="AO2441" s="16"/>
      <c r="AP2441" s="16"/>
      <c r="AQ2441" s="16"/>
      <c r="AR2441" s="16"/>
      <c r="AS2441" s="16"/>
      <c r="AT2441" s="16"/>
      <c r="AU2441">
        <v>1</v>
      </c>
      <c r="AV2441">
        <v>0</v>
      </c>
      <c r="AW2441">
        <v>0</v>
      </c>
      <c r="AX2441">
        <v>0</v>
      </c>
      <c r="AY2441">
        <v>0</v>
      </c>
      <c r="AZ2441">
        <v>0</v>
      </c>
    </row>
    <row r="2442" spans="1:52" x14ac:dyDescent="0.35">
      <c r="A2442">
        <v>16193</v>
      </c>
      <c r="B2442" t="s">
        <v>69</v>
      </c>
      <c r="C2442" t="s">
        <v>74</v>
      </c>
      <c r="D2442" t="s">
        <v>68</v>
      </c>
      <c r="E2442" t="s">
        <v>81</v>
      </c>
      <c r="F2442" t="s">
        <v>200</v>
      </c>
      <c r="G2442" t="s">
        <v>95</v>
      </c>
      <c r="H2442" t="s">
        <v>97</v>
      </c>
      <c r="I2442" t="s">
        <v>205</v>
      </c>
      <c r="J2442" t="s">
        <v>111</v>
      </c>
      <c r="K2442" t="s">
        <v>204</v>
      </c>
      <c r="L2442">
        <v>10</v>
      </c>
      <c r="X2442" s="16"/>
      <c r="Y2442" t="s">
        <v>68</v>
      </c>
      <c r="Z2442">
        <v>9</v>
      </c>
      <c r="AA2442">
        <v>5</v>
      </c>
      <c r="AB2442">
        <v>4</v>
      </c>
      <c r="AC2442">
        <v>9</v>
      </c>
      <c r="AD2442" t="s">
        <v>128</v>
      </c>
      <c r="AE2442" s="16">
        <v>4</v>
      </c>
      <c r="AF2442" s="16">
        <v>5</v>
      </c>
      <c r="AG2442" s="16">
        <v>5</v>
      </c>
      <c r="AH2442" s="16">
        <v>4</v>
      </c>
      <c r="AI2442" s="16">
        <v>1</v>
      </c>
      <c r="AJ2442" s="16"/>
      <c r="AK2442">
        <v>9</v>
      </c>
      <c r="AL2442" s="16">
        <v>10</v>
      </c>
      <c r="AM2442" s="16">
        <v>8</v>
      </c>
      <c r="AN2442" s="16">
        <v>10</v>
      </c>
      <c r="AO2442" s="16">
        <v>9</v>
      </c>
      <c r="AP2442" s="16">
        <v>9</v>
      </c>
      <c r="AQ2442" s="16">
        <v>1</v>
      </c>
      <c r="AR2442" s="16">
        <v>3</v>
      </c>
      <c r="AS2442" s="16">
        <v>2</v>
      </c>
      <c r="AT2442" s="16">
        <v>4</v>
      </c>
      <c r="AU2442">
        <v>1</v>
      </c>
      <c r="AV2442">
        <v>1</v>
      </c>
      <c r="AW2442">
        <v>1</v>
      </c>
      <c r="AX2442">
        <v>0</v>
      </c>
      <c r="AY2442">
        <v>0</v>
      </c>
      <c r="AZ2442">
        <v>0</v>
      </c>
    </row>
    <row r="2443" spans="1:52" x14ac:dyDescent="0.35">
      <c r="A2443">
        <v>16194</v>
      </c>
      <c r="B2443" t="s">
        <v>69</v>
      </c>
      <c r="C2443" t="s">
        <v>74</v>
      </c>
      <c r="D2443" t="s">
        <v>68</v>
      </c>
      <c r="E2443" t="s">
        <v>79</v>
      </c>
      <c r="F2443" t="s">
        <v>198</v>
      </c>
      <c r="G2443" t="s">
        <v>96</v>
      </c>
      <c r="H2443" t="s">
        <v>97</v>
      </c>
      <c r="I2443" t="s">
        <v>206</v>
      </c>
      <c r="J2443" t="s">
        <v>111</v>
      </c>
      <c r="K2443" t="s">
        <v>116</v>
      </c>
      <c r="L2443">
        <v>9</v>
      </c>
      <c r="X2443" s="16"/>
      <c r="Y2443" t="s">
        <v>69</v>
      </c>
      <c r="AB2443">
        <v>5</v>
      </c>
      <c r="AE2443" s="16"/>
      <c r="AF2443" s="16"/>
      <c r="AG2443" s="16"/>
      <c r="AH2443" s="16"/>
      <c r="AI2443" s="16"/>
      <c r="AJ2443" s="16"/>
      <c r="AK2443">
        <v>9</v>
      </c>
      <c r="AL2443" s="16">
        <v>10</v>
      </c>
      <c r="AM2443" s="16">
        <v>10</v>
      </c>
      <c r="AN2443" s="16">
        <v>7</v>
      </c>
      <c r="AO2443" s="16">
        <v>8</v>
      </c>
      <c r="AP2443" s="16">
        <v>10</v>
      </c>
      <c r="AQ2443" s="16">
        <v>2</v>
      </c>
      <c r="AR2443" s="16">
        <v>4</v>
      </c>
      <c r="AS2443" s="16">
        <v>1</v>
      </c>
      <c r="AT2443" s="16">
        <v>3</v>
      </c>
      <c r="AU2443">
        <v>0</v>
      </c>
      <c r="AV2443">
        <v>1</v>
      </c>
      <c r="AW2443">
        <v>0</v>
      </c>
      <c r="AX2443">
        <v>0</v>
      </c>
      <c r="AY2443">
        <v>0</v>
      </c>
      <c r="AZ2443">
        <v>0</v>
      </c>
    </row>
    <row r="2444" spans="1:52" x14ac:dyDescent="0.35">
      <c r="A2444">
        <v>16195</v>
      </c>
      <c r="B2444" t="s">
        <v>69</v>
      </c>
      <c r="C2444" t="s">
        <v>74</v>
      </c>
      <c r="D2444" t="s">
        <v>68</v>
      </c>
      <c r="E2444" t="s">
        <v>77</v>
      </c>
      <c r="F2444" t="s">
        <v>196</v>
      </c>
      <c r="G2444" t="s">
        <v>96</v>
      </c>
      <c r="H2444" t="s">
        <v>97</v>
      </c>
      <c r="I2444" t="s">
        <v>205</v>
      </c>
      <c r="J2444" t="s">
        <v>111</v>
      </c>
      <c r="K2444" t="s">
        <v>204</v>
      </c>
      <c r="L2444">
        <v>9</v>
      </c>
      <c r="X2444" s="16"/>
      <c r="Y2444" t="s">
        <v>69</v>
      </c>
      <c r="AB2444">
        <v>4</v>
      </c>
      <c r="AE2444" s="16"/>
      <c r="AF2444" s="16"/>
      <c r="AG2444" s="16"/>
      <c r="AH2444" s="16"/>
      <c r="AI2444" s="16"/>
      <c r="AJ2444" s="16"/>
      <c r="AK2444">
        <v>9</v>
      </c>
      <c r="AL2444" s="16">
        <v>10</v>
      </c>
      <c r="AM2444" s="16">
        <v>9</v>
      </c>
      <c r="AN2444" s="16">
        <v>10</v>
      </c>
      <c r="AO2444" s="16">
        <v>8</v>
      </c>
      <c r="AP2444" s="16">
        <v>9</v>
      </c>
      <c r="AQ2444" s="16">
        <v>2</v>
      </c>
      <c r="AR2444" s="16">
        <v>1</v>
      </c>
      <c r="AS2444" s="16">
        <v>3</v>
      </c>
      <c r="AT2444" s="16">
        <v>4</v>
      </c>
      <c r="AU2444">
        <v>0</v>
      </c>
      <c r="AV2444">
        <v>1</v>
      </c>
      <c r="AW2444">
        <v>1</v>
      </c>
      <c r="AX2444">
        <v>0</v>
      </c>
      <c r="AY2444">
        <v>0</v>
      </c>
      <c r="AZ2444">
        <v>0</v>
      </c>
    </row>
    <row r="2445" spans="1:52" x14ac:dyDescent="0.35">
      <c r="A2445">
        <v>16197</v>
      </c>
      <c r="B2445" t="s">
        <v>69</v>
      </c>
      <c r="C2445" t="s">
        <v>74</v>
      </c>
      <c r="D2445" t="s">
        <v>68</v>
      </c>
      <c r="E2445" t="s">
        <v>85</v>
      </c>
      <c r="F2445" t="s">
        <v>198</v>
      </c>
      <c r="G2445" t="s">
        <v>96</v>
      </c>
      <c r="H2445" t="s">
        <v>100</v>
      </c>
      <c r="I2445" t="s">
        <v>203</v>
      </c>
      <c r="J2445" t="s">
        <v>111</v>
      </c>
      <c r="K2445" t="s">
        <v>116</v>
      </c>
      <c r="L2445">
        <v>7</v>
      </c>
      <c r="X2445" s="16"/>
      <c r="Y2445" t="s">
        <v>69</v>
      </c>
      <c r="AB2445">
        <v>4</v>
      </c>
      <c r="AE2445" s="16"/>
      <c r="AF2445" s="16"/>
      <c r="AG2445" s="16"/>
      <c r="AH2445" s="16"/>
      <c r="AI2445" s="16"/>
      <c r="AJ2445" s="16"/>
      <c r="AK2445">
        <v>5</v>
      </c>
      <c r="AL2445" s="16">
        <v>7</v>
      </c>
      <c r="AM2445" s="16">
        <v>7</v>
      </c>
      <c r="AN2445" s="16">
        <v>7</v>
      </c>
      <c r="AO2445" s="16">
        <v>5</v>
      </c>
      <c r="AP2445" s="16">
        <v>5</v>
      </c>
      <c r="AQ2445" s="16">
        <v>1</v>
      </c>
      <c r="AR2445" s="16">
        <v>4</v>
      </c>
      <c r="AS2445" s="16">
        <v>2</v>
      </c>
      <c r="AT2445" s="16">
        <v>3</v>
      </c>
      <c r="AU2445">
        <v>1</v>
      </c>
      <c r="AV2445">
        <v>0</v>
      </c>
      <c r="AW2445">
        <v>0</v>
      </c>
      <c r="AX2445">
        <v>1</v>
      </c>
      <c r="AY2445">
        <v>0</v>
      </c>
      <c r="AZ2445">
        <v>0</v>
      </c>
    </row>
    <row r="2446" spans="1:52" x14ac:dyDescent="0.35">
      <c r="A2446">
        <v>16198</v>
      </c>
      <c r="B2446" t="s">
        <v>69</v>
      </c>
      <c r="C2446" t="s">
        <v>74</v>
      </c>
      <c r="D2446" t="s">
        <v>68</v>
      </c>
      <c r="E2446" t="s">
        <v>86</v>
      </c>
      <c r="F2446" t="s">
        <v>200</v>
      </c>
      <c r="G2446" t="s">
        <v>93</v>
      </c>
      <c r="H2446" t="s">
        <v>97</v>
      </c>
      <c r="I2446" t="s">
        <v>203</v>
      </c>
      <c r="J2446" t="s">
        <v>111</v>
      </c>
      <c r="K2446" t="s">
        <v>204</v>
      </c>
      <c r="L2446">
        <v>9</v>
      </c>
      <c r="X2446" s="16"/>
      <c r="Y2446" t="s">
        <v>69</v>
      </c>
      <c r="AB2446">
        <v>5</v>
      </c>
      <c r="AE2446" s="16"/>
      <c r="AF2446" s="16"/>
      <c r="AG2446" s="16"/>
      <c r="AH2446" s="16"/>
      <c r="AI2446" s="16"/>
      <c r="AJ2446" s="16"/>
      <c r="AK2446">
        <v>9</v>
      </c>
      <c r="AL2446" s="16">
        <v>10</v>
      </c>
      <c r="AM2446" s="16">
        <v>9</v>
      </c>
      <c r="AN2446" s="16">
        <v>10</v>
      </c>
      <c r="AO2446" s="16">
        <v>8</v>
      </c>
      <c r="AP2446" s="16">
        <v>7</v>
      </c>
      <c r="AQ2446" s="16">
        <v>2</v>
      </c>
      <c r="AR2446" s="16">
        <v>1</v>
      </c>
      <c r="AS2446" s="16">
        <v>3</v>
      </c>
      <c r="AT2446" s="16">
        <v>4</v>
      </c>
      <c r="AU2446">
        <v>1</v>
      </c>
      <c r="AV2446">
        <v>1</v>
      </c>
      <c r="AW2446">
        <v>1</v>
      </c>
      <c r="AX2446">
        <v>1</v>
      </c>
      <c r="AY2446">
        <v>0</v>
      </c>
      <c r="AZ2446">
        <v>0</v>
      </c>
    </row>
    <row r="2447" spans="1:52" x14ac:dyDescent="0.35">
      <c r="A2447">
        <v>16200</v>
      </c>
      <c r="B2447" t="s">
        <v>69</v>
      </c>
      <c r="C2447" t="s">
        <v>74</v>
      </c>
      <c r="D2447" t="s">
        <v>68</v>
      </c>
      <c r="E2447" t="s">
        <v>84</v>
      </c>
      <c r="F2447" t="s">
        <v>198</v>
      </c>
      <c r="G2447" t="s">
        <v>95</v>
      </c>
      <c r="H2447" t="s">
        <v>98</v>
      </c>
      <c r="I2447" t="s">
        <v>197</v>
      </c>
      <c r="J2447" t="s">
        <v>111</v>
      </c>
      <c r="K2447" t="s">
        <v>116</v>
      </c>
      <c r="L2447">
        <v>7</v>
      </c>
      <c r="X2447" s="16"/>
      <c r="Y2447" t="s">
        <v>69</v>
      </c>
      <c r="AB2447">
        <v>3</v>
      </c>
      <c r="AE2447" s="16"/>
      <c r="AF2447" s="16"/>
      <c r="AG2447" s="16"/>
      <c r="AH2447" s="16"/>
      <c r="AI2447" s="16"/>
      <c r="AJ2447" s="16"/>
      <c r="AK2447">
        <v>8</v>
      </c>
      <c r="AL2447" s="16">
        <v>10</v>
      </c>
      <c r="AM2447" s="16">
        <v>7</v>
      </c>
      <c r="AN2447" s="16">
        <v>6</v>
      </c>
      <c r="AO2447" s="16">
        <v>7</v>
      </c>
      <c r="AP2447" s="16">
        <v>5</v>
      </c>
      <c r="AQ2447" s="16">
        <v>1</v>
      </c>
      <c r="AR2447" s="16">
        <v>2</v>
      </c>
      <c r="AS2447" s="16">
        <v>4</v>
      </c>
      <c r="AT2447" s="16">
        <v>3</v>
      </c>
      <c r="AU2447">
        <v>0</v>
      </c>
      <c r="AV2447">
        <v>1</v>
      </c>
      <c r="AW2447">
        <v>1</v>
      </c>
      <c r="AX2447">
        <v>1</v>
      </c>
      <c r="AY2447">
        <v>1</v>
      </c>
      <c r="AZ2447">
        <v>0</v>
      </c>
    </row>
    <row r="2448" spans="1:52" x14ac:dyDescent="0.35">
      <c r="A2448">
        <v>16204</v>
      </c>
      <c r="B2448" t="s">
        <v>69</v>
      </c>
      <c r="C2448" t="s">
        <v>74</v>
      </c>
      <c r="D2448" t="s">
        <v>68</v>
      </c>
      <c r="E2448" t="s">
        <v>76</v>
      </c>
      <c r="F2448" t="s">
        <v>208</v>
      </c>
      <c r="G2448" t="s">
        <v>93</v>
      </c>
      <c r="H2448" t="s">
        <v>98</v>
      </c>
      <c r="I2448" t="s">
        <v>205</v>
      </c>
      <c r="J2448" t="s">
        <v>111</v>
      </c>
      <c r="K2448" t="s">
        <v>116</v>
      </c>
      <c r="L2448">
        <v>10</v>
      </c>
      <c r="X2448" s="16"/>
      <c r="Y2448" t="s">
        <v>69</v>
      </c>
      <c r="AB2448">
        <v>5</v>
      </c>
      <c r="AE2448" s="16"/>
      <c r="AF2448" s="16"/>
      <c r="AG2448" s="16"/>
      <c r="AH2448" s="16"/>
      <c r="AI2448" s="16"/>
      <c r="AJ2448" s="16"/>
      <c r="AK2448">
        <v>9</v>
      </c>
      <c r="AL2448" s="16">
        <v>10</v>
      </c>
      <c r="AM2448" s="16">
        <v>10</v>
      </c>
      <c r="AN2448" s="16">
        <v>9</v>
      </c>
      <c r="AO2448" s="16">
        <v>9</v>
      </c>
      <c r="AP2448" s="16">
        <v>7</v>
      </c>
      <c r="AQ2448" s="16">
        <v>1</v>
      </c>
      <c r="AR2448" s="16">
        <v>4</v>
      </c>
      <c r="AS2448" s="16">
        <v>3</v>
      </c>
      <c r="AT2448" s="16">
        <v>2</v>
      </c>
      <c r="AU2448">
        <v>1</v>
      </c>
      <c r="AV2448">
        <v>0</v>
      </c>
      <c r="AW2448">
        <v>0</v>
      </c>
      <c r="AX2448">
        <v>1</v>
      </c>
      <c r="AY2448">
        <v>0</v>
      </c>
      <c r="AZ2448">
        <v>0</v>
      </c>
    </row>
    <row r="2449" spans="1:52" x14ac:dyDescent="0.35">
      <c r="A2449">
        <v>16208</v>
      </c>
      <c r="B2449" t="s">
        <v>69</v>
      </c>
      <c r="C2449" t="s">
        <v>74</v>
      </c>
      <c r="D2449" t="s">
        <v>68</v>
      </c>
      <c r="E2449" t="s">
        <v>76</v>
      </c>
      <c r="F2449" t="s">
        <v>200</v>
      </c>
      <c r="G2449" t="s">
        <v>96</v>
      </c>
      <c r="H2449" t="s">
        <v>98</v>
      </c>
      <c r="I2449" t="s">
        <v>207</v>
      </c>
      <c r="J2449" t="s">
        <v>111</v>
      </c>
      <c r="K2449" t="s">
        <v>204</v>
      </c>
      <c r="L2449">
        <v>7</v>
      </c>
      <c r="X2449" s="16"/>
      <c r="Y2449" t="s">
        <v>69</v>
      </c>
      <c r="AB2449">
        <v>3</v>
      </c>
      <c r="AE2449" s="16"/>
      <c r="AF2449" s="16"/>
      <c r="AG2449" s="16"/>
      <c r="AH2449" s="16"/>
      <c r="AI2449" s="16"/>
      <c r="AJ2449" s="16"/>
      <c r="AK2449">
        <v>8</v>
      </c>
      <c r="AL2449" s="16">
        <v>7</v>
      </c>
      <c r="AM2449" s="16">
        <v>8</v>
      </c>
      <c r="AN2449" s="16">
        <v>8</v>
      </c>
      <c r="AO2449" s="16">
        <v>10</v>
      </c>
      <c r="AP2449" s="16">
        <v>8</v>
      </c>
      <c r="AQ2449" s="16">
        <v>2</v>
      </c>
      <c r="AR2449" s="16">
        <v>4</v>
      </c>
      <c r="AS2449" s="16">
        <v>3</v>
      </c>
      <c r="AT2449" s="16">
        <v>1</v>
      </c>
      <c r="AU2449">
        <v>0</v>
      </c>
      <c r="AV2449">
        <v>1</v>
      </c>
      <c r="AW2449">
        <v>0</v>
      </c>
      <c r="AX2449">
        <v>0</v>
      </c>
      <c r="AY2449">
        <v>0</v>
      </c>
      <c r="AZ2449">
        <v>0</v>
      </c>
    </row>
    <row r="2450" spans="1:52" x14ac:dyDescent="0.35">
      <c r="A2450">
        <v>16209</v>
      </c>
      <c r="B2450" t="s">
        <v>69</v>
      </c>
      <c r="C2450" t="s">
        <v>74</v>
      </c>
      <c r="D2450" t="s">
        <v>68</v>
      </c>
      <c r="E2450" t="s">
        <v>86</v>
      </c>
      <c r="F2450" t="s">
        <v>198</v>
      </c>
      <c r="G2450" t="s">
        <v>95</v>
      </c>
      <c r="H2450" t="s">
        <v>97</v>
      </c>
      <c r="I2450" t="s">
        <v>197</v>
      </c>
      <c r="J2450" t="s">
        <v>110</v>
      </c>
      <c r="K2450" t="s">
        <v>116</v>
      </c>
      <c r="L2450">
        <v>9</v>
      </c>
      <c r="P2450">
        <v>10</v>
      </c>
      <c r="Q2450">
        <v>8</v>
      </c>
      <c r="R2450">
        <v>9</v>
      </c>
      <c r="S2450">
        <v>9</v>
      </c>
      <c r="T2450">
        <v>9</v>
      </c>
      <c r="U2450">
        <v>8</v>
      </c>
      <c r="V2450" t="s">
        <v>123</v>
      </c>
      <c r="X2450">
        <v>3</v>
      </c>
      <c r="Y2450" t="s">
        <v>69</v>
      </c>
      <c r="AB2450">
        <v>4</v>
      </c>
      <c r="AE2450" s="16"/>
      <c r="AF2450" s="16"/>
      <c r="AG2450" s="16"/>
      <c r="AH2450" s="16"/>
      <c r="AI2450" s="16"/>
      <c r="AJ2450" s="16"/>
      <c r="AL2450" s="16"/>
      <c r="AM2450" s="16"/>
      <c r="AN2450" s="16"/>
      <c r="AO2450" s="16"/>
      <c r="AP2450" s="16"/>
      <c r="AQ2450" s="16"/>
      <c r="AR2450" s="16"/>
      <c r="AS2450" s="16"/>
      <c r="AT2450" s="16"/>
      <c r="AU2450">
        <v>1</v>
      </c>
      <c r="AV2450">
        <v>1</v>
      </c>
      <c r="AW2450">
        <v>0</v>
      </c>
      <c r="AX2450">
        <v>0</v>
      </c>
      <c r="AY2450">
        <v>0</v>
      </c>
      <c r="AZ2450">
        <v>0</v>
      </c>
    </row>
    <row r="2451" spans="1:52" x14ac:dyDescent="0.35">
      <c r="A2451">
        <v>16212</v>
      </c>
      <c r="B2451" t="s">
        <v>69</v>
      </c>
      <c r="C2451" t="s">
        <v>74</v>
      </c>
      <c r="D2451" t="s">
        <v>68</v>
      </c>
      <c r="E2451" t="s">
        <v>85</v>
      </c>
      <c r="F2451" t="s">
        <v>196</v>
      </c>
      <c r="G2451" t="s">
        <v>96</v>
      </c>
      <c r="H2451" t="s">
        <v>98</v>
      </c>
      <c r="I2451" t="s">
        <v>206</v>
      </c>
      <c r="J2451" t="s">
        <v>111</v>
      </c>
      <c r="K2451" t="s">
        <v>204</v>
      </c>
      <c r="L2451">
        <v>10</v>
      </c>
      <c r="X2451" s="16"/>
      <c r="Y2451" t="s">
        <v>69</v>
      </c>
      <c r="AB2451">
        <v>5</v>
      </c>
      <c r="AE2451" s="16"/>
      <c r="AF2451" s="16"/>
      <c r="AG2451" s="16"/>
      <c r="AH2451" s="16"/>
      <c r="AI2451" s="16"/>
      <c r="AJ2451" s="16"/>
      <c r="AK2451">
        <v>8</v>
      </c>
      <c r="AL2451" s="16">
        <v>7</v>
      </c>
      <c r="AM2451" s="16">
        <v>9</v>
      </c>
      <c r="AN2451" s="16">
        <v>8</v>
      </c>
      <c r="AO2451" s="16">
        <v>10</v>
      </c>
      <c r="AP2451" s="16">
        <v>10</v>
      </c>
      <c r="AQ2451" s="16">
        <v>1</v>
      </c>
      <c r="AR2451" s="16">
        <v>4</v>
      </c>
      <c r="AS2451" s="16">
        <v>2</v>
      </c>
      <c r="AT2451" s="16">
        <v>3</v>
      </c>
      <c r="AU2451">
        <v>0</v>
      </c>
      <c r="AV2451">
        <v>0</v>
      </c>
      <c r="AW2451">
        <v>0</v>
      </c>
      <c r="AX2451">
        <v>0</v>
      </c>
      <c r="AY2451">
        <v>1</v>
      </c>
      <c r="AZ2451">
        <v>0</v>
      </c>
    </row>
    <row r="2452" spans="1:52" x14ac:dyDescent="0.35">
      <c r="A2452">
        <v>16214</v>
      </c>
      <c r="B2452" t="s">
        <v>69</v>
      </c>
      <c r="C2452" t="s">
        <v>74</v>
      </c>
      <c r="D2452" t="s">
        <v>68</v>
      </c>
      <c r="E2452" t="s">
        <v>75</v>
      </c>
      <c r="F2452" t="s">
        <v>196</v>
      </c>
      <c r="G2452" t="s">
        <v>96</v>
      </c>
      <c r="H2452" t="s">
        <v>98</v>
      </c>
      <c r="I2452" t="s">
        <v>205</v>
      </c>
      <c r="J2452" t="s">
        <v>112</v>
      </c>
      <c r="K2452" t="s">
        <v>204</v>
      </c>
      <c r="L2452">
        <v>9</v>
      </c>
      <c r="X2452" s="16"/>
      <c r="Y2452" t="s">
        <v>69</v>
      </c>
      <c r="AB2452">
        <v>5</v>
      </c>
      <c r="AE2452" s="16"/>
      <c r="AF2452" s="16"/>
      <c r="AG2452" s="16"/>
      <c r="AH2452" s="16"/>
      <c r="AI2452" s="16"/>
      <c r="AJ2452" s="16"/>
      <c r="AK2452">
        <v>9</v>
      </c>
      <c r="AL2452" s="16">
        <v>8</v>
      </c>
      <c r="AM2452" s="16">
        <v>10</v>
      </c>
      <c r="AN2452" s="16">
        <v>7</v>
      </c>
      <c r="AO2452" s="16">
        <v>10</v>
      </c>
      <c r="AP2452" s="16">
        <v>9</v>
      </c>
      <c r="AQ2452" s="16">
        <v>2</v>
      </c>
      <c r="AR2452" s="16">
        <v>1</v>
      </c>
      <c r="AS2452" s="16">
        <v>4</v>
      </c>
      <c r="AT2452" s="16">
        <v>3</v>
      </c>
      <c r="AU2452">
        <v>1</v>
      </c>
      <c r="AV2452">
        <v>1</v>
      </c>
      <c r="AW2452">
        <v>0</v>
      </c>
      <c r="AX2452">
        <v>1</v>
      </c>
      <c r="AY2452">
        <v>0</v>
      </c>
      <c r="AZ2452">
        <v>0</v>
      </c>
    </row>
    <row r="2453" spans="1:52" x14ac:dyDescent="0.35">
      <c r="A2453">
        <v>16216</v>
      </c>
      <c r="B2453" t="s">
        <v>69</v>
      </c>
      <c r="C2453" t="s">
        <v>74</v>
      </c>
      <c r="D2453" t="s">
        <v>68</v>
      </c>
      <c r="E2453" t="s">
        <v>83</v>
      </c>
      <c r="F2453" t="s">
        <v>200</v>
      </c>
      <c r="G2453" t="s">
        <v>95</v>
      </c>
      <c r="H2453" t="s">
        <v>97</v>
      </c>
      <c r="I2453" t="s">
        <v>207</v>
      </c>
      <c r="J2453" t="s">
        <v>111</v>
      </c>
      <c r="K2453" t="s">
        <v>202</v>
      </c>
      <c r="L2453">
        <v>9</v>
      </c>
      <c r="X2453" s="16"/>
      <c r="Y2453" t="s">
        <v>69</v>
      </c>
      <c r="AB2453">
        <v>5</v>
      </c>
      <c r="AE2453" s="16"/>
      <c r="AF2453" s="16"/>
      <c r="AG2453" s="16"/>
      <c r="AH2453" s="16"/>
      <c r="AI2453" s="16"/>
      <c r="AJ2453" s="16"/>
      <c r="AK2453">
        <v>9</v>
      </c>
      <c r="AL2453" s="16">
        <v>9</v>
      </c>
      <c r="AM2453" s="16">
        <v>7</v>
      </c>
      <c r="AN2453" s="16">
        <v>8</v>
      </c>
      <c r="AO2453" s="16">
        <v>9</v>
      </c>
      <c r="AP2453" s="16">
        <v>9</v>
      </c>
      <c r="AQ2453" s="16">
        <v>2</v>
      </c>
      <c r="AR2453" s="16">
        <v>4</v>
      </c>
      <c r="AS2453" s="16">
        <v>3</v>
      </c>
      <c r="AT2453" s="16">
        <v>1</v>
      </c>
      <c r="AU2453">
        <v>0</v>
      </c>
      <c r="AV2453">
        <v>0</v>
      </c>
      <c r="AW2453">
        <v>0</v>
      </c>
      <c r="AX2453">
        <v>0</v>
      </c>
      <c r="AY2453">
        <v>1</v>
      </c>
      <c r="AZ2453">
        <v>0</v>
      </c>
    </row>
    <row r="2454" spans="1:52" x14ac:dyDescent="0.35">
      <c r="A2454">
        <v>16221</v>
      </c>
      <c r="B2454" t="s">
        <v>69</v>
      </c>
      <c r="C2454" t="s">
        <v>74</v>
      </c>
      <c r="D2454" t="s">
        <v>68</v>
      </c>
      <c r="E2454" t="s">
        <v>79</v>
      </c>
      <c r="F2454" t="s">
        <v>196</v>
      </c>
      <c r="G2454" t="s">
        <v>96</v>
      </c>
      <c r="H2454" t="s">
        <v>97</v>
      </c>
      <c r="I2454" t="s">
        <v>203</v>
      </c>
      <c r="J2454" t="s">
        <v>111</v>
      </c>
      <c r="K2454" t="s">
        <v>202</v>
      </c>
      <c r="L2454">
        <v>9</v>
      </c>
      <c r="X2454" s="16"/>
      <c r="Y2454" t="s">
        <v>69</v>
      </c>
      <c r="AB2454">
        <v>4</v>
      </c>
      <c r="AE2454" s="16"/>
      <c r="AF2454" s="16"/>
      <c r="AG2454" s="16"/>
      <c r="AH2454" s="16"/>
      <c r="AI2454" s="16"/>
      <c r="AJ2454" s="16"/>
      <c r="AK2454">
        <v>9</v>
      </c>
      <c r="AL2454" s="16">
        <v>7</v>
      </c>
      <c r="AM2454" s="16">
        <v>7</v>
      </c>
      <c r="AN2454" s="16">
        <v>7</v>
      </c>
      <c r="AO2454" s="16">
        <v>9</v>
      </c>
      <c r="AP2454" s="16">
        <v>7</v>
      </c>
      <c r="AQ2454" s="16">
        <v>1</v>
      </c>
      <c r="AR2454" s="16">
        <v>3</v>
      </c>
      <c r="AS2454" s="16">
        <v>2</v>
      </c>
      <c r="AT2454" s="16">
        <v>4</v>
      </c>
      <c r="AU2454">
        <v>0</v>
      </c>
      <c r="AV2454">
        <v>1</v>
      </c>
      <c r="AW2454">
        <v>1</v>
      </c>
      <c r="AX2454">
        <v>0</v>
      </c>
      <c r="AY2454">
        <v>0</v>
      </c>
      <c r="AZ2454">
        <v>0</v>
      </c>
    </row>
    <row r="2455" spans="1:52" x14ac:dyDescent="0.35">
      <c r="A2455">
        <v>16228</v>
      </c>
      <c r="B2455" t="s">
        <v>69</v>
      </c>
      <c r="C2455" t="s">
        <v>74</v>
      </c>
      <c r="D2455" t="s">
        <v>68</v>
      </c>
      <c r="E2455" t="s">
        <v>75</v>
      </c>
      <c r="F2455" t="s">
        <v>198</v>
      </c>
      <c r="G2455" t="s">
        <v>95</v>
      </c>
      <c r="H2455" t="s">
        <v>98</v>
      </c>
      <c r="I2455" t="s">
        <v>203</v>
      </c>
      <c r="J2455" t="s">
        <v>111</v>
      </c>
      <c r="K2455" t="s">
        <v>202</v>
      </c>
      <c r="L2455">
        <v>8</v>
      </c>
      <c r="X2455" s="16"/>
      <c r="Y2455" t="s">
        <v>68</v>
      </c>
      <c r="Z2455">
        <v>8</v>
      </c>
      <c r="AA2455">
        <v>5</v>
      </c>
      <c r="AB2455">
        <v>3</v>
      </c>
      <c r="AC2455">
        <v>9</v>
      </c>
      <c r="AD2455" t="s">
        <v>128</v>
      </c>
      <c r="AE2455" s="16">
        <v>4</v>
      </c>
      <c r="AF2455" s="16">
        <v>5</v>
      </c>
      <c r="AG2455" s="16">
        <v>4</v>
      </c>
      <c r="AH2455" s="16">
        <v>4</v>
      </c>
      <c r="AI2455" s="16">
        <v>1</v>
      </c>
      <c r="AJ2455" s="16"/>
      <c r="AK2455">
        <v>7</v>
      </c>
      <c r="AL2455" s="16">
        <v>9</v>
      </c>
      <c r="AM2455" s="16">
        <v>9</v>
      </c>
      <c r="AN2455" s="16">
        <v>8</v>
      </c>
      <c r="AO2455" s="16">
        <v>8</v>
      </c>
      <c r="AP2455" s="16">
        <v>8</v>
      </c>
      <c r="AQ2455" s="16">
        <v>3</v>
      </c>
      <c r="AR2455" s="16">
        <v>4</v>
      </c>
      <c r="AS2455" s="16">
        <v>1</v>
      </c>
      <c r="AT2455" s="16">
        <v>2</v>
      </c>
      <c r="AU2455">
        <v>1</v>
      </c>
      <c r="AV2455">
        <v>1</v>
      </c>
      <c r="AW2455">
        <v>0</v>
      </c>
      <c r="AX2455">
        <v>1</v>
      </c>
      <c r="AY2455">
        <v>0</v>
      </c>
      <c r="AZ2455">
        <v>0</v>
      </c>
    </row>
    <row r="2456" spans="1:52" x14ac:dyDescent="0.35">
      <c r="A2456">
        <v>16230</v>
      </c>
      <c r="B2456" t="s">
        <v>69</v>
      </c>
      <c r="C2456" t="s">
        <v>74</v>
      </c>
      <c r="D2456" t="s">
        <v>68</v>
      </c>
      <c r="E2456" t="s">
        <v>75</v>
      </c>
      <c r="F2456" t="s">
        <v>198</v>
      </c>
      <c r="G2456" t="s">
        <v>96</v>
      </c>
      <c r="H2456" t="s">
        <v>97</v>
      </c>
      <c r="I2456" t="s">
        <v>201</v>
      </c>
      <c r="J2456" t="s">
        <v>111</v>
      </c>
      <c r="K2456" t="s">
        <v>204</v>
      </c>
      <c r="L2456">
        <v>6</v>
      </c>
      <c r="X2456" s="16"/>
      <c r="Y2456" t="s">
        <v>69</v>
      </c>
      <c r="AB2456">
        <v>3</v>
      </c>
      <c r="AE2456" s="16"/>
      <c r="AF2456" s="16"/>
      <c r="AG2456" s="16"/>
      <c r="AH2456" s="16"/>
      <c r="AI2456" s="16"/>
      <c r="AJ2456" s="16"/>
      <c r="AK2456">
        <v>4</v>
      </c>
      <c r="AL2456" s="16">
        <v>7</v>
      </c>
      <c r="AM2456" s="16">
        <v>8</v>
      </c>
      <c r="AN2456" s="16">
        <v>7</v>
      </c>
      <c r="AO2456" s="16">
        <v>2</v>
      </c>
      <c r="AP2456" s="16">
        <v>7</v>
      </c>
      <c r="AQ2456" s="16">
        <v>2</v>
      </c>
      <c r="AR2456" s="16">
        <v>1</v>
      </c>
      <c r="AS2456" s="16">
        <v>3</v>
      </c>
      <c r="AT2456" s="16">
        <v>4</v>
      </c>
      <c r="AU2456">
        <v>0</v>
      </c>
      <c r="AV2456">
        <v>0</v>
      </c>
      <c r="AW2456">
        <v>0</v>
      </c>
      <c r="AX2456">
        <v>1</v>
      </c>
      <c r="AY2456">
        <v>0</v>
      </c>
      <c r="AZ2456">
        <v>0</v>
      </c>
    </row>
    <row r="2457" spans="1:52" x14ac:dyDescent="0.35">
      <c r="A2457">
        <v>16232</v>
      </c>
      <c r="B2457" t="s">
        <v>69</v>
      </c>
      <c r="C2457" t="s">
        <v>74</v>
      </c>
      <c r="D2457" t="s">
        <v>68</v>
      </c>
      <c r="E2457" t="s">
        <v>76</v>
      </c>
      <c r="F2457" t="s">
        <v>198</v>
      </c>
      <c r="G2457" t="s">
        <v>95</v>
      </c>
      <c r="H2457" t="s">
        <v>98</v>
      </c>
      <c r="I2457" t="s">
        <v>207</v>
      </c>
      <c r="J2457" t="s">
        <v>111</v>
      </c>
      <c r="K2457" t="s">
        <v>204</v>
      </c>
      <c r="L2457">
        <v>7</v>
      </c>
      <c r="X2457" s="16"/>
      <c r="Y2457" t="s">
        <v>69</v>
      </c>
      <c r="AB2457">
        <v>3</v>
      </c>
      <c r="AE2457" s="16"/>
      <c r="AF2457" s="16"/>
      <c r="AG2457" s="16"/>
      <c r="AH2457" s="16"/>
      <c r="AI2457" s="16"/>
      <c r="AJ2457" s="16"/>
      <c r="AK2457">
        <v>8</v>
      </c>
      <c r="AL2457" s="16">
        <v>10</v>
      </c>
      <c r="AM2457" s="16">
        <v>10</v>
      </c>
      <c r="AN2457" s="16">
        <v>9</v>
      </c>
      <c r="AO2457" s="16">
        <v>9</v>
      </c>
      <c r="AP2457" s="16">
        <v>7</v>
      </c>
      <c r="AQ2457" s="16">
        <v>4</v>
      </c>
      <c r="AR2457" s="16">
        <v>1</v>
      </c>
      <c r="AS2457" s="16">
        <v>3</v>
      </c>
      <c r="AT2457" s="16">
        <v>2</v>
      </c>
      <c r="AU2457">
        <v>1</v>
      </c>
      <c r="AV2457">
        <v>0</v>
      </c>
      <c r="AW2457">
        <v>0</v>
      </c>
      <c r="AX2457">
        <v>0</v>
      </c>
      <c r="AY2457">
        <v>1</v>
      </c>
      <c r="AZ2457">
        <v>0</v>
      </c>
    </row>
    <row r="2458" spans="1:52" x14ac:dyDescent="0.35">
      <c r="A2458">
        <v>16235</v>
      </c>
      <c r="B2458" t="s">
        <v>69</v>
      </c>
      <c r="C2458" t="s">
        <v>74</v>
      </c>
      <c r="D2458" t="s">
        <v>68</v>
      </c>
      <c r="E2458" t="s">
        <v>76</v>
      </c>
      <c r="F2458" t="s">
        <v>208</v>
      </c>
      <c r="G2458" t="s">
        <v>94</v>
      </c>
      <c r="H2458" t="s">
        <v>98</v>
      </c>
      <c r="I2458" t="s">
        <v>209</v>
      </c>
      <c r="J2458" t="s">
        <v>111</v>
      </c>
      <c r="K2458" t="s">
        <v>202</v>
      </c>
      <c r="L2458">
        <v>3</v>
      </c>
      <c r="X2458" s="16"/>
      <c r="Y2458" t="s">
        <v>69</v>
      </c>
      <c r="AB2458">
        <v>5</v>
      </c>
      <c r="AE2458" s="16"/>
      <c r="AF2458" s="16"/>
      <c r="AG2458" s="16"/>
      <c r="AH2458" s="16"/>
      <c r="AI2458" s="16"/>
      <c r="AJ2458" s="16"/>
      <c r="AK2458">
        <v>5</v>
      </c>
      <c r="AL2458" s="16">
        <v>7</v>
      </c>
      <c r="AM2458" s="16">
        <v>8</v>
      </c>
      <c r="AN2458" s="16">
        <v>3</v>
      </c>
      <c r="AO2458" s="16">
        <v>4</v>
      </c>
      <c r="AP2458" s="16">
        <v>6</v>
      </c>
      <c r="AQ2458" s="16">
        <v>2</v>
      </c>
      <c r="AR2458" s="16">
        <v>3</v>
      </c>
      <c r="AS2458" s="16">
        <v>4</v>
      </c>
      <c r="AT2458" s="16">
        <v>1</v>
      </c>
      <c r="AU2458">
        <v>1</v>
      </c>
      <c r="AV2458">
        <v>0</v>
      </c>
      <c r="AW2458">
        <v>0</v>
      </c>
      <c r="AX2458">
        <v>0</v>
      </c>
      <c r="AY2458">
        <v>1</v>
      </c>
      <c r="AZ2458">
        <v>0</v>
      </c>
    </row>
    <row r="2459" spans="1:52" x14ac:dyDescent="0.35">
      <c r="A2459">
        <v>16238</v>
      </c>
      <c r="B2459" t="s">
        <v>69</v>
      </c>
      <c r="C2459" t="s">
        <v>74</v>
      </c>
      <c r="D2459" t="s">
        <v>68</v>
      </c>
      <c r="E2459" t="s">
        <v>79</v>
      </c>
      <c r="F2459" t="s">
        <v>198</v>
      </c>
      <c r="G2459" t="s">
        <v>95</v>
      </c>
      <c r="H2459" t="s">
        <v>97</v>
      </c>
      <c r="I2459" t="s">
        <v>206</v>
      </c>
      <c r="J2459" t="s">
        <v>111</v>
      </c>
      <c r="K2459" t="s">
        <v>204</v>
      </c>
      <c r="L2459">
        <v>8</v>
      </c>
      <c r="X2459" s="16"/>
      <c r="Y2459" t="s">
        <v>68</v>
      </c>
      <c r="Z2459">
        <v>7</v>
      </c>
      <c r="AA2459">
        <v>2</v>
      </c>
      <c r="AB2459">
        <v>4</v>
      </c>
      <c r="AC2459">
        <v>7</v>
      </c>
      <c r="AD2459" t="s">
        <v>129</v>
      </c>
      <c r="AE2459" s="16">
        <v>5</v>
      </c>
      <c r="AF2459" s="16">
        <v>5</v>
      </c>
      <c r="AG2459" s="16">
        <v>5</v>
      </c>
      <c r="AH2459" s="16">
        <v>4</v>
      </c>
      <c r="AI2459" s="16"/>
      <c r="AJ2459" s="16">
        <v>4</v>
      </c>
      <c r="AK2459">
        <v>7</v>
      </c>
      <c r="AL2459" s="16">
        <v>7</v>
      </c>
      <c r="AM2459" s="16">
        <v>7</v>
      </c>
      <c r="AN2459" s="16">
        <v>7</v>
      </c>
      <c r="AO2459" s="16">
        <v>9</v>
      </c>
      <c r="AP2459" s="16">
        <v>9</v>
      </c>
      <c r="AQ2459" s="16">
        <v>1</v>
      </c>
      <c r="AR2459" s="16">
        <v>4</v>
      </c>
      <c r="AS2459" s="16">
        <v>3</v>
      </c>
      <c r="AT2459" s="16">
        <v>2</v>
      </c>
      <c r="AU2459">
        <v>1</v>
      </c>
      <c r="AV2459">
        <v>0</v>
      </c>
      <c r="AW2459">
        <v>0</v>
      </c>
      <c r="AX2459">
        <v>0</v>
      </c>
      <c r="AY2459">
        <v>0</v>
      </c>
      <c r="AZ2459">
        <v>0</v>
      </c>
    </row>
    <row r="2460" spans="1:52" x14ac:dyDescent="0.35">
      <c r="A2460">
        <v>16240</v>
      </c>
      <c r="B2460" t="s">
        <v>69</v>
      </c>
      <c r="C2460" t="s">
        <v>74</v>
      </c>
      <c r="D2460" t="s">
        <v>68</v>
      </c>
      <c r="E2460" t="s">
        <v>84</v>
      </c>
      <c r="F2460" t="s">
        <v>196</v>
      </c>
      <c r="G2460" t="s">
        <v>96</v>
      </c>
      <c r="H2460" t="s">
        <v>97</v>
      </c>
      <c r="I2460" t="s">
        <v>205</v>
      </c>
      <c r="J2460" t="s">
        <v>110</v>
      </c>
      <c r="K2460" t="s">
        <v>204</v>
      </c>
      <c r="L2460">
        <v>10</v>
      </c>
      <c r="P2460">
        <v>10</v>
      </c>
      <c r="Q2460">
        <v>10</v>
      </c>
      <c r="R2460">
        <v>10</v>
      </c>
      <c r="S2460">
        <v>10</v>
      </c>
      <c r="T2460">
        <v>9</v>
      </c>
      <c r="U2460">
        <v>10</v>
      </c>
      <c r="V2460" t="s">
        <v>122</v>
      </c>
      <c r="X2460">
        <v>4</v>
      </c>
      <c r="Y2460" t="s">
        <v>69</v>
      </c>
      <c r="AB2460">
        <v>4</v>
      </c>
      <c r="AE2460" s="16"/>
      <c r="AF2460" s="16"/>
      <c r="AG2460" s="16"/>
      <c r="AH2460" s="16"/>
      <c r="AI2460" s="16"/>
      <c r="AJ2460" s="16"/>
      <c r="AL2460" s="16"/>
      <c r="AM2460" s="16"/>
      <c r="AN2460" s="16"/>
      <c r="AO2460" s="16"/>
      <c r="AP2460" s="16"/>
      <c r="AQ2460" s="16"/>
      <c r="AR2460" s="16"/>
      <c r="AS2460" s="16"/>
      <c r="AT2460" s="16"/>
      <c r="AU2460">
        <v>0</v>
      </c>
      <c r="AV2460">
        <v>1</v>
      </c>
      <c r="AW2460">
        <v>0</v>
      </c>
      <c r="AX2460">
        <v>0</v>
      </c>
      <c r="AY2460">
        <v>1</v>
      </c>
      <c r="AZ2460">
        <v>0</v>
      </c>
    </row>
    <row r="2461" spans="1:52" x14ac:dyDescent="0.35">
      <c r="A2461">
        <v>16246</v>
      </c>
      <c r="B2461" t="s">
        <v>69</v>
      </c>
      <c r="C2461" t="s">
        <v>74</v>
      </c>
      <c r="D2461" t="s">
        <v>68</v>
      </c>
      <c r="E2461" t="s">
        <v>76</v>
      </c>
      <c r="F2461" t="s">
        <v>196</v>
      </c>
      <c r="G2461" t="s">
        <v>96</v>
      </c>
      <c r="H2461" t="s">
        <v>97</v>
      </c>
      <c r="I2461" t="s">
        <v>205</v>
      </c>
      <c r="J2461" t="s">
        <v>111</v>
      </c>
      <c r="K2461" t="s">
        <v>202</v>
      </c>
      <c r="L2461">
        <v>7</v>
      </c>
      <c r="X2461" s="16"/>
      <c r="Y2461" t="s">
        <v>69</v>
      </c>
      <c r="AB2461">
        <v>5</v>
      </c>
      <c r="AE2461" s="16"/>
      <c r="AF2461" s="16"/>
      <c r="AG2461" s="16"/>
      <c r="AH2461" s="16"/>
      <c r="AI2461" s="16"/>
      <c r="AJ2461" s="16"/>
      <c r="AK2461">
        <v>8</v>
      </c>
      <c r="AL2461" s="16">
        <v>8</v>
      </c>
      <c r="AM2461" s="16">
        <v>10</v>
      </c>
      <c r="AN2461" s="16">
        <v>7</v>
      </c>
      <c r="AO2461" s="16">
        <v>7</v>
      </c>
      <c r="AP2461" s="16">
        <v>10</v>
      </c>
      <c r="AQ2461" s="16">
        <v>3</v>
      </c>
      <c r="AR2461" s="16">
        <v>4</v>
      </c>
      <c r="AS2461" s="16">
        <v>1</v>
      </c>
      <c r="AT2461" s="16">
        <v>2</v>
      </c>
      <c r="AU2461">
        <v>0</v>
      </c>
      <c r="AV2461">
        <v>1</v>
      </c>
      <c r="AW2461">
        <v>1</v>
      </c>
      <c r="AX2461">
        <v>1</v>
      </c>
      <c r="AY2461">
        <v>0</v>
      </c>
      <c r="AZ2461">
        <v>0</v>
      </c>
    </row>
    <row r="2462" spans="1:52" x14ac:dyDescent="0.35">
      <c r="A2462">
        <v>16250</v>
      </c>
      <c r="B2462" t="s">
        <v>69</v>
      </c>
      <c r="C2462" t="s">
        <v>74</v>
      </c>
      <c r="D2462" t="s">
        <v>68</v>
      </c>
      <c r="E2462" t="s">
        <v>80</v>
      </c>
      <c r="F2462" t="s">
        <v>196</v>
      </c>
      <c r="G2462" t="s">
        <v>93</v>
      </c>
      <c r="H2462" t="s">
        <v>97</v>
      </c>
      <c r="I2462" t="s">
        <v>201</v>
      </c>
      <c r="J2462" t="s">
        <v>111</v>
      </c>
      <c r="K2462" t="s">
        <v>202</v>
      </c>
      <c r="L2462">
        <v>8</v>
      </c>
      <c r="X2462" s="16"/>
      <c r="Y2462" t="s">
        <v>69</v>
      </c>
      <c r="AB2462">
        <v>3</v>
      </c>
      <c r="AE2462" s="16"/>
      <c r="AF2462" s="16"/>
      <c r="AG2462" s="16"/>
      <c r="AH2462" s="16"/>
      <c r="AI2462" s="16"/>
      <c r="AJ2462" s="16"/>
      <c r="AK2462">
        <v>9</v>
      </c>
      <c r="AL2462" s="16">
        <v>10</v>
      </c>
      <c r="AM2462" s="16">
        <v>10</v>
      </c>
      <c r="AN2462" s="16">
        <v>9</v>
      </c>
      <c r="AO2462" s="16">
        <v>10</v>
      </c>
      <c r="AP2462" s="16">
        <v>10</v>
      </c>
      <c r="AQ2462" s="16">
        <v>3</v>
      </c>
      <c r="AR2462" s="16">
        <v>2</v>
      </c>
      <c r="AS2462" s="16">
        <v>4</v>
      </c>
      <c r="AT2462" s="16">
        <v>1</v>
      </c>
      <c r="AU2462">
        <v>1</v>
      </c>
      <c r="AV2462">
        <v>0</v>
      </c>
      <c r="AW2462">
        <v>1</v>
      </c>
      <c r="AX2462">
        <v>1</v>
      </c>
      <c r="AY2462">
        <v>0</v>
      </c>
      <c r="AZ2462">
        <v>0</v>
      </c>
    </row>
    <row r="2463" spans="1:52" x14ac:dyDescent="0.35">
      <c r="A2463">
        <v>16254</v>
      </c>
      <c r="B2463" t="s">
        <v>69</v>
      </c>
      <c r="C2463" t="s">
        <v>74</v>
      </c>
      <c r="D2463" t="s">
        <v>68</v>
      </c>
      <c r="E2463" t="s">
        <v>75</v>
      </c>
      <c r="F2463" t="s">
        <v>200</v>
      </c>
      <c r="G2463" t="s">
        <v>94</v>
      </c>
      <c r="H2463" t="s">
        <v>98</v>
      </c>
      <c r="I2463" t="s">
        <v>201</v>
      </c>
      <c r="J2463" t="s">
        <v>111</v>
      </c>
      <c r="K2463" t="s">
        <v>202</v>
      </c>
      <c r="L2463">
        <v>7</v>
      </c>
      <c r="X2463" s="16"/>
      <c r="Y2463" t="s">
        <v>69</v>
      </c>
      <c r="AB2463">
        <v>4</v>
      </c>
      <c r="AE2463" s="16"/>
      <c r="AF2463" s="16"/>
      <c r="AG2463" s="16"/>
      <c r="AH2463" s="16"/>
      <c r="AI2463" s="16"/>
      <c r="AJ2463" s="16"/>
      <c r="AK2463">
        <v>8</v>
      </c>
      <c r="AL2463" s="16">
        <v>10</v>
      </c>
      <c r="AM2463" s="16">
        <v>10</v>
      </c>
      <c r="AN2463" s="16">
        <v>8</v>
      </c>
      <c r="AO2463" s="16">
        <v>8</v>
      </c>
      <c r="AP2463" s="16">
        <v>8</v>
      </c>
      <c r="AQ2463" s="16">
        <v>3</v>
      </c>
      <c r="AR2463" s="16">
        <v>4</v>
      </c>
      <c r="AS2463" s="16">
        <v>1</v>
      </c>
      <c r="AT2463" s="16">
        <v>2</v>
      </c>
      <c r="AU2463">
        <v>0</v>
      </c>
      <c r="AV2463">
        <v>1</v>
      </c>
      <c r="AW2463">
        <v>1</v>
      </c>
      <c r="AX2463">
        <v>0</v>
      </c>
      <c r="AY2463">
        <v>0</v>
      </c>
      <c r="AZ2463">
        <v>0</v>
      </c>
    </row>
    <row r="2464" spans="1:52" x14ac:dyDescent="0.35">
      <c r="A2464">
        <v>16256</v>
      </c>
      <c r="B2464" t="s">
        <v>69</v>
      </c>
      <c r="C2464" t="s">
        <v>74</v>
      </c>
      <c r="D2464" t="s">
        <v>68</v>
      </c>
      <c r="E2464" t="s">
        <v>81</v>
      </c>
      <c r="F2464" t="s">
        <v>208</v>
      </c>
      <c r="G2464" t="s">
        <v>94</v>
      </c>
      <c r="H2464" t="s">
        <v>99</v>
      </c>
      <c r="I2464" t="s">
        <v>206</v>
      </c>
      <c r="J2464" t="s">
        <v>111</v>
      </c>
      <c r="K2464" t="s">
        <v>116</v>
      </c>
      <c r="L2464">
        <v>9</v>
      </c>
      <c r="X2464" s="16"/>
      <c r="Y2464" t="s">
        <v>69</v>
      </c>
      <c r="AB2464">
        <v>5</v>
      </c>
      <c r="AE2464" s="16"/>
      <c r="AF2464" s="16"/>
      <c r="AG2464" s="16"/>
      <c r="AH2464" s="16"/>
      <c r="AI2464" s="16"/>
      <c r="AJ2464" s="16"/>
      <c r="AK2464">
        <v>10</v>
      </c>
      <c r="AL2464" s="16">
        <v>10</v>
      </c>
      <c r="AM2464" s="16">
        <v>10</v>
      </c>
      <c r="AN2464" s="16">
        <v>9</v>
      </c>
      <c r="AO2464" s="16">
        <v>10</v>
      </c>
      <c r="AP2464" s="16">
        <v>8</v>
      </c>
      <c r="AQ2464" s="16">
        <v>1</v>
      </c>
      <c r="AR2464" s="16">
        <v>2</v>
      </c>
      <c r="AS2464" s="16">
        <v>4</v>
      </c>
      <c r="AT2464" s="16">
        <v>3</v>
      </c>
      <c r="AU2464">
        <v>0</v>
      </c>
      <c r="AV2464">
        <v>0</v>
      </c>
      <c r="AW2464">
        <v>0</v>
      </c>
      <c r="AX2464">
        <v>0</v>
      </c>
      <c r="AY2464">
        <v>1</v>
      </c>
      <c r="AZ2464">
        <v>0</v>
      </c>
    </row>
    <row r="2465" spans="1:52" x14ac:dyDescent="0.35">
      <c r="A2465">
        <v>16257</v>
      </c>
      <c r="B2465" t="s">
        <v>69</v>
      </c>
      <c r="C2465" t="s">
        <v>74</v>
      </c>
      <c r="D2465" t="s">
        <v>68</v>
      </c>
      <c r="E2465" t="s">
        <v>79</v>
      </c>
      <c r="F2465" t="s">
        <v>196</v>
      </c>
      <c r="G2465" t="s">
        <v>93</v>
      </c>
      <c r="H2465" t="s">
        <v>97</v>
      </c>
      <c r="I2465" t="s">
        <v>207</v>
      </c>
      <c r="J2465" t="s">
        <v>111</v>
      </c>
      <c r="K2465" t="s">
        <v>116</v>
      </c>
      <c r="L2465">
        <v>5</v>
      </c>
      <c r="X2465" s="16"/>
      <c r="Y2465" t="s">
        <v>69</v>
      </c>
      <c r="AB2465">
        <v>3</v>
      </c>
      <c r="AE2465" s="16"/>
      <c r="AF2465" s="16"/>
      <c r="AG2465" s="16"/>
      <c r="AH2465" s="16"/>
      <c r="AI2465" s="16"/>
      <c r="AJ2465" s="16"/>
      <c r="AK2465">
        <v>4</v>
      </c>
      <c r="AL2465" s="16">
        <v>6</v>
      </c>
      <c r="AM2465" s="16">
        <v>4</v>
      </c>
      <c r="AN2465" s="16">
        <v>5</v>
      </c>
      <c r="AO2465" s="16">
        <v>2</v>
      </c>
      <c r="AP2465" s="16">
        <v>3</v>
      </c>
      <c r="AQ2465" s="16">
        <v>1</v>
      </c>
      <c r="AR2465" s="16">
        <v>4</v>
      </c>
      <c r="AS2465" s="16">
        <v>3</v>
      </c>
      <c r="AT2465" s="16">
        <v>2</v>
      </c>
      <c r="AU2465">
        <v>1</v>
      </c>
      <c r="AV2465">
        <v>0</v>
      </c>
      <c r="AW2465">
        <v>0</v>
      </c>
      <c r="AX2465">
        <v>0</v>
      </c>
      <c r="AY2465">
        <v>0</v>
      </c>
      <c r="AZ2465">
        <v>0</v>
      </c>
    </row>
    <row r="2466" spans="1:52" x14ac:dyDescent="0.35">
      <c r="A2466">
        <v>16262</v>
      </c>
      <c r="B2466" t="s">
        <v>69</v>
      </c>
      <c r="C2466" t="s">
        <v>74</v>
      </c>
      <c r="D2466" t="s">
        <v>68</v>
      </c>
      <c r="E2466" t="s">
        <v>82</v>
      </c>
      <c r="F2466" t="s">
        <v>196</v>
      </c>
      <c r="G2466" t="s">
        <v>96</v>
      </c>
      <c r="H2466" t="s">
        <v>97</v>
      </c>
      <c r="I2466" t="s">
        <v>203</v>
      </c>
      <c r="J2466" t="s">
        <v>111</v>
      </c>
      <c r="K2466" t="s">
        <v>117</v>
      </c>
      <c r="L2466">
        <v>10</v>
      </c>
      <c r="X2466" s="16"/>
      <c r="Y2466" t="s">
        <v>69</v>
      </c>
      <c r="AB2466">
        <v>5</v>
      </c>
      <c r="AE2466" s="16"/>
      <c r="AF2466" s="16"/>
      <c r="AG2466" s="16"/>
      <c r="AH2466" s="16"/>
      <c r="AI2466" s="16"/>
      <c r="AJ2466" s="16"/>
      <c r="AK2466">
        <v>9</v>
      </c>
      <c r="AL2466" s="16">
        <v>9</v>
      </c>
      <c r="AM2466" s="16">
        <v>9</v>
      </c>
      <c r="AN2466" s="16">
        <v>7</v>
      </c>
      <c r="AO2466" s="16">
        <v>10</v>
      </c>
      <c r="AP2466" s="16">
        <v>8</v>
      </c>
      <c r="AQ2466" s="16">
        <v>3</v>
      </c>
      <c r="AR2466" s="16">
        <v>4</v>
      </c>
      <c r="AS2466" s="16">
        <v>1</v>
      </c>
      <c r="AT2466" s="16">
        <v>2</v>
      </c>
      <c r="AU2466">
        <v>1</v>
      </c>
      <c r="AV2466">
        <v>0</v>
      </c>
      <c r="AW2466">
        <v>1</v>
      </c>
      <c r="AX2466">
        <v>1</v>
      </c>
      <c r="AY2466">
        <v>0</v>
      </c>
      <c r="AZ2466">
        <v>0</v>
      </c>
    </row>
    <row r="2467" spans="1:52" x14ac:dyDescent="0.35">
      <c r="A2467">
        <v>16270</v>
      </c>
      <c r="B2467" t="s">
        <v>69</v>
      </c>
      <c r="C2467" t="s">
        <v>74</v>
      </c>
      <c r="D2467" t="s">
        <v>68</v>
      </c>
      <c r="E2467" t="s">
        <v>76</v>
      </c>
      <c r="F2467" t="s">
        <v>198</v>
      </c>
      <c r="G2467" t="s">
        <v>95</v>
      </c>
      <c r="H2467" t="s">
        <v>97</v>
      </c>
      <c r="I2467" t="s">
        <v>197</v>
      </c>
      <c r="J2467" t="s">
        <v>111</v>
      </c>
      <c r="K2467" t="s">
        <v>202</v>
      </c>
      <c r="L2467">
        <v>9</v>
      </c>
      <c r="X2467" s="16"/>
      <c r="Y2467" t="s">
        <v>68</v>
      </c>
      <c r="Z2467">
        <v>8</v>
      </c>
      <c r="AA2467">
        <v>5</v>
      </c>
      <c r="AB2467">
        <v>5</v>
      </c>
      <c r="AC2467">
        <v>10</v>
      </c>
      <c r="AD2467" t="s">
        <v>128</v>
      </c>
      <c r="AE2467" s="16">
        <v>4</v>
      </c>
      <c r="AF2467" s="16">
        <v>3</v>
      </c>
      <c r="AG2467" s="16">
        <v>3</v>
      </c>
      <c r="AH2467" s="16">
        <v>3</v>
      </c>
      <c r="AI2467" s="16">
        <v>4</v>
      </c>
      <c r="AJ2467" s="16"/>
      <c r="AK2467">
        <v>9</v>
      </c>
      <c r="AL2467" s="16">
        <v>8</v>
      </c>
      <c r="AM2467" s="16">
        <v>9</v>
      </c>
      <c r="AN2467" s="16">
        <v>10</v>
      </c>
      <c r="AO2467" s="16">
        <v>9</v>
      </c>
      <c r="AP2467" s="16">
        <v>8</v>
      </c>
      <c r="AQ2467" s="16">
        <v>3</v>
      </c>
      <c r="AR2467" s="16">
        <v>2</v>
      </c>
      <c r="AS2467" s="16">
        <v>1</v>
      </c>
      <c r="AT2467" s="16">
        <v>4</v>
      </c>
      <c r="AU2467">
        <v>1</v>
      </c>
      <c r="AV2467">
        <v>0</v>
      </c>
      <c r="AW2467">
        <v>1</v>
      </c>
      <c r="AX2467">
        <v>1</v>
      </c>
      <c r="AY2467">
        <v>0</v>
      </c>
      <c r="AZ2467">
        <v>0</v>
      </c>
    </row>
    <row r="2468" spans="1:52" x14ac:dyDescent="0.35">
      <c r="A2468">
        <v>16275</v>
      </c>
      <c r="B2468" t="s">
        <v>69</v>
      </c>
      <c r="C2468" t="s">
        <v>74</v>
      </c>
      <c r="D2468" t="s">
        <v>68</v>
      </c>
      <c r="E2468" t="s">
        <v>80</v>
      </c>
      <c r="F2468" t="s">
        <v>198</v>
      </c>
      <c r="G2468" t="s">
        <v>96</v>
      </c>
      <c r="H2468" t="s">
        <v>97</v>
      </c>
      <c r="I2468" t="s">
        <v>206</v>
      </c>
      <c r="J2468" t="s">
        <v>111</v>
      </c>
      <c r="K2468" t="s">
        <v>202</v>
      </c>
      <c r="L2468">
        <v>8</v>
      </c>
      <c r="X2468" s="16"/>
      <c r="Y2468" t="s">
        <v>69</v>
      </c>
      <c r="AB2468">
        <v>5</v>
      </c>
      <c r="AE2468" s="16"/>
      <c r="AF2468" s="16"/>
      <c r="AG2468" s="16"/>
      <c r="AH2468" s="16"/>
      <c r="AI2468" s="16"/>
      <c r="AJ2468" s="16"/>
      <c r="AK2468">
        <v>7</v>
      </c>
      <c r="AL2468" s="16">
        <v>10</v>
      </c>
      <c r="AM2468" s="16">
        <v>9</v>
      </c>
      <c r="AN2468" s="16">
        <v>4</v>
      </c>
      <c r="AO2468" s="16">
        <v>8</v>
      </c>
      <c r="AP2468" s="16">
        <v>7</v>
      </c>
      <c r="AQ2468" s="16">
        <v>4</v>
      </c>
      <c r="AR2468" s="16">
        <v>3</v>
      </c>
      <c r="AS2468" s="16">
        <v>2</v>
      </c>
      <c r="AT2468" s="16">
        <v>1</v>
      </c>
      <c r="AU2468">
        <v>0</v>
      </c>
      <c r="AV2468">
        <v>0</v>
      </c>
      <c r="AW2468">
        <v>0</v>
      </c>
      <c r="AX2468">
        <v>0</v>
      </c>
      <c r="AY2468">
        <v>1</v>
      </c>
      <c r="AZ2468">
        <v>0</v>
      </c>
    </row>
    <row r="2469" spans="1:52" x14ac:dyDescent="0.35">
      <c r="A2469">
        <v>16276</v>
      </c>
      <c r="B2469" t="s">
        <v>69</v>
      </c>
      <c r="C2469" t="s">
        <v>74</v>
      </c>
      <c r="D2469" t="s">
        <v>68</v>
      </c>
      <c r="E2469" t="s">
        <v>76</v>
      </c>
      <c r="F2469" t="s">
        <v>198</v>
      </c>
      <c r="G2469" t="s">
        <v>95</v>
      </c>
      <c r="H2469" t="s">
        <v>98</v>
      </c>
      <c r="I2469" t="s">
        <v>206</v>
      </c>
      <c r="J2469" t="s">
        <v>111</v>
      </c>
      <c r="K2469" t="s">
        <v>202</v>
      </c>
      <c r="L2469">
        <v>9</v>
      </c>
      <c r="X2469" s="16"/>
      <c r="Y2469" t="s">
        <v>68</v>
      </c>
      <c r="Z2469">
        <v>7</v>
      </c>
      <c r="AA2469">
        <v>5</v>
      </c>
      <c r="AB2469">
        <v>4</v>
      </c>
      <c r="AC2469">
        <v>8</v>
      </c>
      <c r="AD2469" t="s">
        <v>129</v>
      </c>
      <c r="AE2469" s="16">
        <v>4</v>
      </c>
      <c r="AF2469" s="16">
        <v>5</v>
      </c>
      <c r="AG2469" s="16">
        <v>4</v>
      </c>
      <c r="AH2469" s="16">
        <v>4</v>
      </c>
      <c r="AI2469" s="16"/>
      <c r="AJ2469" s="16">
        <v>2</v>
      </c>
      <c r="AK2469">
        <v>8</v>
      </c>
      <c r="AL2469" s="16">
        <v>7</v>
      </c>
      <c r="AM2469" s="16">
        <v>8</v>
      </c>
      <c r="AN2469" s="16">
        <v>5</v>
      </c>
      <c r="AO2469" s="16">
        <v>7</v>
      </c>
      <c r="AP2469" s="16">
        <v>6</v>
      </c>
      <c r="AQ2469" s="16">
        <v>4</v>
      </c>
      <c r="AR2469" s="16">
        <v>3</v>
      </c>
      <c r="AS2469" s="16">
        <v>2</v>
      </c>
      <c r="AT2469" s="16">
        <v>1</v>
      </c>
      <c r="AU2469">
        <v>1</v>
      </c>
      <c r="AV2469">
        <v>0</v>
      </c>
      <c r="AW2469">
        <v>0</v>
      </c>
      <c r="AX2469">
        <v>0</v>
      </c>
      <c r="AY2469">
        <v>0</v>
      </c>
      <c r="AZ2469">
        <v>0</v>
      </c>
    </row>
    <row r="2470" spans="1:52" x14ac:dyDescent="0.35">
      <c r="A2470">
        <v>16277</v>
      </c>
      <c r="B2470" t="s">
        <v>69</v>
      </c>
      <c r="C2470" t="s">
        <v>74</v>
      </c>
      <c r="D2470" t="s">
        <v>68</v>
      </c>
      <c r="E2470" t="s">
        <v>80</v>
      </c>
      <c r="F2470" t="s">
        <v>196</v>
      </c>
      <c r="G2470" t="s">
        <v>96</v>
      </c>
      <c r="H2470" t="s">
        <v>97</v>
      </c>
      <c r="I2470" t="s">
        <v>205</v>
      </c>
      <c r="J2470" t="s">
        <v>111</v>
      </c>
      <c r="K2470" t="s">
        <v>202</v>
      </c>
      <c r="L2470">
        <v>9</v>
      </c>
      <c r="X2470" s="16"/>
      <c r="Y2470" t="s">
        <v>69</v>
      </c>
      <c r="AB2470">
        <v>5</v>
      </c>
      <c r="AE2470" s="16"/>
      <c r="AF2470" s="16"/>
      <c r="AG2470" s="16"/>
      <c r="AH2470" s="16"/>
      <c r="AI2470" s="16"/>
      <c r="AJ2470" s="16"/>
      <c r="AK2470">
        <v>10</v>
      </c>
      <c r="AL2470" s="16">
        <v>10</v>
      </c>
      <c r="AM2470" s="16">
        <v>8</v>
      </c>
      <c r="AN2470" s="16">
        <v>8</v>
      </c>
      <c r="AO2470" s="16">
        <v>9</v>
      </c>
      <c r="AP2470" s="16">
        <v>10</v>
      </c>
      <c r="AQ2470" s="16">
        <v>2</v>
      </c>
      <c r="AR2470" s="16">
        <v>3</v>
      </c>
      <c r="AS2470" s="16">
        <v>1</v>
      </c>
      <c r="AT2470" s="16">
        <v>4</v>
      </c>
      <c r="AU2470">
        <v>1</v>
      </c>
      <c r="AV2470">
        <v>0</v>
      </c>
      <c r="AW2470">
        <v>0</v>
      </c>
      <c r="AX2470">
        <v>0</v>
      </c>
      <c r="AY2470">
        <v>1</v>
      </c>
      <c r="AZ2470">
        <v>0</v>
      </c>
    </row>
    <row r="2471" spans="1:52" x14ac:dyDescent="0.35">
      <c r="A2471">
        <v>16280</v>
      </c>
      <c r="B2471" t="s">
        <v>69</v>
      </c>
      <c r="C2471" t="s">
        <v>74</v>
      </c>
      <c r="D2471" t="s">
        <v>68</v>
      </c>
      <c r="E2471" t="s">
        <v>77</v>
      </c>
      <c r="F2471" t="s">
        <v>208</v>
      </c>
      <c r="G2471" t="s">
        <v>96</v>
      </c>
      <c r="H2471" t="s">
        <v>98</v>
      </c>
      <c r="I2471" t="s">
        <v>201</v>
      </c>
      <c r="J2471" t="s">
        <v>111</v>
      </c>
      <c r="K2471" t="s">
        <v>204</v>
      </c>
      <c r="L2471">
        <v>8</v>
      </c>
      <c r="X2471" s="16"/>
      <c r="Y2471" t="s">
        <v>69</v>
      </c>
      <c r="AB2471">
        <v>3</v>
      </c>
      <c r="AE2471" s="16"/>
      <c r="AF2471" s="16"/>
      <c r="AG2471" s="16"/>
      <c r="AH2471" s="16"/>
      <c r="AI2471" s="16"/>
      <c r="AJ2471" s="16"/>
      <c r="AK2471">
        <v>9</v>
      </c>
      <c r="AL2471" s="16">
        <v>7</v>
      </c>
      <c r="AM2471" s="16">
        <v>8</v>
      </c>
      <c r="AN2471" s="16">
        <v>9</v>
      </c>
      <c r="AO2471" s="16">
        <v>9</v>
      </c>
      <c r="AP2471" s="16">
        <v>7</v>
      </c>
      <c r="AQ2471" s="16">
        <v>1</v>
      </c>
      <c r="AR2471" s="16">
        <v>3</v>
      </c>
      <c r="AS2471" s="16">
        <v>4</v>
      </c>
      <c r="AT2471" s="16">
        <v>2</v>
      </c>
      <c r="AU2471">
        <v>1</v>
      </c>
      <c r="AV2471">
        <v>1</v>
      </c>
      <c r="AW2471">
        <v>0</v>
      </c>
      <c r="AX2471">
        <v>0</v>
      </c>
      <c r="AY2471">
        <v>0</v>
      </c>
      <c r="AZ2471">
        <v>0</v>
      </c>
    </row>
    <row r="2472" spans="1:52" x14ac:dyDescent="0.35">
      <c r="A2472">
        <v>16281</v>
      </c>
      <c r="B2472" t="s">
        <v>69</v>
      </c>
      <c r="C2472" t="s">
        <v>74</v>
      </c>
      <c r="D2472" t="s">
        <v>68</v>
      </c>
      <c r="E2472" t="s">
        <v>84</v>
      </c>
      <c r="F2472" t="s">
        <v>200</v>
      </c>
      <c r="G2472" t="s">
        <v>96</v>
      </c>
      <c r="H2472" t="s">
        <v>97</v>
      </c>
      <c r="I2472" t="s">
        <v>207</v>
      </c>
      <c r="J2472" t="s">
        <v>112</v>
      </c>
      <c r="K2472" t="s">
        <v>204</v>
      </c>
      <c r="L2472">
        <v>10</v>
      </c>
      <c r="X2472" s="16"/>
      <c r="Y2472" t="s">
        <v>68</v>
      </c>
      <c r="Z2472">
        <v>9</v>
      </c>
      <c r="AA2472">
        <v>5</v>
      </c>
      <c r="AB2472">
        <v>5</v>
      </c>
      <c r="AC2472">
        <v>8</v>
      </c>
      <c r="AD2472" t="s">
        <v>128</v>
      </c>
      <c r="AE2472" s="16">
        <v>5</v>
      </c>
      <c r="AF2472" s="16">
        <v>5</v>
      </c>
      <c r="AG2472" s="16">
        <v>3</v>
      </c>
      <c r="AH2472" s="16">
        <v>4</v>
      </c>
      <c r="AI2472" s="16">
        <v>3</v>
      </c>
      <c r="AJ2472" s="16"/>
      <c r="AK2472">
        <v>9</v>
      </c>
      <c r="AL2472" s="16">
        <v>7</v>
      </c>
      <c r="AM2472" s="16">
        <v>10</v>
      </c>
      <c r="AN2472" s="16">
        <v>8</v>
      </c>
      <c r="AO2472" s="16">
        <v>7</v>
      </c>
      <c r="AP2472" s="16">
        <v>10</v>
      </c>
      <c r="AQ2472" s="16">
        <v>1</v>
      </c>
      <c r="AR2472" s="16">
        <v>3</v>
      </c>
      <c r="AS2472" s="16">
        <v>2</v>
      </c>
      <c r="AT2472" s="16">
        <v>4</v>
      </c>
      <c r="AU2472">
        <v>0</v>
      </c>
      <c r="AV2472">
        <v>0</v>
      </c>
      <c r="AW2472">
        <v>0</v>
      </c>
      <c r="AX2472">
        <v>0</v>
      </c>
      <c r="AY2472">
        <v>1</v>
      </c>
      <c r="AZ2472">
        <v>0</v>
      </c>
    </row>
    <row r="2473" spans="1:52" x14ac:dyDescent="0.35">
      <c r="A2473">
        <v>16284</v>
      </c>
      <c r="B2473" t="s">
        <v>69</v>
      </c>
      <c r="C2473" t="s">
        <v>74</v>
      </c>
      <c r="D2473" t="s">
        <v>68</v>
      </c>
      <c r="E2473" t="s">
        <v>80</v>
      </c>
      <c r="F2473" t="s">
        <v>200</v>
      </c>
      <c r="G2473" t="s">
        <v>94</v>
      </c>
      <c r="H2473" t="s">
        <v>97</v>
      </c>
      <c r="I2473" t="s">
        <v>201</v>
      </c>
      <c r="J2473" t="s">
        <v>111</v>
      </c>
      <c r="K2473" t="s">
        <v>113</v>
      </c>
      <c r="L2473">
        <v>9</v>
      </c>
      <c r="X2473" s="16"/>
      <c r="Y2473" t="s">
        <v>69</v>
      </c>
      <c r="AB2473">
        <v>4</v>
      </c>
      <c r="AE2473" s="16"/>
      <c r="AF2473" s="16"/>
      <c r="AG2473" s="16"/>
      <c r="AH2473" s="16"/>
      <c r="AI2473" s="16"/>
      <c r="AJ2473" s="16"/>
      <c r="AK2473">
        <v>10</v>
      </c>
      <c r="AL2473" s="16">
        <v>10</v>
      </c>
      <c r="AM2473" s="16">
        <v>8</v>
      </c>
      <c r="AN2473" s="16">
        <v>8</v>
      </c>
      <c r="AO2473" s="16">
        <v>10</v>
      </c>
      <c r="AP2473" s="16">
        <v>9</v>
      </c>
      <c r="AQ2473" s="16">
        <v>1</v>
      </c>
      <c r="AR2473" s="16">
        <v>3</v>
      </c>
      <c r="AS2473" s="16">
        <v>4</v>
      </c>
      <c r="AT2473" s="16">
        <v>2</v>
      </c>
      <c r="AU2473">
        <v>1</v>
      </c>
      <c r="AV2473">
        <v>1</v>
      </c>
      <c r="AW2473">
        <v>0</v>
      </c>
      <c r="AX2473">
        <v>0</v>
      </c>
      <c r="AY2473">
        <v>0</v>
      </c>
      <c r="AZ2473">
        <v>0</v>
      </c>
    </row>
    <row r="2474" spans="1:52" x14ac:dyDescent="0.35">
      <c r="A2474">
        <v>16287</v>
      </c>
      <c r="B2474" t="s">
        <v>69</v>
      </c>
      <c r="C2474" t="s">
        <v>74</v>
      </c>
      <c r="D2474" t="s">
        <v>68</v>
      </c>
      <c r="E2474" t="s">
        <v>80</v>
      </c>
      <c r="F2474" t="s">
        <v>196</v>
      </c>
      <c r="G2474" t="s">
        <v>96</v>
      </c>
      <c r="H2474" t="s">
        <v>97</v>
      </c>
      <c r="I2474" t="s">
        <v>203</v>
      </c>
      <c r="J2474" t="s">
        <v>111</v>
      </c>
      <c r="K2474" t="s">
        <v>204</v>
      </c>
      <c r="L2474">
        <v>9</v>
      </c>
      <c r="X2474" s="16"/>
      <c r="Y2474" t="s">
        <v>69</v>
      </c>
      <c r="AB2474">
        <v>5</v>
      </c>
      <c r="AE2474" s="16"/>
      <c r="AF2474" s="16"/>
      <c r="AG2474" s="16"/>
      <c r="AH2474" s="16"/>
      <c r="AI2474" s="16"/>
      <c r="AJ2474" s="16"/>
      <c r="AK2474">
        <v>9</v>
      </c>
      <c r="AL2474" s="16">
        <v>10</v>
      </c>
      <c r="AM2474" s="16">
        <v>9</v>
      </c>
      <c r="AN2474" s="16">
        <v>7</v>
      </c>
      <c r="AO2474" s="16">
        <v>7</v>
      </c>
      <c r="AP2474" s="16">
        <v>10</v>
      </c>
      <c r="AQ2474" s="16">
        <v>4</v>
      </c>
      <c r="AR2474" s="16">
        <v>3</v>
      </c>
      <c r="AS2474" s="16">
        <v>1</v>
      </c>
      <c r="AT2474" s="16">
        <v>2</v>
      </c>
      <c r="AU2474">
        <v>1</v>
      </c>
      <c r="AV2474">
        <v>1</v>
      </c>
      <c r="AW2474">
        <v>0</v>
      </c>
      <c r="AX2474">
        <v>0</v>
      </c>
      <c r="AY2474">
        <v>0</v>
      </c>
      <c r="AZ2474">
        <v>0</v>
      </c>
    </row>
    <row r="2475" spans="1:52" x14ac:dyDescent="0.35">
      <c r="A2475">
        <v>16300</v>
      </c>
      <c r="B2475" t="s">
        <v>69</v>
      </c>
      <c r="C2475" t="s">
        <v>74</v>
      </c>
      <c r="D2475" t="s">
        <v>68</v>
      </c>
      <c r="E2475" t="s">
        <v>79</v>
      </c>
      <c r="F2475" t="s">
        <v>208</v>
      </c>
      <c r="G2475" t="s">
        <v>96</v>
      </c>
      <c r="H2475" t="s">
        <v>97</v>
      </c>
      <c r="I2475" t="s">
        <v>207</v>
      </c>
      <c r="J2475" t="s">
        <v>111</v>
      </c>
      <c r="K2475" t="s">
        <v>116</v>
      </c>
      <c r="L2475">
        <v>9</v>
      </c>
      <c r="X2475" s="16"/>
      <c r="Y2475" t="s">
        <v>69</v>
      </c>
      <c r="AB2475">
        <v>5</v>
      </c>
      <c r="AE2475" s="16"/>
      <c r="AF2475" s="16"/>
      <c r="AG2475" s="16"/>
      <c r="AH2475" s="16"/>
      <c r="AI2475" s="16"/>
      <c r="AJ2475" s="16"/>
      <c r="AK2475">
        <v>9</v>
      </c>
      <c r="AL2475" s="16">
        <v>9</v>
      </c>
      <c r="AM2475" s="16">
        <v>8</v>
      </c>
      <c r="AN2475" s="16">
        <v>10</v>
      </c>
      <c r="AO2475" s="16">
        <v>10</v>
      </c>
      <c r="AP2475" s="16">
        <v>7</v>
      </c>
      <c r="AQ2475" s="16">
        <v>1</v>
      </c>
      <c r="AR2475" s="16">
        <v>3</v>
      </c>
      <c r="AS2475" s="16">
        <v>2</v>
      </c>
      <c r="AT2475" s="16">
        <v>4</v>
      </c>
      <c r="AU2475">
        <v>1</v>
      </c>
      <c r="AV2475">
        <v>0</v>
      </c>
      <c r="AW2475">
        <v>1</v>
      </c>
      <c r="AX2475">
        <v>0</v>
      </c>
      <c r="AY2475">
        <v>0</v>
      </c>
      <c r="AZ2475">
        <v>0</v>
      </c>
    </row>
    <row r="2476" spans="1:52" x14ac:dyDescent="0.35">
      <c r="A2476">
        <v>16301</v>
      </c>
      <c r="B2476" t="s">
        <v>69</v>
      </c>
      <c r="C2476" t="s">
        <v>74</v>
      </c>
      <c r="D2476" t="s">
        <v>68</v>
      </c>
      <c r="E2476" t="s">
        <v>77</v>
      </c>
      <c r="F2476" t="s">
        <v>92</v>
      </c>
      <c r="G2476" t="s">
        <v>94</v>
      </c>
      <c r="H2476" t="s">
        <v>98</v>
      </c>
      <c r="I2476" t="s">
        <v>209</v>
      </c>
      <c r="J2476" t="s">
        <v>111</v>
      </c>
      <c r="K2476" t="s">
        <v>202</v>
      </c>
      <c r="L2476">
        <v>10</v>
      </c>
      <c r="X2476" s="16"/>
      <c r="Y2476" t="s">
        <v>69</v>
      </c>
      <c r="AB2476">
        <v>4</v>
      </c>
      <c r="AE2476" s="16"/>
      <c r="AF2476" s="16"/>
      <c r="AG2476" s="16"/>
      <c r="AH2476" s="16"/>
      <c r="AI2476" s="16"/>
      <c r="AJ2476" s="16"/>
      <c r="AK2476">
        <v>10</v>
      </c>
      <c r="AL2476" s="16">
        <v>10</v>
      </c>
      <c r="AM2476" s="16">
        <v>9</v>
      </c>
      <c r="AN2476" s="16">
        <v>9</v>
      </c>
      <c r="AO2476" s="16">
        <v>9</v>
      </c>
      <c r="AP2476" s="16">
        <v>9</v>
      </c>
      <c r="AQ2476" s="16">
        <v>2</v>
      </c>
      <c r="AR2476" s="16">
        <v>4</v>
      </c>
      <c r="AS2476" s="16">
        <v>3</v>
      </c>
      <c r="AT2476" s="16">
        <v>1</v>
      </c>
      <c r="AU2476">
        <v>0</v>
      </c>
      <c r="AV2476">
        <v>0</v>
      </c>
      <c r="AW2476">
        <v>0</v>
      </c>
      <c r="AX2476">
        <v>0</v>
      </c>
      <c r="AY2476">
        <v>1</v>
      </c>
      <c r="AZ2476">
        <v>0</v>
      </c>
    </row>
    <row r="2477" spans="1:52" x14ac:dyDescent="0.35">
      <c r="A2477">
        <v>16302</v>
      </c>
      <c r="B2477" t="s">
        <v>69</v>
      </c>
      <c r="C2477" t="s">
        <v>74</v>
      </c>
      <c r="D2477" t="s">
        <v>68</v>
      </c>
      <c r="E2477" t="s">
        <v>82</v>
      </c>
      <c r="F2477" t="s">
        <v>198</v>
      </c>
      <c r="G2477" t="s">
        <v>95</v>
      </c>
      <c r="H2477" t="s">
        <v>98</v>
      </c>
      <c r="I2477" t="s">
        <v>201</v>
      </c>
      <c r="J2477" t="s">
        <v>111</v>
      </c>
      <c r="K2477" t="s">
        <v>202</v>
      </c>
      <c r="L2477">
        <v>10</v>
      </c>
      <c r="X2477" s="16"/>
      <c r="Y2477" t="s">
        <v>69</v>
      </c>
      <c r="AB2477">
        <v>5</v>
      </c>
      <c r="AE2477" s="16"/>
      <c r="AF2477" s="16"/>
      <c r="AG2477" s="16"/>
      <c r="AH2477" s="16"/>
      <c r="AI2477" s="16"/>
      <c r="AJ2477" s="16"/>
      <c r="AK2477">
        <v>9</v>
      </c>
      <c r="AL2477" s="16">
        <v>7</v>
      </c>
      <c r="AM2477" s="16">
        <v>10</v>
      </c>
      <c r="AN2477" s="16">
        <v>7</v>
      </c>
      <c r="AO2477" s="16">
        <v>9</v>
      </c>
      <c r="AP2477" s="16">
        <v>9</v>
      </c>
      <c r="AQ2477" s="16">
        <v>2</v>
      </c>
      <c r="AR2477" s="16">
        <v>1</v>
      </c>
      <c r="AS2477" s="16">
        <v>3</v>
      </c>
      <c r="AT2477" s="16">
        <v>4</v>
      </c>
      <c r="AU2477">
        <v>1</v>
      </c>
      <c r="AV2477">
        <v>0</v>
      </c>
      <c r="AW2477">
        <v>1</v>
      </c>
      <c r="AX2477">
        <v>0</v>
      </c>
      <c r="AY2477">
        <v>0</v>
      </c>
      <c r="AZ2477">
        <v>0</v>
      </c>
    </row>
    <row r="2478" spans="1:52" x14ac:dyDescent="0.35">
      <c r="A2478">
        <v>16303</v>
      </c>
      <c r="B2478" t="s">
        <v>69</v>
      </c>
      <c r="C2478" t="s">
        <v>74</v>
      </c>
      <c r="D2478" t="s">
        <v>68</v>
      </c>
      <c r="E2478" t="s">
        <v>86</v>
      </c>
      <c r="F2478" t="s">
        <v>208</v>
      </c>
      <c r="G2478" t="s">
        <v>94</v>
      </c>
      <c r="H2478" t="s">
        <v>98</v>
      </c>
      <c r="I2478" t="s">
        <v>199</v>
      </c>
      <c r="J2478" t="s">
        <v>111</v>
      </c>
      <c r="K2478" t="s">
        <v>116</v>
      </c>
      <c r="L2478">
        <v>9</v>
      </c>
      <c r="X2478" s="16"/>
      <c r="Y2478" t="s">
        <v>69</v>
      </c>
      <c r="AB2478">
        <v>4</v>
      </c>
      <c r="AE2478" s="16"/>
      <c r="AF2478" s="16"/>
      <c r="AG2478" s="16"/>
      <c r="AH2478" s="16"/>
      <c r="AI2478" s="16"/>
      <c r="AJ2478" s="16"/>
      <c r="AK2478">
        <v>10</v>
      </c>
      <c r="AL2478" s="16">
        <v>9</v>
      </c>
      <c r="AM2478" s="16">
        <v>7</v>
      </c>
      <c r="AN2478" s="16">
        <v>7</v>
      </c>
      <c r="AO2478" s="16">
        <v>10</v>
      </c>
      <c r="AP2478" s="16">
        <v>8</v>
      </c>
      <c r="AQ2478" s="16">
        <v>1</v>
      </c>
      <c r="AR2478" s="16">
        <v>2</v>
      </c>
      <c r="AS2478" s="16">
        <v>3</v>
      </c>
      <c r="AT2478" s="16">
        <v>4</v>
      </c>
      <c r="AU2478">
        <v>1</v>
      </c>
      <c r="AV2478">
        <v>0</v>
      </c>
      <c r="AW2478">
        <v>0</v>
      </c>
      <c r="AX2478">
        <v>1</v>
      </c>
      <c r="AY2478">
        <v>0</v>
      </c>
      <c r="AZ2478">
        <v>0</v>
      </c>
    </row>
    <row r="2479" spans="1:52" x14ac:dyDescent="0.35">
      <c r="A2479">
        <v>16306</v>
      </c>
      <c r="B2479" t="s">
        <v>69</v>
      </c>
      <c r="C2479" t="s">
        <v>74</v>
      </c>
      <c r="D2479" t="s">
        <v>68</v>
      </c>
      <c r="E2479" t="s">
        <v>80</v>
      </c>
      <c r="F2479" t="s">
        <v>200</v>
      </c>
      <c r="G2479" t="s">
        <v>94</v>
      </c>
      <c r="H2479" t="s">
        <v>97</v>
      </c>
      <c r="I2479" t="s">
        <v>206</v>
      </c>
      <c r="J2479" t="s">
        <v>111</v>
      </c>
      <c r="K2479" t="s">
        <v>116</v>
      </c>
      <c r="L2479">
        <v>10</v>
      </c>
      <c r="X2479" s="16"/>
      <c r="Y2479" t="s">
        <v>69</v>
      </c>
      <c r="AB2479">
        <v>5</v>
      </c>
      <c r="AE2479" s="16"/>
      <c r="AF2479" s="16"/>
      <c r="AG2479" s="16"/>
      <c r="AH2479" s="16"/>
      <c r="AI2479" s="16"/>
      <c r="AJ2479" s="16"/>
      <c r="AK2479">
        <v>8</v>
      </c>
      <c r="AL2479" s="16">
        <v>8</v>
      </c>
      <c r="AM2479" s="16">
        <v>10</v>
      </c>
      <c r="AN2479" s="16">
        <v>10</v>
      </c>
      <c r="AO2479" s="16">
        <v>10</v>
      </c>
      <c r="AP2479" s="16">
        <v>9</v>
      </c>
      <c r="AQ2479" s="16">
        <v>2</v>
      </c>
      <c r="AR2479" s="16">
        <v>4</v>
      </c>
      <c r="AS2479" s="16">
        <v>3</v>
      </c>
      <c r="AT2479" s="16">
        <v>1</v>
      </c>
      <c r="AU2479">
        <v>0</v>
      </c>
      <c r="AV2479">
        <v>0</v>
      </c>
      <c r="AW2479">
        <v>0</v>
      </c>
      <c r="AX2479">
        <v>0</v>
      </c>
      <c r="AY2479">
        <v>1</v>
      </c>
      <c r="AZ2479">
        <v>0</v>
      </c>
    </row>
    <row r="2480" spans="1:52" x14ac:dyDescent="0.35">
      <c r="A2480">
        <v>16310</v>
      </c>
      <c r="B2480" t="s">
        <v>69</v>
      </c>
      <c r="C2480" t="s">
        <v>74</v>
      </c>
      <c r="D2480" t="s">
        <v>68</v>
      </c>
      <c r="E2480" t="s">
        <v>83</v>
      </c>
      <c r="F2480" t="s">
        <v>198</v>
      </c>
      <c r="G2480" t="s">
        <v>95</v>
      </c>
      <c r="H2480" t="s">
        <v>98</v>
      </c>
      <c r="I2480" t="s">
        <v>205</v>
      </c>
      <c r="J2480" t="s">
        <v>111</v>
      </c>
      <c r="K2480" t="s">
        <v>204</v>
      </c>
      <c r="L2480">
        <v>10</v>
      </c>
      <c r="X2480" s="16"/>
      <c r="Y2480" t="s">
        <v>69</v>
      </c>
      <c r="AB2480">
        <v>4</v>
      </c>
      <c r="AE2480" s="16"/>
      <c r="AF2480" s="16"/>
      <c r="AG2480" s="16"/>
      <c r="AH2480" s="16"/>
      <c r="AI2480" s="16"/>
      <c r="AJ2480" s="16"/>
      <c r="AK2480">
        <v>10</v>
      </c>
      <c r="AL2480" s="16">
        <v>10</v>
      </c>
      <c r="AM2480" s="16">
        <v>7</v>
      </c>
      <c r="AN2480" s="16">
        <v>9</v>
      </c>
      <c r="AO2480" s="16">
        <v>8</v>
      </c>
      <c r="AP2480" s="16">
        <v>7</v>
      </c>
      <c r="AQ2480" s="16">
        <v>1</v>
      </c>
      <c r="AR2480" s="16">
        <v>3</v>
      </c>
      <c r="AS2480" s="16">
        <v>4</v>
      </c>
      <c r="AT2480" s="16">
        <v>2</v>
      </c>
      <c r="AU2480">
        <v>1</v>
      </c>
      <c r="AV2480">
        <v>0</v>
      </c>
      <c r="AW2480">
        <v>0</v>
      </c>
      <c r="AX2480">
        <v>0</v>
      </c>
      <c r="AY2480">
        <v>0</v>
      </c>
      <c r="AZ2480">
        <v>0</v>
      </c>
    </row>
    <row r="2481" spans="1:52" x14ac:dyDescent="0.35">
      <c r="A2481">
        <v>16312</v>
      </c>
      <c r="B2481" t="s">
        <v>69</v>
      </c>
      <c r="C2481" t="s">
        <v>74</v>
      </c>
      <c r="D2481" t="s">
        <v>68</v>
      </c>
      <c r="E2481" t="s">
        <v>83</v>
      </c>
      <c r="F2481" t="s">
        <v>200</v>
      </c>
      <c r="G2481" t="s">
        <v>94</v>
      </c>
      <c r="H2481" t="s">
        <v>98</v>
      </c>
      <c r="I2481" t="s">
        <v>206</v>
      </c>
      <c r="J2481" t="s">
        <v>111</v>
      </c>
      <c r="K2481" t="s">
        <v>116</v>
      </c>
      <c r="L2481">
        <v>10</v>
      </c>
      <c r="X2481" s="16"/>
      <c r="Y2481" t="s">
        <v>68</v>
      </c>
      <c r="Z2481">
        <v>9</v>
      </c>
      <c r="AA2481">
        <v>5</v>
      </c>
      <c r="AB2481">
        <v>5</v>
      </c>
      <c r="AC2481">
        <v>8</v>
      </c>
      <c r="AD2481" t="s">
        <v>129</v>
      </c>
      <c r="AE2481" s="16">
        <v>4</v>
      </c>
      <c r="AF2481" s="16">
        <v>4</v>
      </c>
      <c r="AG2481" s="16">
        <v>5</v>
      </c>
      <c r="AH2481" s="16">
        <v>4</v>
      </c>
      <c r="AI2481" s="16"/>
      <c r="AJ2481" s="16">
        <v>2</v>
      </c>
      <c r="AK2481">
        <v>9</v>
      </c>
      <c r="AL2481" s="16">
        <v>10</v>
      </c>
      <c r="AM2481" s="16">
        <v>10</v>
      </c>
      <c r="AN2481" s="16">
        <v>10</v>
      </c>
      <c r="AO2481" s="16">
        <v>10</v>
      </c>
      <c r="AP2481" s="16">
        <v>9</v>
      </c>
      <c r="AQ2481" s="16">
        <v>2</v>
      </c>
      <c r="AR2481" s="16">
        <v>1</v>
      </c>
      <c r="AS2481" s="16">
        <v>4</v>
      </c>
      <c r="AT2481" s="16">
        <v>3</v>
      </c>
      <c r="AU2481">
        <v>0</v>
      </c>
      <c r="AV2481">
        <v>1</v>
      </c>
      <c r="AW2481">
        <v>0</v>
      </c>
      <c r="AX2481">
        <v>0</v>
      </c>
      <c r="AY2481">
        <v>0</v>
      </c>
      <c r="AZ2481">
        <v>0</v>
      </c>
    </row>
    <row r="2482" spans="1:52" x14ac:dyDescent="0.35">
      <c r="A2482">
        <v>16314</v>
      </c>
      <c r="B2482" t="s">
        <v>69</v>
      </c>
      <c r="C2482" t="s">
        <v>74</v>
      </c>
      <c r="D2482" t="s">
        <v>68</v>
      </c>
      <c r="E2482" t="s">
        <v>82</v>
      </c>
      <c r="F2482" t="s">
        <v>198</v>
      </c>
      <c r="G2482" t="s">
        <v>95</v>
      </c>
      <c r="H2482" t="s">
        <v>97</v>
      </c>
      <c r="I2482" t="s">
        <v>207</v>
      </c>
      <c r="J2482" t="s">
        <v>110</v>
      </c>
      <c r="K2482" t="s">
        <v>204</v>
      </c>
      <c r="L2482">
        <v>7</v>
      </c>
      <c r="P2482">
        <v>10</v>
      </c>
      <c r="Q2482">
        <v>10</v>
      </c>
      <c r="R2482">
        <v>9</v>
      </c>
      <c r="S2482">
        <v>9</v>
      </c>
      <c r="T2482">
        <v>9</v>
      </c>
      <c r="U2482">
        <v>10</v>
      </c>
      <c r="V2482" t="s">
        <v>123</v>
      </c>
      <c r="X2482">
        <v>4</v>
      </c>
      <c r="Y2482" t="s">
        <v>68</v>
      </c>
      <c r="Z2482">
        <v>9</v>
      </c>
      <c r="AA2482">
        <v>5</v>
      </c>
      <c r="AB2482">
        <v>5</v>
      </c>
      <c r="AC2482">
        <v>9</v>
      </c>
      <c r="AD2482" t="s">
        <v>129</v>
      </c>
      <c r="AE2482" s="16">
        <v>5</v>
      </c>
      <c r="AF2482" s="16">
        <v>4</v>
      </c>
      <c r="AG2482" s="16">
        <v>3</v>
      </c>
      <c r="AH2482" s="16">
        <v>5</v>
      </c>
      <c r="AI2482" s="16"/>
      <c r="AJ2482" s="16">
        <v>3</v>
      </c>
      <c r="AL2482" s="16"/>
      <c r="AM2482" s="16"/>
      <c r="AN2482" s="16"/>
      <c r="AO2482" s="16"/>
      <c r="AP2482" s="16"/>
      <c r="AQ2482" s="16"/>
      <c r="AR2482" s="16"/>
      <c r="AS2482" s="16"/>
      <c r="AT2482" s="16"/>
      <c r="AU2482">
        <v>1</v>
      </c>
      <c r="AV2482">
        <v>1</v>
      </c>
      <c r="AW2482">
        <v>0</v>
      </c>
      <c r="AX2482">
        <v>0</v>
      </c>
      <c r="AY2482">
        <v>0</v>
      </c>
      <c r="AZ2482">
        <v>0</v>
      </c>
    </row>
    <row r="2483" spans="1:52" x14ac:dyDescent="0.35">
      <c r="A2483">
        <v>16316</v>
      </c>
      <c r="B2483" t="s">
        <v>69</v>
      </c>
      <c r="C2483" t="s">
        <v>74</v>
      </c>
      <c r="D2483" t="s">
        <v>68</v>
      </c>
      <c r="E2483" t="s">
        <v>86</v>
      </c>
      <c r="F2483" t="s">
        <v>198</v>
      </c>
      <c r="G2483" t="s">
        <v>96</v>
      </c>
      <c r="H2483" t="s">
        <v>98</v>
      </c>
      <c r="I2483" t="s">
        <v>201</v>
      </c>
      <c r="J2483" t="s">
        <v>111</v>
      </c>
      <c r="K2483" t="s">
        <v>204</v>
      </c>
      <c r="L2483">
        <v>8</v>
      </c>
      <c r="X2483" s="16"/>
      <c r="Y2483" t="s">
        <v>69</v>
      </c>
      <c r="AB2483">
        <v>3</v>
      </c>
      <c r="AE2483" s="16"/>
      <c r="AF2483" s="16"/>
      <c r="AG2483" s="16"/>
      <c r="AH2483" s="16"/>
      <c r="AI2483" s="16"/>
      <c r="AJ2483" s="16"/>
      <c r="AK2483">
        <v>9</v>
      </c>
      <c r="AL2483" s="16">
        <v>8</v>
      </c>
      <c r="AM2483" s="16">
        <v>9</v>
      </c>
      <c r="AN2483" s="16">
        <v>9</v>
      </c>
      <c r="AO2483" s="16">
        <v>9</v>
      </c>
      <c r="AP2483" s="16">
        <v>8</v>
      </c>
      <c r="AQ2483" s="16">
        <v>1</v>
      </c>
      <c r="AR2483" s="16">
        <v>3</v>
      </c>
      <c r="AS2483" s="16">
        <v>2</v>
      </c>
      <c r="AT2483" s="16">
        <v>4</v>
      </c>
      <c r="AU2483">
        <v>0</v>
      </c>
      <c r="AV2483">
        <v>1</v>
      </c>
      <c r="AW2483">
        <v>1</v>
      </c>
      <c r="AX2483">
        <v>0</v>
      </c>
      <c r="AY2483">
        <v>0</v>
      </c>
      <c r="AZ2483">
        <v>0</v>
      </c>
    </row>
    <row r="2484" spans="1:52" x14ac:dyDescent="0.35">
      <c r="A2484">
        <v>16317</v>
      </c>
      <c r="B2484" t="s">
        <v>69</v>
      </c>
      <c r="C2484" t="s">
        <v>74</v>
      </c>
      <c r="D2484" t="s">
        <v>68</v>
      </c>
      <c r="E2484" t="s">
        <v>82</v>
      </c>
      <c r="F2484" t="s">
        <v>200</v>
      </c>
      <c r="G2484" t="s">
        <v>94</v>
      </c>
      <c r="H2484" t="s">
        <v>97</v>
      </c>
      <c r="I2484" t="s">
        <v>206</v>
      </c>
      <c r="J2484" t="s">
        <v>111</v>
      </c>
      <c r="K2484" t="s">
        <v>116</v>
      </c>
      <c r="L2484">
        <v>9</v>
      </c>
      <c r="X2484" s="16"/>
      <c r="Y2484" t="s">
        <v>69</v>
      </c>
      <c r="AB2484">
        <v>4</v>
      </c>
      <c r="AE2484" s="16"/>
      <c r="AF2484" s="16"/>
      <c r="AG2484" s="16"/>
      <c r="AH2484" s="16"/>
      <c r="AI2484" s="16"/>
      <c r="AJ2484" s="16"/>
      <c r="AK2484">
        <v>9</v>
      </c>
      <c r="AL2484" s="16">
        <v>10</v>
      </c>
      <c r="AM2484" s="16">
        <v>8</v>
      </c>
      <c r="AN2484" s="16">
        <v>6</v>
      </c>
      <c r="AO2484" s="16">
        <v>9</v>
      </c>
      <c r="AP2484" s="16">
        <v>10</v>
      </c>
      <c r="AQ2484" s="16">
        <v>2</v>
      </c>
      <c r="AR2484" s="16">
        <v>4</v>
      </c>
      <c r="AS2484" s="16">
        <v>1</v>
      </c>
      <c r="AT2484" s="16">
        <v>3</v>
      </c>
      <c r="AU2484">
        <v>0</v>
      </c>
      <c r="AV2484">
        <v>0</v>
      </c>
      <c r="AW2484">
        <v>0</v>
      </c>
      <c r="AX2484">
        <v>0</v>
      </c>
      <c r="AY2484">
        <v>1</v>
      </c>
      <c r="AZ2484">
        <v>0</v>
      </c>
    </row>
    <row r="2485" spans="1:52" x14ac:dyDescent="0.35">
      <c r="A2485">
        <v>16318</v>
      </c>
      <c r="B2485" t="s">
        <v>69</v>
      </c>
      <c r="C2485" t="s">
        <v>74</v>
      </c>
      <c r="D2485" t="s">
        <v>68</v>
      </c>
      <c r="E2485" t="s">
        <v>78</v>
      </c>
      <c r="F2485" t="s">
        <v>198</v>
      </c>
      <c r="G2485" t="s">
        <v>95</v>
      </c>
      <c r="H2485" t="s">
        <v>97</v>
      </c>
      <c r="I2485" t="s">
        <v>207</v>
      </c>
      <c r="J2485" t="s">
        <v>111</v>
      </c>
      <c r="K2485" t="s">
        <v>116</v>
      </c>
      <c r="L2485">
        <v>5</v>
      </c>
      <c r="X2485" s="16"/>
      <c r="Y2485" t="s">
        <v>69</v>
      </c>
      <c r="AB2485">
        <v>4</v>
      </c>
      <c r="AE2485" s="16"/>
      <c r="AF2485" s="16"/>
      <c r="AG2485" s="16"/>
      <c r="AH2485" s="16"/>
      <c r="AI2485" s="16"/>
      <c r="AJ2485" s="16"/>
      <c r="AK2485">
        <v>3</v>
      </c>
      <c r="AL2485" s="16">
        <v>4</v>
      </c>
      <c r="AM2485" s="16">
        <v>2</v>
      </c>
      <c r="AN2485" s="16">
        <v>3</v>
      </c>
      <c r="AO2485" s="16">
        <v>6</v>
      </c>
      <c r="AP2485" s="16">
        <v>4</v>
      </c>
      <c r="AQ2485" s="16">
        <v>4</v>
      </c>
      <c r="AR2485" s="16">
        <v>3</v>
      </c>
      <c r="AS2485" s="16">
        <v>2</v>
      </c>
      <c r="AT2485" s="16">
        <v>1</v>
      </c>
      <c r="AU2485">
        <v>0</v>
      </c>
      <c r="AV2485">
        <v>1</v>
      </c>
      <c r="AW2485">
        <v>0</v>
      </c>
      <c r="AX2485">
        <v>0</v>
      </c>
      <c r="AY2485">
        <v>0</v>
      </c>
      <c r="AZ2485">
        <v>0</v>
      </c>
    </row>
    <row r="2486" spans="1:52" x14ac:dyDescent="0.35">
      <c r="A2486">
        <v>16319</v>
      </c>
      <c r="B2486" t="s">
        <v>69</v>
      </c>
      <c r="C2486" t="s">
        <v>74</v>
      </c>
      <c r="D2486" t="s">
        <v>68</v>
      </c>
      <c r="E2486" t="s">
        <v>79</v>
      </c>
      <c r="F2486" t="s">
        <v>196</v>
      </c>
      <c r="G2486" t="s">
        <v>96</v>
      </c>
      <c r="H2486" t="s">
        <v>97</v>
      </c>
      <c r="I2486" t="s">
        <v>209</v>
      </c>
      <c r="J2486" t="s">
        <v>111</v>
      </c>
      <c r="K2486" t="s">
        <v>204</v>
      </c>
      <c r="L2486">
        <v>10</v>
      </c>
      <c r="X2486" s="16"/>
      <c r="Y2486" t="s">
        <v>69</v>
      </c>
      <c r="AB2486">
        <v>4</v>
      </c>
      <c r="AE2486" s="16"/>
      <c r="AF2486" s="16"/>
      <c r="AG2486" s="16"/>
      <c r="AH2486" s="16"/>
      <c r="AI2486" s="16"/>
      <c r="AJ2486" s="16"/>
      <c r="AK2486">
        <v>9</v>
      </c>
      <c r="AL2486" s="16">
        <v>8</v>
      </c>
      <c r="AM2486" s="16">
        <v>9</v>
      </c>
      <c r="AN2486" s="16">
        <v>10</v>
      </c>
      <c r="AO2486" s="16">
        <v>7</v>
      </c>
      <c r="AP2486" s="16">
        <v>8</v>
      </c>
      <c r="AQ2486" s="16">
        <v>1</v>
      </c>
      <c r="AR2486" s="16">
        <v>3</v>
      </c>
      <c r="AS2486" s="16">
        <v>4</v>
      </c>
      <c r="AT2486" s="16">
        <v>2</v>
      </c>
      <c r="AU2486">
        <v>1</v>
      </c>
      <c r="AV2486">
        <v>0</v>
      </c>
      <c r="AW2486">
        <v>1</v>
      </c>
      <c r="AX2486">
        <v>0</v>
      </c>
      <c r="AY2486">
        <v>1</v>
      </c>
      <c r="AZ2486">
        <v>0</v>
      </c>
    </row>
    <row r="2487" spans="1:52" x14ac:dyDescent="0.35">
      <c r="A2487">
        <v>16323</v>
      </c>
      <c r="B2487" t="s">
        <v>69</v>
      </c>
      <c r="C2487" t="s">
        <v>74</v>
      </c>
      <c r="D2487" t="s">
        <v>68</v>
      </c>
      <c r="E2487" t="s">
        <v>84</v>
      </c>
      <c r="F2487" t="s">
        <v>208</v>
      </c>
      <c r="G2487" t="s">
        <v>96</v>
      </c>
      <c r="H2487" t="s">
        <v>98</v>
      </c>
      <c r="I2487" t="s">
        <v>207</v>
      </c>
      <c r="J2487" t="s">
        <v>110</v>
      </c>
      <c r="K2487" t="s">
        <v>202</v>
      </c>
      <c r="L2487">
        <v>9</v>
      </c>
      <c r="P2487">
        <v>10</v>
      </c>
      <c r="Q2487">
        <v>10</v>
      </c>
      <c r="R2487">
        <v>9</v>
      </c>
      <c r="S2487">
        <v>8</v>
      </c>
      <c r="T2487">
        <v>9</v>
      </c>
      <c r="U2487">
        <v>10</v>
      </c>
      <c r="V2487" t="s">
        <v>123</v>
      </c>
      <c r="X2487">
        <v>3</v>
      </c>
      <c r="Y2487" t="s">
        <v>68</v>
      </c>
      <c r="Z2487">
        <v>8</v>
      </c>
      <c r="AA2487">
        <v>5</v>
      </c>
      <c r="AB2487">
        <v>5</v>
      </c>
      <c r="AC2487">
        <v>9</v>
      </c>
      <c r="AD2487" t="s">
        <v>128</v>
      </c>
      <c r="AE2487" s="16">
        <v>4</v>
      </c>
      <c r="AF2487" s="16">
        <v>3</v>
      </c>
      <c r="AG2487" s="16">
        <v>3</v>
      </c>
      <c r="AH2487" s="16">
        <v>4</v>
      </c>
      <c r="AI2487" s="16">
        <v>1</v>
      </c>
      <c r="AJ2487" s="16"/>
      <c r="AL2487" s="16"/>
      <c r="AM2487" s="16"/>
      <c r="AN2487" s="16"/>
      <c r="AO2487" s="16"/>
      <c r="AP2487" s="16"/>
      <c r="AQ2487" s="16"/>
      <c r="AR2487" s="16"/>
      <c r="AS2487" s="16"/>
      <c r="AT2487" s="16"/>
      <c r="AU2487">
        <v>0</v>
      </c>
      <c r="AV2487">
        <v>1</v>
      </c>
      <c r="AW2487">
        <v>0</v>
      </c>
      <c r="AX2487">
        <v>0</v>
      </c>
      <c r="AY2487">
        <v>0</v>
      </c>
      <c r="AZ2487">
        <v>0</v>
      </c>
    </row>
    <row r="2488" spans="1:52" x14ac:dyDescent="0.35">
      <c r="A2488">
        <v>16324</v>
      </c>
      <c r="B2488" t="s">
        <v>69</v>
      </c>
      <c r="C2488" t="s">
        <v>74</v>
      </c>
      <c r="D2488" t="s">
        <v>68</v>
      </c>
      <c r="E2488" t="s">
        <v>75</v>
      </c>
      <c r="F2488" t="s">
        <v>198</v>
      </c>
      <c r="G2488" t="s">
        <v>95</v>
      </c>
      <c r="H2488" t="s">
        <v>97</v>
      </c>
      <c r="I2488" t="s">
        <v>199</v>
      </c>
      <c r="J2488" t="s">
        <v>111</v>
      </c>
      <c r="K2488" t="s">
        <v>204</v>
      </c>
      <c r="L2488">
        <v>9</v>
      </c>
      <c r="X2488" s="16"/>
      <c r="Y2488" t="s">
        <v>69</v>
      </c>
      <c r="AB2488">
        <v>5</v>
      </c>
      <c r="AE2488" s="16"/>
      <c r="AF2488" s="16"/>
      <c r="AG2488" s="16"/>
      <c r="AH2488" s="16"/>
      <c r="AI2488" s="16"/>
      <c r="AJ2488" s="16"/>
      <c r="AK2488">
        <v>10</v>
      </c>
      <c r="AL2488" s="16">
        <v>9</v>
      </c>
      <c r="AM2488" s="16">
        <v>8</v>
      </c>
      <c r="AN2488" s="16">
        <v>7</v>
      </c>
      <c r="AO2488" s="16">
        <v>8</v>
      </c>
      <c r="AP2488" s="16">
        <v>8</v>
      </c>
      <c r="AQ2488" s="16">
        <v>3</v>
      </c>
      <c r="AR2488" s="16">
        <v>2</v>
      </c>
      <c r="AS2488" s="16">
        <v>4</v>
      </c>
      <c r="AT2488" s="16">
        <v>1</v>
      </c>
      <c r="AU2488">
        <v>1</v>
      </c>
      <c r="AV2488">
        <v>0</v>
      </c>
      <c r="AW2488">
        <v>0</v>
      </c>
      <c r="AX2488">
        <v>0</v>
      </c>
      <c r="AY2488">
        <v>0</v>
      </c>
      <c r="AZ2488">
        <v>0</v>
      </c>
    </row>
    <row r="2489" spans="1:52" x14ac:dyDescent="0.35">
      <c r="A2489">
        <v>16325</v>
      </c>
      <c r="B2489" t="s">
        <v>69</v>
      </c>
      <c r="C2489" t="s">
        <v>74</v>
      </c>
      <c r="D2489" t="s">
        <v>68</v>
      </c>
      <c r="E2489" t="s">
        <v>77</v>
      </c>
      <c r="F2489" t="s">
        <v>198</v>
      </c>
      <c r="G2489" t="s">
        <v>95</v>
      </c>
      <c r="H2489" t="s">
        <v>97</v>
      </c>
      <c r="I2489" t="s">
        <v>205</v>
      </c>
      <c r="J2489" t="s">
        <v>111</v>
      </c>
      <c r="K2489" t="s">
        <v>204</v>
      </c>
      <c r="L2489">
        <v>10</v>
      </c>
      <c r="X2489" s="16"/>
      <c r="Y2489" t="s">
        <v>69</v>
      </c>
      <c r="AB2489">
        <v>4</v>
      </c>
      <c r="AE2489" s="16"/>
      <c r="AF2489" s="16"/>
      <c r="AG2489" s="16"/>
      <c r="AH2489" s="16"/>
      <c r="AI2489" s="16"/>
      <c r="AJ2489" s="16"/>
      <c r="AK2489">
        <v>9</v>
      </c>
      <c r="AL2489" s="16">
        <v>10</v>
      </c>
      <c r="AM2489" s="16">
        <v>10</v>
      </c>
      <c r="AN2489" s="16">
        <v>8</v>
      </c>
      <c r="AO2489" s="16">
        <v>9</v>
      </c>
      <c r="AP2489" s="16">
        <v>8</v>
      </c>
      <c r="AQ2489" s="16">
        <v>2</v>
      </c>
      <c r="AR2489" s="16">
        <v>4</v>
      </c>
      <c r="AS2489" s="16">
        <v>3</v>
      </c>
      <c r="AT2489" s="16">
        <v>1</v>
      </c>
      <c r="AU2489">
        <v>1</v>
      </c>
      <c r="AV2489">
        <v>1</v>
      </c>
      <c r="AW2489">
        <v>1</v>
      </c>
      <c r="AX2489">
        <v>0</v>
      </c>
      <c r="AY2489">
        <v>0</v>
      </c>
      <c r="AZ2489">
        <v>0</v>
      </c>
    </row>
    <row r="2490" spans="1:52" x14ac:dyDescent="0.35">
      <c r="A2490">
        <v>16328</v>
      </c>
      <c r="B2490" t="s">
        <v>69</v>
      </c>
      <c r="C2490" t="s">
        <v>74</v>
      </c>
      <c r="D2490" t="s">
        <v>68</v>
      </c>
      <c r="E2490" t="s">
        <v>75</v>
      </c>
      <c r="F2490" t="s">
        <v>196</v>
      </c>
      <c r="G2490" t="s">
        <v>96</v>
      </c>
      <c r="H2490" t="s">
        <v>97</v>
      </c>
      <c r="I2490" t="s">
        <v>209</v>
      </c>
      <c r="J2490" t="s">
        <v>111</v>
      </c>
      <c r="K2490" t="s">
        <v>116</v>
      </c>
      <c r="L2490">
        <v>9</v>
      </c>
      <c r="X2490" s="16"/>
      <c r="Y2490" t="s">
        <v>68</v>
      </c>
      <c r="Z2490">
        <v>9</v>
      </c>
      <c r="AA2490">
        <v>5</v>
      </c>
      <c r="AB2490">
        <v>5</v>
      </c>
      <c r="AC2490">
        <v>10</v>
      </c>
      <c r="AD2490" t="s">
        <v>129</v>
      </c>
      <c r="AE2490" s="16">
        <v>4</v>
      </c>
      <c r="AF2490" s="16">
        <v>5</v>
      </c>
      <c r="AG2490" s="16">
        <v>3</v>
      </c>
      <c r="AH2490" s="16">
        <v>5</v>
      </c>
      <c r="AI2490" s="16"/>
      <c r="AJ2490" s="16">
        <v>2</v>
      </c>
      <c r="AK2490">
        <v>9</v>
      </c>
      <c r="AL2490" s="16">
        <v>10</v>
      </c>
      <c r="AM2490" s="16">
        <v>8</v>
      </c>
      <c r="AN2490" s="16">
        <v>8</v>
      </c>
      <c r="AO2490" s="16">
        <v>7</v>
      </c>
      <c r="AP2490" s="16">
        <v>10</v>
      </c>
      <c r="AQ2490" s="16">
        <v>2</v>
      </c>
      <c r="AR2490" s="16">
        <v>1</v>
      </c>
      <c r="AS2490" s="16">
        <v>3</v>
      </c>
      <c r="AT2490" s="16">
        <v>4</v>
      </c>
      <c r="AU2490">
        <v>0</v>
      </c>
      <c r="AV2490">
        <v>0</v>
      </c>
      <c r="AW2490">
        <v>0</v>
      </c>
      <c r="AX2490">
        <v>0</v>
      </c>
      <c r="AY2490">
        <v>1</v>
      </c>
      <c r="AZ2490">
        <v>0</v>
      </c>
    </row>
    <row r="2491" spans="1:52" x14ac:dyDescent="0.35">
      <c r="A2491">
        <v>16329</v>
      </c>
      <c r="B2491" t="s">
        <v>69</v>
      </c>
      <c r="C2491" t="s">
        <v>74</v>
      </c>
      <c r="D2491" t="s">
        <v>68</v>
      </c>
      <c r="E2491" t="s">
        <v>79</v>
      </c>
      <c r="F2491" t="s">
        <v>200</v>
      </c>
      <c r="G2491" t="s">
        <v>95</v>
      </c>
      <c r="H2491" t="s">
        <v>97</v>
      </c>
      <c r="I2491" t="s">
        <v>197</v>
      </c>
      <c r="J2491" t="s">
        <v>111</v>
      </c>
      <c r="K2491" t="s">
        <v>204</v>
      </c>
      <c r="L2491">
        <v>8</v>
      </c>
      <c r="X2491" s="16"/>
      <c r="Y2491" t="s">
        <v>68</v>
      </c>
      <c r="Z2491">
        <v>10</v>
      </c>
      <c r="AA2491">
        <v>4</v>
      </c>
      <c r="AB2491">
        <v>3</v>
      </c>
      <c r="AC2491">
        <v>8</v>
      </c>
      <c r="AD2491" t="s">
        <v>128</v>
      </c>
      <c r="AE2491" s="16">
        <v>5</v>
      </c>
      <c r="AF2491" s="16">
        <v>5</v>
      </c>
      <c r="AG2491" s="16">
        <v>3</v>
      </c>
      <c r="AH2491" s="16">
        <v>4</v>
      </c>
      <c r="AI2491" s="16">
        <v>3</v>
      </c>
      <c r="AJ2491" s="16"/>
      <c r="AK2491">
        <v>9</v>
      </c>
      <c r="AL2491" s="16">
        <v>9</v>
      </c>
      <c r="AM2491" s="16">
        <v>10</v>
      </c>
      <c r="AN2491" s="16">
        <v>9</v>
      </c>
      <c r="AO2491" s="16">
        <v>9</v>
      </c>
      <c r="AP2491" s="16">
        <v>9</v>
      </c>
      <c r="AQ2491" s="16">
        <v>1</v>
      </c>
      <c r="AR2491" s="16">
        <v>4</v>
      </c>
      <c r="AS2491" s="16">
        <v>2</v>
      </c>
      <c r="AT2491" s="16">
        <v>3</v>
      </c>
      <c r="AU2491">
        <v>0</v>
      </c>
      <c r="AV2491">
        <v>0</v>
      </c>
      <c r="AW2491">
        <v>0</v>
      </c>
      <c r="AX2491">
        <v>0</v>
      </c>
      <c r="AY2491">
        <v>1</v>
      </c>
      <c r="AZ2491">
        <v>0</v>
      </c>
    </row>
    <row r="2492" spans="1:52" x14ac:dyDescent="0.35">
      <c r="A2492">
        <v>16331</v>
      </c>
      <c r="B2492" t="s">
        <v>69</v>
      </c>
      <c r="C2492" t="s">
        <v>74</v>
      </c>
      <c r="D2492" t="s">
        <v>68</v>
      </c>
      <c r="E2492" t="s">
        <v>85</v>
      </c>
      <c r="F2492" t="s">
        <v>198</v>
      </c>
      <c r="G2492" t="s">
        <v>95</v>
      </c>
      <c r="H2492" t="s">
        <v>98</v>
      </c>
      <c r="I2492" t="s">
        <v>206</v>
      </c>
      <c r="J2492" t="s">
        <v>111</v>
      </c>
      <c r="K2492" t="s">
        <v>116</v>
      </c>
      <c r="L2492">
        <v>10</v>
      </c>
      <c r="X2492" s="16"/>
      <c r="Y2492" t="s">
        <v>69</v>
      </c>
      <c r="AB2492">
        <v>5</v>
      </c>
      <c r="AE2492" s="16"/>
      <c r="AF2492" s="16"/>
      <c r="AG2492" s="16"/>
      <c r="AH2492" s="16"/>
      <c r="AI2492" s="16"/>
      <c r="AJ2492" s="16"/>
      <c r="AK2492">
        <v>9</v>
      </c>
      <c r="AL2492" s="16">
        <v>9</v>
      </c>
      <c r="AM2492" s="16">
        <v>8</v>
      </c>
      <c r="AN2492" s="16">
        <v>7</v>
      </c>
      <c r="AO2492" s="16">
        <v>10</v>
      </c>
      <c r="AP2492" s="16">
        <v>10</v>
      </c>
      <c r="AQ2492" s="16">
        <v>1</v>
      </c>
      <c r="AR2492" s="16">
        <v>3</v>
      </c>
      <c r="AS2492" s="16">
        <v>2</v>
      </c>
      <c r="AT2492" s="16">
        <v>4</v>
      </c>
      <c r="AU2492">
        <v>1</v>
      </c>
      <c r="AV2492">
        <v>0</v>
      </c>
      <c r="AW2492">
        <v>0</v>
      </c>
      <c r="AX2492">
        <v>0</v>
      </c>
      <c r="AY2492">
        <v>0</v>
      </c>
      <c r="AZ2492">
        <v>0</v>
      </c>
    </row>
    <row r="2493" spans="1:52" x14ac:dyDescent="0.35">
      <c r="A2493">
        <v>16332</v>
      </c>
      <c r="B2493" t="s">
        <v>69</v>
      </c>
      <c r="C2493" t="s">
        <v>74</v>
      </c>
      <c r="D2493" t="s">
        <v>68</v>
      </c>
      <c r="E2493" t="s">
        <v>84</v>
      </c>
      <c r="F2493" t="s">
        <v>198</v>
      </c>
      <c r="G2493" t="s">
        <v>95</v>
      </c>
      <c r="H2493" t="s">
        <v>98</v>
      </c>
      <c r="I2493" t="s">
        <v>205</v>
      </c>
      <c r="J2493" t="s">
        <v>110</v>
      </c>
      <c r="K2493" t="s">
        <v>204</v>
      </c>
      <c r="L2493">
        <v>9</v>
      </c>
      <c r="P2493">
        <v>10</v>
      </c>
      <c r="Q2493">
        <v>9</v>
      </c>
      <c r="R2493">
        <v>9</v>
      </c>
      <c r="S2493">
        <v>9</v>
      </c>
      <c r="T2493">
        <v>8</v>
      </c>
      <c r="U2493">
        <v>9</v>
      </c>
      <c r="V2493" t="s">
        <v>123</v>
      </c>
      <c r="X2493">
        <v>4</v>
      </c>
      <c r="Y2493" t="s">
        <v>69</v>
      </c>
      <c r="AB2493">
        <v>5</v>
      </c>
      <c r="AE2493" s="16"/>
      <c r="AF2493" s="16"/>
      <c r="AG2493" s="16"/>
      <c r="AH2493" s="16"/>
      <c r="AI2493" s="16"/>
      <c r="AJ2493" s="16"/>
      <c r="AL2493" s="16"/>
      <c r="AM2493" s="16"/>
      <c r="AN2493" s="16"/>
      <c r="AO2493" s="16"/>
      <c r="AP2493" s="16"/>
      <c r="AQ2493" s="16"/>
      <c r="AR2493" s="16"/>
      <c r="AS2493" s="16"/>
      <c r="AT2493" s="16"/>
      <c r="AU2493">
        <v>1</v>
      </c>
      <c r="AV2493">
        <v>1</v>
      </c>
      <c r="AW2493">
        <v>0</v>
      </c>
      <c r="AX2493">
        <v>1</v>
      </c>
      <c r="AY2493">
        <v>0</v>
      </c>
      <c r="AZ2493">
        <v>0</v>
      </c>
    </row>
    <row r="2494" spans="1:52" x14ac:dyDescent="0.35">
      <c r="A2494">
        <v>16335</v>
      </c>
      <c r="B2494" t="s">
        <v>69</v>
      </c>
      <c r="C2494" t="s">
        <v>74</v>
      </c>
      <c r="D2494" t="s">
        <v>68</v>
      </c>
      <c r="E2494" t="s">
        <v>81</v>
      </c>
      <c r="F2494" t="s">
        <v>198</v>
      </c>
      <c r="G2494" t="s">
        <v>96</v>
      </c>
      <c r="H2494" t="s">
        <v>97</v>
      </c>
      <c r="I2494" t="s">
        <v>209</v>
      </c>
      <c r="J2494" t="s">
        <v>111</v>
      </c>
      <c r="K2494" t="s">
        <v>113</v>
      </c>
      <c r="L2494">
        <v>10</v>
      </c>
      <c r="X2494" s="16"/>
      <c r="Y2494" t="s">
        <v>68</v>
      </c>
      <c r="Z2494">
        <v>10</v>
      </c>
      <c r="AA2494">
        <v>4</v>
      </c>
      <c r="AB2494">
        <v>4</v>
      </c>
      <c r="AC2494">
        <v>8</v>
      </c>
      <c r="AD2494" t="s">
        <v>128</v>
      </c>
      <c r="AE2494" s="16">
        <v>4</v>
      </c>
      <c r="AF2494" s="16">
        <v>3</v>
      </c>
      <c r="AG2494" s="16">
        <v>3</v>
      </c>
      <c r="AH2494" s="16">
        <v>3</v>
      </c>
      <c r="AI2494" s="16">
        <v>3</v>
      </c>
      <c r="AJ2494" s="16"/>
      <c r="AK2494">
        <v>9</v>
      </c>
      <c r="AL2494" s="16">
        <v>8</v>
      </c>
      <c r="AM2494" s="16">
        <v>7</v>
      </c>
      <c r="AN2494" s="16">
        <v>8</v>
      </c>
      <c r="AO2494" s="16">
        <v>7</v>
      </c>
      <c r="AP2494" s="16">
        <v>7</v>
      </c>
      <c r="AQ2494" s="16">
        <v>4</v>
      </c>
      <c r="AR2494" s="16">
        <v>3</v>
      </c>
      <c r="AS2494" s="16">
        <v>2</v>
      </c>
      <c r="AT2494" s="16">
        <v>1</v>
      </c>
      <c r="AU2494">
        <v>1</v>
      </c>
      <c r="AV2494">
        <v>0</v>
      </c>
      <c r="AW2494">
        <v>0</v>
      </c>
      <c r="AX2494">
        <v>1</v>
      </c>
      <c r="AY2494">
        <v>1</v>
      </c>
      <c r="AZ2494">
        <v>0</v>
      </c>
    </row>
    <row r="2495" spans="1:52" x14ac:dyDescent="0.35">
      <c r="A2495">
        <v>16336</v>
      </c>
      <c r="B2495" t="s">
        <v>69</v>
      </c>
      <c r="C2495" t="s">
        <v>74</v>
      </c>
      <c r="D2495" t="s">
        <v>68</v>
      </c>
      <c r="E2495" t="s">
        <v>83</v>
      </c>
      <c r="F2495" t="s">
        <v>200</v>
      </c>
      <c r="G2495" t="s">
        <v>93</v>
      </c>
      <c r="H2495" t="s">
        <v>97</v>
      </c>
      <c r="I2495" t="s">
        <v>199</v>
      </c>
      <c r="J2495" t="s">
        <v>111</v>
      </c>
      <c r="K2495" t="s">
        <v>204</v>
      </c>
      <c r="L2495">
        <v>9</v>
      </c>
      <c r="X2495" s="16"/>
      <c r="Y2495" t="s">
        <v>69</v>
      </c>
      <c r="AB2495">
        <v>5</v>
      </c>
      <c r="AE2495" s="16"/>
      <c r="AF2495" s="16"/>
      <c r="AG2495" s="16"/>
      <c r="AH2495" s="16"/>
      <c r="AI2495" s="16"/>
      <c r="AJ2495" s="16"/>
      <c r="AK2495">
        <v>9</v>
      </c>
      <c r="AL2495" s="16">
        <v>10</v>
      </c>
      <c r="AM2495" s="16">
        <v>10</v>
      </c>
      <c r="AN2495" s="16">
        <v>9</v>
      </c>
      <c r="AO2495" s="16">
        <v>10</v>
      </c>
      <c r="AP2495" s="16">
        <v>8</v>
      </c>
      <c r="AQ2495" s="16">
        <v>1</v>
      </c>
      <c r="AR2495" s="16">
        <v>4</v>
      </c>
      <c r="AS2495" s="16">
        <v>3</v>
      </c>
      <c r="AT2495" s="16">
        <v>2</v>
      </c>
      <c r="AU2495">
        <v>0</v>
      </c>
      <c r="AV2495">
        <v>0</v>
      </c>
      <c r="AW2495">
        <v>0</v>
      </c>
      <c r="AX2495">
        <v>1</v>
      </c>
      <c r="AY2495">
        <v>1</v>
      </c>
      <c r="AZ2495">
        <v>0</v>
      </c>
    </row>
    <row r="2496" spans="1:52" x14ac:dyDescent="0.35">
      <c r="A2496">
        <v>16341</v>
      </c>
      <c r="B2496" t="s">
        <v>69</v>
      </c>
      <c r="C2496" t="s">
        <v>74</v>
      </c>
      <c r="D2496" t="s">
        <v>68</v>
      </c>
      <c r="E2496" t="s">
        <v>84</v>
      </c>
      <c r="F2496" t="s">
        <v>198</v>
      </c>
      <c r="G2496" t="s">
        <v>95</v>
      </c>
      <c r="H2496" t="s">
        <v>97</v>
      </c>
      <c r="I2496" t="s">
        <v>201</v>
      </c>
      <c r="J2496" t="s">
        <v>111</v>
      </c>
      <c r="K2496" t="s">
        <v>116</v>
      </c>
      <c r="L2496">
        <v>4</v>
      </c>
      <c r="X2496" s="16"/>
      <c r="Y2496" t="s">
        <v>68</v>
      </c>
      <c r="Z2496">
        <v>5</v>
      </c>
      <c r="AA2496">
        <v>5</v>
      </c>
      <c r="AB2496">
        <v>4</v>
      </c>
      <c r="AC2496">
        <v>4</v>
      </c>
      <c r="AD2496" t="s">
        <v>129</v>
      </c>
      <c r="AE2496" s="16">
        <v>5</v>
      </c>
      <c r="AF2496" s="16">
        <v>3</v>
      </c>
      <c r="AG2496" s="16">
        <v>3</v>
      </c>
      <c r="AH2496" s="16">
        <v>4</v>
      </c>
      <c r="AI2496" s="16"/>
      <c r="AJ2496" s="16">
        <v>2</v>
      </c>
      <c r="AK2496">
        <v>5</v>
      </c>
      <c r="AL2496" s="16">
        <v>4</v>
      </c>
      <c r="AM2496" s="16">
        <v>2</v>
      </c>
      <c r="AN2496" s="16">
        <v>7</v>
      </c>
      <c r="AO2496" s="16">
        <v>7</v>
      </c>
      <c r="AP2496" s="16">
        <v>7</v>
      </c>
      <c r="AQ2496" s="16">
        <v>1</v>
      </c>
      <c r="AR2496" s="16">
        <v>3</v>
      </c>
      <c r="AS2496" s="16">
        <v>2</v>
      </c>
      <c r="AT2496" s="16">
        <v>4</v>
      </c>
      <c r="AU2496">
        <v>0</v>
      </c>
      <c r="AV2496">
        <v>1</v>
      </c>
      <c r="AW2496">
        <v>1</v>
      </c>
      <c r="AX2496">
        <v>1</v>
      </c>
      <c r="AY2496">
        <v>0</v>
      </c>
      <c r="AZ2496">
        <v>0</v>
      </c>
    </row>
    <row r="2497" spans="1:52" x14ac:dyDescent="0.35">
      <c r="A2497">
        <v>16346</v>
      </c>
      <c r="B2497" t="s">
        <v>69</v>
      </c>
      <c r="C2497" t="s">
        <v>74</v>
      </c>
      <c r="D2497" t="s">
        <v>68</v>
      </c>
      <c r="E2497" t="s">
        <v>77</v>
      </c>
      <c r="F2497" t="s">
        <v>200</v>
      </c>
      <c r="G2497" t="s">
        <v>96</v>
      </c>
      <c r="H2497" t="s">
        <v>99</v>
      </c>
      <c r="I2497" t="s">
        <v>209</v>
      </c>
      <c r="J2497" t="s">
        <v>110</v>
      </c>
      <c r="K2497" t="s">
        <v>116</v>
      </c>
      <c r="L2497">
        <v>10</v>
      </c>
      <c r="P2497">
        <v>7</v>
      </c>
      <c r="Q2497">
        <v>4</v>
      </c>
      <c r="R2497">
        <v>8</v>
      </c>
      <c r="S2497">
        <v>9</v>
      </c>
      <c r="T2497">
        <v>9</v>
      </c>
      <c r="U2497">
        <v>4</v>
      </c>
      <c r="V2497" t="s">
        <v>125</v>
      </c>
      <c r="X2497">
        <v>4</v>
      </c>
      <c r="Y2497" t="s">
        <v>69</v>
      </c>
      <c r="AB2497">
        <v>4</v>
      </c>
      <c r="AE2497" s="16"/>
      <c r="AF2497" s="16"/>
      <c r="AG2497" s="16"/>
      <c r="AH2497" s="16"/>
      <c r="AI2497" s="16"/>
      <c r="AJ2497" s="16"/>
      <c r="AL2497" s="16"/>
      <c r="AM2497" s="16"/>
      <c r="AN2497" s="16"/>
      <c r="AO2497" s="16"/>
      <c r="AP2497" s="16"/>
      <c r="AQ2497" s="16"/>
      <c r="AR2497" s="16"/>
      <c r="AS2497" s="16"/>
      <c r="AT2497" s="16"/>
      <c r="AU2497">
        <v>0</v>
      </c>
      <c r="AV2497">
        <v>0</v>
      </c>
      <c r="AW2497">
        <v>0</v>
      </c>
      <c r="AX2497">
        <v>1</v>
      </c>
      <c r="AY2497">
        <v>0</v>
      </c>
      <c r="AZ2497">
        <v>0</v>
      </c>
    </row>
    <row r="2498" spans="1:52" x14ac:dyDescent="0.35">
      <c r="A2498">
        <v>16347</v>
      </c>
      <c r="B2498" t="s">
        <v>69</v>
      </c>
      <c r="C2498" t="s">
        <v>74</v>
      </c>
      <c r="D2498" t="s">
        <v>68</v>
      </c>
      <c r="E2498" t="s">
        <v>77</v>
      </c>
      <c r="F2498" t="s">
        <v>196</v>
      </c>
      <c r="G2498" t="s">
        <v>96</v>
      </c>
      <c r="H2498" t="s">
        <v>97</v>
      </c>
      <c r="I2498" t="s">
        <v>205</v>
      </c>
      <c r="J2498" t="s">
        <v>111</v>
      </c>
      <c r="K2498" t="s">
        <v>117</v>
      </c>
      <c r="L2498">
        <v>10</v>
      </c>
      <c r="X2498" s="16"/>
      <c r="Y2498" t="s">
        <v>69</v>
      </c>
      <c r="AB2498">
        <v>5</v>
      </c>
      <c r="AE2498" s="16"/>
      <c r="AF2498" s="16"/>
      <c r="AG2498" s="16"/>
      <c r="AH2498" s="16"/>
      <c r="AI2498" s="16"/>
      <c r="AJ2498" s="16"/>
      <c r="AK2498">
        <v>9</v>
      </c>
      <c r="AL2498" s="16">
        <v>9</v>
      </c>
      <c r="AM2498" s="16">
        <v>10</v>
      </c>
      <c r="AN2498" s="16">
        <v>10</v>
      </c>
      <c r="AO2498" s="16">
        <v>8</v>
      </c>
      <c r="AP2498" s="16">
        <v>10</v>
      </c>
      <c r="AQ2498" s="16">
        <v>2</v>
      </c>
      <c r="AR2498" s="16">
        <v>1</v>
      </c>
      <c r="AS2498" s="16">
        <v>3</v>
      </c>
      <c r="AT2498" s="16">
        <v>4</v>
      </c>
      <c r="AU2498">
        <v>0</v>
      </c>
      <c r="AV2498">
        <v>1</v>
      </c>
      <c r="AW2498">
        <v>0</v>
      </c>
      <c r="AX2498">
        <v>0</v>
      </c>
      <c r="AY2498">
        <v>0</v>
      </c>
      <c r="AZ2498">
        <v>0</v>
      </c>
    </row>
    <row r="2499" spans="1:52" x14ac:dyDescent="0.35">
      <c r="A2499">
        <v>16348</v>
      </c>
      <c r="B2499" t="s">
        <v>69</v>
      </c>
      <c r="C2499" t="s">
        <v>74</v>
      </c>
      <c r="D2499" t="s">
        <v>68</v>
      </c>
      <c r="E2499" t="s">
        <v>75</v>
      </c>
      <c r="F2499" t="s">
        <v>200</v>
      </c>
      <c r="G2499" t="s">
        <v>93</v>
      </c>
      <c r="H2499" t="s">
        <v>98</v>
      </c>
      <c r="I2499" t="s">
        <v>206</v>
      </c>
      <c r="J2499" t="s">
        <v>112</v>
      </c>
      <c r="K2499" t="s">
        <v>116</v>
      </c>
      <c r="L2499">
        <v>8</v>
      </c>
      <c r="X2499" s="16"/>
      <c r="Y2499" t="s">
        <v>68</v>
      </c>
      <c r="Z2499">
        <v>7</v>
      </c>
      <c r="AA2499">
        <v>4</v>
      </c>
      <c r="AB2499">
        <v>5</v>
      </c>
      <c r="AC2499">
        <v>10</v>
      </c>
      <c r="AD2499" t="s">
        <v>129</v>
      </c>
      <c r="AE2499" s="16">
        <v>4</v>
      </c>
      <c r="AF2499" s="16">
        <v>5</v>
      </c>
      <c r="AG2499" s="16">
        <v>4</v>
      </c>
      <c r="AH2499" s="16">
        <v>5</v>
      </c>
      <c r="AI2499" s="16"/>
      <c r="AJ2499" s="16">
        <v>2</v>
      </c>
      <c r="AK2499">
        <v>9</v>
      </c>
      <c r="AL2499" s="16">
        <v>8</v>
      </c>
      <c r="AM2499" s="16">
        <v>9</v>
      </c>
      <c r="AN2499" s="16">
        <v>9</v>
      </c>
      <c r="AO2499" s="16">
        <v>10</v>
      </c>
      <c r="AP2499" s="16">
        <v>7</v>
      </c>
      <c r="AQ2499" s="16">
        <v>1</v>
      </c>
      <c r="AR2499" s="16">
        <v>3</v>
      </c>
      <c r="AS2499" s="16">
        <v>4</v>
      </c>
      <c r="AT2499" s="16">
        <v>2</v>
      </c>
      <c r="AU2499">
        <v>1</v>
      </c>
      <c r="AV2499">
        <v>0</v>
      </c>
      <c r="AW2499">
        <v>0</v>
      </c>
      <c r="AX2499">
        <v>0</v>
      </c>
      <c r="AY2499">
        <v>0</v>
      </c>
      <c r="AZ2499">
        <v>0</v>
      </c>
    </row>
    <row r="2500" spans="1:52" x14ac:dyDescent="0.35">
      <c r="A2500">
        <v>16351</v>
      </c>
      <c r="B2500" t="s">
        <v>69</v>
      </c>
      <c r="C2500" t="s">
        <v>74</v>
      </c>
      <c r="D2500" t="s">
        <v>68</v>
      </c>
      <c r="E2500" t="s">
        <v>77</v>
      </c>
      <c r="F2500" t="s">
        <v>198</v>
      </c>
      <c r="G2500" t="s">
        <v>96</v>
      </c>
      <c r="H2500" t="s">
        <v>98</v>
      </c>
      <c r="I2500" t="s">
        <v>203</v>
      </c>
      <c r="J2500" t="s">
        <v>111</v>
      </c>
      <c r="K2500" t="s">
        <v>204</v>
      </c>
      <c r="L2500">
        <v>9</v>
      </c>
      <c r="X2500" s="16"/>
      <c r="Y2500" t="s">
        <v>69</v>
      </c>
      <c r="AB2500">
        <v>5</v>
      </c>
      <c r="AE2500" s="16"/>
      <c r="AF2500" s="16"/>
      <c r="AG2500" s="16"/>
      <c r="AH2500" s="16"/>
      <c r="AI2500" s="16"/>
      <c r="AJ2500" s="16"/>
      <c r="AK2500">
        <v>9</v>
      </c>
      <c r="AL2500" s="16">
        <v>9</v>
      </c>
      <c r="AM2500" s="16">
        <v>7</v>
      </c>
      <c r="AN2500" s="16">
        <v>7</v>
      </c>
      <c r="AO2500" s="16">
        <v>9</v>
      </c>
      <c r="AP2500" s="16">
        <v>9</v>
      </c>
      <c r="AQ2500" s="16">
        <v>2</v>
      </c>
      <c r="AR2500" s="16">
        <v>1</v>
      </c>
      <c r="AS2500" s="16">
        <v>4</v>
      </c>
      <c r="AT2500" s="16">
        <v>3</v>
      </c>
      <c r="AU2500">
        <v>1</v>
      </c>
      <c r="AV2500">
        <v>0</v>
      </c>
      <c r="AW2500">
        <v>0</v>
      </c>
      <c r="AX2500">
        <v>0</v>
      </c>
      <c r="AY2500">
        <v>0</v>
      </c>
      <c r="AZ2500">
        <v>0</v>
      </c>
    </row>
    <row r="2501" spans="1:52" x14ac:dyDescent="0.35">
      <c r="A2501">
        <v>16354</v>
      </c>
      <c r="B2501" t="s">
        <v>69</v>
      </c>
      <c r="C2501" t="s">
        <v>74</v>
      </c>
      <c r="D2501" t="s">
        <v>68</v>
      </c>
      <c r="E2501" t="s">
        <v>75</v>
      </c>
      <c r="F2501" t="s">
        <v>200</v>
      </c>
      <c r="G2501" t="s">
        <v>96</v>
      </c>
      <c r="H2501" t="s">
        <v>99</v>
      </c>
      <c r="I2501" t="s">
        <v>199</v>
      </c>
      <c r="J2501" t="s">
        <v>111</v>
      </c>
      <c r="K2501" t="s">
        <v>202</v>
      </c>
      <c r="L2501">
        <v>10</v>
      </c>
      <c r="X2501" s="16"/>
      <c r="Y2501" t="s">
        <v>69</v>
      </c>
      <c r="AB2501">
        <v>4</v>
      </c>
      <c r="AE2501" s="16"/>
      <c r="AF2501" s="16"/>
      <c r="AG2501" s="16"/>
      <c r="AH2501" s="16"/>
      <c r="AI2501" s="16"/>
      <c r="AJ2501" s="16"/>
      <c r="AK2501">
        <v>9</v>
      </c>
      <c r="AL2501" s="16">
        <v>9</v>
      </c>
      <c r="AM2501" s="16">
        <v>10</v>
      </c>
      <c r="AN2501" s="16">
        <v>7</v>
      </c>
      <c r="AO2501" s="16">
        <v>7</v>
      </c>
      <c r="AP2501" s="16">
        <v>9</v>
      </c>
      <c r="AQ2501" s="16">
        <v>2</v>
      </c>
      <c r="AR2501" s="16">
        <v>3</v>
      </c>
      <c r="AS2501" s="16">
        <v>4</v>
      </c>
      <c r="AT2501" s="16">
        <v>1</v>
      </c>
      <c r="AU2501">
        <v>1</v>
      </c>
      <c r="AV2501">
        <v>0</v>
      </c>
      <c r="AW2501">
        <v>0</v>
      </c>
      <c r="AX2501">
        <v>0</v>
      </c>
      <c r="AY2501">
        <v>1</v>
      </c>
      <c r="AZ2501">
        <v>0</v>
      </c>
    </row>
    <row r="2502" spans="1:52" x14ac:dyDescent="0.35">
      <c r="A2502">
        <v>16356</v>
      </c>
      <c r="B2502" t="s">
        <v>69</v>
      </c>
      <c r="C2502" t="s">
        <v>74</v>
      </c>
      <c r="D2502" t="s">
        <v>68</v>
      </c>
      <c r="E2502" t="s">
        <v>86</v>
      </c>
      <c r="F2502" t="s">
        <v>196</v>
      </c>
      <c r="G2502" t="s">
        <v>96</v>
      </c>
      <c r="H2502" t="s">
        <v>97</v>
      </c>
      <c r="I2502" t="s">
        <v>209</v>
      </c>
      <c r="J2502" t="s">
        <v>111</v>
      </c>
      <c r="K2502" t="s">
        <v>117</v>
      </c>
      <c r="L2502">
        <v>9</v>
      </c>
      <c r="X2502" s="16"/>
      <c r="Y2502" t="s">
        <v>68</v>
      </c>
      <c r="Z2502">
        <v>9</v>
      </c>
      <c r="AA2502">
        <v>4</v>
      </c>
      <c r="AB2502">
        <v>4</v>
      </c>
      <c r="AC2502">
        <v>10</v>
      </c>
      <c r="AD2502" t="s">
        <v>129</v>
      </c>
      <c r="AE2502" s="16">
        <v>4</v>
      </c>
      <c r="AF2502" s="16">
        <v>5</v>
      </c>
      <c r="AG2502" s="16">
        <v>3</v>
      </c>
      <c r="AH2502" s="16">
        <v>5</v>
      </c>
      <c r="AI2502" s="16"/>
      <c r="AJ2502" s="16">
        <v>2</v>
      </c>
      <c r="AK2502">
        <v>9</v>
      </c>
      <c r="AL2502" s="16">
        <v>10</v>
      </c>
      <c r="AM2502" s="16">
        <v>8</v>
      </c>
      <c r="AN2502" s="16">
        <v>7</v>
      </c>
      <c r="AO2502" s="16">
        <v>7</v>
      </c>
      <c r="AP2502" s="16">
        <v>8</v>
      </c>
      <c r="AQ2502" s="16">
        <v>4</v>
      </c>
      <c r="AR2502" s="16">
        <v>3</v>
      </c>
      <c r="AS2502" s="16">
        <v>2</v>
      </c>
      <c r="AT2502" s="16">
        <v>1</v>
      </c>
      <c r="AU2502">
        <v>0</v>
      </c>
      <c r="AV2502">
        <v>0</v>
      </c>
      <c r="AW2502">
        <v>0</v>
      </c>
      <c r="AX2502">
        <v>0</v>
      </c>
      <c r="AY2502">
        <v>1</v>
      </c>
      <c r="AZ2502">
        <v>0</v>
      </c>
    </row>
    <row r="2503" spans="1:52" x14ac:dyDescent="0.35">
      <c r="A2503">
        <v>16361</v>
      </c>
      <c r="B2503" t="s">
        <v>69</v>
      </c>
      <c r="C2503" t="s">
        <v>74</v>
      </c>
      <c r="D2503" t="s">
        <v>68</v>
      </c>
      <c r="E2503" t="s">
        <v>76</v>
      </c>
      <c r="F2503" t="s">
        <v>196</v>
      </c>
      <c r="G2503" t="s">
        <v>96</v>
      </c>
      <c r="H2503" t="s">
        <v>97</v>
      </c>
      <c r="I2503" t="s">
        <v>199</v>
      </c>
      <c r="J2503" t="s">
        <v>111</v>
      </c>
      <c r="K2503" t="s">
        <v>116</v>
      </c>
      <c r="L2503">
        <v>8</v>
      </c>
      <c r="X2503" s="16"/>
      <c r="Y2503" t="s">
        <v>69</v>
      </c>
      <c r="AB2503">
        <v>3</v>
      </c>
      <c r="AE2503" s="16"/>
      <c r="AF2503" s="16"/>
      <c r="AG2503" s="16"/>
      <c r="AH2503" s="16"/>
      <c r="AI2503" s="16"/>
      <c r="AJ2503" s="16"/>
      <c r="AK2503">
        <v>9</v>
      </c>
      <c r="AL2503" s="16">
        <v>9</v>
      </c>
      <c r="AM2503" s="16">
        <v>10</v>
      </c>
      <c r="AN2503" s="16">
        <v>8</v>
      </c>
      <c r="AO2503" s="16">
        <v>8</v>
      </c>
      <c r="AP2503" s="16">
        <v>10</v>
      </c>
      <c r="AQ2503" s="16">
        <v>4</v>
      </c>
      <c r="AR2503" s="16">
        <v>1</v>
      </c>
      <c r="AS2503" s="16">
        <v>3</v>
      </c>
      <c r="AT2503" s="16">
        <v>2</v>
      </c>
      <c r="AU2503">
        <v>0</v>
      </c>
      <c r="AV2503">
        <v>0</v>
      </c>
      <c r="AW2503">
        <v>0</v>
      </c>
      <c r="AX2503">
        <v>1</v>
      </c>
      <c r="AY2503">
        <v>1</v>
      </c>
      <c r="AZ2503">
        <v>0</v>
      </c>
    </row>
    <row r="2504" spans="1:52" x14ac:dyDescent="0.35">
      <c r="A2504">
        <v>16366</v>
      </c>
      <c r="B2504" t="s">
        <v>69</v>
      </c>
      <c r="C2504" t="s">
        <v>74</v>
      </c>
      <c r="D2504" t="s">
        <v>68</v>
      </c>
      <c r="E2504" t="s">
        <v>86</v>
      </c>
      <c r="F2504" t="s">
        <v>208</v>
      </c>
      <c r="G2504" t="s">
        <v>93</v>
      </c>
      <c r="H2504" t="s">
        <v>97</v>
      </c>
      <c r="I2504" t="s">
        <v>201</v>
      </c>
      <c r="J2504" t="s">
        <v>111</v>
      </c>
      <c r="K2504" t="s">
        <v>204</v>
      </c>
      <c r="L2504">
        <v>9</v>
      </c>
      <c r="X2504" s="16"/>
      <c r="Y2504" t="s">
        <v>68</v>
      </c>
      <c r="Z2504">
        <v>9</v>
      </c>
      <c r="AA2504">
        <v>4</v>
      </c>
      <c r="AB2504">
        <v>4</v>
      </c>
      <c r="AC2504">
        <v>9</v>
      </c>
      <c r="AD2504" t="s">
        <v>129</v>
      </c>
      <c r="AE2504" s="16">
        <v>5</v>
      </c>
      <c r="AF2504" s="16">
        <v>4</v>
      </c>
      <c r="AG2504" s="16">
        <v>3</v>
      </c>
      <c r="AH2504" s="16">
        <v>4</v>
      </c>
      <c r="AI2504" s="16"/>
      <c r="AJ2504" s="16">
        <v>2</v>
      </c>
      <c r="AK2504">
        <v>10</v>
      </c>
      <c r="AL2504" s="16">
        <v>10</v>
      </c>
      <c r="AM2504" s="16">
        <v>10</v>
      </c>
      <c r="AN2504" s="16">
        <v>9</v>
      </c>
      <c r="AO2504" s="16">
        <v>9</v>
      </c>
      <c r="AP2504" s="16">
        <v>9</v>
      </c>
      <c r="AQ2504" s="16">
        <v>4</v>
      </c>
      <c r="AR2504" s="16">
        <v>3</v>
      </c>
      <c r="AS2504" s="16">
        <v>2</v>
      </c>
      <c r="AT2504" s="16">
        <v>1</v>
      </c>
      <c r="AU2504">
        <v>0</v>
      </c>
      <c r="AV2504">
        <v>0</v>
      </c>
      <c r="AW2504">
        <v>1</v>
      </c>
      <c r="AX2504">
        <v>1</v>
      </c>
      <c r="AY2504">
        <v>0</v>
      </c>
      <c r="AZ2504">
        <v>0</v>
      </c>
    </row>
    <row r="2505" spans="1:52" x14ac:dyDescent="0.35">
      <c r="A2505">
        <v>16369</v>
      </c>
      <c r="B2505" t="s">
        <v>69</v>
      </c>
      <c r="C2505" t="s">
        <v>74</v>
      </c>
      <c r="D2505" t="s">
        <v>68</v>
      </c>
      <c r="E2505" t="s">
        <v>86</v>
      </c>
      <c r="F2505" t="s">
        <v>198</v>
      </c>
      <c r="G2505" t="s">
        <v>96</v>
      </c>
      <c r="H2505" t="s">
        <v>98</v>
      </c>
      <c r="I2505" t="s">
        <v>209</v>
      </c>
      <c r="J2505" t="s">
        <v>112</v>
      </c>
      <c r="K2505" t="s">
        <v>202</v>
      </c>
      <c r="L2505">
        <v>8</v>
      </c>
      <c r="X2505" s="16"/>
      <c r="Y2505" t="s">
        <v>68</v>
      </c>
      <c r="Z2505">
        <v>9</v>
      </c>
      <c r="AA2505">
        <v>4</v>
      </c>
      <c r="AB2505">
        <v>3</v>
      </c>
      <c r="AC2505">
        <v>7</v>
      </c>
      <c r="AD2505" t="s">
        <v>129</v>
      </c>
      <c r="AE2505" s="16">
        <v>5</v>
      </c>
      <c r="AF2505" s="16">
        <v>3</v>
      </c>
      <c r="AG2505" s="16">
        <v>3</v>
      </c>
      <c r="AH2505" s="16">
        <v>4</v>
      </c>
      <c r="AI2505" s="16"/>
      <c r="AJ2505" s="16">
        <v>2</v>
      </c>
      <c r="AK2505">
        <v>6</v>
      </c>
      <c r="AL2505" s="16">
        <v>8</v>
      </c>
      <c r="AM2505" s="16">
        <v>5</v>
      </c>
      <c r="AN2505" s="16">
        <v>7</v>
      </c>
      <c r="AO2505" s="16">
        <v>8</v>
      </c>
      <c r="AP2505" s="16">
        <v>8</v>
      </c>
      <c r="AQ2505" s="16">
        <v>2</v>
      </c>
      <c r="AR2505" s="16">
        <v>1</v>
      </c>
      <c r="AS2505" s="16">
        <v>4</v>
      </c>
      <c r="AT2505" s="16">
        <v>3</v>
      </c>
      <c r="AU2505">
        <v>0</v>
      </c>
      <c r="AV2505">
        <v>1</v>
      </c>
      <c r="AW2505">
        <v>0</v>
      </c>
      <c r="AX2505">
        <v>1</v>
      </c>
      <c r="AY2505">
        <v>0</v>
      </c>
      <c r="AZ2505">
        <v>0</v>
      </c>
    </row>
    <row r="2506" spans="1:52" x14ac:dyDescent="0.35">
      <c r="A2506">
        <v>16371</v>
      </c>
      <c r="B2506" t="s">
        <v>69</v>
      </c>
      <c r="C2506" t="s">
        <v>74</v>
      </c>
      <c r="D2506" t="s">
        <v>68</v>
      </c>
      <c r="E2506" t="s">
        <v>83</v>
      </c>
      <c r="F2506" t="s">
        <v>198</v>
      </c>
      <c r="G2506" t="s">
        <v>96</v>
      </c>
      <c r="H2506" t="s">
        <v>97</v>
      </c>
      <c r="I2506" t="s">
        <v>197</v>
      </c>
      <c r="J2506" t="s">
        <v>111</v>
      </c>
      <c r="K2506" t="s">
        <v>204</v>
      </c>
      <c r="L2506">
        <v>9</v>
      </c>
      <c r="X2506" s="16"/>
      <c r="Y2506" t="s">
        <v>69</v>
      </c>
      <c r="AB2506">
        <v>5</v>
      </c>
      <c r="AE2506" s="16"/>
      <c r="AF2506" s="16"/>
      <c r="AG2506" s="16"/>
      <c r="AH2506" s="16"/>
      <c r="AI2506" s="16"/>
      <c r="AJ2506" s="16"/>
      <c r="AK2506">
        <v>10</v>
      </c>
      <c r="AL2506" s="16">
        <v>8</v>
      </c>
      <c r="AM2506" s="16">
        <v>8</v>
      </c>
      <c r="AN2506" s="16">
        <v>8</v>
      </c>
      <c r="AO2506" s="16">
        <v>7</v>
      </c>
      <c r="AP2506" s="16">
        <v>8</v>
      </c>
      <c r="AQ2506" s="16">
        <v>2</v>
      </c>
      <c r="AR2506" s="16">
        <v>1</v>
      </c>
      <c r="AS2506" s="16">
        <v>4</v>
      </c>
      <c r="AT2506" s="16">
        <v>3</v>
      </c>
      <c r="AU2506">
        <v>0</v>
      </c>
      <c r="AV2506">
        <v>0</v>
      </c>
      <c r="AW2506">
        <v>0</v>
      </c>
      <c r="AX2506">
        <v>1</v>
      </c>
      <c r="AY2506">
        <v>1</v>
      </c>
      <c r="AZ2506">
        <v>0</v>
      </c>
    </row>
    <row r="2507" spans="1:52" x14ac:dyDescent="0.35">
      <c r="A2507">
        <v>16372</v>
      </c>
      <c r="B2507" t="s">
        <v>69</v>
      </c>
      <c r="C2507" t="s">
        <v>74</v>
      </c>
      <c r="D2507" t="s">
        <v>68</v>
      </c>
      <c r="E2507" t="s">
        <v>79</v>
      </c>
      <c r="F2507" t="s">
        <v>198</v>
      </c>
      <c r="G2507" t="s">
        <v>95</v>
      </c>
      <c r="H2507" t="s">
        <v>97</v>
      </c>
      <c r="I2507" t="s">
        <v>199</v>
      </c>
      <c r="J2507" t="s">
        <v>111</v>
      </c>
      <c r="K2507" t="s">
        <v>117</v>
      </c>
      <c r="L2507">
        <v>9</v>
      </c>
      <c r="X2507" s="16"/>
      <c r="Y2507" t="s">
        <v>68</v>
      </c>
      <c r="Z2507">
        <v>8</v>
      </c>
      <c r="AA2507">
        <v>5</v>
      </c>
      <c r="AB2507">
        <v>4</v>
      </c>
      <c r="AC2507">
        <v>8</v>
      </c>
      <c r="AD2507" t="s">
        <v>128</v>
      </c>
      <c r="AE2507" s="16">
        <v>3</v>
      </c>
      <c r="AF2507" s="16">
        <v>4</v>
      </c>
      <c r="AG2507" s="16">
        <v>3</v>
      </c>
      <c r="AH2507" s="16">
        <v>5</v>
      </c>
      <c r="AI2507" s="16">
        <v>2</v>
      </c>
      <c r="AJ2507" s="16"/>
      <c r="AK2507">
        <v>10</v>
      </c>
      <c r="AL2507" s="16">
        <v>9</v>
      </c>
      <c r="AM2507" s="16">
        <v>9</v>
      </c>
      <c r="AN2507" s="16">
        <v>8</v>
      </c>
      <c r="AO2507" s="16">
        <v>9</v>
      </c>
      <c r="AP2507" s="16">
        <v>8</v>
      </c>
      <c r="AQ2507" s="16">
        <v>2</v>
      </c>
      <c r="AR2507" s="16">
        <v>3</v>
      </c>
      <c r="AS2507" s="16">
        <v>1</v>
      </c>
      <c r="AT2507" s="16">
        <v>4</v>
      </c>
      <c r="AU2507">
        <v>1</v>
      </c>
      <c r="AV2507">
        <v>0</v>
      </c>
      <c r="AW2507">
        <v>0</v>
      </c>
      <c r="AX2507">
        <v>1</v>
      </c>
      <c r="AY2507">
        <v>1</v>
      </c>
      <c r="AZ2507">
        <v>0</v>
      </c>
    </row>
    <row r="2508" spans="1:52" x14ac:dyDescent="0.35">
      <c r="A2508">
        <v>16374</v>
      </c>
      <c r="B2508" t="s">
        <v>69</v>
      </c>
      <c r="C2508" t="s">
        <v>74</v>
      </c>
      <c r="D2508" t="s">
        <v>68</v>
      </c>
      <c r="E2508" t="s">
        <v>78</v>
      </c>
      <c r="F2508" t="s">
        <v>196</v>
      </c>
      <c r="G2508" t="s">
        <v>96</v>
      </c>
      <c r="H2508" t="s">
        <v>98</v>
      </c>
      <c r="I2508" t="s">
        <v>199</v>
      </c>
      <c r="J2508" t="s">
        <v>111</v>
      </c>
      <c r="K2508" t="s">
        <v>204</v>
      </c>
      <c r="L2508">
        <v>4</v>
      </c>
      <c r="X2508" s="16"/>
      <c r="Y2508" t="s">
        <v>69</v>
      </c>
      <c r="AB2508">
        <v>3</v>
      </c>
      <c r="AE2508" s="16"/>
      <c r="AF2508" s="16"/>
      <c r="AG2508" s="16"/>
      <c r="AH2508" s="16"/>
      <c r="AI2508" s="16"/>
      <c r="AJ2508" s="16"/>
      <c r="AK2508">
        <v>6</v>
      </c>
      <c r="AL2508" s="16">
        <v>7</v>
      </c>
      <c r="AM2508" s="16">
        <v>8</v>
      </c>
      <c r="AN2508" s="16">
        <v>6</v>
      </c>
      <c r="AO2508" s="16">
        <v>9</v>
      </c>
      <c r="AP2508" s="16">
        <v>7</v>
      </c>
      <c r="AQ2508" s="16">
        <v>3</v>
      </c>
      <c r="AR2508" s="16">
        <v>4</v>
      </c>
      <c r="AS2508" s="16">
        <v>2</v>
      </c>
      <c r="AT2508" s="16">
        <v>1</v>
      </c>
      <c r="AU2508">
        <v>1</v>
      </c>
      <c r="AV2508">
        <v>0</v>
      </c>
      <c r="AW2508">
        <v>0</v>
      </c>
      <c r="AX2508">
        <v>1</v>
      </c>
      <c r="AY2508">
        <v>1</v>
      </c>
      <c r="AZ2508">
        <v>0</v>
      </c>
    </row>
    <row r="2509" spans="1:52" x14ac:dyDescent="0.35">
      <c r="A2509">
        <v>16375</v>
      </c>
      <c r="B2509" t="s">
        <v>69</v>
      </c>
      <c r="C2509" t="s">
        <v>74</v>
      </c>
      <c r="D2509" t="s">
        <v>68</v>
      </c>
      <c r="E2509" t="s">
        <v>83</v>
      </c>
      <c r="F2509" t="s">
        <v>196</v>
      </c>
      <c r="G2509" t="s">
        <v>96</v>
      </c>
      <c r="H2509" t="s">
        <v>98</v>
      </c>
      <c r="I2509" t="s">
        <v>209</v>
      </c>
      <c r="J2509" t="s">
        <v>111</v>
      </c>
      <c r="K2509" t="s">
        <v>202</v>
      </c>
      <c r="L2509">
        <v>9</v>
      </c>
      <c r="X2509" s="16"/>
      <c r="Y2509" t="s">
        <v>69</v>
      </c>
      <c r="AB2509">
        <v>5</v>
      </c>
      <c r="AE2509" s="16"/>
      <c r="AF2509" s="16"/>
      <c r="AG2509" s="16"/>
      <c r="AH2509" s="16"/>
      <c r="AI2509" s="16"/>
      <c r="AJ2509" s="16"/>
      <c r="AK2509">
        <v>10</v>
      </c>
      <c r="AL2509" s="16">
        <v>9</v>
      </c>
      <c r="AM2509" s="16">
        <v>7</v>
      </c>
      <c r="AN2509" s="16">
        <v>10</v>
      </c>
      <c r="AO2509" s="16">
        <v>9</v>
      </c>
      <c r="AP2509" s="16">
        <v>9</v>
      </c>
      <c r="AQ2509" s="16">
        <v>4</v>
      </c>
      <c r="AR2509" s="16">
        <v>3</v>
      </c>
      <c r="AS2509" s="16">
        <v>2</v>
      </c>
      <c r="AT2509" s="16">
        <v>1</v>
      </c>
      <c r="AU2509">
        <v>1</v>
      </c>
      <c r="AV2509">
        <v>0</v>
      </c>
      <c r="AW2509">
        <v>0</v>
      </c>
      <c r="AX2509">
        <v>1</v>
      </c>
      <c r="AY2509">
        <v>1</v>
      </c>
      <c r="AZ2509">
        <v>0</v>
      </c>
    </row>
    <row r="2510" spans="1:52" x14ac:dyDescent="0.35">
      <c r="A2510">
        <v>16377</v>
      </c>
      <c r="B2510" t="s">
        <v>69</v>
      </c>
      <c r="C2510" t="s">
        <v>74</v>
      </c>
      <c r="D2510" t="s">
        <v>68</v>
      </c>
      <c r="E2510" t="s">
        <v>84</v>
      </c>
      <c r="F2510" t="s">
        <v>200</v>
      </c>
      <c r="G2510" t="s">
        <v>95</v>
      </c>
      <c r="H2510" t="s">
        <v>98</v>
      </c>
      <c r="I2510" t="s">
        <v>201</v>
      </c>
      <c r="J2510" t="s">
        <v>111</v>
      </c>
      <c r="K2510" t="s">
        <v>116</v>
      </c>
      <c r="L2510">
        <v>8</v>
      </c>
      <c r="X2510" s="16"/>
      <c r="Y2510" t="s">
        <v>68</v>
      </c>
      <c r="Z2510">
        <v>9</v>
      </c>
      <c r="AA2510">
        <v>5</v>
      </c>
      <c r="AB2510">
        <v>4</v>
      </c>
      <c r="AC2510">
        <v>10</v>
      </c>
      <c r="AD2510" t="s">
        <v>128</v>
      </c>
      <c r="AE2510" s="16">
        <v>3</v>
      </c>
      <c r="AF2510" s="16">
        <v>3</v>
      </c>
      <c r="AG2510" s="16">
        <v>3</v>
      </c>
      <c r="AH2510" s="16">
        <v>4</v>
      </c>
      <c r="AI2510" s="16">
        <v>1</v>
      </c>
      <c r="AJ2510" s="16"/>
      <c r="AK2510">
        <v>9</v>
      </c>
      <c r="AL2510" s="16">
        <v>10</v>
      </c>
      <c r="AM2510" s="16">
        <v>7</v>
      </c>
      <c r="AN2510" s="16">
        <v>6</v>
      </c>
      <c r="AO2510" s="16">
        <v>6</v>
      </c>
      <c r="AP2510" s="16">
        <v>8</v>
      </c>
      <c r="AQ2510" s="16">
        <v>1</v>
      </c>
      <c r="AR2510" s="16">
        <v>3</v>
      </c>
      <c r="AS2510" s="16">
        <v>2</v>
      </c>
      <c r="AT2510" s="16">
        <v>4</v>
      </c>
      <c r="AU2510">
        <v>1</v>
      </c>
      <c r="AV2510">
        <v>0</v>
      </c>
      <c r="AW2510">
        <v>0</v>
      </c>
      <c r="AX2510">
        <v>0</v>
      </c>
      <c r="AY2510">
        <v>0</v>
      </c>
      <c r="AZ2510">
        <v>0</v>
      </c>
    </row>
    <row r="2511" spans="1:52" x14ac:dyDescent="0.35">
      <c r="A2511">
        <v>16380</v>
      </c>
      <c r="B2511" t="s">
        <v>69</v>
      </c>
      <c r="C2511" t="s">
        <v>74</v>
      </c>
      <c r="D2511" t="s">
        <v>68</v>
      </c>
      <c r="E2511" t="s">
        <v>84</v>
      </c>
      <c r="F2511" t="s">
        <v>196</v>
      </c>
      <c r="G2511" t="s">
        <v>96</v>
      </c>
      <c r="H2511" t="s">
        <v>98</v>
      </c>
      <c r="I2511" t="s">
        <v>206</v>
      </c>
      <c r="J2511" t="s">
        <v>112</v>
      </c>
      <c r="K2511" t="s">
        <v>204</v>
      </c>
      <c r="L2511">
        <v>10</v>
      </c>
      <c r="X2511" s="16"/>
      <c r="Y2511" t="s">
        <v>68</v>
      </c>
      <c r="Z2511">
        <v>10</v>
      </c>
      <c r="AA2511">
        <v>4</v>
      </c>
      <c r="AB2511">
        <v>4</v>
      </c>
      <c r="AC2511">
        <v>9</v>
      </c>
      <c r="AD2511" t="s">
        <v>128</v>
      </c>
      <c r="AE2511" s="16">
        <v>5</v>
      </c>
      <c r="AF2511" s="16">
        <v>4</v>
      </c>
      <c r="AG2511" s="16">
        <v>4</v>
      </c>
      <c r="AH2511" s="16">
        <v>5</v>
      </c>
      <c r="AI2511" s="16">
        <v>3</v>
      </c>
      <c r="AJ2511" s="16"/>
      <c r="AK2511">
        <v>9</v>
      </c>
      <c r="AL2511" s="16">
        <v>7</v>
      </c>
      <c r="AM2511" s="16">
        <v>7</v>
      </c>
      <c r="AN2511" s="16">
        <v>7</v>
      </c>
      <c r="AO2511" s="16">
        <v>7</v>
      </c>
      <c r="AP2511" s="16">
        <v>8</v>
      </c>
      <c r="AQ2511" s="16">
        <v>4</v>
      </c>
      <c r="AR2511" s="16">
        <v>3</v>
      </c>
      <c r="AS2511" s="16">
        <v>2</v>
      </c>
      <c r="AT2511" s="16">
        <v>1</v>
      </c>
      <c r="AU2511">
        <v>0</v>
      </c>
      <c r="AV2511">
        <v>1</v>
      </c>
      <c r="AW2511">
        <v>0</v>
      </c>
      <c r="AX2511">
        <v>1</v>
      </c>
      <c r="AY2511">
        <v>1</v>
      </c>
      <c r="AZ2511">
        <v>0</v>
      </c>
    </row>
    <row r="2512" spans="1:52" x14ac:dyDescent="0.35">
      <c r="A2512">
        <v>16381</v>
      </c>
      <c r="B2512" t="s">
        <v>69</v>
      </c>
      <c r="C2512" t="s">
        <v>74</v>
      </c>
      <c r="D2512" t="s">
        <v>68</v>
      </c>
      <c r="E2512" t="s">
        <v>80</v>
      </c>
      <c r="F2512" t="s">
        <v>198</v>
      </c>
      <c r="G2512" t="s">
        <v>96</v>
      </c>
      <c r="H2512" t="s">
        <v>97</v>
      </c>
      <c r="I2512" t="s">
        <v>197</v>
      </c>
      <c r="J2512" t="s">
        <v>111</v>
      </c>
      <c r="K2512" t="s">
        <v>204</v>
      </c>
      <c r="L2512">
        <v>10</v>
      </c>
      <c r="X2512" s="16"/>
      <c r="Y2512" t="s">
        <v>69</v>
      </c>
      <c r="AB2512">
        <v>5</v>
      </c>
      <c r="AE2512" s="16"/>
      <c r="AF2512" s="16"/>
      <c r="AG2512" s="16"/>
      <c r="AH2512" s="16"/>
      <c r="AI2512" s="16"/>
      <c r="AJ2512" s="16"/>
      <c r="AK2512">
        <v>8</v>
      </c>
      <c r="AL2512" s="16">
        <v>7</v>
      </c>
      <c r="AM2512" s="16">
        <v>7</v>
      </c>
      <c r="AN2512" s="16">
        <v>6</v>
      </c>
      <c r="AO2512" s="16">
        <v>6</v>
      </c>
      <c r="AP2512" s="16">
        <v>7</v>
      </c>
      <c r="AQ2512" s="16">
        <v>4</v>
      </c>
      <c r="AR2512" s="16">
        <v>1</v>
      </c>
      <c r="AS2512" s="16">
        <v>2</v>
      </c>
      <c r="AT2512" s="16">
        <v>3</v>
      </c>
      <c r="AU2512">
        <v>0</v>
      </c>
      <c r="AV2512">
        <v>0</v>
      </c>
      <c r="AW2512">
        <v>1</v>
      </c>
      <c r="AX2512">
        <v>1</v>
      </c>
      <c r="AY2512">
        <v>1</v>
      </c>
      <c r="AZ2512">
        <v>0</v>
      </c>
    </row>
    <row r="2513" spans="1:52" x14ac:dyDescent="0.35">
      <c r="A2513">
        <v>16382</v>
      </c>
      <c r="B2513" t="s">
        <v>69</v>
      </c>
      <c r="C2513" t="s">
        <v>74</v>
      </c>
      <c r="D2513" t="s">
        <v>68</v>
      </c>
      <c r="E2513" t="s">
        <v>82</v>
      </c>
      <c r="F2513" t="s">
        <v>198</v>
      </c>
      <c r="G2513" t="s">
        <v>95</v>
      </c>
      <c r="H2513" t="s">
        <v>98</v>
      </c>
      <c r="I2513" t="s">
        <v>206</v>
      </c>
      <c r="J2513" t="s">
        <v>111</v>
      </c>
      <c r="K2513" t="s">
        <v>204</v>
      </c>
      <c r="L2513">
        <v>8</v>
      </c>
      <c r="X2513" s="16"/>
      <c r="Y2513" t="s">
        <v>68</v>
      </c>
      <c r="Z2513">
        <v>9</v>
      </c>
      <c r="AA2513">
        <v>5</v>
      </c>
      <c r="AB2513">
        <v>4</v>
      </c>
      <c r="AC2513">
        <v>10</v>
      </c>
      <c r="AD2513" t="s">
        <v>129</v>
      </c>
      <c r="AE2513" s="16">
        <v>5</v>
      </c>
      <c r="AF2513" s="16">
        <v>4</v>
      </c>
      <c r="AG2513" s="16">
        <v>4</v>
      </c>
      <c r="AH2513" s="16">
        <v>5</v>
      </c>
      <c r="AI2513" s="16"/>
      <c r="AJ2513" s="16">
        <v>2</v>
      </c>
      <c r="AK2513">
        <v>7</v>
      </c>
      <c r="AL2513" s="16">
        <v>6</v>
      </c>
      <c r="AM2513" s="16">
        <v>8</v>
      </c>
      <c r="AN2513" s="16">
        <v>7</v>
      </c>
      <c r="AO2513" s="16">
        <v>6</v>
      </c>
      <c r="AP2513" s="16">
        <v>4</v>
      </c>
      <c r="AQ2513" s="16">
        <v>2</v>
      </c>
      <c r="AR2513" s="16">
        <v>4</v>
      </c>
      <c r="AS2513" s="16">
        <v>1</v>
      </c>
      <c r="AT2513" s="16">
        <v>3</v>
      </c>
      <c r="AU2513">
        <v>0</v>
      </c>
      <c r="AV2513">
        <v>0</v>
      </c>
      <c r="AW2513">
        <v>0</v>
      </c>
      <c r="AX2513">
        <v>0</v>
      </c>
      <c r="AY2513">
        <v>1</v>
      </c>
      <c r="AZ2513">
        <v>0</v>
      </c>
    </row>
    <row r="2514" spans="1:52" x14ac:dyDescent="0.35">
      <c r="A2514">
        <v>16386</v>
      </c>
      <c r="B2514" t="s">
        <v>69</v>
      </c>
      <c r="C2514" t="s">
        <v>74</v>
      </c>
      <c r="D2514" t="s">
        <v>68</v>
      </c>
      <c r="E2514" t="s">
        <v>84</v>
      </c>
      <c r="F2514" t="s">
        <v>198</v>
      </c>
      <c r="G2514" t="s">
        <v>96</v>
      </c>
      <c r="H2514" t="s">
        <v>97</v>
      </c>
      <c r="I2514" t="s">
        <v>199</v>
      </c>
      <c r="J2514" t="s">
        <v>111</v>
      </c>
      <c r="K2514" t="s">
        <v>204</v>
      </c>
      <c r="L2514">
        <v>9</v>
      </c>
      <c r="X2514" s="16"/>
      <c r="Y2514" t="s">
        <v>69</v>
      </c>
      <c r="AB2514">
        <v>5</v>
      </c>
      <c r="AE2514" s="16"/>
      <c r="AF2514" s="16"/>
      <c r="AG2514" s="16"/>
      <c r="AH2514" s="16"/>
      <c r="AI2514" s="16"/>
      <c r="AJ2514" s="16"/>
      <c r="AK2514">
        <v>8</v>
      </c>
      <c r="AL2514" s="16">
        <v>6</v>
      </c>
      <c r="AM2514" s="16">
        <v>8</v>
      </c>
      <c r="AN2514" s="16">
        <v>8</v>
      </c>
      <c r="AO2514" s="16">
        <v>5</v>
      </c>
      <c r="AP2514" s="16">
        <v>9</v>
      </c>
      <c r="AQ2514" s="16">
        <v>1</v>
      </c>
      <c r="AR2514" s="16">
        <v>3</v>
      </c>
      <c r="AS2514" s="16">
        <v>4</v>
      </c>
      <c r="AT2514" s="16">
        <v>2</v>
      </c>
      <c r="AU2514">
        <v>0</v>
      </c>
      <c r="AV2514">
        <v>0</v>
      </c>
      <c r="AW2514">
        <v>0</v>
      </c>
      <c r="AX2514">
        <v>1</v>
      </c>
      <c r="AY2514">
        <v>0</v>
      </c>
      <c r="AZ2514">
        <v>0</v>
      </c>
    </row>
    <row r="2515" spans="1:52" x14ac:dyDescent="0.35">
      <c r="A2515">
        <v>16388</v>
      </c>
      <c r="B2515" t="s">
        <v>69</v>
      </c>
      <c r="C2515" t="s">
        <v>74</v>
      </c>
      <c r="D2515" t="s">
        <v>68</v>
      </c>
      <c r="E2515" t="s">
        <v>86</v>
      </c>
      <c r="F2515" t="s">
        <v>198</v>
      </c>
      <c r="G2515" t="s">
        <v>95</v>
      </c>
      <c r="H2515" t="s">
        <v>97</v>
      </c>
      <c r="I2515" t="s">
        <v>203</v>
      </c>
      <c r="J2515" t="s">
        <v>111</v>
      </c>
      <c r="K2515" t="s">
        <v>204</v>
      </c>
      <c r="L2515">
        <v>10</v>
      </c>
      <c r="X2515" s="16"/>
      <c r="Y2515" t="s">
        <v>69</v>
      </c>
      <c r="AB2515">
        <v>4</v>
      </c>
      <c r="AE2515" s="16"/>
      <c r="AF2515" s="16"/>
      <c r="AG2515" s="16"/>
      <c r="AH2515" s="16"/>
      <c r="AI2515" s="16"/>
      <c r="AJ2515" s="16"/>
      <c r="AK2515">
        <v>9</v>
      </c>
      <c r="AL2515" s="16">
        <v>10</v>
      </c>
      <c r="AM2515" s="16">
        <v>9</v>
      </c>
      <c r="AN2515" s="16">
        <v>7</v>
      </c>
      <c r="AO2515" s="16">
        <v>7</v>
      </c>
      <c r="AP2515" s="16">
        <v>10</v>
      </c>
      <c r="AQ2515" s="16">
        <v>1</v>
      </c>
      <c r="AR2515" s="16">
        <v>4</v>
      </c>
      <c r="AS2515" s="16">
        <v>3</v>
      </c>
      <c r="AT2515" s="16">
        <v>2</v>
      </c>
      <c r="AU2515">
        <v>1</v>
      </c>
      <c r="AV2515">
        <v>0</v>
      </c>
      <c r="AW2515">
        <v>1</v>
      </c>
      <c r="AX2515">
        <v>1</v>
      </c>
      <c r="AY2515">
        <v>0</v>
      </c>
      <c r="AZ2515">
        <v>0</v>
      </c>
    </row>
    <row r="2516" spans="1:52" x14ac:dyDescent="0.35">
      <c r="A2516">
        <v>16392</v>
      </c>
      <c r="B2516" t="s">
        <v>69</v>
      </c>
      <c r="C2516" t="s">
        <v>74</v>
      </c>
      <c r="D2516" t="s">
        <v>68</v>
      </c>
      <c r="E2516" t="s">
        <v>75</v>
      </c>
      <c r="F2516" t="s">
        <v>198</v>
      </c>
      <c r="G2516" t="s">
        <v>96</v>
      </c>
      <c r="H2516" t="s">
        <v>98</v>
      </c>
      <c r="I2516" t="s">
        <v>201</v>
      </c>
      <c r="J2516" t="s">
        <v>111</v>
      </c>
      <c r="K2516" t="s">
        <v>202</v>
      </c>
      <c r="L2516">
        <v>6</v>
      </c>
      <c r="X2516" s="16"/>
      <c r="Y2516" t="s">
        <v>69</v>
      </c>
      <c r="AB2516">
        <v>3</v>
      </c>
      <c r="AE2516" s="16"/>
      <c r="AF2516" s="16"/>
      <c r="AG2516" s="16"/>
      <c r="AH2516" s="16"/>
      <c r="AI2516" s="16"/>
      <c r="AJ2516" s="16"/>
      <c r="AK2516">
        <v>8</v>
      </c>
      <c r="AL2516" s="16">
        <v>8</v>
      </c>
      <c r="AM2516" s="16">
        <v>7</v>
      </c>
      <c r="AN2516" s="16">
        <v>7</v>
      </c>
      <c r="AO2516" s="16">
        <v>9</v>
      </c>
      <c r="AP2516" s="16">
        <v>7</v>
      </c>
      <c r="AQ2516" s="16">
        <v>1</v>
      </c>
      <c r="AR2516" s="16">
        <v>2</v>
      </c>
      <c r="AS2516" s="16">
        <v>3</v>
      </c>
      <c r="AT2516" s="16">
        <v>4</v>
      </c>
      <c r="AU2516">
        <v>1</v>
      </c>
      <c r="AV2516">
        <v>1</v>
      </c>
      <c r="AW2516">
        <v>0</v>
      </c>
      <c r="AX2516">
        <v>0</v>
      </c>
      <c r="AY2516">
        <v>0</v>
      </c>
      <c r="AZ2516">
        <v>0</v>
      </c>
    </row>
    <row r="2517" spans="1:52" x14ac:dyDescent="0.35">
      <c r="A2517">
        <v>16398</v>
      </c>
      <c r="B2517" t="s">
        <v>69</v>
      </c>
      <c r="C2517" t="s">
        <v>74</v>
      </c>
      <c r="D2517" t="s">
        <v>68</v>
      </c>
      <c r="E2517" t="s">
        <v>82</v>
      </c>
      <c r="F2517" t="s">
        <v>200</v>
      </c>
      <c r="G2517" t="s">
        <v>94</v>
      </c>
      <c r="H2517" t="s">
        <v>98</v>
      </c>
      <c r="I2517" t="s">
        <v>205</v>
      </c>
      <c r="J2517" t="s">
        <v>111</v>
      </c>
      <c r="K2517" t="s">
        <v>116</v>
      </c>
      <c r="L2517">
        <v>9</v>
      </c>
      <c r="X2517" s="16"/>
      <c r="Y2517" t="s">
        <v>69</v>
      </c>
      <c r="AB2517">
        <v>5</v>
      </c>
      <c r="AE2517" s="16"/>
      <c r="AF2517" s="16"/>
      <c r="AG2517" s="16"/>
      <c r="AH2517" s="16"/>
      <c r="AI2517" s="16"/>
      <c r="AJ2517" s="16"/>
      <c r="AK2517">
        <v>10</v>
      </c>
      <c r="AL2517" s="16">
        <v>9</v>
      </c>
      <c r="AM2517" s="16">
        <v>9</v>
      </c>
      <c r="AN2517" s="16">
        <v>7</v>
      </c>
      <c r="AO2517" s="16">
        <v>8</v>
      </c>
      <c r="AP2517" s="16">
        <v>8</v>
      </c>
      <c r="AQ2517" s="16">
        <v>1</v>
      </c>
      <c r="AR2517" s="16">
        <v>2</v>
      </c>
      <c r="AS2517" s="16">
        <v>4</v>
      </c>
      <c r="AT2517" s="16">
        <v>3</v>
      </c>
      <c r="AU2517">
        <v>1</v>
      </c>
      <c r="AV2517">
        <v>0</v>
      </c>
      <c r="AW2517">
        <v>1</v>
      </c>
      <c r="AX2517">
        <v>0</v>
      </c>
      <c r="AY2517">
        <v>0</v>
      </c>
      <c r="AZ2517">
        <v>0</v>
      </c>
    </row>
    <row r="2518" spans="1:52" x14ac:dyDescent="0.35">
      <c r="A2518">
        <v>16402</v>
      </c>
      <c r="B2518" t="s">
        <v>69</v>
      </c>
      <c r="C2518" t="s">
        <v>74</v>
      </c>
      <c r="D2518" t="s">
        <v>68</v>
      </c>
      <c r="E2518" t="s">
        <v>76</v>
      </c>
      <c r="F2518" t="s">
        <v>198</v>
      </c>
      <c r="G2518" t="s">
        <v>96</v>
      </c>
      <c r="H2518" t="s">
        <v>98</v>
      </c>
      <c r="I2518" t="s">
        <v>203</v>
      </c>
      <c r="J2518" t="s">
        <v>111</v>
      </c>
      <c r="K2518" t="s">
        <v>202</v>
      </c>
      <c r="L2518">
        <v>9</v>
      </c>
      <c r="X2518" s="16"/>
      <c r="Y2518" t="s">
        <v>68</v>
      </c>
      <c r="Z2518">
        <v>10</v>
      </c>
      <c r="AA2518">
        <v>4</v>
      </c>
      <c r="AB2518">
        <v>4</v>
      </c>
      <c r="AC2518">
        <v>8</v>
      </c>
      <c r="AD2518" t="s">
        <v>128</v>
      </c>
      <c r="AE2518" s="16">
        <v>4</v>
      </c>
      <c r="AF2518" s="16">
        <v>4</v>
      </c>
      <c r="AG2518" s="16">
        <v>5</v>
      </c>
      <c r="AH2518" s="16">
        <v>4</v>
      </c>
      <c r="AI2518" s="16">
        <v>1</v>
      </c>
      <c r="AJ2518" s="16"/>
      <c r="AK2518">
        <v>10</v>
      </c>
      <c r="AL2518" s="16">
        <v>9</v>
      </c>
      <c r="AM2518" s="16">
        <v>7</v>
      </c>
      <c r="AN2518" s="16">
        <v>7</v>
      </c>
      <c r="AO2518" s="16">
        <v>10</v>
      </c>
      <c r="AP2518" s="16">
        <v>10</v>
      </c>
      <c r="AQ2518" s="16">
        <v>1</v>
      </c>
      <c r="AR2518" s="16">
        <v>3</v>
      </c>
      <c r="AS2518" s="16">
        <v>4</v>
      </c>
      <c r="AT2518" s="16">
        <v>2</v>
      </c>
      <c r="AU2518">
        <v>1</v>
      </c>
      <c r="AV2518">
        <v>1</v>
      </c>
      <c r="AW2518">
        <v>1</v>
      </c>
      <c r="AX2518">
        <v>0</v>
      </c>
      <c r="AY2518">
        <v>0</v>
      </c>
      <c r="AZ2518">
        <v>0</v>
      </c>
    </row>
    <row r="2519" spans="1:52" x14ac:dyDescent="0.35">
      <c r="A2519">
        <v>16409</v>
      </c>
      <c r="B2519" t="s">
        <v>69</v>
      </c>
      <c r="C2519" t="s">
        <v>74</v>
      </c>
      <c r="D2519" t="s">
        <v>68</v>
      </c>
      <c r="E2519" t="s">
        <v>80</v>
      </c>
      <c r="F2519" t="s">
        <v>196</v>
      </c>
      <c r="G2519" t="s">
        <v>96</v>
      </c>
      <c r="H2519" t="s">
        <v>98</v>
      </c>
      <c r="I2519" t="s">
        <v>209</v>
      </c>
      <c r="J2519" t="s">
        <v>111</v>
      </c>
      <c r="K2519" t="s">
        <v>204</v>
      </c>
      <c r="L2519">
        <v>9</v>
      </c>
      <c r="X2519" s="16"/>
      <c r="Y2519" t="s">
        <v>69</v>
      </c>
      <c r="AB2519">
        <v>5</v>
      </c>
      <c r="AE2519" s="16"/>
      <c r="AF2519" s="16"/>
      <c r="AG2519" s="16"/>
      <c r="AH2519" s="16"/>
      <c r="AI2519" s="16"/>
      <c r="AJ2519" s="16"/>
      <c r="AK2519">
        <v>10</v>
      </c>
      <c r="AL2519" s="16">
        <v>9</v>
      </c>
      <c r="AM2519" s="16">
        <v>9</v>
      </c>
      <c r="AN2519" s="16">
        <v>9</v>
      </c>
      <c r="AO2519" s="16">
        <v>7</v>
      </c>
      <c r="AP2519" s="16">
        <v>7</v>
      </c>
      <c r="AQ2519" s="16">
        <v>2</v>
      </c>
      <c r="AR2519" s="16">
        <v>1</v>
      </c>
      <c r="AS2519" s="16">
        <v>3</v>
      </c>
      <c r="AT2519" s="16">
        <v>4</v>
      </c>
      <c r="AU2519">
        <v>0</v>
      </c>
      <c r="AV2519">
        <v>1</v>
      </c>
      <c r="AW2519">
        <v>0</v>
      </c>
      <c r="AX2519">
        <v>0</v>
      </c>
      <c r="AY2519">
        <v>0</v>
      </c>
      <c r="AZ2519">
        <v>0</v>
      </c>
    </row>
    <row r="2520" spans="1:52" x14ac:dyDescent="0.35">
      <c r="A2520">
        <v>16411</v>
      </c>
      <c r="B2520" t="s">
        <v>69</v>
      </c>
      <c r="C2520" t="s">
        <v>74</v>
      </c>
      <c r="D2520" t="s">
        <v>68</v>
      </c>
      <c r="E2520" t="s">
        <v>79</v>
      </c>
      <c r="F2520" t="s">
        <v>196</v>
      </c>
      <c r="G2520" t="s">
        <v>96</v>
      </c>
      <c r="H2520" t="s">
        <v>97</v>
      </c>
      <c r="I2520" t="s">
        <v>207</v>
      </c>
      <c r="J2520" t="s">
        <v>111</v>
      </c>
      <c r="K2520" t="s">
        <v>117</v>
      </c>
      <c r="L2520">
        <v>3</v>
      </c>
      <c r="X2520" s="16"/>
      <c r="Y2520" t="s">
        <v>69</v>
      </c>
      <c r="AB2520">
        <v>2</v>
      </c>
      <c r="AE2520" s="16"/>
      <c r="AF2520" s="16"/>
      <c r="AG2520" s="16"/>
      <c r="AH2520" s="16"/>
      <c r="AI2520" s="16"/>
      <c r="AJ2520" s="16"/>
      <c r="AK2520">
        <v>2</v>
      </c>
      <c r="AL2520" s="16">
        <v>3</v>
      </c>
      <c r="AM2520" s="16">
        <v>5</v>
      </c>
      <c r="AN2520" s="16">
        <v>3</v>
      </c>
      <c r="AO2520" s="16">
        <v>5</v>
      </c>
      <c r="AP2520" s="16">
        <v>4</v>
      </c>
      <c r="AQ2520" s="16">
        <v>4</v>
      </c>
      <c r="AR2520" s="16">
        <v>2</v>
      </c>
      <c r="AS2520" s="16">
        <v>3</v>
      </c>
      <c r="AT2520" s="16">
        <v>1</v>
      </c>
      <c r="AU2520">
        <v>0</v>
      </c>
      <c r="AV2520">
        <v>1</v>
      </c>
      <c r="AW2520">
        <v>0</v>
      </c>
      <c r="AX2520">
        <v>0</v>
      </c>
      <c r="AY2520">
        <v>0</v>
      </c>
      <c r="AZ2520">
        <v>0</v>
      </c>
    </row>
    <row r="2521" spans="1:52" x14ac:dyDescent="0.35">
      <c r="A2521">
        <v>16412</v>
      </c>
      <c r="B2521" t="s">
        <v>69</v>
      </c>
      <c r="C2521" t="s">
        <v>74</v>
      </c>
      <c r="D2521" t="s">
        <v>68</v>
      </c>
      <c r="E2521" t="s">
        <v>80</v>
      </c>
      <c r="F2521" t="s">
        <v>208</v>
      </c>
      <c r="G2521" t="s">
        <v>94</v>
      </c>
      <c r="H2521" t="s">
        <v>98</v>
      </c>
      <c r="I2521" t="s">
        <v>206</v>
      </c>
      <c r="J2521" t="s">
        <v>111</v>
      </c>
      <c r="K2521" t="s">
        <v>204</v>
      </c>
      <c r="L2521">
        <v>5</v>
      </c>
      <c r="X2521" s="16"/>
      <c r="Y2521" t="s">
        <v>68</v>
      </c>
      <c r="Z2521">
        <v>7</v>
      </c>
      <c r="AA2521">
        <v>3</v>
      </c>
      <c r="AB2521">
        <v>4</v>
      </c>
      <c r="AC2521">
        <v>7</v>
      </c>
      <c r="AD2521" t="s">
        <v>129</v>
      </c>
      <c r="AE2521" s="16">
        <v>5</v>
      </c>
      <c r="AF2521" s="16">
        <v>5</v>
      </c>
      <c r="AG2521" s="16">
        <v>5</v>
      </c>
      <c r="AH2521" s="16">
        <v>4</v>
      </c>
      <c r="AI2521" s="16"/>
      <c r="AJ2521" s="16">
        <v>2</v>
      </c>
      <c r="AK2521">
        <v>2</v>
      </c>
      <c r="AL2521" s="16">
        <v>4</v>
      </c>
      <c r="AM2521" s="16">
        <v>4</v>
      </c>
      <c r="AN2521" s="16">
        <v>4</v>
      </c>
      <c r="AO2521" s="16">
        <v>3</v>
      </c>
      <c r="AP2521" s="16">
        <v>4</v>
      </c>
      <c r="AQ2521" s="16">
        <v>1</v>
      </c>
      <c r="AR2521" s="16">
        <v>4</v>
      </c>
      <c r="AS2521" s="16">
        <v>3</v>
      </c>
      <c r="AT2521" s="16">
        <v>2</v>
      </c>
      <c r="AU2521">
        <v>0</v>
      </c>
      <c r="AV2521">
        <v>1</v>
      </c>
      <c r="AW2521">
        <v>0</v>
      </c>
      <c r="AX2521">
        <v>0</v>
      </c>
      <c r="AY2521">
        <v>0</v>
      </c>
      <c r="AZ2521">
        <v>0</v>
      </c>
    </row>
    <row r="2522" spans="1:52" x14ac:dyDescent="0.35">
      <c r="A2522">
        <v>16413</v>
      </c>
      <c r="B2522" t="s">
        <v>69</v>
      </c>
      <c r="C2522" t="s">
        <v>74</v>
      </c>
      <c r="D2522" t="s">
        <v>68</v>
      </c>
      <c r="E2522" t="s">
        <v>78</v>
      </c>
      <c r="F2522" t="s">
        <v>208</v>
      </c>
      <c r="G2522" t="s">
        <v>94</v>
      </c>
      <c r="H2522" t="s">
        <v>98</v>
      </c>
      <c r="I2522" t="s">
        <v>205</v>
      </c>
      <c r="J2522" t="s">
        <v>111</v>
      </c>
      <c r="K2522" t="s">
        <v>202</v>
      </c>
      <c r="L2522">
        <v>5</v>
      </c>
      <c r="X2522" s="16"/>
      <c r="Y2522" t="s">
        <v>69</v>
      </c>
      <c r="AB2522">
        <v>3</v>
      </c>
      <c r="AE2522" s="16"/>
      <c r="AF2522" s="16"/>
      <c r="AG2522" s="16"/>
      <c r="AH2522" s="16"/>
      <c r="AI2522" s="16"/>
      <c r="AJ2522" s="16"/>
      <c r="AK2522">
        <v>3</v>
      </c>
      <c r="AL2522" s="16">
        <v>4</v>
      </c>
      <c r="AM2522" s="16">
        <v>2</v>
      </c>
      <c r="AN2522" s="16">
        <v>6</v>
      </c>
      <c r="AO2522" s="16">
        <v>6</v>
      </c>
      <c r="AP2522" s="16">
        <v>5</v>
      </c>
      <c r="AQ2522" s="16">
        <v>3</v>
      </c>
      <c r="AR2522" s="16">
        <v>2</v>
      </c>
      <c r="AS2522" s="16">
        <v>4</v>
      </c>
      <c r="AT2522" s="16">
        <v>1</v>
      </c>
      <c r="AU2522">
        <v>1</v>
      </c>
      <c r="AV2522">
        <v>1</v>
      </c>
      <c r="AW2522">
        <v>0</v>
      </c>
      <c r="AX2522">
        <v>0</v>
      </c>
      <c r="AY2522">
        <v>0</v>
      </c>
      <c r="AZ2522">
        <v>0</v>
      </c>
    </row>
    <row r="2523" spans="1:52" x14ac:dyDescent="0.35">
      <c r="A2523">
        <v>16414</v>
      </c>
      <c r="B2523" t="s">
        <v>69</v>
      </c>
      <c r="C2523" t="s">
        <v>74</v>
      </c>
      <c r="D2523" t="s">
        <v>68</v>
      </c>
      <c r="E2523" t="s">
        <v>77</v>
      </c>
      <c r="F2523" t="s">
        <v>198</v>
      </c>
      <c r="G2523" t="s">
        <v>95</v>
      </c>
      <c r="H2523" t="s">
        <v>98</v>
      </c>
      <c r="I2523" t="s">
        <v>199</v>
      </c>
      <c r="J2523" t="s">
        <v>111</v>
      </c>
      <c r="K2523" t="s">
        <v>202</v>
      </c>
      <c r="L2523">
        <v>9</v>
      </c>
      <c r="X2523" s="16"/>
      <c r="Y2523" t="s">
        <v>69</v>
      </c>
      <c r="AB2523">
        <v>5</v>
      </c>
      <c r="AE2523" s="16"/>
      <c r="AF2523" s="16"/>
      <c r="AG2523" s="16"/>
      <c r="AH2523" s="16"/>
      <c r="AI2523" s="16"/>
      <c r="AJ2523" s="16"/>
      <c r="AK2523">
        <v>8</v>
      </c>
      <c r="AL2523" s="16">
        <v>8</v>
      </c>
      <c r="AM2523" s="16">
        <v>8</v>
      </c>
      <c r="AN2523" s="16">
        <v>5</v>
      </c>
      <c r="AO2523" s="16">
        <v>5</v>
      </c>
      <c r="AP2523" s="16">
        <v>8</v>
      </c>
      <c r="AQ2523" s="16">
        <v>2</v>
      </c>
      <c r="AR2523" s="16">
        <v>1</v>
      </c>
      <c r="AS2523" s="16">
        <v>4</v>
      </c>
      <c r="AT2523" s="16">
        <v>3</v>
      </c>
      <c r="AU2523">
        <v>1</v>
      </c>
      <c r="AV2523">
        <v>0</v>
      </c>
      <c r="AW2523">
        <v>0</v>
      </c>
      <c r="AX2523">
        <v>1</v>
      </c>
      <c r="AY2523">
        <v>0</v>
      </c>
      <c r="AZ2523">
        <v>0</v>
      </c>
    </row>
    <row r="2524" spans="1:52" x14ac:dyDescent="0.35">
      <c r="A2524">
        <v>16417</v>
      </c>
      <c r="B2524" t="s">
        <v>69</v>
      </c>
      <c r="C2524" t="s">
        <v>74</v>
      </c>
      <c r="D2524" t="s">
        <v>68</v>
      </c>
      <c r="E2524" t="s">
        <v>76</v>
      </c>
      <c r="F2524" t="s">
        <v>198</v>
      </c>
      <c r="G2524" t="s">
        <v>96</v>
      </c>
      <c r="H2524" t="s">
        <v>97</v>
      </c>
      <c r="I2524" t="s">
        <v>207</v>
      </c>
      <c r="J2524" t="s">
        <v>111</v>
      </c>
      <c r="K2524" t="s">
        <v>204</v>
      </c>
      <c r="L2524">
        <v>7</v>
      </c>
      <c r="X2524" s="16"/>
      <c r="Y2524" t="s">
        <v>68</v>
      </c>
      <c r="Z2524">
        <v>8</v>
      </c>
      <c r="AA2524">
        <v>5</v>
      </c>
      <c r="AB2524">
        <v>3</v>
      </c>
      <c r="AC2524">
        <v>9</v>
      </c>
      <c r="AD2524" t="s">
        <v>129</v>
      </c>
      <c r="AE2524" s="16">
        <v>5</v>
      </c>
      <c r="AF2524" s="16">
        <v>5</v>
      </c>
      <c r="AG2524" s="16">
        <v>3</v>
      </c>
      <c r="AH2524" s="16">
        <v>5</v>
      </c>
      <c r="AI2524" s="16"/>
      <c r="AJ2524" s="16">
        <v>1</v>
      </c>
      <c r="AK2524">
        <v>8</v>
      </c>
      <c r="AL2524" s="16">
        <v>10</v>
      </c>
      <c r="AM2524" s="16">
        <v>10</v>
      </c>
      <c r="AN2524" s="16">
        <v>7</v>
      </c>
      <c r="AO2524" s="16">
        <v>8</v>
      </c>
      <c r="AP2524" s="16">
        <v>8</v>
      </c>
      <c r="AQ2524" s="16">
        <v>1</v>
      </c>
      <c r="AR2524" s="16">
        <v>4</v>
      </c>
      <c r="AS2524" s="16">
        <v>2</v>
      </c>
      <c r="AT2524" s="16">
        <v>3</v>
      </c>
      <c r="AU2524">
        <v>1</v>
      </c>
      <c r="AV2524">
        <v>0</v>
      </c>
      <c r="AW2524">
        <v>1</v>
      </c>
      <c r="AX2524">
        <v>0</v>
      </c>
      <c r="AY2524">
        <v>0</v>
      </c>
      <c r="AZ2524">
        <v>0</v>
      </c>
    </row>
    <row r="2525" spans="1:52" x14ac:dyDescent="0.35">
      <c r="A2525">
        <v>16427</v>
      </c>
      <c r="B2525" t="s">
        <v>69</v>
      </c>
      <c r="C2525" t="s">
        <v>74</v>
      </c>
      <c r="D2525" t="s">
        <v>68</v>
      </c>
      <c r="E2525" t="s">
        <v>76</v>
      </c>
      <c r="F2525" t="s">
        <v>208</v>
      </c>
      <c r="G2525" t="s">
        <v>96</v>
      </c>
      <c r="H2525" t="s">
        <v>98</v>
      </c>
      <c r="I2525" t="s">
        <v>207</v>
      </c>
      <c r="J2525" t="s">
        <v>110</v>
      </c>
      <c r="K2525" t="s">
        <v>204</v>
      </c>
      <c r="L2525">
        <v>10</v>
      </c>
      <c r="P2525">
        <v>7</v>
      </c>
      <c r="Q2525">
        <v>7</v>
      </c>
      <c r="R2525">
        <v>5</v>
      </c>
      <c r="S2525">
        <v>8</v>
      </c>
      <c r="T2525">
        <v>7</v>
      </c>
      <c r="U2525">
        <v>9</v>
      </c>
      <c r="V2525" t="s">
        <v>124</v>
      </c>
      <c r="X2525">
        <v>5</v>
      </c>
      <c r="Y2525" t="s">
        <v>69</v>
      </c>
      <c r="AB2525">
        <v>5</v>
      </c>
      <c r="AE2525" s="16"/>
      <c r="AF2525" s="16"/>
      <c r="AG2525" s="16"/>
      <c r="AH2525" s="16"/>
      <c r="AI2525" s="16"/>
      <c r="AJ2525" s="16"/>
      <c r="AL2525" s="16"/>
      <c r="AM2525" s="16"/>
      <c r="AN2525" s="16"/>
      <c r="AO2525" s="16"/>
      <c r="AP2525" s="16"/>
      <c r="AQ2525" s="16"/>
      <c r="AR2525" s="16"/>
      <c r="AS2525" s="16"/>
      <c r="AT2525" s="16"/>
      <c r="AU2525">
        <v>1</v>
      </c>
      <c r="AV2525">
        <v>0</v>
      </c>
      <c r="AW2525">
        <v>1</v>
      </c>
      <c r="AX2525">
        <v>0</v>
      </c>
      <c r="AY2525">
        <v>0</v>
      </c>
      <c r="AZ2525">
        <v>0</v>
      </c>
    </row>
    <row r="2526" spans="1:52" x14ac:dyDescent="0.35">
      <c r="A2526">
        <v>16429</v>
      </c>
      <c r="B2526" t="s">
        <v>69</v>
      </c>
      <c r="C2526" t="s">
        <v>74</v>
      </c>
      <c r="D2526" t="s">
        <v>68</v>
      </c>
      <c r="E2526" t="s">
        <v>84</v>
      </c>
      <c r="F2526" t="s">
        <v>200</v>
      </c>
      <c r="G2526" t="s">
        <v>93</v>
      </c>
      <c r="H2526" t="s">
        <v>98</v>
      </c>
      <c r="I2526" t="s">
        <v>203</v>
      </c>
      <c r="J2526" t="s">
        <v>111</v>
      </c>
      <c r="K2526" t="s">
        <v>202</v>
      </c>
      <c r="L2526">
        <v>10</v>
      </c>
      <c r="X2526" s="16"/>
      <c r="Y2526" t="s">
        <v>68</v>
      </c>
      <c r="Z2526">
        <v>9</v>
      </c>
      <c r="AA2526">
        <v>5</v>
      </c>
      <c r="AB2526">
        <v>5</v>
      </c>
      <c r="AC2526">
        <v>8</v>
      </c>
      <c r="AD2526" t="s">
        <v>128</v>
      </c>
      <c r="AE2526" s="16">
        <v>4</v>
      </c>
      <c r="AF2526" s="16">
        <v>4</v>
      </c>
      <c r="AG2526" s="16">
        <v>5</v>
      </c>
      <c r="AH2526" s="16">
        <v>4</v>
      </c>
      <c r="AI2526" s="16">
        <v>2</v>
      </c>
      <c r="AJ2526" s="16"/>
      <c r="AK2526">
        <v>9</v>
      </c>
      <c r="AL2526" s="16">
        <v>9</v>
      </c>
      <c r="AM2526" s="16">
        <v>9</v>
      </c>
      <c r="AN2526" s="16">
        <v>9</v>
      </c>
      <c r="AO2526" s="16">
        <v>8</v>
      </c>
      <c r="AP2526" s="16">
        <v>7</v>
      </c>
      <c r="AQ2526" s="16">
        <v>1</v>
      </c>
      <c r="AR2526" s="16">
        <v>4</v>
      </c>
      <c r="AS2526" s="16">
        <v>3</v>
      </c>
      <c r="AT2526" s="16">
        <v>2</v>
      </c>
      <c r="AU2526">
        <v>1</v>
      </c>
      <c r="AV2526">
        <v>1</v>
      </c>
      <c r="AW2526">
        <v>1</v>
      </c>
      <c r="AX2526">
        <v>1</v>
      </c>
      <c r="AY2526">
        <v>0</v>
      </c>
      <c r="AZ2526">
        <v>0</v>
      </c>
    </row>
    <row r="2527" spans="1:52" x14ac:dyDescent="0.35">
      <c r="A2527">
        <v>16432</v>
      </c>
      <c r="B2527" t="s">
        <v>69</v>
      </c>
      <c r="C2527" t="s">
        <v>74</v>
      </c>
      <c r="D2527" t="s">
        <v>68</v>
      </c>
      <c r="E2527" t="s">
        <v>86</v>
      </c>
      <c r="F2527" t="s">
        <v>208</v>
      </c>
      <c r="G2527" t="s">
        <v>94</v>
      </c>
      <c r="H2527" t="s">
        <v>98</v>
      </c>
      <c r="I2527" t="s">
        <v>199</v>
      </c>
      <c r="J2527" t="s">
        <v>111</v>
      </c>
      <c r="K2527" t="s">
        <v>204</v>
      </c>
      <c r="L2527">
        <v>9</v>
      </c>
      <c r="X2527" s="16"/>
      <c r="Y2527" t="s">
        <v>69</v>
      </c>
      <c r="AB2527">
        <v>5</v>
      </c>
      <c r="AE2527" s="16"/>
      <c r="AF2527" s="16"/>
      <c r="AG2527" s="16"/>
      <c r="AH2527" s="16"/>
      <c r="AI2527" s="16"/>
      <c r="AJ2527" s="16"/>
      <c r="AK2527">
        <v>10</v>
      </c>
      <c r="AL2527" s="16">
        <v>10</v>
      </c>
      <c r="AM2527" s="16">
        <v>8</v>
      </c>
      <c r="AN2527" s="16">
        <v>7</v>
      </c>
      <c r="AO2527" s="16">
        <v>8</v>
      </c>
      <c r="AP2527" s="16">
        <v>7</v>
      </c>
      <c r="AQ2527" s="16">
        <v>1</v>
      </c>
      <c r="AR2527" s="16">
        <v>2</v>
      </c>
      <c r="AS2527" s="16">
        <v>4</v>
      </c>
      <c r="AT2527" s="16">
        <v>3</v>
      </c>
      <c r="AU2527">
        <v>1</v>
      </c>
      <c r="AV2527">
        <v>0</v>
      </c>
      <c r="AW2527">
        <v>0</v>
      </c>
      <c r="AX2527">
        <v>0</v>
      </c>
      <c r="AY2527">
        <v>0</v>
      </c>
      <c r="AZ2527">
        <v>0</v>
      </c>
    </row>
    <row r="2528" spans="1:52" x14ac:dyDescent="0.35">
      <c r="A2528">
        <v>16434</v>
      </c>
      <c r="B2528" t="s">
        <v>69</v>
      </c>
      <c r="C2528" t="s">
        <v>74</v>
      </c>
      <c r="D2528" t="s">
        <v>68</v>
      </c>
      <c r="E2528" t="s">
        <v>75</v>
      </c>
      <c r="F2528" t="s">
        <v>200</v>
      </c>
      <c r="G2528" t="s">
        <v>95</v>
      </c>
      <c r="H2528" t="s">
        <v>97</v>
      </c>
      <c r="I2528" t="s">
        <v>207</v>
      </c>
      <c r="J2528" t="s">
        <v>111</v>
      </c>
      <c r="K2528" t="s">
        <v>116</v>
      </c>
      <c r="L2528">
        <v>9</v>
      </c>
      <c r="X2528" s="16"/>
      <c r="Y2528" t="s">
        <v>69</v>
      </c>
      <c r="AB2528">
        <v>4</v>
      </c>
      <c r="AE2528" s="16"/>
      <c r="AF2528" s="16"/>
      <c r="AG2528" s="16"/>
      <c r="AH2528" s="16"/>
      <c r="AI2528" s="16"/>
      <c r="AJ2528" s="16"/>
      <c r="AK2528">
        <v>10</v>
      </c>
      <c r="AL2528" s="16">
        <v>10</v>
      </c>
      <c r="AM2528" s="16">
        <v>9</v>
      </c>
      <c r="AN2528" s="16">
        <v>9</v>
      </c>
      <c r="AO2528" s="16">
        <v>10</v>
      </c>
      <c r="AP2528" s="16">
        <v>7</v>
      </c>
      <c r="AQ2528" s="16">
        <v>1</v>
      </c>
      <c r="AR2528" s="16">
        <v>4</v>
      </c>
      <c r="AS2528" s="16">
        <v>2</v>
      </c>
      <c r="AT2528" s="16">
        <v>3</v>
      </c>
      <c r="AU2528">
        <v>0</v>
      </c>
      <c r="AV2528">
        <v>1</v>
      </c>
      <c r="AW2528">
        <v>0</v>
      </c>
      <c r="AX2528">
        <v>0</v>
      </c>
      <c r="AY2528">
        <v>0</v>
      </c>
      <c r="AZ2528">
        <v>0</v>
      </c>
    </row>
    <row r="2529" spans="1:52" x14ac:dyDescent="0.35">
      <c r="A2529">
        <v>16435</v>
      </c>
      <c r="B2529" t="s">
        <v>69</v>
      </c>
      <c r="C2529" t="s">
        <v>74</v>
      </c>
      <c r="D2529" t="s">
        <v>68</v>
      </c>
      <c r="E2529" t="s">
        <v>75</v>
      </c>
      <c r="F2529" t="s">
        <v>198</v>
      </c>
      <c r="G2529" t="s">
        <v>95</v>
      </c>
      <c r="H2529" t="s">
        <v>97</v>
      </c>
      <c r="I2529" t="s">
        <v>205</v>
      </c>
      <c r="J2529" t="s">
        <v>111</v>
      </c>
      <c r="K2529" t="s">
        <v>202</v>
      </c>
      <c r="L2529">
        <v>10</v>
      </c>
      <c r="X2529" s="16"/>
      <c r="Y2529" t="s">
        <v>68</v>
      </c>
      <c r="Z2529">
        <v>10</v>
      </c>
      <c r="AA2529">
        <v>4</v>
      </c>
      <c r="AB2529">
        <v>4</v>
      </c>
      <c r="AC2529">
        <v>10</v>
      </c>
      <c r="AD2529" t="s">
        <v>128</v>
      </c>
      <c r="AE2529" s="16">
        <v>5</v>
      </c>
      <c r="AF2529" s="16">
        <v>4</v>
      </c>
      <c r="AG2529" s="16">
        <v>4</v>
      </c>
      <c r="AH2529" s="16">
        <v>4</v>
      </c>
      <c r="AI2529" s="16">
        <v>3</v>
      </c>
      <c r="AJ2529" s="16"/>
      <c r="AK2529">
        <v>9</v>
      </c>
      <c r="AL2529" s="16">
        <v>10</v>
      </c>
      <c r="AM2529" s="16">
        <v>10</v>
      </c>
      <c r="AN2529" s="16">
        <v>7</v>
      </c>
      <c r="AO2529" s="16">
        <v>7</v>
      </c>
      <c r="AP2529" s="16">
        <v>9</v>
      </c>
      <c r="AQ2529" s="16">
        <v>4</v>
      </c>
      <c r="AR2529" s="16">
        <v>1</v>
      </c>
      <c r="AS2529" s="16">
        <v>2</v>
      </c>
      <c r="AT2529" s="16">
        <v>3</v>
      </c>
      <c r="AU2529">
        <v>1</v>
      </c>
      <c r="AV2529">
        <v>0</v>
      </c>
      <c r="AW2529">
        <v>0</v>
      </c>
      <c r="AX2529">
        <v>0</v>
      </c>
      <c r="AY2529">
        <v>1</v>
      </c>
      <c r="AZ2529">
        <v>0</v>
      </c>
    </row>
    <row r="2530" spans="1:52" x14ac:dyDescent="0.35">
      <c r="A2530">
        <v>16437</v>
      </c>
      <c r="B2530" t="s">
        <v>69</v>
      </c>
      <c r="C2530" t="s">
        <v>74</v>
      </c>
      <c r="D2530" t="s">
        <v>68</v>
      </c>
      <c r="E2530" t="s">
        <v>75</v>
      </c>
      <c r="F2530" t="s">
        <v>198</v>
      </c>
      <c r="G2530" t="s">
        <v>96</v>
      </c>
      <c r="H2530" t="s">
        <v>97</v>
      </c>
      <c r="I2530" t="s">
        <v>206</v>
      </c>
      <c r="J2530" t="s">
        <v>111</v>
      </c>
      <c r="K2530" t="s">
        <v>113</v>
      </c>
      <c r="L2530">
        <v>9</v>
      </c>
      <c r="X2530" s="16"/>
      <c r="Y2530" t="s">
        <v>69</v>
      </c>
      <c r="AB2530">
        <v>5</v>
      </c>
      <c r="AE2530" s="16"/>
      <c r="AF2530" s="16"/>
      <c r="AG2530" s="16"/>
      <c r="AH2530" s="16"/>
      <c r="AI2530" s="16"/>
      <c r="AJ2530" s="16"/>
      <c r="AK2530">
        <v>8</v>
      </c>
      <c r="AL2530" s="16">
        <v>9</v>
      </c>
      <c r="AM2530" s="16">
        <v>8</v>
      </c>
      <c r="AN2530" s="16">
        <v>9</v>
      </c>
      <c r="AO2530" s="16">
        <v>7</v>
      </c>
      <c r="AP2530" s="16">
        <v>9</v>
      </c>
      <c r="AQ2530" s="16">
        <v>2</v>
      </c>
      <c r="AR2530" s="16">
        <v>1</v>
      </c>
      <c r="AS2530" s="16">
        <v>4</v>
      </c>
      <c r="AT2530" s="16">
        <v>3</v>
      </c>
      <c r="AU2530">
        <v>0</v>
      </c>
      <c r="AV2530">
        <v>0</v>
      </c>
      <c r="AW2530">
        <v>0</v>
      </c>
      <c r="AX2530">
        <v>1</v>
      </c>
      <c r="AY2530">
        <v>0</v>
      </c>
      <c r="AZ2530">
        <v>0</v>
      </c>
    </row>
    <row r="2531" spans="1:52" x14ac:dyDescent="0.35">
      <c r="A2531">
        <v>16438</v>
      </c>
      <c r="B2531" t="s">
        <v>69</v>
      </c>
      <c r="C2531" t="s">
        <v>74</v>
      </c>
      <c r="D2531" t="s">
        <v>68</v>
      </c>
      <c r="E2531" t="s">
        <v>78</v>
      </c>
      <c r="F2531" t="s">
        <v>200</v>
      </c>
      <c r="G2531" t="s">
        <v>96</v>
      </c>
      <c r="H2531" t="s">
        <v>98</v>
      </c>
      <c r="I2531" t="s">
        <v>203</v>
      </c>
      <c r="J2531" t="s">
        <v>111</v>
      </c>
      <c r="K2531" t="s">
        <v>202</v>
      </c>
      <c r="L2531">
        <v>10</v>
      </c>
      <c r="X2531" s="16"/>
      <c r="Y2531" t="s">
        <v>68</v>
      </c>
      <c r="Z2531">
        <v>10</v>
      </c>
      <c r="AA2531">
        <v>5</v>
      </c>
      <c r="AB2531">
        <v>5</v>
      </c>
      <c r="AC2531">
        <v>9</v>
      </c>
      <c r="AD2531" t="s">
        <v>128</v>
      </c>
      <c r="AE2531" s="16">
        <v>5</v>
      </c>
      <c r="AF2531" s="16">
        <v>2</v>
      </c>
      <c r="AG2531" s="16">
        <v>4</v>
      </c>
      <c r="AH2531" s="16">
        <v>4</v>
      </c>
      <c r="AI2531" s="16">
        <v>1</v>
      </c>
      <c r="AJ2531" s="16"/>
      <c r="AK2531">
        <v>9</v>
      </c>
      <c r="AL2531" s="16">
        <v>10</v>
      </c>
      <c r="AM2531" s="16">
        <v>7</v>
      </c>
      <c r="AN2531" s="16">
        <v>6</v>
      </c>
      <c r="AO2531" s="16">
        <v>8</v>
      </c>
      <c r="AP2531" s="16">
        <v>6</v>
      </c>
      <c r="AQ2531" s="16">
        <v>2</v>
      </c>
      <c r="AR2531" s="16">
        <v>4</v>
      </c>
      <c r="AS2531" s="16">
        <v>1</v>
      </c>
      <c r="AT2531" s="16">
        <v>3</v>
      </c>
      <c r="AU2531">
        <v>1</v>
      </c>
      <c r="AV2531">
        <v>1</v>
      </c>
      <c r="AW2531">
        <v>0</v>
      </c>
      <c r="AX2531">
        <v>1</v>
      </c>
      <c r="AY2531">
        <v>0</v>
      </c>
      <c r="AZ2531">
        <v>0</v>
      </c>
    </row>
    <row r="2532" spans="1:52" x14ac:dyDescent="0.35">
      <c r="A2532">
        <v>16442</v>
      </c>
      <c r="B2532" t="s">
        <v>69</v>
      </c>
      <c r="C2532" t="s">
        <v>74</v>
      </c>
      <c r="D2532" t="s">
        <v>68</v>
      </c>
      <c r="E2532" t="s">
        <v>75</v>
      </c>
      <c r="F2532" t="s">
        <v>196</v>
      </c>
      <c r="G2532" t="s">
        <v>96</v>
      </c>
      <c r="H2532" t="s">
        <v>97</v>
      </c>
      <c r="I2532" t="s">
        <v>201</v>
      </c>
      <c r="J2532" t="s">
        <v>111</v>
      </c>
      <c r="K2532" t="s">
        <v>204</v>
      </c>
      <c r="L2532">
        <v>7</v>
      </c>
      <c r="X2532" s="16"/>
      <c r="Y2532" t="s">
        <v>69</v>
      </c>
      <c r="AB2532">
        <v>5</v>
      </c>
      <c r="AE2532" s="16"/>
      <c r="AF2532" s="16"/>
      <c r="AG2532" s="16"/>
      <c r="AH2532" s="16"/>
      <c r="AI2532" s="16"/>
      <c r="AJ2532" s="16"/>
      <c r="AK2532">
        <v>6</v>
      </c>
      <c r="AL2532" s="16">
        <v>7</v>
      </c>
      <c r="AM2532" s="16">
        <v>7</v>
      </c>
      <c r="AN2532" s="16">
        <v>6</v>
      </c>
      <c r="AO2532" s="16">
        <v>7</v>
      </c>
      <c r="AP2532" s="16">
        <v>5</v>
      </c>
      <c r="AQ2532" s="16">
        <v>2</v>
      </c>
      <c r="AR2532" s="16">
        <v>4</v>
      </c>
      <c r="AS2532" s="16">
        <v>3</v>
      </c>
      <c r="AT2532" s="16">
        <v>1</v>
      </c>
      <c r="AU2532">
        <v>0</v>
      </c>
      <c r="AV2532">
        <v>1</v>
      </c>
      <c r="AW2532">
        <v>1</v>
      </c>
      <c r="AX2532">
        <v>1</v>
      </c>
      <c r="AY2532">
        <v>0</v>
      </c>
      <c r="AZ2532">
        <v>0</v>
      </c>
    </row>
    <row r="2533" spans="1:52" x14ac:dyDescent="0.35">
      <c r="A2533">
        <v>16444</v>
      </c>
      <c r="B2533" t="s">
        <v>69</v>
      </c>
      <c r="C2533" t="s">
        <v>74</v>
      </c>
      <c r="D2533" t="s">
        <v>68</v>
      </c>
      <c r="E2533" t="s">
        <v>76</v>
      </c>
      <c r="F2533" t="s">
        <v>196</v>
      </c>
      <c r="G2533" t="s">
        <v>96</v>
      </c>
      <c r="H2533" t="s">
        <v>97</v>
      </c>
      <c r="I2533" t="s">
        <v>206</v>
      </c>
      <c r="J2533" t="s">
        <v>111</v>
      </c>
      <c r="K2533" t="s">
        <v>202</v>
      </c>
      <c r="L2533">
        <v>6</v>
      </c>
      <c r="X2533" s="16"/>
      <c r="Y2533" t="s">
        <v>69</v>
      </c>
      <c r="AB2533">
        <v>5</v>
      </c>
      <c r="AE2533" s="16"/>
      <c r="AF2533" s="16"/>
      <c r="AG2533" s="16"/>
      <c r="AH2533" s="16"/>
      <c r="AI2533" s="16"/>
      <c r="AJ2533" s="16"/>
      <c r="AK2533">
        <v>4</v>
      </c>
      <c r="AL2533" s="16">
        <v>6</v>
      </c>
      <c r="AM2533" s="16">
        <v>4</v>
      </c>
      <c r="AN2533" s="16">
        <v>4</v>
      </c>
      <c r="AO2533" s="16">
        <v>7</v>
      </c>
      <c r="AP2533" s="16">
        <v>6</v>
      </c>
      <c r="AQ2533" s="16">
        <v>2</v>
      </c>
      <c r="AR2533" s="16">
        <v>4</v>
      </c>
      <c r="AS2533" s="16">
        <v>1</v>
      </c>
      <c r="AT2533" s="16">
        <v>3</v>
      </c>
      <c r="AU2533">
        <v>0</v>
      </c>
      <c r="AV2533">
        <v>1</v>
      </c>
      <c r="AW2533">
        <v>0</v>
      </c>
      <c r="AX2533">
        <v>1</v>
      </c>
      <c r="AY2533">
        <v>0</v>
      </c>
      <c r="AZ2533">
        <v>0</v>
      </c>
    </row>
    <row r="2534" spans="1:52" x14ac:dyDescent="0.35">
      <c r="A2534">
        <v>16445</v>
      </c>
      <c r="B2534" t="s">
        <v>69</v>
      </c>
      <c r="C2534" t="s">
        <v>74</v>
      </c>
      <c r="D2534" t="s">
        <v>68</v>
      </c>
      <c r="E2534" t="s">
        <v>85</v>
      </c>
      <c r="F2534" t="s">
        <v>196</v>
      </c>
      <c r="G2534" t="s">
        <v>93</v>
      </c>
      <c r="H2534" t="s">
        <v>98</v>
      </c>
      <c r="I2534" t="s">
        <v>199</v>
      </c>
      <c r="J2534" t="s">
        <v>112</v>
      </c>
      <c r="K2534" t="s">
        <v>204</v>
      </c>
      <c r="L2534">
        <v>10</v>
      </c>
      <c r="X2534" s="16"/>
      <c r="Y2534" t="s">
        <v>69</v>
      </c>
      <c r="AB2534">
        <v>4</v>
      </c>
      <c r="AE2534" s="16"/>
      <c r="AF2534" s="16"/>
      <c r="AG2534" s="16"/>
      <c r="AH2534" s="16"/>
      <c r="AI2534" s="16"/>
      <c r="AJ2534" s="16"/>
      <c r="AK2534">
        <v>9</v>
      </c>
      <c r="AL2534" s="16">
        <v>10</v>
      </c>
      <c r="AM2534" s="16">
        <v>7</v>
      </c>
      <c r="AN2534" s="16">
        <v>9</v>
      </c>
      <c r="AO2534" s="16">
        <v>7</v>
      </c>
      <c r="AP2534" s="16">
        <v>10</v>
      </c>
      <c r="AQ2534" s="16">
        <v>4</v>
      </c>
      <c r="AR2534" s="16">
        <v>3</v>
      </c>
      <c r="AS2534" s="16">
        <v>2</v>
      </c>
      <c r="AT2534" s="16">
        <v>1</v>
      </c>
      <c r="AU2534">
        <v>1</v>
      </c>
      <c r="AV2534">
        <v>0</v>
      </c>
      <c r="AW2534">
        <v>0</v>
      </c>
      <c r="AX2534">
        <v>0</v>
      </c>
      <c r="AY2534">
        <v>0</v>
      </c>
      <c r="AZ2534">
        <v>0</v>
      </c>
    </row>
    <row r="2535" spans="1:52" x14ac:dyDescent="0.35">
      <c r="A2535">
        <v>16447</v>
      </c>
      <c r="B2535" t="s">
        <v>69</v>
      </c>
      <c r="C2535" t="s">
        <v>74</v>
      </c>
      <c r="D2535" t="s">
        <v>68</v>
      </c>
      <c r="E2535" t="s">
        <v>82</v>
      </c>
      <c r="F2535" t="s">
        <v>208</v>
      </c>
      <c r="G2535" t="s">
        <v>94</v>
      </c>
      <c r="H2535" t="s">
        <v>98</v>
      </c>
      <c r="I2535" t="s">
        <v>197</v>
      </c>
      <c r="J2535" t="s">
        <v>111</v>
      </c>
      <c r="K2535" t="s">
        <v>116</v>
      </c>
      <c r="L2535">
        <v>10</v>
      </c>
      <c r="X2535" s="16"/>
      <c r="Y2535" t="s">
        <v>68</v>
      </c>
      <c r="Z2535">
        <v>10</v>
      </c>
      <c r="AA2535">
        <v>5</v>
      </c>
      <c r="AB2535">
        <v>5</v>
      </c>
      <c r="AC2535">
        <v>9</v>
      </c>
      <c r="AD2535" t="s">
        <v>129</v>
      </c>
      <c r="AE2535" s="16">
        <v>2</v>
      </c>
      <c r="AF2535" s="16">
        <v>4</v>
      </c>
      <c r="AG2535" s="16">
        <v>3</v>
      </c>
      <c r="AH2535" s="16">
        <v>4</v>
      </c>
      <c r="AI2535" s="16"/>
      <c r="AJ2535" s="16">
        <v>2</v>
      </c>
      <c r="AK2535">
        <v>9</v>
      </c>
      <c r="AL2535" s="16">
        <v>9</v>
      </c>
      <c r="AM2535" s="16">
        <v>8</v>
      </c>
      <c r="AN2535" s="16">
        <v>8</v>
      </c>
      <c r="AO2535" s="16">
        <v>10</v>
      </c>
      <c r="AP2535" s="16">
        <v>9</v>
      </c>
      <c r="AQ2535" s="16">
        <v>1</v>
      </c>
      <c r="AR2535" s="16">
        <v>3</v>
      </c>
      <c r="AS2535" s="16">
        <v>4</v>
      </c>
      <c r="AT2535" s="16">
        <v>2</v>
      </c>
      <c r="AU2535">
        <v>1</v>
      </c>
      <c r="AV2535">
        <v>1</v>
      </c>
      <c r="AW2535">
        <v>0</v>
      </c>
      <c r="AX2535">
        <v>0</v>
      </c>
      <c r="AY2535">
        <v>1</v>
      </c>
      <c r="AZ2535">
        <v>0</v>
      </c>
    </row>
    <row r="2536" spans="1:52" x14ac:dyDescent="0.35">
      <c r="A2536">
        <v>16450</v>
      </c>
      <c r="B2536" t="s">
        <v>69</v>
      </c>
      <c r="C2536" t="s">
        <v>74</v>
      </c>
      <c r="D2536" t="s">
        <v>68</v>
      </c>
      <c r="E2536" t="s">
        <v>76</v>
      </c>
      <c r="F2536" t="s">
        <v>198</v>
      </c>
      <c r="G2536" t="s">
        <v>96</v>
      </c>
      <c r="H2536" t="s">
        <v>97</v>
      </c>
      <c r="I2536" t="s">
        <v>205</v>
      </c>
      <c r="J2536" t="s">
        <v>111</v>
      </c>
      <c r="K2536" t="s">
        <v>113</v>
      </c>
      <c r="L2536">
        <v>8</v>
      </c>
      <c r="X2536" s="16"/>
      <c r="Y2536" t="s">
        <v>69</v>
      </c>
      <c r="AB2536">
        <v>3</v>
      </c>
      <c r="AE2536" s="16"/>
      <c r="AF2536" s="16"/>
      <c r="AG2536" s="16"/>
      <c r="AH2536" s="16"/>
      <c r="AI2536" s="16"/>
      <c r="AJ2536" s="16"/>
      <c r="AK2536">
        <v>7</v>
      </c>
      <c r="AL2536" s="16">
        <v>7</v>
      </c>
      <c r="AM2536" s="16">
        <v>7</v>
      </c>
      <c r="AN2536" s="16">
        <v>6</v>
      </c>
      <c r="AO2536" s="16">
        <v>7</v>
      </c>
      <c r="AP2536" s="16">
        <v>6</v>
      </c>
      <c r="AQ2536" s="16">
        <v>2</v>
      </c>
      <c r="AR2536" s="16">
        <v>1</v>
      </c>
      <c r="AS2536" s="16">
        <v>4</v>
      </c>
      <c r="AT2536" s="16">
        <v>3</v>
      </c>
      <c r="AU2536">
        <v>0</v>
      </c>
      <c r="AV2536">
        <v>0</v>
      </c>
      <c r="AW2536">
        <v>1</v>
      </c>
      <c r="AX2536">
        <v>0</v>
      </c>
      <c r="AY2536">
        <v>0</v>
      </c>
      <c r="AZ2536">
        <v>0</v>
      </c>
    </row>
    <row r="2537" spans="1:52" x14ac:dyDescent="0.35">
      <c r="A2537">
        <v>16453</v>
      </c>
      <c r="B2537" t="s">
        <v>69</v>
      </c>
      <c r="C2537" t="s">
        <v>74</v>
      </c>
      <c r="D2537" t="s">
        <v>68</v>
      </c>
      <c r="E2537" t="s">
        <v>75</v>
      </c>
      <c r="F2537" t="s">
        <v>198</v>
      </c>
      <c r="G2537" t="s">
        <v>96</v>
      </c>
      <c r="H2537" t="s">
        <v>98</v>
      </c>
      <c r="I2537" t="s">
        <v>203</v>
      </c>
      <c r="J2537" t="s">
        <v>111</v>
      </c>
      <c r="K2537" t="s">
        <v>202</v>
      </c>
      <c r="L2537">
        <v>9</v>
      </c>
      <c r="X2537" s="16"/>
      <c r="Y2537" t="s">
        <v>69</v>
      </c>
      <c r="AB2537">
        <v>4</v>
      </c>
      <c r="AE2537" s="16"/>
      <c r="AF2537" s="16"/>
      <c r="AG2537" s="16"/>
      <c r="AH2537" s="16"/>
      <c r="AI2537" s="16"/>
      <c r="AJ2537" s="16"/>
      <c r="AK2537">
        <v>10</v>
      </c>
      <c r="AL2537" s="16">
        <v>10</v>
      </c>
      <c r="AM2537" s="16">
        <v>7</v>
      </c>
      <c r="AN2537" s="16">
        <v>10</v>
      </c>
      <c r="AO2537" s="16">
        <v>8</v>
      </c>
      <c r="AP2537" s="16">
        <v>10</v>
      </c>
      <c r="AQ2537" s="16">
        <v>1</v>
      </c>
      <c r="AR2537" s="16">
        <v>3</v>
      </c>
      <c r="AS2537" s="16">
        <v>4</v>
      </c>
      <c r="AT2537" s="16">
        <v>2</v>
      </c>
      <c r="AU2537">
        <v>0</v>
      </c>
      <c r="AV2537">
        <v>0</v>
      </c>
      <c r="AW2537">
        <v>1</v>
      </c>
      <c r="AX2537">
        <v>1</v>
      </c>
      <c r="AY2537">
        <v>0</v>
      </c>
      <c r="AZ2537">
        <v>0</v>
      </c>
    </row>
    <row r="2538" spans="1:52" x14ac:dyDescent="0.35">
      <c r="A2538">
        <v>16455</v>
      </c>
      <c r="B2538" t="s">
        <v>69</v>
      </c>
      <c r="C2538" t="s">
        <v>74</v>
      </c>
      <c r="D2538" t="s">
        <v>68</v>
      </c>
      <c r="E2538" t="s">
        <v>81</v>
      </c>
      <c r="F2538" t="s">
        <v>200</v>
      </c>
      <c r="G2538" t="s">
        <v>94</v>
      </c>
      <c r="H2538" t="s">
        <v>98</v>
      </c>
      <c r="I2538" t="s">
        <v>209</v>
      </c>
      <c r="J2538" t="s">
        <v>110</v>
      </c>
      <c r="K2538" t="s">
        <v>116</v>
      </c>
      <c r="L2538">
        <v>9</v>
      </c>
      <c r="P2538">
        <v>10</v>
      </c>
      <c r="Q2538">
        <v>8</v>
      </c>
      <c r="R2538">
        <v>8</v>
      </c>
      <c r="S2538">
        <v>8</v>
      </c>
      <c r="T2538">
        <v>8</v>
      </c>
      <c r="U2538">
        <v>8</v>
      </c>
      <c r="V2538" t="s">
        <v>124</v>
      </c>
      <c r="X2538">
        <v>5</v>
      </c>
      <c r="Y2538" t="s">
        <v>68</v>
      </c>
      <c r="Z2538">
        <v>10</v>
      </c>
      <c r="AA2538">
        <v>5</v>
      </c>
      <c r="AB2538">
        <v>4</v>
      </c>
      <c r="AC2538">
        <v>9</v>
      </c>
      <c r="AD2538" t="s">
        <v>129</v>
      </c>
      <c r="AE2538" s="16">
        <v>5</v>
      </c>
      <c r="AF2538" s="16">
        <v>3</v>
      </c>
      <c r="AG2538" s="16">
        <v>3</v>
      </c>
      <c r="AH2538" s="16">
        <v>4</v>
      </c>
      <c r="AI2538" s="16"/>
      <c r="AJ2538" s="16">
        <v>2</v>
      </c>
      <c r="AL2538" s="16"/>
      <c r="AM2538" s="16"/>
      <c r="AN2538" s="16"/>
      <c r="AO2538" s="16"/>
      <c r="AP2538" s="16"/>
      <c r="AQ2538" s="16"/>
      <c r="AR2538" s="16"/>
      <c r="AS2538" s="16"/>
      <c r="AT2538" s="16"/>
      <c r="AU2538">
        <v>1</v>
      </c>
      <c r="AV2538">
        <v>1</v>
      </c>
      <c r="AW2538">
        <v>0</v>
      </c>
      <c r="AX2538">
        <v>1</v>
      </c>
      <c r="AY2538">
        <v>0</v>
      </c>
      <c r="AZ2538">
        <v>0</v>
      </c>
    </row>
    <row r="2539" spans="1:52" x14ac:dyDescent="0.35">
      <c r="A2539">
        <v>16458</v>
      </c>
      <c r="B2539" t="s">
        <v>69</v>
      </c>
      <c r="C2539" t="s">
        <v>74</v>
      </c>
      <c r="D2539" t="s">
        <v>68</v>
      </c>
      <c r="E2539" t="s">
        <v>85</v>
      </c>
      <c r="F2539" t="s">
        <v>198</v>
      </c>
      <c r="G2539" t="s">
        <v>95</v>
      </c>
      <c r="H2539" t="s">
        <v>97</v>
      </c>
      <c r="I2539" t="s">
        <v>197</v>
      </c>
      <c r="J2539" t="s">
        <v>111</v>
      </c>
      <c r="K2539" t="s">
        <v>204</v>
      </c>
      <c r="L2539">
        <v>8</v>
      </c>
      <c r="X2539" s="16"/>
      <c r="Y2539" t="s">
        <v>69</v>
      </c>
      <c r="AB2539">
        <v>5</v>
      </c>
      <c r="AE2539" s="16"/>
      <c r="AF2539" s="16"/>
      <c r="AG2539" s="16"/>
      <c r="AH2539" s="16"/>
      <c r="AI2539" s="16"/>
      <c r="AJ2539" s="16"/>
      <c r="AK2539">
        <v>10</v>
      </c>
      <c r="AL2539" s="16">
        <v>9</v>
      </c>
      <c r="AM2539" s="16">
        <v>9</v>
      </c>
      <c r="AN2539" s="16">
        <v>7</v>
      </c>
      <c r="AO2539" s="16">
        <v>8</v>
      </c>
      <c r="AP2539" s="16">
        <v>7</v>
      </c>
      <c r="AQ2539" s="16">
        <v>1</v>
      </c>
      <c r="AR2539" s="16">
        <v>3</v>
      </c>
      <c r="AS2539" s="16">
        <v>4</v>
      </c>
      <c r="AT2539" s="16">
        <v>2</v>
      </c>
      <c r="AU2539">
        <v>0</v>
      </c>
      <c r="AV2539">
        <v>0</v>
      </c>
      <c r="AW2539">
        <v>0</v>
      </c>
      <c r="AX2539">
        <v>1</v>
      </c>
      <c r="AY2539">
        <v>0</v>
      </c>
      <c r="AZ2539">
        <v>0</v>
      </c>
    </row>
    <row r="2540" spans="1:52" x14ac:dyDescent="0.35">
      <c r="A2540">
        <v>16463</v>
      </c>
      <c r="B2540" t="s">
        <v>69</v>
      </c>
      <c r="C2540" t="s">
        <v>74</v>
      </c>
      <c r="D2540" t="s">
        <v>68</v>
      </c>
      <c r="E2540" t="s">
        <v>84</v>
      </c>
      <c r="F2540" t="s">
        <v>208</v>
      </c>
      <c r="G2540" t="s">
        <v>94</v>
      </c>
      <c r="H2540" t="s">
        <v>98</v>
      </c>
      <c r="I2540" t="s">
        <v>203</v>
      </c>
      <c r="J2540" t="s">
        <v>110</v>
      </c>
      <c r="K2540" t="s">
        <v>117</v>
      </c>
      <c r="L2540">
        <v>10</v>
      </c>
      <c r="P2540">
        <v>9</v>
      </c>
      <c r="Q2540">
        <v>10</v>
      </c>
      <c r="R2540">
        <v>10</v>
      </c>
      <c r="S2540">
        <v>9</v>
      </c>
      <c r="T2540">
        <v>9</v>
      </c>
      <c r="U2540">
        <v>10</v>
      </c>
      <c r="V2540" t="s">
        <v>123</v>
      </c>
      <c r="X2540">
        <v>5</v>
      </c>
      <c r="Y2540" t="s">
        <v>69</v>
      </c>
      <c r="AB2540">
        <v>4</v>
      </c>
      <c r="AE2540" s="16"/>
      <c r="AF2540" s="16"/>
      <c r="AG2540" s="16"/>
      <c r="AH2540" s="16"/>
      <c r="AI2540" s="16"/>
      <c r="AJ2540" s="16"/>
      <c r="AL2540" s="16"/>
      <c r="AM2540" s="16"/>
      <c r="AN2540" s="16"/>
      <c r="AO2540" s="16"/>
      <c r="AP2540" s="16"/>
      <c r="AQ2540" s="16"/>
      <c r="AR2540" s="16"/>
      <c r="AS2540" s="16"/>
      <c r="AT2540" s="16"/>
      <c r="AU2540">
        <v>1</v>
      </c>
      <c r="AV2540">
        <v>0</v>
      </c>
      <c r="AW2540">
        <v>1</v>
      </c>
      <c r="AX2540">
        <v>1</v>
      </c>
      <c r="AY2540">
        <v>0</v>
      </c>
      <c r="AZ2540">
        <v>0</v>
      </c>
    </row>
    <row r="2541" spans="1:52" x14ac:dyDescent="0.35">
      <c r="A2541">
        <v>16464</v>
      </c>
      <c r="B2541" t="s">
        <v>69</v>
      </c>
      <c r="C2541" t="s">
        <v>74</v>
      </c>
      <c r="D2541" t="s">
        <v>68</v>
      </c>
      <c r="E2541" t="s">
        <v>84</v>
      </c>
      <c r="F2541" t="s">
        <v>200</v>
      </c>
      <c r="G2541" t="s">
        <v>95</v>
      </c>
      <c r="H2541" t="s">
        <v>97</v>
      </c>
      <c r="I2541" t="s">
        <v>206</v>
      </c>
      <c r="J2541" t="s">
        <v>110</v>
      </c>
      <c r="K2541" t="s">
        <v>116</v>
      </c>
      <c r="L2541">
        <v>7</v>
      </c>
      <c r="P2541">
        <v>10</v>
      </c>
      <c r="Q2541">
        <v>10</v>
      </c>
      <c r="R2541">
        <v>9</v>
      </c>
      <c r="S2541">
        <v>8</v>
      </c>
      <c r="T2541">
        <v>8</v>
      </c>
      <c r="U2541">
        <v>10</v>
      </c>
      <c r="V2541" t="s">
        <v>123</v>
      </c>
      <c r="X2541">
        <v>4</v>
      </c>
      <c r="Y2541" t="s">
        <v>69</v>
      </c>
      <c r="AB2541">
        <v>5</v>
      </c>
      <c r="AE2541" s="16"/>
      <c r="AF2541" s="16"/>
      <c r="AG2541" s="16"/>
      <c r="AH2541" s="16"/>
      <c r="AI2541" s="16"/>
      <c r="AJ2541" s="16"/>
      <c r="AL2541" s="16"/>
      <c r="AM2541" s="16"/>
      <c r="AN2541" s="16"/>
      <c r="AO2541" s="16"/>
      <c r="AP2541" s="16"/>
      <c r="AQ2541" s="16"/>
      <c r="AR2541" s="16"/>
      <c r="AS2541" s="16"/>
      <c r="AT2541" s="16"/>
      <c r="AU2541">
        <v>0</v>
      </c>
      <c r="AV2541">
        <v>0</v>
      </c>
      <c r="AW2541">
        <v>0</v>
      </c>
      <c r="AX2541">
        <v>0</v>
      </c>
      <c r="AY2541">
        <v>1</v>
      </c>
      <c r="AZ2541">
        <v>0</v>
      </c>
    </row>
    <row r="2542" spans="1:52" x14ac:dyDescent="0.35">
      <c r="A2542">
        <v>16465</v>
      </c>
      <c r="B2542" t="s">
        <v>69</v>
      </c>
      <c r="C2542" t="s">
        <v>74</v>
      </c>
      <c r="D2542" t="s">
        <v>68</v>
      </c>
      <c r="E2542" t="s">
        <v>78</v>
      </c>
      <c r="F2542" t="s">
        <v>196</v>
      </c>
      <c r="G2542" t="s">
        <v>96</v>
      </c>
      <c r="H2542" t="s">
        <v>97</v>
      </c>
      <c r="I2542" t="s">
        <v>203</v>
      </c>
      <c r="J2542" t="s">
        <v>110</v>
      </c>
      <c r="K2542" t="s">
        <v>116</v>
      </c>
      <c r="L2542">
        <v>9</v>
      </c>
      <c r="P2542">
        <v>10</v>
      </c>
      <c r="Q2542">
        <v>9</v>
      </c>
      <c r="R2542">
        <v>10</v>
      </c>
      <c r="S2542">
        <v>9</v>
      </c>
      <c r="T2542">
        <v>10</v>
      </c>
      <c r="U2542">
        <v>9</v>
      </c>
      <c r="V2542" t="s">
        <v>123</v>
      </c>
      <c r="X2542">
        <v>5</v>
      </c>
      <c r="Y2542" t="s">
        <v>69</v>
      </c>
      <c r="AB2542">
        <v>5</v>
      </c>
      <c r="AE2542" s="16"/>
      <c r="AF2542" s="16"/>
      <c r="AG2542" s="16"/>
      <c r="AH2542" s="16"/>
      <c r="AI2542" s="16"/>
      <c r="AJ2542" s="16"/>
      <c r="AL2542" s="16"/>
      <c r="AM2542" s="16"/>
      <c r="AN2542" s="16"/>
      <c r="AO2542" s="16"/>
      <c r="AP2542" s="16"/>
      <c r="AQ2542" s="16"/>
      <c r="AR2542" s="16"/>
      <c r="AS2542" s="16"/>
      <c r="AT2542" s="16"/>
      <c r="AU2542">
        <v>1</v>
      </c>
      <c r="AV2542">
        <v>0</v>
      </c>
      <c r="AW2542">
        <v>0</v>
      </c>
      <c r="AX2542">
        <v>0</v>
      </c>
      <c r="AY2542">
        <v>0</v>
      </c>
      <c r="AZ2542">
        <v>0</v>
      </c>
    </row>
    <row r="2543" spans="1:52" x14ac:dyDescent="0.35">
      <c r="A2543">
        <v>16467</v>
      </c>
      <c r="B2543" t="s">
        <v>69</v>
      </c>
      <c r="C2543" t="s">
        <v>74</v>
      </c>
      <c r="D2543" t="s">
        <v>68</v>
      </c>
      <c r="E2543" t="s">
        <v>85</v>
      </c>
      <c r="F2543" t="s">
        <v>92</v>
      </c>
      <c r="G2543" t="s">
        <v>95</v>
      </c>
      <c r="H2543" t="s">
        <v>99</v>
      </c>
      <c r="I2543" t="s">
        <v>197</v>
      </c>
      <c r="J2543" t="s">
        <v>111</v>
      </c>
      <c r="K2543" t="s">
        <v>204</v>
      </c>
      <c r="L2543">
        <v>9</v>
      </c>
      <c r="X2543" s="16"/>
      <c r="Y2543" t="s">
        <v>68</v>
      </c>
      <c r="Z2543">
        <v>7</v>
      </c>
      <c r="AA2543">
        <v>3</v>
      </c>
      <c r="AB2543">
        <v>4</v>
      </c>
      <c r="AC2543">
        <v>8</v>
      </c>
      <c r="AD2543" t="s">
        <v>128</v>
      </c>
      <c r="AE2543" s="16">
        <v>5</v>
      </c>
      <c r="AF2543" s="16">
        <v>3</v>
      </c>
      <c r="AG2543" s="16">
        <v>3</v>
      </c>
      <c r="AH2543" s="16">
        <v>5</v>
      </c>
      <c r="AI2543" s="16">
        <v>2</v>
      </c>
      <c r="AJ2543" s="16"/>
      <c r="AK2543">
        <v>8</v>
      </c>
      <c r="AL2543" s="16">
        <v>8</v>
      </c>
      <c r="AM2543" s="16">
        <v>10</v>
      </c>
      <c r="AN2543" s="16">
        <v>10</v>
      </c>
      <c r="AO2543" s="16">
        <v>7</v>
      </c>
      <c r="AP2543" s="16">
        <v>8</v>
      </c>
      <c r="AQ2543" s="16">
        <v>1</v>
      </c>
      <c r="AR2543" s="16">
        <v>2</v>
      </c>
      <c r="AS2543" s="16">
        <v>4</v>
      </c>
      <c r="AT2543" s="16">
        <v>3</v>
      </c>
      <c r="AU2543">
        <v>0</v>
      </c>
      <c r="AV2543">
        <v>1</v>
      </c>
      <c r="AW2543">
        <v>0</v>
      </c>
      <c r="AX2543">
        <v>0</v>
      </c>
      <c r="AY2543">
        <v>1</v>
      </c>
      <c r="AZ2543">
        <v>0</v>
      </c>
    </row>
    <row r="2544" spans="1:52" x14ac:dyDescent="0.35">
      <c r="A2544">
        <v>16468</v>
      </c>
      <c r="B2544" t="s">
        <v>69</v>
      </c>
      <c r="C2544" t="s">
        <v>74</v>
      </c>
      <c r="D2544" t="s">
        <v>68</v>
      </c>
      <c r="E2544" t="s">
        <v>78</v>
      </c>
      <c r="F2544" t="s">
        <v>198</v>
      </c>
      <c r="G2544" t="s">
        <v>95</v>
      </c>
      <c r="H2544" t="s">
        <v>98</v>
      </c>
      <c r="I2544" t="s">
        <v>205</v>
      </c>
      <c r="J2544" t="s">
        <v>111</v>
      </c>
      <c r="K2544" t="s">
        <v>202</v>
      </c>
      <c r="L2544">
        <v>7</v>
      </c>
      <c r="X2544" s="16"/>
      <c r="Y2544" t="s">
        <v>69</v>
      </c>
      <c r="AB2544">
        <v>5</v>
      </c>
      <c r="AE2544" s="16"/>
      <c r="AF2544" s="16"/>
      <c r="AG2544" s="16"/>
      <c r="AH2544" s="16"/>
      <c r="AI2544" s="16"/>
      <c r="AJ2544" s="16"/>
      <c r="AK2544">
        <v>9</v>
      </c>
      <c r="AL2544" s="16">
        <v>9</v>
      </c>
      <c r="AM2544" s="16">
        <v>8</v>
      </c>
      <c r="AN2544" s="16">
        <v>9</v>
      </c>
      <c r="AO2544" s="16">
        <v>7</v>
      </c>
      <c r="AP2544" s="16">
        <v>9</v>
      </c>
      <c r="AQ2544" s="16">
        <v>2</v>
      </c>
      <c r="AR2544" s="16">
        <v>3</v>
      </c>
      <c r="AS2544" s="16">
        <v>1</v>
      </c>
      <c r="AT2544" s="16">
        <v>4</v>
      </c>
      <c r="AU2544">
        <v>0</v>
      </c>
      <c r="AV2544">
        <v>0</v>
      </c>
      <c r="AW2544">
        <v>1</v>
      </c>
      <c r="AX2544">
        <v>0</v>
      </c>
      <c r="AY2544">
        <v>0</v>
      </c>
      <c r="AZ2544">
        <v>0</v>
      </c>
    </row>
    <row r="2545" spans="1:52" x14ac:dyDescent="0.35">
      <c r="A2545">
        <v>16470</v>
      </c>
      <c r="B2545" t="s">
        <v>69</v>
      </c>
      <c r="C2545" t="s">
        <v>74</v>
      </c>
      <c r="D2545" t="s">
        <v>68</v>
      </c>
      <c r="E2545" t="s">
        <v>79</v>
      </c>
      <c r="F2545" t="s">
        <v>198</v>
      </c>
      <c r="G2545" t="s">
        <v>95</v>
      </c>
      <c r="H2545" t="s">
        <v>98</v>
      </c>
      <c r="I2545" t="s">
        <v>203</v>
      </c>
      <c r="J2545" t="s">
        <v>111</v>
      </c>
      <c r="K2545" t="s">
        <v>204</v>
      </c>
      <c r="L2545">
        <v>10</v>
      </c>
      <c r="X2545" s="16"/>
      <c r="Y2545" t="s">
        <v>69</v>
      </c>
      <c r="AB2545">
        <v>5</v>
      </c>
      <c r="AE2545" s="16"/>
      <c r="AF2545" s="16"/>
      <c r="AG2545" s="16"/>
      <c r="AH2545" s="16"/>
      <c r="AI2545" s="16"/>
      <c r="AJ2545" s="16"/>
      <c r="AK2545">
        <v>9</v>
      </c>
      <c r="AL2545" s="16">
        <v>10</v>
      </c>
      <c r="AM2545" s="16">
        <v>10</v>
      </c>
      <c r="AN2545" s="16">
        <v>9</v>
      </c>
      <c r="AO2545" s="16">
        <v>9</v>
      </c>
      <c r="AP2545" s="16">
        <v>6</v>
      </c>
      <c r="AQ2545" s="16">
        <v>2</v>
      </c>
      <c r="AR2545" s="16">
        <v>4</v>
      </c>
      <c r="AS2545" s="16">
        <v>3</v>
      </c>
      <c r="AT2545" s="16">
        <v>1</v>
      </c>
      <c r="AU2545">
        <v>1</v>
      </c>
      <c r="AV2545">
        <v>1</v>
      </c>
      <c r="AW2545">
        <v>1</v>
      </c>
      <c r="AX2545">
        <v>1</v>
      </c>
      <c r="AY2545">
        <v>0</v>
      </c>
      <c r="AZ2545">
        <v>0</v>
      </c>
    </row>
    <row r="2546" spans="1:52" x14ac:dyDescent="0.35">
      <c r="A2546">
        <v>16471</v>
      </c>
      <c r="B2546" t="s">
        <v>69</v>
      </c>
      <c r="C2546" t="s">
        <v>74</v>
      </c>
      <c r="D2546" t="s">
        <v>68</v>
      </c>
      <c r="E2546" t="s">
        <v>84</v>
      </c>
      <c r="F2546" t="s">
        <v>198</v>
      </c>
      <c r="G2546" t="s">
        <v>96</v>
      </c>
      <c r="H2546" t="s">
        <v>98</v>
      </c>
      <c r="I2546" t="s">
        <v>203</v>
      </c>
      <c r="J2546" t="s">
        <v>110</v>
      </c>
      <c r="K2546" t="s">
        <v>204</v>
      </c>
      <c r="L2546">
        <v>4</v>
      </c>
      <c r="P2546">
        <v>5</v>
      </c>
      <c r="Q2546">
        <v>5</v>
      </c>
      <c r="R2546">
        <v>5</v>
      </c>
      <c r="S2546">
        <v>8</v>
      </c>
      <c r="T2546">
        <v>6</v>
      </c>
      <c r="U2546">
        <v>5</v>
      </c>
      <c r="V2546" t="s">
        <v>122</v>
      </c>
      <c r="X2546">
        <v>3</v>
      </c>
      <c r="Y2546" t="s">
        <v>68</v>
      </c>
      <c r="Z2546">
        <v>6</v>
      </c>
      <c r="AA2546">
        <v>5</v>
      </c>
      <c r="AB2546">
        <v>2</v>
      </c>
      <c r="AC2546">
        <v>2</v>
      </c>
      <c r="AD2546" t="s">
        <v>128</v>
      </c>
      <c r="AE2546" s="16">
        <v>5</v>
      </c>
      <c r="AF2546" s="16">
        <v>4</v>
      </c>
      <c r="AG2546" s="16">
        <v>5</v>
      </c>
      <c r="AH2546" s="16">
        <v>3</v>
      </c>
      <c r="AI2546" s="16">
        <v>2</v>
      </c>
      <c r="AJ2546" s="16"/>
      <c r="AL2546" s="16"/>
      <c r="AM2546" s="16"/>
      <c r="AN2546" s="16"/>
      <c r="AO2546" s="16"/>
      <c r="AP2546" s="16"/>
      <c r="AQ2546" s="16"/>
      <c r="AR2546" s="16"/>
      <c r="AS2546" s="16"/>
      <c r="AT2546" s="16"/>
      <c r="AU2546">
        <v>0</v>
      </c>
      <c r="AV2546">
        <v>0</v>
      </c>
      <c r="AW2546">
        <v>1</v>
      </c>
      <c r="AX2546">
        <v>1</v>
      </c>
      <c r="AY2546">
        <v>0</v>
      </c>
      <c r="AZ2546">
        <v>0</v>
      </c>
    </row>
    <row r="2547" spans="1:52" x14ac:dyDescent="0.35">
      <c r="A2547">
        <v>16472</v>
      </c>
      <c r="B2547" t="s">
        <v>69</v>
      </c>
      <c r="C2547" t="s">
        <v>74</v>
      </c>
      <c r="D2547" t="s">
        <v>68</v>
      </c>
      <c r="E2547" t="s">
        <v>77</v>
      </c>
      <c r="F2547" t="s">
        <v>196</v>
      </c>
      <c r="G2547" t="s">
        <v>96</v>
      </c>
      <c r="H2547" t="s">
        <v>98</v>
      </c>
      <c r="I2547" t="s">
        <v>203</v>
      </c>
      <c r="J2547" t="s">
        <v>110</v>
      </c>
      <c r="K2547" t="s">
        <v>117</v>
      </c>
      <c r="L2547">
        <v>9</v>
      </c>
      <c r="P2547">
        <v>10</v>
      </c>
      <c r="Q2547">
        <v>10</v>
      </c>
      <c r="R2547">
        <v>9</v>
      </c>
      <c r="S2547">
        <v>9</v>
      </c>
      <c r="T2547">
        <v>10</v>
      </c>
      <c r="U2547">
        <v>10</v>
      </c>
      <c r="V2547" t="s">
        <v>122</v>
      </c>
      <c r="X2547">
        <v>4</v>
      </c>
      <c r="Y2547" t="s">
        <v>69</v>
      </c>
      <c r="AB2547">
        <v>5</v>
      </c>
      <c r="AE2547" s="16"/>
      <c r="AF2547" s="16"/>
      <c r="AG2547" s="16"/>
      <c r="AH2547" s="16"/>
      <c r="AI2547" s="16"/>
      <c r="AJ2547" s="16"/>
      <c r="AL2547" s="16"/>
      <c r="AM2547" s="16"/>
      <c r="AN2547" s="16"/>
      <c r="AO2547" s="16"/>
      <c r="AP2547" s="16"/>
      <c r="AQ2547" s="16"/>
      <c r="AR2547" s="16"/>
      <c r="AS2547" s="16"/>
      <c r="AT2547" s="16"/>
      <c r="AU2547">
        <v>1</v>
      </c>
      <c r="AV2547">
        <v>0</v>
      </c>
      <c r="AW2547">
        <v>0</v>
      </c>
      <c r="AX2547">
        <v>0</v>
      </c>
      <c r="AY2547">
        <v>1</v>
      </c>
      <c r="AZ2547">
        <v>0</v>
      </c>
    </row>
    <row r="2548" spans="1:52" x14ac:dyDescent="0.35">
      <c r="A2548">
        <v>16473</v>
      </c>
      <c r="B2548" t="s">
        <v>69</v>
      </c>
      <c r="C2548" t="s">
        <v>74</v>
      </c>
      <c r="D2548" t="s">
        <v>68</v>
      </c>
      <c r="E2548" t="s">
        <v>78</v>
      </c>
      <c r="F2548" t="s">
        <v>198</v>
      </c>
      <c r="G2548" t="s">
        <v>95</v>
      </c>
      <c r="H2548" t="s">
        <v>97</v>
      </c>
      <c r="I2548" t="s">
        <v>199</v>
      </c>
      <c r="J2548" t="s">
        <v>111</v>
      </c>
      <c r="K2548" t="s">
        <v>204</v>
      </c>
      <c r="L2548">
        <v>5</v>
      </c>
      <c r="X2548" s="16"/>
      <c r="Y2548" t="s">
        <v>68</v>
      </c>
      <c r="Z2548">
        <v>6</v>
      </c>
      <c r="AA2548">
        <v>3</v>
      </c>
      <c r="AB2548">
        <v>5</v>
      </c>
      <c r="AC2548">
        <v>7</v>
      </c>
      <c r="AD2548" t="s">
        <v>128</v>
      </c>
      <c r="AE2548" s="16">
        <v>3</v>
      </c>
      <c r="AF2548" s="16">
        <v>5</v>
      </c>
      <c r="AG2548" s="16">
        <v>3</v>
      </c>
      <c r="AH2548" s="16">
        <v>5</v>
      </c>
      <c r="AI2548" s="16">
        <v>1</v>
      </c>
      <c r="AJ2548" s="16"/>
      <c r="AK2548">
        <v>3</v>
      </c>
      <c r="AL2548" s="16">
        <v>3</v>
      </c>
      <c r="AM2548" s="16">
        <v>7</v>
      </c>
      <c r="AN2548" s="16">
        <v>5</v>
      </c>
      <c r="AO2548" s="16">
        <v>5</v>
      </c>
      <c r="AP2548" s="16">
        <v>5</v>
      </c>
      <c r="AQ2548" s="16">
        <v>3</v>
      </c>
      <c r="AR2548" s="16">
        <v>2</v>
      </c>
      <c r="AS2548" s="16">
        <v>4</v>
      </c>
      <c r="AT2548" s="16">
        <v>1</v>
      </c>
      <c r="AU2548">
        <v>0</v>
      </c>
      <c r="AV2548">
        <v>0</v>
      </c>
      <c r="AW2548">
        <v>0</v>
      </c>
      <c r="AX2548">
        <v>1</v>
      </c>
      <c r="AY2548">
        <v>0</v>
      </c>
      <c r="AZ2548">
        <v>0</v>
      </c>
    </row>
    <row r="2549" spans="1:52" x14ac:dyDescent="0.35">
      <c r="A2549">
        <v>16474</v>
      </c>
      <c r="B2549" t="s">
        <v>69</v>
      </c>
      <c r="C2549" t="s">
        <v>74</v>
      </c>
      <c r="D2549" t="s">
        <v>68</v>
      </c>
      <c r="E2549" t="s">
        <v>77</v>
      </c>
      <c r="F2549" t="s">
        <v>198</v>
      </c>
      <c r="G2549" t="s">
        <v>95</v>
      </c>
      <c r="H2549" t="s">
        <v>97</v>
      </c>
      <c r="I2549" t="s">
        <v>197</v>
      </c>
      <c r="J2549" t="s">
        <v>111</v>
      </c>
      <c r="K2549" t="s">
        <v>117</v>
      </c>
      <c r="L2549">
        <v>9</v>
      </c>
      <c r="X2549" s="16"/>
      <c r="Y2549" t="s">
        <v>69</v>
      </c>
      <c r="AB2549">
        <v>5</v>
      </c>
      <c r="AE2549" s="16"/>
      <c r="AF2549" s="16"/>
      <c r="AG2549" s="16"/>
      <c r="AH2549" s="16"/>
      <c r="AI2549" s="16"/>
      <c r="AJ2549" s="16"/>
      <c r="AK2549">
        <v>10</v>
      </c>
      <c r="AL2549" s="16">
        <v>9</v>
      </c>
      <c r="AM2549" s="16">
        <v>7</v>
      </c>
      <c r="AN2549" s="16">
        <v>9</v>
      </c>
      <c r="AO2549" s="16">
        <v>9</v>
      </c>
      <c r="AP2549" s="16">
        <v>9</v>
      </c>
      <c r="AQ2549" s="16">
        <v>3</v>
      </c>
      <c r="AR2549" s="16">
        <v>4</v>
      </c>
      <c r="AS2549" s="16">
        <v>1</v>
      </c>
      <c r="AT2549" s="16">
        <v>2</v>
      </c>
      <c r="AU2549">
        <v>0</v>
      </c>
      <c r="AV2549">
        <v>1</v>
      </c>
      <c r="AW2549">
        <v>0</v>
      </c>
      <c r="AX2549">
        <v>1</v>
      </c>
      <c r="AY2549">
        <v>1</v>
      </c>
      <c r="AZ2549">
        <v>0</v>
      </c>
    </row>
    <row r="2550" spans="1:52" x14ac:dyDescent="0.35">
      <c r="A2550">
        <v>16475</v>
      </c>
      <c r="B2550" t="s">
        <v>69</v>
      </c>
      <c r="C2550" t="s">
        <v>74</v>
      </c>
      <c r="D2550" t="s">
        <v>68</v>
      </c>
      <c r="E2550" t="s">
        <v>75</v>
      </c>
      <c r="F2550" t="s">
        <v>200</v>
      </c>
      <c r="G2550" t="s">
        <v>94</v>
      </c>
      <c r="H2550" t="s">
        <v>97</v>
      </c>
      <c r="I2550" t="s">
        <v>203</v>
      </c>
      <c r="J2550" t="s">
        <v>111</v>
      </c>
      <c r="K2550" t="s">
        <v>204</v>
      </c>
      <c r="L2550">
        <v>9</v>
      </c>
      <c r="X2550" s="16"/>
      <c r="Y2550" t="s">
        <v>68</v>
      </c>
      <c r="Z2550">
        <v>9</v>
      </c>
      <c r="AA2550">
        <v>5</v>
      </c>
      <c r="AB2550">
        <v>4</v>
      </c>
      <c r="AC2550">
        <v>10</v>
      </c>
      <c r="AD2550" t="s">
        <v>128</v>
      </c>
      <c r="AE2550" s="16">
        <v>5</v>
      </c>
      <c r="AF2550" s="16">
        <v>5</v>
      </c>
      <c r="AG2550" s="16">
        <v>4</v>
      </c>
      <c r="AH2550" s="16">
        <v>4</v>
      </c>
      <c r="AI2550" s="16">
        <v>1</v>
      </c>
      <c r="AJ2550" s="16"/>
      <c r="AK2550">
        <v>10</v>
      </c>
      <c r="AL2550" s="16">
        <v>10</v>
      </c>
      <c r="AM2550" s="16">
        <v>10</v>
      </c>
      <c r="AN2550" s="16">
        <v>8</v>
      </c>
      <c r="AO2550" s="16">
        <v>10</v>
      </c>
      <c r="AP2550" s="16">
        <v>7</v>
      </c>
      <c r="AQ2550" s="16">
        <v>3</v>
      </c>
      <c r="AR2550" s="16">
        <v>4</v>
      </c>
      <c r="AS2550" s="16">
        <v>2</v>
      </c>
      <c r="AT2550" s="16">
        <v>1</v>
      </c>
      <c r="AU2550">
        <v>1</v>
      </c>
      <c r="AV2550">
        <v>0</v>
      </c>
      <c r="AW2550">
        <v>1</v>
      </c>
      <c r="AX2550">
        <v>1</v>
      </c>
      <c r="AY2550">
        <v>0</v>
      </c>
      <c r="AZ2550">
        <v>0</v>
      </c>
    </row>
    <row r="2551" spans="1:52" x14ac:dyDescent="0.35">
      <c r="A2551">
        <v>16479</v>
      </c>
      <c r="B2551" t="s">
        <v>69</v>
      </c>
      <c r="C2551" t="s">
        <v>74</v>
      </c>
      <c r="D2551" t="s">
        <v>68</v>
      </c>
      <c r="E2551" t="s">
        <v>86</v>
      </c>
      <c r="F2551" t="s">
        <v>196</v>
      </c>
      <c r="G2551" t="s">
        <v>96</v>
      </c>
      <c r="H2551" t="s">
        <v>98</v>
      </c>
      <c r="I2551" t="s">
        <v>199</v>
      </c>
      <c r="J2551" t="s">
        <v>110</v>
      </c>
      <c r="K2551" t="s">
        <v>204</v>
      </c>
      <c r="L2551">
        <v>10</v>
      </c>
      <c r="P2551">
        <v>10</v>
      </c>
      <c r="Q2551">
        <v>9</v>
      </c>
      <c r="R2551">
        <v>10</v>
      </c>
      <c r="S2551">
        <v>10</v>
      </c>
      <c r="T2551">
        <v>10</v>
      </c>
      <c r="U2551">
        <v>9</v>
      </c>
      <c r="V2551" t="s">
        <v>123</v>
      </c>
      <c r="X2551">
        <v>5</v>
      </c>
      <c r="Y2551" t="s">
        <v>69</v>
      </c>
      <c r="AB2551">
        <v>4</v>
      </c>
      <c r="AE2551" s="16"/>
      <c r="AF2551" s="16"/>
      <c r="AG2551" s="16"/>
      <c r="AH2551" s="16"/>
      <c r="AI2551" s="16"/>
      <c r="AJ2551" s="16"/>
      <c r="AL2551" s="16"/>
      <c r="AM2551" s="16"/>
      <c r="AN2551" s="16"/>
      <c r="AO2551" s="16"/>
      <c r="AP2551" s="16"/>
      <c r="AQ2551" s="16"/>
      <c r="AR2551" s="16"/>
      <c r="AS2551" s="16"/>
      <c r="AT2551" s="16"/>
      <c r="AU2551">
        <v>1</v>
      </c>
      <c r="AV2551">
        <v>0</v>
      </c>
      <c r="AW2551">
        <v>0</v>
      </c>
      <c r="AX2551">
        <v>1</v>
      </c>
      <c r="AY2551">
        <v>0</v>
      </c>
      <c r="AZ2551">
        <v>0</v>
      </c>
    </row>
    <row r="2552" spans="1:52" x14ac:dyDescent="0.35">
      <c r="A2552">
        <v>16480</v>
      </c>
      <c r="B2552" t="s">
        <v>69</v>
      </c>
      <c r="C2552" t="s">
        <v>74</v>
      </c>
      <c r="D2552" t="s">
        <v>68</v>
      </c>
      <c r="E2552" t="s">
        <v>78</v>
      </c>
      <c r="F2552" t="s">
        <v>92</v>
      </c>
      <c r="G2552" t="s">
        <v>94</v>
      </c>
      <c r="H2552" t="s">
        <v>98</v>
      </c>
      <c r="I2552" t="s">
        <v>201</v>
      </c>
      <c r="J2552" t="s">
        <v>111</v>
      </c>
      <c r="K2552" t="s">
        <v>202</v>
      </c>
      <c r="L2552">
        <v>10</v>
      </c>
      <c r="X2552" s="16"/>
      <c r="Y2552" t="s">
        <v>68</v>
      </c>
      <c r="Z2552">
        <v>10</v>
      </c>
      <c r="AA2552">
        <v>5</v>
      </c>
      <c r="AB2552">
        <v>4</v>
      </c>
      <c r="AC2552">
        <v>10</v>
      </c>
      <c r="AD2552" t="s">
        <v>128</v>
      </c>
      <c r="AE2552" s="16">
        <v>5</v>
      </c>
      <c r="AF2552" s="16">
        <v>4</v>
      </c>
      <c r="AG2552" s="16">
        <v>3</v>
      </c>
      <c r="AH2552" s="16">
        <v>4</v>
      </c>
      <c r="AI2552" s="16">
        <v>1</v>
      </c>
      <c r="AJ2552" s="16"/>
      <c r="AK2552">
        <v>9</v>
      </c>
      <c r="AL2552" s="16">
        <v>8</v>
      </c>
      <c r="AM2552" s="16">
        <v>10</v>
      </c>
      <c r="AN2552" s="16">
        <v>8</v>
      </c>
      <c r="AO2552" s="16">
        <v>9</v>
      </c>
      <c r="AP2552" s="16">
        <v>8</v>
      </c>
      <c r="AQ2552" s="16">
        <v>1</v>
      </c>
      <c r="AR2552" s="16">
        <v>4</v>
      </c>
      <c r="AS2552" s="16">
        <v>3</v>
      </c>
      <c r="AT2552" s="16">
        <v>2</v>
      </c>
      <c r="AU2552">
        <v>1</v>
      </c>
      <c r="AV2552">
        <v>0</v>
      </c>
      <c r="AW2552">
        <v>1</v>
      </c>
      <c r="AX2552">
        <v>1</v>
      </c>
      <c r="AY2552">
        <v>0</v>
      </c>
      <c r="AZ2552">
        <v>0</v>
      </c>
    </row>
    <row r="2553" spans="1:52" x14ac:dyDescent="0.35">
      <c r="A2553">
        <v>16481</v>
      </c>
      <c r="B2553" t="s">
        <v>69</v>
      </c>
      <c r="C2553" t="s">
        <v>74</v>
      </c>
      <c r="D2553" t="s">
        <v>68</v>
      </c>
      <c r="E2553" t="s">
        <v>79</v>
      </c>
      <c r="F2553" t="s">
        <v>208</v>
      </c>
      <c r="G2553" t="s">
        <v>94</v>
      </c>
      <c r="H2553" t="s">
        <v>98</v>
      </c>
      <c r="I2553" t="s">
        <v>197</v>
      </c>
      <c r="J2553" t="s">
        <v>110</v>
      </c>
      <c r="K2553" t="s">
        <v>204</v>
      </c>
      <c r="L2553">
        <v>9</v>
      </c>
      <c r="P2553">
        <v>10</v>
      </c>
      <c r="Q2553">
        <v>10</v>
      </c>
      <c r="R2553">
        <v>10</v>
      </c>
      <c r="S2553">
        <v>8</v>
      </c>
      <c r="T2553">
        <v>9</v>
      </c>
      <c r="U2553">
        <v>10</v>
      </c>
      <c r="V2553" t="s">
        <v>123</v>
      </c>
      <c r="X2553">
        <v>4</v>
      </c>
      <c r="Y2553" t="s">
        <v>69</v>
      </c>
      <c r="AB2553">
        <v>4</v>
      </c>
      <c r="AE2553" s="16"/>
      <c r="AF2553" s="16"/>
      <c r="AG2553" s="16"/>
      <c r="AH2553" s="16"/>
      <c r="AI2553" s="16"/>
      <c r="AJ2553" s="16"/>
      <c r="AL2553" s="16"/>
      <c r="AM2553" s="16"/>
      <c r="AN2553" s="16"/>
      <c r="AO2553" s="16"/>
      <c r="AP2553" s="16"/>
      <c r="AQ2553" s="16"/>
      <c r="AR2553" s="16"/>
      <c r="AS2553" s="16"/>
      <c r="AT2553" s="16"/>
      <c r="AU2553">
        <v>0</v>
      </c>
      <c r="AV2553">
        <v>1</v>
      </c>
      <c r="AW2553">
        <v>0</v>
      </c>
      <c r="AX2553">
        <v>0</v>
      </c>
      <c r="AY2553">
        <v>1</v>
      </c>
      <c r="AZ2553">
        <v>0</v>
      </c>
    </row>
    <row r="2554" spans="1:52" x14ac:dyDescent="0.35">
      <c r="A2554">
        <v>16487</v>
      </c>
      <c r="B2554" t="s">
        <v>69</v>
      </c>
      <c r="C2554" t="s">
        <v>74</v>
      </c>
      <c r="D2554" t="s">
        <v>68</v>
      </c>
      <c r="E2554" t="s">
        <v>86</v>
      </c>
      <c r="F2554" t="s">
        <v>200</v>
      </c>
      <c r="G2554" t="s">
        <v>96</v>
      </c>
      <c r="H2554" t="s">
        <v>97</v>
      </c>
      <c r="I2554" t="s">
        <v>207</v>
      </c>
      <c r="J2554" t="s">
        <v>110</v>
      </c>
      <c r="K2554" t="s">
        <v>204</v>
      </c>
      <c r="L2554">
        <v>9</v>
      </c>
      <c r="P2554">
        <v>10</v>
      </c>
      <c r="Q2554">
        <v>9</v>
      </c>
      <c r="R2554">
        <v>9</v>
      </c>
      <c r="S2554">
        <v>9</v>
      </c>
      <c r="T2554">
        <v>8</v>
      </c>
      <c r="U2554">
        <v>9</v>
      </c>
      <c r="V2554" t="s">
        <v>124</v>
      </c>
      <c r="X2554">
        <v>3</v>
      </c>
      <c r="Y2554" t="s">
        <v>69</v>
      </c>
      <c r="AB2554">
        <v>5</v>
      </c>
      <c r="AE2554" s="16"/>
      <c r="AF2554" s="16"/>
      <c r="AG2554" s="16"/>
      <c r="AH2554" s="16"/>
      <c r="AI2554" s="16"/>
      <c r="AJ2554" s="16"/>
      <c r="AL2554" s="16"/>
      <c r="AM2554" s="16"/>
      <c r="AN2554" s="16"/>
      <c r="AO2554" s="16"/>
      <c r="AP2554" s="16"/>
      <c r="AQ2554" s="16"/>
      <c r="AR2554" s="16"/>
      <c r="AS2554" s="16"/>
      <c r="AT2554" s="16"/>
      <c r="AU2554">
        <v>1</v>
      </c>
      <c r="AV2554">
        <v>0</v>
      </c>
      <c r="AW2554">
        <v>0</v>
      </c>
      <c r="AX2554">
        <v>0</v>
      </c>
      <c r="AY2554">
        <v>1</v>
      </c>
      <c r="AZ2554">
        <v>0</v>
      </c>
    </row>
    <row r="2555" spans="1:52" x14ac:dyDescent="0.35">
      <c r="A2555">
        <v>16495</v>
      </c>
      <c r="B2555" t="s">
        <v>69</v>
      </c>
      <c r="C2555" t="s">
        <v>74</v>
      </c>
      <c r="D2555" t="s">
        <v>68</v>
      </c>
      <c r="E2555" t="s">
        <v>82</v>
      </c>
      <c r="F2555" t="s">
        <v>198</v>
      </c>
      <c r="G2555" t="s">
        <v>96</v>
      </c>
      <c r="H2555" t="s">
        <v>98</v>
      </c>
      <c r="I2555" t="s">
        <v>207</v>
      </c>
      <c r="J2555" t="s">
        <v>110</v>
      </c>
      <c r="K2555" t="s">
        <v>116</v>
      </c>
      <c r="L2555">
        <v>7</v>
      </c>
      <c r="P2555">
        <v>7</v>
      </c>
      <c r="Q2555">
        <v>6</v>
      </c>
      <c r="R2555">
        <v>7</v>
      </c>
      <c r="S2555">
        <v>8</v>
      </c>
      <c r="T2555">
        <v>9</v>
      </c>
      <c r="U2555">
        <v>6</v>
      </c>
      <c r="V2555" t="s">
        <v>125</v>
      </c>
      <c r="X2555">
        <v>4</v>
      </c>
      <c r="Y2555" t="s">
        <v>69</v>
      </c>
      <c r="AB2555">
        <v>4</v>
      </c>
      <c r="AE2555" s="16"/>
      <c r="AF2555" s="16"/>
      <c r="AG2555" s="16"/>
      <c r="AH2555" s="16"/>
      <c r="AI2555" s="16"/>
      <c r="AJ2555" s="16"/>
      <c r="AL2555" s="16"/>
      <c r="AM2555" s="16"/>
      <c r="AN2555" s="16"/>
      <c r="AO2555" s="16"/>
      <c r="AP2555" s="16"/>
      <c r="AQ2555" s="16"/>
      <c r="AR2555" s="16"/>
      <c r="AS2555" s="16"/>
      <c r="AT2555" s="16"/>
      <c r="AU2555">
        <v>0</v>
      </c>
      <c r="AV2555">
        <v>1</v>
      </c>
      <c r="AW2555">
        <v>0</v>
      </c>
      <c r="AX2555">
        <v>0</v>
      </c>
      <c r="AY2555">
        <v>1</v>
      </c>
      <c r="AZ2555">
        <v>0</v>
      </c>
    </row>
    <row r="2556" spans="1:52" x14ac:dyDescent="0.35">
      <c r="A2556">
        <v>16496</v>
      </c>
      <c r="B2556" t="s">
        <v>69</v>
      </c>
      <c r="C2556" t="s">
        <v>74</v>
      </c>
      <c r="D2556" t="s">
        <v>68</v>
      </c>
      <c r="E2556" t="s">
        <v>75</v>
      </c>
      <c r="F2556" t="s">
        <v>196</v>
      </c>
      <c r="G2556" t="s">
        <v>96</v>
      </c>
      <c r="H2556" t="s">
        <v>97</v>
      </c>
      <c r="I2556" t="s">
        <v>197</v>
      </c>
      <c r="J2556" t="s">
        <v>111</v>
      </c>
      <c r="K2556" t="s">
        <v>117</v>
      </c>
      <c r="L2556">
        <v>10</v>
      </c>
      <c r="X2556" s="16"/>
      <c r="Y2556" t="s">
        <v>69</v>
      </c>
      <c r="AB2556">
        <v>4</v>
      </c>
      <c r="AE2556" s="16"/>
      <c r="AF2556" s="16"/>
      <c r="AG2556" s="16"/>
      <c r="AH2556" s="16"/>
      <c r="AI2556" s="16"/>
      <c r="AJ2556" s="16"/>
      <c r="AK2556">
        <v>9</v>
      </c>
      <c r="AL2556" s="16">
        <v>9</v>
      </c>
      <c r="AM2556" s="16">
        <v>7</v>
      </c>
      <c r="AN2556" s="16">
        <v>10</v>
      </c>
      <c r="AO2556" s="16">
        <v>10</v>
      </c>
      <c r="AP2556" s="16">
        <v>10</v>
      </c>
      <c r="AQ2556" s="16">
        <v>2</v>
      </c>
      <c r="AR2556" s="16">
        <v>1</v>
      </c>
      <c r="AS2556" s="16">
        <v>3</v>
      </c>
      <c r="AT2556" s="16">
        <v>4</v>
      </c>
      <c r="AU2556">
        <v>1</v>
      </c>
      <c r="AV2556">
        <v>1</v>
      </c>
      <c r="AW2556">
        <v>1</v>
      </c>
      <c r="AX2556">
        <v>0</v>
      </c>
      <c r="AY2556">
        <v>0</v>
      </c>
      <c r="AZ2556">
        <v>0</v>
      </c>
    </row>
    <row r="2557" spans="1:52" x14ac:dyDescent="0.35">
      <c r="A2557">
        <v>16497</v>
      </c>
      <c r="B2557" t="s">
        <v>69</v>
      </c>
      <c r="C2557" t="s">
        <v>74</v>
      </c>
      <c r="D2557" t="s">
        <v>68</v>
      </c>
      <c r="E2557" t="s">
        <v>86</v>
      </c>
      <c r="F2557" t="s">
        <v>196</v>
      </c>
      <c r="G2557" t="s">
        <v>96</v>
      </c>
      <c r="H2557" t="s">
        <v>97</v>
      </c>
      <c r="I2557" t="s">
        <v>199</v>
      </c>
      <c r="J2557" t="s">
        <v>110</v>
      </c>
      <c r="K2557" t="s">
        <v>202</v>
      </c>
      <c r="L2557">
        <v>10</v>
      </c>
      <c r="P2557">
        <v>8</v>
      </c>
      <c r="Q2557">
        <v>9</v>
      </c>
      <c r="R2557">
        <v>8</v>
      </c>
      <c r="S2557">
        <v>10</v>
      </c>
      <c r="T2557">
        <v>10</v>
      </c>
      <c r="U2557">
        <v>9</v>
      </c>
      <c r="V2557" t="s">
        <v>126</v>
      </c>
      <c r="X2557">
        <v>3</v>
      </c>
      <c r="Y2557" t="s">
        <v>69</v>
      </c>
      <c r="AB2557">
        <v>4</v>
      </c>
      <c r="AE2557" s="16"/>
      <c r="AF2557" s="16"/>
      <c r="AG2557" s="16"/>
      <c r="AH2557" s="16"/>
      <c r="AI2557" s="16"/>
      <c r="AJ2557" s="16"/>
      <c r="AL2557" s="16"/>
      <c r="AM2557" s="16"/>
      <c r="AN2557" s="16"/>
      <c r="AO2557" s="16"/>
      <c r="AP2557" s="16"/>
      <c r="AQ2557" s="16"/>
      <c r="AR2557" s="16"/>
      <c r="AS2557" s="16"/>
      <c r="AT2557" s="16"/>
      <c r="AU2557">
        <v>1</v>
      </c>
      <c r="AV2557">
        <v>0</v>
      </c>
      <c r="AW2557">
        <v>0</v>
      </c>
      <c r="AX2557">
        <v>1</v>
      </c>
      <c r="AY2557">
        <v>0</v>
      </c>
      <c r="AZ2557">
        <v>0</v>
      </c>
    </row>
    <row r="2558" spans="1:52" x14ac:dyDescent="0.35">
      <c r="A2558">
        <v>16498</v>
      </c>
      <c r="B2558" t="s">
        <v>69</v>
      </c>
      <c r="C2558" t="s">
        <v>74</v>
      </c>
      <c r="D2558" t="s">
        <v>68</v>
      </c>
      <c r="E2558" t="s">
        <v>76</v>
      </c>
      <c r="F2558" t="s">
        <v>200</v>
      </c>
      <c r="G2558" t="s">
        <v>95</v>
      </c>
      <c r="H2558" t="s">
        <v>97</v>
      </c>
      <c r="I2558" t="s">
        <v>209</v>
      </c>
      <c r="J2558" t="s">
        <v>111</v>
      </c>
      <c r="K2558" t="s">
        <v>204</v>
      </c>
      <c r="L2558">
        <v>7</v>
      </c>
      <c r="X2558" s="16"/>
      <c r="Y2558" t="s">
        <v>68</v>
      </c>
      <c r="Z2558">
        <v>8</v>
      </c>
      <c r="AA2558">
        <v>4</v>
      </c>
      <c r="AB2558">
        <v>5</v>
      </c>
      <c r="AC2558">
        <v>5</v>
      </c>
      <c r="AD2558" t="s">
        <v>129</v>
      </c>
      <c r="AE2558" s="16">
        <v>4</v>
      </c>
      <c r="AF2558" s="16">
        <v>4</v>
      </c>
      <c r="AG2558" s="16">
        <v>3</v>
      </c>
      <c r="AH2558" s="16">
        <v>3</v>
      </c>
      <c r="AI2558" s="16"/>
      <c r="AJ2558" s="16">
        <v>2</v>
      </c>
      <c r="AK2558">
        <v>8</v>
      </c>
      <c r="AL2558" s="16">
        <v>10</v>
      </c>
      <c r="AM2558" s="16">
        <v>7</v>
      </c>
      <c r="AN2558" s="16">
        <v>7</v>
      </c>
      <c r="AO2558" s="16">
        <v>8</v>
      </c>
      <c r="AP2558" s="16">
        <v>7</v>
      </c>
      <c r="AQ2558" s="16">
        <v>2</v>
      </c>
      <c r="AR2558" s="16">
        <v>1</v>
      </c>
      <c r="AS2558" s="16">
        <v>4</v>
      </c>
      <c r="AT2558" s="16">
        <v>3</v>
      </c>
      <c r="AU2558">
        <v>0</v>
      </c>
      <c r="AV2558">
        <v>0</v>
      </c>
      <c r="AW2558">
        <v>0</v>
      </c>
      <c r="AX2558">
        <v>0</v>
      </c>
      <c r="AY2558">
        <v>1</v>
      </c>
      <c r="AZ2558">
        <v>0</v>
      </c>
    </row>
    <row r="2559" spans="1:52" x14ac:dyDescent="0.35">
      <c r="A2559">
        <v>16501</v>
      </c>
      <c r="B2559" t="s">
        <v>69</v>
      </c>
      <c r="C2559" t="s">
        <v>74</v>
      </c>
      <c r="D2559" t="s">
        <v>68</v>
      </c>
      <c r="E2559" t="s">
        <v>79</v>
      </c>
      <c r="F2559" t="s">
        <v>196</v>
      </c>
      <c r="G2559" t="s">
        <v>96</v>
      </c>
      <c r="H2559" t="s">
        <v>97</v>
      </c>
      <c r="I2559" t="s">
        <v>199</v>
      </c>
      <c r="J2559" t="s">
        <v>110</v>
      </c>
      <c r="K2559" t="s">
        <v>202</v>
      </c>
      <c r="L2559">
        <v>10</v>
      </c>
      <c r="P2559">
        <v>10</v>
      </c>
      <c r="Q2559">
        <v>10</v>
      </c>
      <c r="R2559">
        <v>9</v>
      </c>
      <c r="S2559">
        <v>8</v>
      </c>
      <c r="T2559">
        <v>10</v>
      </c>
      <c r="U2559">
        <v>10</v>
      </c>
      <c r="V2559" t="s">
        <v>126</v>
      </c>
      <c r="X2559">
        <v>5</v>
      </c>
      <c r="Y2559" t="s">
        <v>68</v>
      </c>
      <c r="Z2559">
        <v>9</v>
      </c>
      <c r="AA2559">
        <v>5</v>
      </c>
      <c r="AB2559">
        <v>5</v>
      </c>
      <c r="AC2559">
        <v>8</v>
      </c>
      <c r="AD2559" t="s">
        <v>129</v>
      </c>
      <c r="AE2559" s="16">
        <v>3</v>
      </c>
      <c r="AF2559" s="16">
        <v>4</v>
      </c>
      <c r="AG2559" s="16">
        <v>3</v>
      </c>
      <c r="AH2559" s="16">
        <v>3</v>
      </c>
      <c r="AI2559" s="16"/>
      <c r="AJ2559" s="16">
        <v>3</v>
      </c>
      <c r="AL2559" s="16"/>
      <c r="AM2559" s="16"/>
      <c r="AN2559" s="16"/>
      <c r="AO2559" s="16"/>
      <c r="AP2559" s="16"/>
      <c r="AQ2559" s="16"/>
      <c r="AR2559" s="16"/>
      <c r="AS2559" s="16"/>
      <c r="AT2559" s="16"/>
      <c r="AU2559">
        <v>1</v>
      </c>
      <c r="AV2559">
        <v>0</v>
      </c>
      <c r="AW2559">
        <v>0</v>
      </c>
      <c r="AX2559">
        <v>1</v>
      </c>
      <c r="AY2559">
        <v>0</v>
      </c>
      <c r="AZ2559">
        <v>0</v>
      </c>
    </row>
    <row r="2560" spans="1:52" x14ac:dyDescent="0.35">
      <c r="A2560">
        <v>16504</v>
      </c>
      <c r="B2560" t="s">
        <v>69</v>
      </c>
      <c r="C2560" t="s">
        <v>74</v>
      </c>
      <c r="D2560" t="s">
        <v>68</v>
      </c>
      <c r="E2560" t="s">
        <v>81</v>
      </c>
      <c r="F2560" t="s">
        <v>196</v>
      </c>
      <c r="G2560" t="s">
        <v>96</v>
      </c>
      <c r="H2560" t="s">
        <v>97</v>
      </c>
      <c r="I2560" t="s">
        <v>205</v>
      </c>
      <c r="J2560" t="s">
        <v>111</v>
      </c>
      <c r="K2560" t="s">
        <v>204</v>
      </c>
      <c r="L2560">
        <v>10</v>
      </c>
      <c r="X2560" s="16"/>
      <c r="Y2560" t="s">
        <v>68</v>
      </c>
      <c r="Z2560">
        <v>10</v>
      </c>
      <c r="AA2560">
        <v>4</v>
      </c>
      <c r="AB2560">
        <v>4</v>
      </c>
      <c r="AC2560">
        <v>9</v>
      </c>
      <c r="AD2560" t="s">
        <v>129</v>
      </c>
      <c r="AE2560" s="16">
        <v>5</v>
      </c>
      <c r="AF2560" s="16">
        <v>4</v>
      </c>
      <c r="AG2560" s="16">
        <v>5</v>
      </c>
      <c r="AH2560" s="16">
        <v>5</v>
      </c>
      <c r="AI2560" s="16"/>
      <c r="AJ2560" s="16">
        <v>1</v>
      </c>
      <c r="AK2560">
        <v>9</v>
      </c>
      <c r="AL2560" s="16">
        <v>10</v>
      </c>
      <c r="AM2560" s="16">
        <v>7</v>
      </c>
      <c r="AN2560" s="16">
        <v>6</v>
      </c>
      <c r="AO2560" s="16">
        <v>8</v>
      </c>
      <c r="AP2560" s="16">
        <v>8</v>
      </c>
      <c r="AQ2560" s="16">
        <v>4</v>
      </c>
      <c r="AR2560" s="16">
        <v>2</v>
      </c>
      <c r="AS2560" s="16">
        <v>3</v>
      </c>
      <c r="AT2560" s="16">
        <v>1</v>
      </c>
      <c r="AU2560">
        <v>1</v>
      </c>
      <c r="AV2560">
        <v>1</v>
      </c>
      <c r="AW2560">
        <v>0</v>
      </c>
      <c r="AX2560">
        <v>0</v>
      </c>
      <c r="AY2560">
        <v>0</v>
      </c>
      <c r="AZ2560">
        <v>0</v>
      </c>
    </row>
    <row r="2561" spans="1:52" x14ac:dyDescent="0.35">
      <c r="A2561">
        <v>16507</v>
      </c>
      <c r="B2561" t="s">
        <v>69</v>
      </c>
      <c r="C2561" t="s">
        <v>74</v>
      </c>
      <c r="D2561" t="s">
        <v>68</v>
      </c>
      <c r="E2561" t="s">
        <v>78</v>
      </c>
      <c r="F2561" t="s">
        <v>200</v>
      </c>
      <c r="G2561" t="s">
        <v>95</v>
      </c>
      <c r="H2561" t="s">
        <v>99</v>
      </c>
      <c r="I2561" t="s">
        <v>203</v>
      </c>
      <c r="J2561" t="s">
        <v>110</v>
      </c>
      <c r="K2561" t="s">
        <v>204</v>
      </c>
      <c r="L2561">
        <v>9</v>
      </c>
      <c r="P2561">
        <v>10</v>
      </c>
      <c r="Q2561">
        <v>10</v>
      </c>
      <c r="R2561">
        <v>9</v>
      </c>
      <c r="S2561">
        <v>10</v>
      </c>
      <c r="T2561">
        <v>10</v>
      </c>
      <c r="U2561">
        <v>10</v>
      </c>
      <c r="V2561" t="s">
        <v>123</v>
      </c>
      <c r="X2561">
        <v>4</v>
      </c>
      <c r="Y2561" t="s">
        <v>69</v>
      </c>
      <c r="AB2561">
        <v>5</v>
      </c>
      <c r="AE2561" s="16"/>
      <c r="AF2561" s="16"/>
      <c r="AG2561" s="16"/>
      <c r="AH2561" s="16"/>
      <c r="AI2561" s="16"/>
      <c r="AJ2561" s="16"/>
      <c r="AL2561" s="16"/>
      <c r="AM2561" s="16"/>
      <c r="AN2561" s="16"/>
      <c r="AO2561" s="16"/>
      <c r="AP2561" s="16"/>
      <c r="AQ2561" s="16"/>
      <c r="AR2561" s="16"/>
      <c r="AS2561" s="16"/>
      <c r="AT2561" s="16"/>
      <c r="AU2561">
        <v>1</v>
      </c>
      <c r="AV2561">
        <v>0</v>
      </c>
      <c r="AW2561">
        <v>0</v>
      </c>
      <c r="AX2561">
        <v>0</v>
      </c>
      <c r="AY2561">
        <v>1</v>
      </c>
      <c r="AZ2561">
        <v>0</v>
      </c>
    </row>
    <row r="2562" spans="1:52" x14ac:dyDescent="0.35">
      <c r="A2562">
        <v>16508</v>
      </c>
      <c r="B2562" t="s">
        <v>69</v>
      </c>
      <c r="C2562" t="s">
        <v>74</v>
      </c>
      <c r="D2562" t="s">
        <v>68</v>
      </c>
      <c r="E2562" t="s">
        <v>75</v>
      </c>
      <c r="F2562" t="s">
        <v>198</v>
      </c>
      <c r="G2562" t="s">
        <v>95</v>
      </c>
      <c r="H2562" t="s">
        <v>97</v>
      </c>
      <c r="I2562" t="s">
        <v>209</v>
      </c>
      <c r="J2562" t="s">
        <v>111</v>
      </c>
      <c r="K2562" t="s">
        <v>202</v>
      </c>
      <c r="L2562">
        <v>7</v>
      </c>
      <c r="X2562" s="16"/>
      <c r="Y2562" t="s">
        <v>68</v>
      </c>
      <c r="Z2562">
        <v>7</v>
      </c>
      <c r="AA2562">
        <v>4</v>
      </c>
      <c r="AB2562">
        <v>4</v>
      </c>
      <c r="AC2562">
        <v>9</v>
      </c>
      <c r="AD2562" t="s">
        <v>129</v>
      </c>
      <c r="AE2562" s="16">
        <v>4</v>
      </c>
      <c r="AF2562" s="16">
        <v>5</v>
      </c>
      <c r="AG2562" s="16">
        <v>3</v>
      </c>
      <c r="AH2562" s="16">
        <v>4</v>
      </c>
      <c r="AI2562" s="16"/>
      <c r="AJ2562" s="16">
        <v>4</v>
      </c>
      <c r="AK2562">
        <v>8</v>
      </c>
      <c r="AL2562" s="16">
        <v>9</v>
      </c>
      <c r="AM2562" s="16">
        <v>10</v>
      </c>
      <c r="AN2562" s="16">
        <v>9</v>
      </c>
      <c r="AO2562" s="16">
        <v>7</v>
      </c>
      <c r="AP2562" s="16">
        <v>7</v>
      </c>
      <c r="AQ2562" s="16">
        <v>2</v>
      </c>
      <c r="AR2562" s="16">
        <v>4</v>
      </c>
      <c r="AS2562" s="16">
        <v>3</v>
      </c>
      <c r="AT2562" s="16">
        <v>1</v>
      </c>
      <c r="AU2562">
        <v>0</v>
      </c>
      <c r="AV2562">
        <v>1</v>
      </c>
      <c r="AW2562">
        <v>0</v>
      </c>
      <c r="AX2562">
        <v>0</v>
      </c>
      <c r="AY2562">
        <v>0</v>
      </c>
      <c r="AZ2562">
        <v>0</v>
      </c>
    </row>
    <row r="2563" spans="1:52" x14ac:dyDescent="0.35">
      <c r="A2563">
        <v>16509</v>
      </c>
      <c r="B2563" t="s">
        <v>69</v>
      </c>
      <c r="C2563" t="s">
        <v>74</v>
      </c>
      <c r="D2563" t="s">
        <v>68</v>
      </c>
      <c r="E2563" t="s">
        <v>81</v>
      </c>
      <c r="F2563" t="s">
        <v>198</v>
      </c>
      <c r="G2563" t="s">
        <v>96</v>
      </c>
      <c r="H2563" t="s">
        <v>97</v>
      </c>
      <c r="I2563" t="s">
        <v>206</v>
      </c>
      <c r="J2563" t="s">
        <v>111</v>
      </c>
      <c r="K2563" t="s">
        <v>204</v>
      </c>
      <c r="L2563">
        <v>9</v>
      </c>
      <c r="X2563" s="16"/>
      <c r="Y2563" t="s">
        <v>69</v>
      </c>
      <c r="AB2563">
        <v>5</v>
      </c>
      <c r="AE2563" s="16"/>
      <c r="AF2563" s="16"/>
      <c r="AG2563" s="16"/>
      <c r="AH2563" s="16"/>
      <c r="AI2563" s="16"/>
      <c r="AJ2563" s="16"/>
      <c r="AK2563">
        <v>8</v>
      </c>
      <c r="AL2563" s="16">
        <v>9</v>
      </c>
      <c r="AM2563" s="16">
        <v>7</v>
      </c>
      <c r="AN2563" s="16">
        <v>8</v>
      </c>
      <c r="AO2563" s="16">
        <v>9</v>
      </c>
      <c r="AP2563" s="16">
        <v>8</v>
      </c>
      <c r="AQ2563" s="16">
        <v>3</v>
      </c>
      <c r="AR2563" s="16">
        <v>1</v>
      </c>
      <c r="AS2563" s="16">
        <v>4</v>
      </c>
      <c r="AT2563" s="16">
        <v>2</v>
      </c>
      <c r="AU2563">
        <v>0</v>
      </c>
      <c r="AV2563">
        <v>0</v>
      </c>
      <c r="AW2563">
        <v>0</v>
      </c>
      <c r="AX2563">
        <v>1</v>
      </c>
      <c r="AY2563">
        <v>1</v>
      </c>
      <c r="AZ2563">
        <v>0</v>
      </c>
    </row>
    <row r="2564" spans="1:52" x14ac:dyDescent="0.35">
      <c r="A2564">
        <v>16512</v>
      </c>
      <c r="B2564" t="s">
        <v>69</v>
      </c>
      <c r="C2564" t="s">
        <v>74</v>
      </c>
      <c r="D2564" t="s">
        <v>68</v>
      </c>
      <c r="E2564" t="s">
        <v>80</v>
      </c>
      <c r="F2564" t="s">
        <v>200</v>
      </c>
      <c r="G2564" t="s">
        <v>95</v>
      </c>
      <c r="H2564" t="s">
        <v>97</v>
      </c>
      <c r="I2564" t="s">
        <v>205</v>
      </c>
      <c r="J2564" t="s">
        <v>111</v>
      </c>
      <c r="K2564" t="s">
        <v>116</v>
      </c>
      <c r="L2564">
        <v>8</v>
      </c>
      <c r="X2564" s="16"/>
      <c r="Y2564" t="s">
        <v>69</v>
      </c>
      <c r="AB2564">
        <v>5</v>
      </c>
      <c r="AE2564" s="16"/>
      <c r="AF2564" s="16"/>
      <c r="AG2564" s="16"/>
      <c r="AH2564" s="16"/>
      <c r="AI2564" s="16"/>
      <c r="AJ2564" s="16"/>
      <c r="AK2564">
        <v>7</v>
      </c>
      <c r="AL2564" s="16">
        <v>8</v>
      </c>
      <c r="AM2564" s="16">
        <v>7</v>
      </c>
      <c r="AN2564" s="16">
        <v>9</v>
      </c>
      <c r="AO2564" s="16">
        <v>10</v>
      </c>
      <c r="AP2564" s="16">
        <v>8</v>
      </c>
      <c r="AQ2564" s="16">
        <v>1</v>
      </c>
      <c r="AR2564" s="16">
        <v>3</v>
      </c>
      <c r="AS2564" s="16">
        <v>2</v>
      </c>
      <c r="AT2564" s="16">
        <v>4</v>
      </c>
      <c r="AU2564">
        <v>1</v>
      </c>
      <c r="AV2564">
        <v>0</v>
      </c>
      <c r="AW2564">
        <v>1</v>
      </c>
      <c r="AX2564">
        <v>0</v>
      </c>
      <c r="AY2564">
        <v>0</v>
      </c>
      <c r="AZ2564">
        <v>0</v>
      </c>
    </row>
    <row r="2565" spans="1:52" x14ac:dyDescent="0.35">
      <c r="A2565">
        <v>16514</v>
      </c>
      <c r="B2565" t="s">
        <v>69</v>
      </c>
      <c r="C2565" t="s">
        <v>74</v>
      </c>
      <c r="D2565" t="s">
        <v>68</v>
      </c>
      <c r="E2565" t="s">
        <v>77</v>
      </c>
      <c r="F2565" t="s">
        <v>208</v>
      </c>
      <c r="G2565" t="s">
        <v>94</v>
      </c>
      <c r="H2565" t="s">
        <v>98</v>
      </c>
      <c r="I2565" t="s">
        <v>197</v>
      </c>
      <c r="J2565" t="s">
        <v>111</v>
      </c>
      <c r="K2565" t="s">
        <v>116</v>
      </c>
      <c r="L2565">
        <v>10</v>
      </c>
      <c r="X2565" s="16"/>
      <c r="Y2565" t="s">
        <v>69</v>
      </c>
      <c r="AB2565">
        <v>5</v>
      </c>
      <c r="AE2565" s="16"/>
      <c r="AF2565" s="16"/>
      <c r="AG2565" s="16"/>
      <c r="AH2565" s="16"/>
      <c r="AI2565" s="16"/>
      <c r="AJ2565" s="16"/>
      <c r="AK2565">
        <v>9</v>
      </c>
      <c r="AL2565" s="16">
        <v>8</v>
      </c>
      <c r="AM2565" s="16">
        <v>7</v>
      </c>
      <c r="AN2565" s="16">
        <v>8</v>
      </c>
      <c r="AO2565" s="16">
        <v>10</v>
      </c>
      <c r="AP2565" s="16">
        <v>10</v>
      </c>
      <c r="AQ2565" s="16">
        <v>1</v>
      </c>
      <c r="AR2565" s="16">
        <v>4</v>
      </c>
      <c r="AS2565" s="16">
        <v>2</v>
      </c>
      <c r="AT2565" s="16">
        <v>3</v>
      </c>
      <c r="AU2565">
        <v>1</v>
      </c>
      <c r="AV2565">
        <v>1</v>
      </c>
      <c r="AW2565">
        <v>0</v>
      </c>
      <c r="AX2565">
        <v>0</v>
      </c>
      <c r="AY2565">
        <v>0</v>
      </c>
      <c r="AZ2565">
        <v>0</v>
      </c>
    </row>
    <row r="2566" spans="1:52" x14ac:dyDescent="0.35">
      <c r="A2566">
        <v>16517</v>
      </c>
      <c r="B2566" t="s">
        <v>69</v>
      </c>
      <c r="C2566" t="s">
        <v>74</v>
      </c>
      <c r="D2566" t="s">
        <v>68</v>
      </c>
      <c r="E2566" t="s">
        <v>77</v>
      </c>
      <c r="F2566" t="s">
        <v>196</v>
      </c>
      <c r="G2566" t="s">
        <v>96</v>
      </c>
      <c r="H2566" t="s">
        <v>98</v>
      </c>
      <c r="I2566" t="s">
        <v>203</v>
      </c>
      <c r="J2566" t="s">
        <v>111</v>
      </c>
      <c r="K2566" t="s">
        <v>117</v>
      </c>
      <c r="L2566">
        <v>9</v>
      </c>
      <c r="X2566" s="16"/>
      <c r="Y2566" t="s">
        <v>68</v>
      </c>
      <c r="Z2566">
        <v>10</v>
      </c>
      <c r="AA2566">
        <v>4</v>
      </c>
      <c r="AB2566">
        <v>4</v>
      </c>
      <c r="AC2566">
        <v>10</v>
      </c>
      <c r="AD2566" t="s">
        <v>129</v>
      </c>
      <c r="AE2566" s="16">
        <v>4</v>
      </c>
      <c r="AF2566" s="16">
        <v>4</v>
      </c>
      <c r="AG2566" s="16">
        <v>2</v>
      </c>
      <c r="AH2566" s="16">
        <v>4</v>
      </c>
      <c r="AI2566" s="16"/>
      <c r="AJ2566" s="16">
        <v>2</v>
      </c>
      <c r="AK2566">
        <v>10</v>
      </c>
      <c r="AL2566" s="16">
        <v>9</v>
      </c>
      <c r="AM2566" s="16">
        <v>10</v>
      </c>
      <c r="AN2566" s="16">
        <v>8</v>
      </c>
      <c r="AO2566" s="16">
        <v>9</v>
      </c>
      <c r="AP2566" s="16">
        <v>8</v>
      </c>
      <c r="AQ2566" s="16">
        <v>1</v>
      </c>
      <c r="AR2566" s="16">
        <v>3</v>
      </c>
      <c r="AS2566" s="16">
        <v>4</v>
      </c>
      <c r="AT2566" s="16">
        <v>2</v>
      </c>
      <c r="AU2566">
        <v>0</v>
      </c>
      <c r="AV2566">
        <v>0</v>
      </c>
      <c r="AW2566">
        <v>0</v>
      </c>
      <c r="AX2566">
        <v>1</v>
      </c>
      <c r="AY2566">
        <v>1</v>
      </c>
      <c r="AZ2566">
        <v>0</v>
      </c>
    </row>
    <row r="2567" spans="1:52" x14ac:dyDescent="0.35">
      <c r="A2567">
        <v>16518</v>
      </c>
      <c r="B2567" t="s">
        <v>69</v>
      </c>
      <c r="C2567" t="s">
        <v>74</v>
      </c>
      <c r="D2567" t="s">
        <v>68</v>
      </c>
      <c r="E2567" t="s">
        <v>86</v>
      </c>
      <c r="F2567" t="s">
        <v>198</v>
      </c>
      <c r="G2567" t="s">
        <v>95</v>
      </c>
      <c r="H2567" t="s">
        <v>97</v>
      </c>
      <c r="I2567" t="s">
        <v>203</v>
      </c>
      <c r="J2567" t="s">
        <v>111</v>
      </c>
      <c r="K2567" t="s">
        <v>204</v>
      </c>
      <c r="L2567">
        <v>5</v>
      </c>
      <c r="X2567" s="16"/>
      <c r="Y2567" t="s">
        <v>68</v>
      </c>
      <c r="Z2567">
        <v>5</v>
      </c>
      <c r="AA2567">
        <v>3</v>
      </c>
      <c r="AB2567">
        <v>5</v>
      </c>
      <c r="AC2567">
        <v>6</v>
      </c>
      <c r="AD2567" t="s">
        <v>129</v>
      </c>
      <c r="AE2567" s="16">
        <v>4</v>
      </c>
      <c r="AF2567" s="16">
        <v>4</v>
      </c>
      <c r="AG2567" s="16">
        <v>4</v>
      </c>
      <c r="AH2567" s="16">
        <v>4</v>
      </c>
      <c r="AI2567" s="16"/>
      <c r="AJ2567" s="16">
        <v>2</v>
      </c>
      <c r="AK2567">
        <v>6</v>
      </c>
      <c r="AL2567" s="16">
        <v>6</v>
      </c>
      <c r="AM2567" s="16">
        <v>3</v>
      </c>
      <c r="AN2567" s="16">
        <v>8</v>
      </c>
      <c r="AO2567" s="16">
        <v>9</v>
      </c>
      <c r="AP2567" s="16">
        <v>3</v>
      </c>
      <c r="AQ2567" s="16">
        <v>2</v>
      </c>
      <c r="AR2567" s="16">
        <v>4</v>
      </c>
      <c r="AS2567" s="16">
        <v>1</v>
      </c>
      <c r="AT2567" s="16">
        <v>3</v>
      </c>
      <c r="AU2567">
        <v>0</v>
      </c>
      <c r="AV2567">
        <v>1</v>
      </c>
      <c r="AW2567">
        <v>1</v>
      </c>
      <c r="AX2567">
        <v>0</v>
      </c>
      <c r="AY2567">
        <v>0</v>
      </c>
      <c r="AZ2567">
        <v>0</v>
      </c>
    </row>
    <row r="2568" spans="1:52" x14ac:dyDescent="0.35">
      <c r="A2568">
        <v>16522</v>
      </c>
      <c r="B2568" t="s">
        <v>69</v>
      </c>
      <c r="C2568" t="s">
        <v>74</v>
      </c>
      <c r="D2568" t="s">
        <v>68</v>
      </c>
      <c r="E2568" t="s">
        <v>81</v>
      </c>
      <c r="F2568" t="s">
        <v>198</v>
      </c>
      <c r="G2568" t="s">
        <v>95</v>
      </c>
      <c r="H2568" t="s">
        <v>97</v>
      </c>
      <c r="I2568" t="s">
        <v>203</v>
      </c>
      <c r="J2568" t="s">
        <v>111</v>
      </c>
      <c r="K2568" t="s">
        <v>116</v>
      </c>
      <c r="L2568">
        <v>9</v>
      </c>
      <c r="X2568" s="16"/>
      <c r="Y2568" t="s">
        <v>69</v>
      </c>
      <c r="AB2568">
        <v>5</v>
      </c>
      <c r="AE2568" s="16"/>
      <c r="AF2568" s="16"/>
      <c r="AG2568" s="16"/>
      <c r="AH2568" s="16"/>
      <c r="AI2568" s="16"/>
      <c r="AJ2568" s="16"/>
      <c r="AK2568">
        <v>10</v>
      </c>
      <c r="AL2568" s="16">
        <v>10</v>
      </c>
      <c r="AM2568" s="16">
        <v>7</v>
      </c>
      <c r="AN2568" s="16">
        <v>7</v>
      </c>
      <c r="AO2568" s="16">
        <v>7</v>
      </c>
      <c r="AP2568" s="16">
        <v>10</v>
      </c>
      <c r="AQ2568" s="16">
        <v>4</v>
      </c>
      <c r="AR2568" s="16">
        <v>2</v>
      </c>
      <c r="AS2568" s="16">
        <v>3</v>
      </c>
      <c r="AT2568" s="16">
        <v>1</v>
      </c>
      <c r="AU2568">
        <v>1</v>
      </c>
      <c r="AV2568">
        <v>0</v>
      </c>
      <c r="AW2568">
        <v>1</v>
      </c>
      <c r="AX2568">
        <v>0</v>
      </c>
      <c r="AY2568">
        <v>0</v>
      </c>
      <c r="AZ2568">
        <v>0</v>
      </c>
    </row>
    <row r="2569" spans="1:52" x14ac:dyDescent="0.35">
      <c r="A2569">
        <v>16524</v>
      </c>
      <c r="B2569" t="s">
        <v>69</v>
      </c>
      <c r="C2569" t="s">
        <v>74</v>
      </c>
      <c r="D2569" t="s">
        <v>68</v>
      </c>
      <c r="E2569" t="s">
        <v>82</v>
      </c>
      <c r="F2569" t="s">
        <v>198</v>
      </c>
      <c r="G2569" t="s">
        <v>95</v>
      </c>
      <c r="H2569" t="s">
        <v>97</v>
      </c>
      <c r="I2569" t="s">
        <v>206</v>
      </c>
      <c r="J2569" t="s">
        <v>111</v>
      </c>
      <c r="K2569" t="s">
        <v>204</v>
      </c>
      <c r="L2569">
        <v>6</v>
      </c>
      <c r="X2569" s="16"/>
      <c r="Y2569" t="s">
        <v>68</v>
      </c>
      <c r="Z2569">
        <v>7</v>
      </c>
      <c r="AA2569">
        <v>3</v>
      </c>
      <c r="AB2569">
        <v>4</v>
      </c>
      <c r="AC2569">
        <v>6</v>
      </c>
      <c r="AD2569" t="s">
        <v>129</v>
      </c>
      <c r="AE2569" s="16">
        <v>4</v>
      </c>
      <c r="AF2569" s="16">
        <v>2</v>
      </c>
      <c r="AG2569" s="16">
        <v>4</v>
      </c>
      <c r="AH2569" s="16">
        <v>4</v>
      </c>
      <c r="AI2569" s="16"/>
      <c r="AJ2569" s="16">
        <v>2</v>
      </c>
      <c r="AK2569">
        <v>4</v>
      </c>
      <c r="AL2569" s="16">
        <v>6</v>
      </c>
      <c r="AM2569" s="16">
        <v>4</v>
      </c>
      <c r="AN2569" s="16">
        <v>7</v>
      </c>
      <c r="AO2569" s="16">
        <v>3</v>
      </c>
      <c r="AP2569" s="16">
        <v>3</v>
      </c>
      <c r="AQ2569" s="16">
        <v>1</v>
      </c>
      <c r="AR2569" s="16">
        <v>2</v>
      </c>
      <c r="AS2569" s="16">
        <v>3</v>
      </c>
      <c r="AT2569" s="16">
        <v>4</v>
      </c>
      <c r="AU2569">
        <v>0</v>
      </c>
      <c r="AV2569">
        <v>0</v>
      </c>
      <c r="AW2569">
        <v>0</v>
      </c>
      <c r="AX2569">
        <v>1</v>
      </c>
      <c r="AY2569">
        <v>0</v>
      </c>
      <c r="AZ2569">
        <v>0</v>
      </c>
    </row>
    <row r="2570" spans="1:52" x14ac:dyDescent="0.35">
      <c r="A2570">
        <v>16532</v>
      </c>
      <c r="B2570" t="s">
        <v>69</v>
      </c>
      <c r="C2570" t="s">
        <v>74</v>
      </c>
      <c r="D2570" t="s">
        <v>68</v>
      </c>
      <c r="E2570" t="s">
        <v>80</v>
      </c>
      <c r="F2570" t="s">
        <v>196</v>
      </c>
      <c r="G2570" t="s">
        <v>96</v>
      </c>
      <c r="H2570" t="s">
        <v>98</v>
      </c>
      <c r="I2570" t="s">
        <v>199</v>
      </c>
      <c r="J2570" t="s">
        <v>111</v>
      </c>
      <c r="K2570" t="s">
        <v>202</v>
      </c>
      <c r="L2570">
        <v>7</v>
      </c>
      <c r="X2570" s="16"/>
      <c r="Y2570" t="s">
        <v>69</v>
      </c>
      <c r="AB2570">
        <v>3</v>
      </c>
      <c r="AE2570" s="16"/>
      <c r="AF2570" s="16"/>
      <c r="AG2570" s="16"/>
      <c r="AH2570" s="16"/>
      <c r="AI2570" s="16"/>
      <c r="AJ2570" s="16"/>
      <c r="AK2570">
        <v>9</v>
      </c>
      <c r="AL2570" s="16">
        <v>7</v>
      </c>
      <c r="AM2570" s="16">
        <v>7</v>
      </c>
      <c r="AN2570" s="16">
        <v>8</v>
      </c>
      <c r="AO2570" s="16">
        <v>10</v>
      </c>
      <c r="AP2570" s="16">
        <v>8</v>
      </c>
      <c r="AQ2570" s="16">
        <v>1</v>
      </c>
      <c r="AR2570" s="16">
        <v>4</v>
      </c>
      <c r="AS2570" s="16">
        <v>2</v>
      </c>
      <c r="AT2570" s="16">
        <v>3</v>
      </c>
      <c r="AU2570">
        <v>1</v>
      </c>
      <c r="AV2570">
        <v>0</v>
      </c>
      <c r="AW2570">
        <v>0</v>
      </c>
      <c r="AX2570">
        <v>0</v>
      </c>
      <c r="AY2570">
        <v>0</v>
      </c>
      <c r="AZ2570">
        <v>0</v>
      </c>
    </row>
    <row r="2571" spans="1:52" x14ac:dyDescent="0.35">
      <c r="A2571">
        <v>16533</v>
      </c>
      <c r="B2571" t="s">
        <v>69</v>
      </c>
      <c r="C2571" t="s">
        <v>74</v>
      </c>
      <c r="D2571" t="s">
        <v>68</v>
      </c>
      <c r="E2571" t="s">
        <v>79</v>
      </c>
      <c r="F2571" t="s">
        <v>196</v>
      </c>
      <c r="G2571" t="s">
        <v>96</v>
      </c>
      <c r="H2571" t="s">
        <v>97</v>
      </c>
      <c r="I2571" t="s">
        <v>201</v>
      </c>
      <c r="J2571" t="s">
        <v>111</v>
      </c>
      <c r="K2571" t="s">
        <v>116</v>
      </c>
      <c r="L2571">
        <v>9</v>
      </c>
      <c r="X2571" s="16"/>
      <c r="Y2571" t="s">
        <v>69</v>
      </c>
      <c r="AB2571">
        <v>5</v>
      </c>
      <c r="AE2571" s="16"/>
      <c r="AF2571" s="16"/>
      <c r="AG2571" s="16"/>
      <c r="AH2571" s="16"/>
      <c r="AI2571" s="16"/>
      <c r="AJ2571" s="16"/>
      <c r="AK2571">
        <v>10</v>
      </c>
      <c r="AL2571" s="16">
        <v>9</v>
      </c>
      <c r="AM2571" s="16">
        <v>7</v>
      </c>
      <c r="AN2571" s="16">
        <v>8</v>
      </c>
      <c r="AO2571" s="16">
        <v>10</v>
      </c>
      <c r="AP2571" s="16">
        <v>9</v>
      </c>
      <c r="AQ2571" s="16">
        <v>1</v>
      </c>
      <c r="AR2571" s="16">
        <v>4</v>
      </c>
      <c r="AS2571" s="16">
        <v>2</v>
      </c>
      <c r="AT2571" s="16">
        <v>3</v>
      </c>
      <c r="AU2571">
        <v>0</v>
      </c>
      <c r="AV2571">
        <v>1</v>
      </c>
      <c r="AW2571">
        <v>1</v>
      </c>
      <c r="AX2571">
        <v>0</v>
      </c>
      <c r="AY2571">
        <v>0</v>
      </c>
      <c r="AZ2571">
        <v>0</v>
      </c>
    </row>
    <row r="2572" spans="1:52" x14ac:dyDescent="0.35">
      <c r="A2572">
        <v>16536</v>
      </c>
      <c r="B2572" t="s">
        <v>69</v>
      </c>
      <c r="C2572" t="s">
        <v>74</v>
      </c>
      <c r="D2572" t="s">
        <v>68</v>
      </c>
      <c r="E2572" t="s">
        <v>77</v>
      </c>
      <c r="F2572" t="s">
        <v>208</v>
      </c>
      <c r="G2572" t="s">
        <v>94</v>
      </c>
      <c r="H2572" t="s">
        <v>98</v>
      </c>
      <c r="I2572" t="s">
        <v>209</v>
      </c>
      <c r="J2572" t="s">
        <v>111</v>
      </c>
      <c r="K2572" t="s">
        <v>204</v>
      </c>
      <c r="L2572">
        <v>7</v>
      </c>
      <c r="X2572" s="16"/>
      <c r="Y2572" t="s">
        <v>69</v>
      </c>
      <c r="AB2572">
        <v>5</v>
      </c>
      <c r="AE2572" s="16"/>
      <c r="AF2572" s="16"/>
      <c r="AG2572" s="16"/>
      <c r="AH2572" s="16"/>
      <c r="AI2572" s="16"/>
      <c r="AJ2572" s="16"/>
      <c r="AK2572">
        <v>8</v>
      </c>
      <c r="AL2572" s="16">
        <v>8</v>
      </c>
      <c r="AM2572" s="16">
        <v>9</v>
      </c>
      <c r="AN2572" s="16">
        <v>9</v>
      </c>
      <c r="AO2572" s="16">
        <v>10</v>
      </c>
      <c r="AP2572" s="16">
        <v>8</v>
      </c>
      <c r="AQ2572" s="16">
        <v>3</v>
      </c>
      <c r="AR2572" s="16">
        <v>2</v>
      </c>
      <c r="AS2572" s="16">
        <v>4</v>
      </c>
      <c r="AT2572" s="16">
        <v>1</v>
      </c>
      <c r="AU2572">
        <v>0</v>
      </c>
      <c r="AV2572">
        <v>0</v>
      </c>
      <c r="AW2572">
        <v>1</v>
      </c>
      <c r="AX2572">
        <v>0</v>
      </c>
      <c r="AY2572">
        <v>1</v>
      </c>
      <c r="AZ2572">
        <v>0</v>
      </c>
    </row>
    <row r="2573" spans="1:52" x14ac:dyDescent="0.35">
      <c r="A2573">
        <v>16543</v>
      </c>
      <c r="B2573" t="s">
        <v>69</v>
      </c>
      <c r="C2573" t="s">
        <v>74</v>
      </c>
      <c r="D2573" t="s">
        <v>68</v>
      </c>
      <c r="E2573" t="s">
        <v>75</v>
      </c>
      <c r="F2573" t="s">
        <v>200</v>
      </c>
      <c r="G2573" t="s">
        <v>96</v>
      </c>
      <c r="H2573" t="s">
        <v>98</v>
      </c>
      <c r="I2573" t="s">
        <v>206</v>
      </c>
      <c r="J2573" t="s">
        <v>111</v>
      </c>
      <c r="K2573" t="s">
        <v>204</v>
      </c>
      <c r="L2573">
        <v>10</v>
      </c>
      <c r="X2573" s="16"/>
      <c r="Y2573" t="s">
        <v>69</v>
      </c>
      <c r="AB2573">
        <v>5</v>
      </c>
      <c r="AE2573" s="16"/>
      <c r="AF2573" s="16"/>
      <c r="AG2573" s="16"/>
      <c r="AH2573" s="16"/>
      <c r="AI2573" s="16"/>
      <c r="AJ2573" s="16"/>
      <c r="AK2573">
        <v>9</v>
      </c>
      <c r="AL2573" s="16">
        <v>9</v>
      </c>
      <c r="AM2573" s="16">
        <v>8</v>
      </c>
      <c r="AN2573" s="16">
        <v>10</v>
      </c>
      <c r="AO2573" s="16">
        <v>9</v>
      </c>
      <c r="AP2573" s="16">
        <v>7</v>
      </c>
      <c r="AQ2573" s="16">
        <v>2</v>
      </c>
      <c r="AR2573" s="16">
        <v>4</v>
      </c>
      <c r="AS2573" s="16">
        <v>3</v>
      </c>
      <c r="AT2573" s="16">
        <v>1</v>
      </c>
      <c r="AU2573">
        <v>1</v>
      </c>
      <c r="AV2573">
        <v>0</v>
      </c>
      <c r="AW2573">
        <v>0</v>
      </c>
      <c r="AX2573">
        <v>0</v>
      </c>
      <c r="AY2573">
        <v>0</v>
      </c>
      <c r="AZ2573">
        <v>0</v>
      </c>
    </row>
    <row r="2574" spans="1:52" x14ac:dyDescent="0.35">
      <c r="A2574">
        <v>16546</v>
      </c>
      <c r="B2574" t="s">
        <v>69</v>
      </c>
      <c r="C2574" t="s">
        <v>74</v>
      </c>
      <c r="D2574" t="s">
        <v>68</v>
      </c>
      <c r="E2574" t="s">
        <v>86</v>
      </c>
      <c r="F2574" t="s">
        <v>196</v>
      </c>
      <c r="G2574" t="s">
        <v>96</v>
      </c>
      <c r="H2574" t="s">
        <v>97</v>
      </c>
      <c r="I2574" t="s">
        <v>209</v>
      </c>
      <c r="J2574" t="s">
        <v>110</v>
      </c>
      <c r="K2574" t="s">
        <v>202</v>
      </c>
      <c r="L2574">
        <v>9</v>
      </c>
      <c r="P2574">
        <v>9</v>
      </c>
      <c r="Q2574">
        <v>10</v>
      </c>
      <c r="R2574">
        <v>10</v>
      </c>
      <c r="S2574">
        <v>10</v>
      </c>
      <c r="T2574">
        <v>10</v>
      </c>
      <c r="U2574">
        <v>10</v>
      </c>
      <c r="V2574" t="s">
        <v>124</v>
      </c>
      <c r="X2574">
        <v>5</v>
      </c>
      <c r="Y2574" t="s">
        <v>69</v>
      </c>
      <c r="AB2574">
        <v>5</v>
      </c>
      <c r="AE2574" s="16"/>
      <c r="AF2574" s="16"/>
      <c r="AG2574" s="16"/>
      <c r="AH2574" s="16"/>
      <c r="AI2574" s="16"/>
      <c r="AJ2574" s="16"/>
      <c r="AL2574" s="16"/>
      <c r="AM2574" s="16"/>
      <c r="AN2574" s="16"/>
      <c r="AO2574" s="16"/>
      <c r="AP2574" s="16"/>
      <c r="AQ2574" s="16"/>
      <c r="AR2574" s="16"/>
      <c r="AS2574" s="16"/>
      <c r="AT2574" s="16"/>
      <c r="AU2574">
        <v>0</v>
      </c>
      <c r="AV2574">
        <v>1</v>
      </c>
      <c r="AW2574">
        <v>0</v>
      </c>
      <c r="AX2574">
        <v>0</v>
      </c>
      <c r="AY2574">
        <v>0</v>
      </c>
      <c r="AZ2574">
        <v>0</v>
      </c>
    </row>
    <row r="2575" spans="1:52" x14ac:dyDescent="0.35">
      <c r="A2575">
        <v>16547</v>
      </c>
      <c r="B2575" t="s">
        <v>69</v>
      </c>
      <c r="C2575" t="s">
        <v>74</v>
      </c>
      <c r="D2575" t="s">
        <v>68</v>
      </c>
      <c r="E2575" t="s">
        <v>77</v>
      </c>
      <c r="F2575" t="s">
        <v>196</v>
      </c>
      <c r="G2575" t="s">
        <v>96</v>
      </c>
      <c r="H2575" t="s">
        <v>97</v>
      </c>
      <c r="I2575" t="s">
        <v>199</v>
      </c>
      <c r="J2575" t="s">
        <v>111</v>
      </c>
      <c r="K2575" t="s">
        <v>116</v>
      </c>
      <c r="L2575">
        <v>10</v>
      </c>
      <c r="X2575" s="16"/>
      <c r="Y2575" t="s">
        <v>68</v>
      </c>
      <c r="Z2575">
        <v>9</v>
      </c>
      <c r="AA2575">
        <v>5</v>
      </c>
      <c r="AB2575">
        <v>5</v>
      </c>
      <c r="AC2575">
        <v>8</v>
      </c>
      <c r="AD2575" t="s">
        <v>128</v>
      </c>
      <c r="AE2575" s="16">
        <v>3</v>
      </c>
      <c r="AF2575" s="16">
        <v>4</v>
      </c>
      <c r="AG2575" s="16">
        <v>3</v>
      </c>
      <c r="AH2575" s="16">
        <v>4</v>
      </c>
      <c r="AI2575" s="16">
        <v>2</v>
      </c>
      <c r="AJ2575" s="16"/>
      <c r="AK2575">
        <v>9</v>
      </c>
      <c r="AL2575" s="16">
        <v>7</v>
      </c>
      <c r="AM2575" s="16">
        <v>9</v>
      </c>
      <c r="AN2575" s="16">
        <v>10</v>
      </c>
      <c r="AO2575" s="16">
        <v>7</v>
      </c>
      <c r="AP2575" s="16">
        <v>8</v>
      </c>
      <c r="AQ2575" s="16">
        <v>3</v>
      </c>
      <c r="AR2575" s="16">
        <v>2</v>
      </c>
      <c r="AS2575" s="16">
        <v>1</v>
      </c>
      <c r="AT2575" s="16">
        <v>4</v>
      </c>
      <c r="AU2575">
        <v>1</v>
      </c>
      <c r="AV2575">
        <v>0</v>
      </c>
      <c r="AW2575">
        <v>0</v>
      </c>
      <c r="AX2575">
        <v>0</v>
      </c>
      <c r="AY2575">
        <v>0</v>
      </c>
      <c r="AZ2575">
        <v>0</v>
      </c>
    </row>
    <row r="2576" spans="1:52" x14ac:dyDescent="0.35">
      <c r="A2576">
        <v>16548</v>
      </c>
      <c r="B2576" t="s">
        <v>69</v>
      </c>
      <c r="C2576" t="s">
        <v>74</v>
      </c>
      <c r="D2576" t="s">
        <v>68</v>
      </c>
      <c r="E2576" t="s">
        <v>83</v>
      </c>
      <c r="F2576" t="s">
        <v>196</v>
      </c>
      <c r="G2576" t="s">
        <v>96</v>
      </c>
      <c r="H2576" t="s">
        <v>97</v>
      </c>
      <c r="I2576" t="s">
        <v>206</v>
      </c>
      <c r="J2576" t="s">
        <v>111</v>
      </c>
      <c r="K2576" t="s">
        <v>204</v>
      </c>
      <c r="L2576">
        <v>4</v>
      </c>
      <c r="X2576" s="16"/>
      <c r="Y2576" t="s">
        <v>69</v>
      </c>
      <c r="AB2576">
        <v>3</v>
      </c>
      <c r="AE2576" s="16"/>
      <c r="AF2576" s="16"/>
      <c r="AG2576" s="16"/>
      <c r="AH2576" s="16"/>
      <c r="AI2576" s="16"/>
      <c r="AJ2576" s="16"/>
      <c r="AK2576">
        <v>6</v>
      </c>
      <c r="AL2576" s="16">
        <v>6</v>
      </c>
      <c r="AM2576" s="16">
        <v>4</v>
      </c>
      <c r="AN2576" s="16">
        <v>7</v>
      </c>
      <c r="AO2576" s="16">
        <v>8</v>
      </c>
      <c r="AP2576" s="16">
        <v>5</v>
      </c>
      <c r="AQ2576" s="16">
        <v>3</v>
      </c>
      <c r="AR2576" s="16">
        <v>4</v>
      </c>
      <c r="AS2576" s="16">
        <v>1</v>
      </c>
      <c r="AT2576" s="16">
        <v>2</v>
      </c>
      <c r="AU2576">
        <v>0</v>
      </c>
      <c r="AV2576">
        <v>0</v>
      </c>
      <c r="AW2576">
        <v>0</v>
      </c>
      <c r="AX2576">
        <v>1</v>
      </c>
      <c r="AY2576">
        <v>1</v>
      </c>
      <c r="AZ2576">
        <v>0</v>
      </c>
    </row>
    <row r="2577" spans="1:52" x14ac:dyDescent="0.35">
      <c r="A2577">
        <v>16549</v>
      </c>
      <c r="B2577" t="s">
        <v>69</v>
      </c>
      <c r="C2577" t="s">
        <v>74</v>
      </c>
      <c r="D2577" t="s">
        <v>68</v>
      </c>
      <c r="E2577" t="s">
        <v>81</v>
      </c>
      <c r="F2577" t="s">
        <v>198</v>
      </c>
      <c r="G2577" t="s">
        <v>95</v>
      </c>
      <c r="H2577" t="s">
        <v>98</v>
      </c>
      <c r="I2577" t="s">
        <v>203</v>
      </c>
      <c r="J2577" t="s">
        <v>111</v>
      </c>
      <c r="K2577" t="s">
        <v>204</v>
      </c>
      <c r="L2577">
        <v>6</v>
      </c>
      <c r="X2577" s="16"/>
      <c r="Y2577" t="s">
        <v>68</v>
      </c>
      <c r="Z2577">
        <v>9</v>
      </c>
      <c r="AA2577">
        <v>4</v>
      </c>
      <c r="AB2577">
        <v>2</v>
      </c>
      <c r="AC2577">
        <v>7</v>
      </c>
      <c r="AD2577" t="s">
        <v>128</v>
      </c>
      <c r="AE2577" s="16">
        <v>5</v>
      </c>
      <c r="AF2577" s="16">
        <v>4</v>
      </c>
      <c r="AG2577" s="16">
        <v>4</v>
      </c>
      <c r="AH2577" s="16">
        <v>4</v>
      </c>
      <c r="AI2577" s="16">
        <v>1</v>
      </c>
      <c r="AJ2577" s="16"/>
      <c r="AK2577">
        <v>8</v>
      </c>
      <c r="AL2577" s="16">
        <v>8</v>
      </c>
      <c r="AM2577" s="16">
        <v>7</v>
      </c>
      <c r="AN2577" s="16">
        <v>10</v>
      </c>
      <c r="AO2577" s="16">
        <v>7</v>
      </c>
      <c r="AP2577" s="16">
        <v>7</v>
      </c>
      <c r="AQ2577" s="16">
        <v>2</v>
      </c>
      <c r="AR2577" s="16">
        <v>1</v>
      </c>
      <c r="AS2577" s="16">
        <v>3</v>
      </c>
      <c r="AT2577" s="16">
        <v>4</v>
      </c>
      <c r="AU2577">
        <v>0</v>
      </c>
      <c r="AV2577">
        <v>0</v>
      </c>
      <c r="AW2577">
        <v>1</v>
      </c>
      <c r="AX2577">
        <v>0</v>
      </c>
      <c r="AY2577">
        <v>1</v>
      </c>
      <c r="AZ2577">
        <v>0</v>
      </c>
    </row>
    <row r="2578" spans="1:52" x14ac:dyDescent="0.35">
      <c r="A2578">
        <v>16551</v>
      </c>
      <c r="B2578" t="s">
        <v>69</v>
      </c>
      <c r="C2578" t="s">
        <v>74</v>
      </c>
      <c r="D2578" t="s">
        <v>68</v>
      </c>
      <c r="E2578" t="s">
        <v>78</v>
      </c>
      <c r="F2578" t="s">
        <v>208</v>
      </c>
      <c r="G2578" t="s">
        <v>94</v>
      </c>
      <c r="H2578" t="s">
        <v>98</v>
      </c>
      <c r="I2578" t="s">
        <v>209</v>
      </c>
      <c r="J2578" t="s">
        <v>111</v>
      </c>
      <c r="K2578" t="s">
        <v>204</v>
      </c>
      <c r="L2578">
        <v>8</v>
      </c>
      <c r="X2578" s="16"/>
      <c r="Y2578" t="s">
        <v>69</v>
      </c>
      <c r="AB2578">
        <v>3</v>
      </c>
      <c r="AE2578" s="16"/>
      <c r="AF2578" s="16"/>
      <c r="AG2578" s="16"/>
      <c r="AH2578" s="16"/>
      <c r="AI2578" s="16"/>
      <c r="AJ2578" s="16"/>
      <c r="AK2578">
        <v>9</v>
      </c>
      <c r="AL2578" s="16">
        <v>8</v>
      </c>
      <c r="AM2578" s="16">
        <v>9</v>
      </c>
      <c r="AN2578" s="16">
        <v>8</v>
      </c>
      <c r="AO2578" s="16">
        <v>8</v>
      </c>
      <c r="AP2578" s="16">
        <v>9</v>
      </c>
      <c r="AQ2578" s="16">
        <v>1</v>
      </c>
      <c r="AR2578" s="16">
        <v>4</v>
      </c>
      <c r="AS2578" s="16">
        <v>2</v>
      </c>
      <c r="AT2578" s="16">
        <v>3</v>
      </c>
      <c r="AU2578">
        <v>1</v>
      </c>
      <c r="AV2578">
        <v>0</v>
      </c>
      <c r="AW2578">
        <v>0</v>
      </c>
      <c r="AX2578">
        <v>1</v>
      </c>
      <c r="AY2578">
        <v>1</v>
      </c>
      <c r="AZ2578">
        <v>0</v>
      </c>
    </row>
    <row r="2579" spans="1:52" x14ac:dyDescent="0.35">
      <c r="A2579">
        <v>16553</v>
      </c>
      <c r="B2579" t="s">
        <v>69</v>
      </c>
      <c r="C2579" t="s">
        <v>74</v>
      </c>
      <c r="D2579" t="s">
        <v>68</v>
      </c>
      <c r="E2579" t="s">
        <v>81</v>
      </c>
      <c r="F2579" t="s">
        <v>200</v>
      </c>
      <c r="G2579" t="s">
        <v>94</v>
      </c>
      <c r="H2579" t="s">
        <v>99</v>
      </c>
      <c r="I2579" t="s">
        <v>206</v>
      </c>
      <c r="J2579" t="s">
        <v>111</v>
      </c>
      <c r="K2579" t="s">
        <v>116</v>
      </c>
      <c r="L2579">
        <v>8</v>
      </c>
      <c r="X2579" s="16"/>
      <c r="Y2579" t="s">
        <v>69</v>
      </c>
      <c r="AB2579">
        <v>3</v>
      </c>
      <c r="AE2579" s="16"/>
      <c r="AF2579" s="16"/>
      <c r="AG2579" s="16"/>
      <c r="AH2579" s="16"/>
      <c r="AI2579" s="16"/>
      <c r="AJ2579" s="16"/>
      <c r="AK2579">
        <v>7</v>
      </c>
      <c r="AL2579" s="16">
        <v>9</v>
      </c>
      <c r="AM2579" s="16">
        <v>10</v>
      </c>
      <c r="AN2579" s="16">
        <v>5</v>
      </c>
      <c r="AO2579" s="16">
        <v>7</v>
      </c>
      <c r="AP2579" s="16">
        <v>9</v>
      </c>
      <c r="AQ2579" s="16">
        <v>1</v>
      </c>
      <c r="AR2579" s="16">
        <v>2</v>
      </c>
      <c r="AS2579" s="16">
        <v>3</v>
      </c>
      <c r="AT2579" s="16">
        <v>4</v>
      </c>
      <c r="AU2579">
        <v>0</v>
      </c>
      <c r="AV2579">
        <v>1</v>
      </c>
      <c r="AW2579">
        <v>0</v>
      </c>
      <c r="AX2579">
        <v>1</v>
      </c>
      <c r="AY2579">
        <v>1</v>
      </c>
      <c r="AZ2579">
        <v>0</v>
      </c>
    </row>
    <row r="2580" spans="1:52" x14ac:dyDescent="0.35">
      <c r="A2580">
        <v>16556</v>
      </c>
      <c r="B2580" t="s">
        <v>69</v>
      </c>
      <c r="C2580" t="s">
        <v>74</v>
      </c>
      <c r="D2580" t="s">
        <v>68</v>
      </c>
      <c r="E2580" t="s">
        <v>83</v>
      </c>
      <c r="F2580" t="s">
        <v>200</v>
      </c>
      <c r="G2580" t="s">
        <v>96</v>
      </c>
      <c r="H2580" t="s">
        <v>99</v>
      </c>
      <c r="I2580" t="s">
        <v>207</v>
      </c>
      <c r="J2580" t="s">
        <v>111</v>
      </c>
      <c r="K2580" t="s">
        <v>204</v>
      </c>
      <c r="L2580">
        <v>7</v>
      </c>
      <c r="X2580" s="16"/>
      <c r="Y2580" t="s">
        <v>69</v>
      </c>
      <c r="AB2580">
        <v>5</v>
      </c>
      <c r="AE2580" s="16"/>
      <c r="AF2580" s="16"/>
      <c r="AG2580" s="16"/>
      <c r="AH2580" s="16"/>
      <c r="AI2580" s="16"/>
      <c r="AJ2580" s="16"/>
      <c r="AK2580">
        <v>8</v>
      </c>
      <c r="AL2580" s="16">
        <v>9</v>
      </c>
      <c r="AM2580" s="16">
        <v>10</v>
      </c>
      <c r="AN2580" s="16">
        <v>5</v>
      </c>
      <c r="AO2580" s="16">
        <v>5</v>
      </c>
      <c r="AP2580" s="16">
        <v>5</v>
      </c>
      <c r="AQ2580" s="16">
        <v>4</v>
      </c>
      <c r="AR2580" s="16">
        <v>1</v>
      </c>
      <c r="AS2580" s="16">
        <v>3</v>
      </c>
      <c r="AT2580" s="16">
        <v>2</v>
      </c>
      <c r="AU2580">
        <v>1</v>
      </c>
      <c r="AV2580">
        <v>0</v>
      </c>
      <c r="AW2580">
        <v>0</v>
      </c>
      <c r="AX2580">
        <v>0</v>
      </c>
      <c r="AY2580">
        <v>1</v>
      </c>
      <c r="AZ2580">
        <v>0</v>
      </c>
    </row>
    <row r="2581" spans="1:52" x14ac:dyDescent="0.35">
      <c r="A2581">
        <v>16560</v>
      </c>
      <c r="B2581" t="s">
        <v>69</v>
      </c>
      <c r="C2581" t="s">
        <v>74</v>
      </c>
      <c r="D2581" t="s">
        <v>68</v>
      </c>
      <c r="E2581" t="s">
        <v>77</v>
      </c>
      <c r="F2581" t="s">
        <v>208</v>
      </c>
      <c r="G2581" t="s">
        <v>94</v>
      </c>
      <c r="H2581" t="s">
        <v>98</v>
      </c>
      <c r="I2581" t="s">
        <v>209</v>
      </c>
      <c r="J2581" t="s">
        <v>111</v>
      </c>
      <c r="K2581" t="s">
        <v>116</v>
      </c>
      <c r="L2581">
        <v>10</v>
      </c>
      <c r="X2581" s="16"/>
      <c r="Y2581" t="s">
        <v>69</v>
      </c>
      <c r="AB2581">
        <v>5</v>
      </c>
      <c r="AE2581" s="16"/>
      <c r="AF2581" s="16"/>
      <c r="AG2581" s="16"/>
      <c r="AH2581" s="16"/>
      <c r="AI2581" s="16"/>
      <c r="AJ2581" s="16"/>
      <c r="AK2581">
        <v>9</v>
      </c>
      <c r="AL2581" s="16">
        <v>8</v>
      </c>
      <c r="AM2581" s="16">
        <v>9</v>
      </c>
      <c r="AN2581" s="16">
        <v>8</v>
      </c>
      <c r="AO2581" s="16">
        <v>9</v>
      </c>
      <c r="AP2581" s="16">
        <v>9</v>
      </c>
      <c r="AQ2581" s="16">
        <v>1</v>
      </c>
      <c r="AR2581" s="16">
        <v>4</v>
      </c>
      <c r="AS2581" s="16">
        <v>2</v>
      </c>
      <c r="AT2581" s="16">
        <v>3</v>
      </c>
      <c r="AU2581">
        <v>1</v>
      </c>
      <c r="AV2581">
        <v>1</v>
      </c>
      <c r="AW2581">
        <v>0</v>
      </c>
      <c r="AX2581">
        <v>1</v>
      </c>
      <c r="AY2581">
        <v>0</v>
      </c>
      <c r="AZ2581">
        <v>0</v>
      </c>
    </row>
    <row r="2582" spans="1:52" x14ac:dyDescent="0.35">
      <c r="A2582">
        <v>16561</v>
      </c>
      <c r="B2582" t="s">
        <v>69</v>
      </c>
      <c r="C2582" t="s">
        <v>74</v>
      </c>
      <c r="D2582" t="s">
        <v>68</v>
      </c>
      <c r="E2582" t="s">
        <v>84</v>
      </c>
      <c r="F2582" t="s">
        <v>196</v>
      </c>
      <c r="G2582" t="s">
        <v>96</v>
      </c>
      <c r="H2582" t="s">
        <v>97</v>
      </c>
      <c r="I2582" t="s">
        <v>209</v>
      </c>
      <c r="J2582" t="s">
        <v>111</v>
      </c>
      <c r="K2582" t="s">
        <v>204</v>
      </c>
      <c r="L2582">
        <v>8</v>
      </c>
      <c r="X2582" s="16"/>
      <c r="Y2582" t="s">
        <v>69</v>
      </c>
      <c r="AB2582">
        <v>5</v>
      </c>
      <c r="AE2582" s="16"/>
      <c r="AF2582" s="16"/>
      <c r="AG2582" s="16"/>
      <c r="AH2582" s="16"/>
      <c r="AI2582" s="16"/>
      <c r="AJ2582" s="16"/>
      <c r="AK2582">
        <v>7</v>
      </c>
      <c r="AL2582" s="16">
        <v>7</v>
      </c>
      <c r="AM2582" s="16">
        <v>7</v>
      </c>
      <c r="AN2582" s="16">
        <v>7</v>
      </c>
      <c r="AO2582" s="16">
        <v>7</v>
      </c>
      <c r="AP2582" s="16">
        <v>8</v>
      </c>
      <c r="AQ2582" s="16">
        <v>4</v>
      </c>
      <c r="AR2582" s="16">
        <v>2</v>
      </c>
      <c r="AS2582" s="16">
        <v>3</v>
      </c>
      <c r="AT2582" s="16">
        <v>1</v>
      </c>
      <c r="AU2582">
        <v>0</v>
      </c>
      <c r="AV2582">
        <v>0</v>
      </c>
      <c r="AW2582">
        <v>0</v>
      </c>
      <c r="AX2582">
        <v>1</v>
      </c>
      <c r="AY2582">
        <v>0</v>
      </c>
      <c r="AZ2582">
        <v>0</v>
      </c>
    </row>
    <row r="2583" spans="1:52" x14ac:dyDescent="0.35">
      <c r="A2583">
        <v>16565</v>
      </c>
      <c r="B2583" t="s">
        <v>69</v>
      </c>
      <c r="C2583" t="s">
        <v>74</v>
      </c>
      <c r="D2583" t="s">
        <v>68</v>
      </c>
      <c r="E2583" t="s">
        <v>76</v>
      </c>
      <c r="F2583" t="s">
        <v>196</v>
      </c>
      <c r="G2583" t="s">
        <v>96</v>
      </c>
      <c r="H2583" t="s">
        <v>97</v>
      </c>
      <c r="I2583" t="s">
        <v>199</v>
      </c>
      <c r="J2583" t="s">
        <v>110</v>
      </c>
      <c r="K2583" t="s">
        <v>204</v>
      </c>
      <c r="L2583">
        <v>10</v>
      </c>
      <c r="P2583">
        <v>8</v>
      </c>
      <c r="Q2583">
        <v>7</v>
      </c>
      <c r="R2583">
        <v>8</v>
      </c>
      <c r="S2583">
        <v>10</v>
      </c>
      <c r="T2583">
        <v>9</v>
      </c>
      <c r="U2583">
        <v>9</v>
      </c>
      <c r="V2583" t="s">
        <v>123</v>
      </c>
      <c r="X2583">
        <v>5</v>
      </c>
      <c r="Y2583" t="s">
        <v>69</v>
      </c>
      <c r="AB2583">
        <v>5</v>
      </c>
      <c r="AE2583" s="16"/>
      <c r="AF2583" s="16"/>
      <c r="AG2583" s="16"/>
      <c r="AH2583" s="16"/>
      <c r="AI2583" s="16"/>
      <c r="AJ2583" s="16"/>
      <c r="AL2583" s="16"/>
      <c r="AM2583" s="16"/>
      <c r="AN2583" s="16"/>
      <c r="AO2583" s="16"/>
      <c r="AP2583" s="16"/>
      <c r="AQ2583" s="16"/>
      <c r="AR2583" s="16"/>
      <c r="AS2583" s="16"/>
      <c r="AT2583" s="16"/>
      <c r="AU2583">
        <v>0</v>
      </c>
      <c r="AV2583">
        <v>0</v>
      </c>
      <c r="AW2583">
        <v>0</v>
      </c>
      <c r="AX2583">
        <v>1</v>
      </c>
      <c r="AY2583">
        <v>0</v>
      </c>
      <c r="AZ2583">
        <v>0</v>
      </c>
    </row>
    <row r="2584" spans="1:52" x14ac:dyDescent="0.35">
      <c r="A2584">
        <v>16570</v>
      </c>
      <c r="B2584" t="s">
        <v>69</v>
      </c>
      <c r="C2584" t="s">
        <v>74</v>
      </c>
      <c r="D2584" t="s">
        <v>68</v>
      </c>
      <c r="E2584" t="s">
        <v>81</v>
      </c>
      <c r="F2584" t="s">
        <v>198</v>
      </c>
      <c r="G2584" t="s">
        <v>96</v>
      </c>
      <c r="H2584" t="s">
        <v>97</v>
      </c>
      <c r="I2584" t="s">
        <v>205</v>
      </c>
      <c r="J2584" t="s">
        <v>111</v>
      </c>
      <c r="K2584" t="s">
        <v>116</v>
      </c>
      <c r="L2584">
        <v>10</v>
      </c>
      <c r="X2584" s="16"/>
      <c r="Y2584" t="s">
        <v>69</v>
      </c>
      <c r="AB2584">
        <v>4</v>
      </c>
      <c r="AE2584" s="16"/>
      <c r="AF2584" s="16"/>
      <c r="AG2584" s="16"/>
      <c r="AH2584" s="16"/>
      <c r="AI2584" s="16"/>
      <c r="AJ2584" s="16"/>
      <c r="AK2584">
        <v>9</v>
      </c>
      <c r="AL2584" s="16">
        <v>7</v>
      </c>
      <c r="AM2584" s="16">
        <v>7</v>
      </c>
      <c r="AN2584" s="16">
        <v>10</v>
      </c>
      <c r="AO2584" s="16">
        <v>8</v>
      </c>
      <c r="AP2584" s="16">
        <v>9</v>
      </c>
      <c r="AQ2584" s="16">
        <v>2</v>
      </c>
      <c r="AR2584" s="16">
        <v>4</v>
      </c>
      <c r="AS2584" s="16">
        <v>1</v>
      </c>
      <c r="AT2584" s="16">
        <v>3</v>
      </c>
      <c r="AU2584">
        <v>0</v>
      </c>
      <c r="AV2584">
        <v>1</v>
      </c>
      <c r="AW2584">
        <v>0</v>
      </c>
      <c r="AX2584">
        <v>1</v>
      </c>
      <c r="AY2584">
        <v>0</v>
      </c>
      <c r="AZ2584">
        <v>0</v>
      </c>
    </row>
    <row r="2585" spans="1:52" x14ac:dyDescent="0.35">
      <c r="A2585">
        <v>16571</v>
      </c>
      <c r="B2585" t="s">
        <v>69</v>
      </c>
      <c r="C2585" t="s">
        <v>74</v>
      </c>
      <c r="D2585" t="s">
        <v>68</v>
      </c>
      <c r="E2585" t="s">
        <v>81</v>
      </c>
      <c r="F2585" t="s">
        <v>198</v>
      </c>
      <c r="G2585" t="s">
        <v>96</v>
      </c>
      <c r="H2585" t="s">
        <v>97</v>
      </c>
      <c r="I2585" t="s">
        <v>199</v>
      </c>
      <c r="J2585" t="s">
        <v>111</v>
      </c>
      <c r="K2585" t="s">
        <v>116</v>
      </c>
      <c r="L2585">
        <v>9</v>
      </c>
      <c r="X2585" s="16"/>
      <c r="Y2585" t="s">
        <v>69</v>
      </c>
      <c r="AB2585">
        <v>5</v>
      </c>
      <c r="AE2585" s="16"/>
      <c r="AF2585" s="16"/>
      <c r="AG2585" s="16"/>
      <c r="AH2585" s="16"/>
      <c r="AI2585" s="16"/>
      <c r="AJ2585" s="16"/>
      <c r="AK2585">
        <v>10</v>
      </c>
      <c r="AL2585" s="16">
        <v>10</v>
      </c>
      <c r="AM2585" s="16">
        <v>10</v>
      </c>
      <c r="AN2585" s="16">
        <v>7</v>
      </c>
      <c r="AO2585" s="16">
        <v>8</v>
      </c>
      <c r="AP2585" s="16">
        <v>10</v>
      </c>
      <c r="AQ2585" s="16">
        <v>1</v>
      </c>
      <c r="AR2585" s="16">
        <v>3</v>
      </c>
      <c r="AS2585" s="16">
        <v>4</v>
      </c>
      <c r="AT2585" s="16">
        <v>2</v>
      </c>
      <c r="AU2585">
        <v>1</v>
      </c>
      <c r="AV2585">
        <v>0</v>
      </c>
      <c r="AW2585">
        <v>0</v>
      </c>
      <c r="AX2585">
        <v>1</v>
      </c>
      <c r="AY2585">
        <v>0</v>
      </c>
      <c r="AZ2585">
        <v>0</v>
      </c>
    </row>
    <row r="2586" spans="1:52" x14ac:dyDescent="0.35">
      <c r="A2586">
        <v>16572</v>
      </c>
      <c r="B2586" t="s">
        <v>69</v>
      </c>
      <c r="C2586" t="s">
        <v>74</v>
      </c>
      <c r="D2586" t="s">
        <v>68</v>
      </c>
      <c r="E2586" t="s">
        <v>78</v>
      </c>
      <c r="F2586" t="s">
        <v>198</v>
      </c>
      <c r="G2586" t="s">
        <v>95</v>
      </c>
      <c r="H2586" t="s">
        <v>97</v>
      </c>
      <c r="I2586" t="s">
        <v>205</v>
      </c>
      <c r="J2586" t="s">
        <v>111</v>
      </c>
      <c r="K2586" t="s">
        <v>202</v>
      </c>
      <c r="L2586">
        <v>9</v>
      </c>
      <c r="X2586" s="16"/>
      <c r="Y2586" t="s">
        <v>69</v>
      </c>
      <c r="AB2586">
        <v>5</v>
      </c>
      <c r="AE2586" s="16"/>
      <c r="AF2586" s="16"/>
      <c r="AG2586" s="16"/>
      <c r="AH2586" s="16"/>
      <c r="AI2586" s="16"/>
      <c r="AJ2586" s="16"/>
      <c r="AK2586">
        <v>10</v>
      </c>
      <c r="AL2586" s="16">
        <v>10</v>
      </c>
      <c r="AM2586" s="16">
        <v>9</v>
      </c>
      <c r="AN2586" s="16">
        <v>9</v>
      </c>
      <c r="AO2586" s="16">
        <v>8</v>
      </c>
      <c r="AP2586" s="16">
        <v>9</v>
      </c>
      <c r="AQ2586" s="16">
        <v>1</v>
      </c>
      <c r="AR2586" s="16">
        <v>4</v>
      </c>
      <c r="AS2586" s="16">
        <v>3</v>
      </c>
      <c r="AT2586" s="16">
        <v>2</v>
      </c>
      <c r="AU2586">
        <v>0</v>
      </c>
      <c r="AV2586">
        <v>0</v>
      </c>
      <c r="AW2586">
        <v>0</v>
      </c>
      <c r="AX2586">
        <v>1</v>
      </c>
      <c r="AY2586">
        <v>1</v>
      </c>
      <c r="AZ2586">
        <v>0</v>
      </c>
    </row>
    <row r="2587" spans="1:52" x14ac:dyDescent="0.35">
      <c r="A2587">
        <v>16574</v>
      </c>
      <c r="B2587" t="s">
        <v>69</v>
      </c>
      <c r="C2587" t="s">
        <v>74</v>
      </c>
      <c r="D2587" t="s">
        <v>68</v>
      </c>
      <c r="E2587" t="s">
        <v>83</v>
      </c>
      <c r="F2587" t="s">
        <v>196</v>
      </c>
      <c r="G2587" t="s">
        <v>96</v>
      </c>
      <c r="H2587" t="s">
        <v>98</v>
      </c>
      <c r="I2587" t="s">
        <v>197</v>
      </c>
      <c r="J2587" t="s">
        <v>111</v>
      </c>
      <c r="K2587" t="s">
        <v>117</v>
      </c>
      <c r="L2587">
        <v>10</v>
      </c>
      <c r="X2587" s="16"/>
      <c r="Y2587" t="s">
        <v>69</v>
      </c>
      <c r="AB2587">
        <v>5</v>
      </c>
      <c r="AE2587" s="16"/>
      <c r="AF2587" s="16"/>
      <c r="AG2587" s="16"/>
      <c r="AH2587" s="16"/>
      <c r="AI2587" s="16"/>
      <c r="AJ2587" s="16"/>
      <c r="AK2587">
        <v>8</v>
      </c>
      <c r="AL2587" s="16">
        <v>8</v>
      </c>
      <c r="AM2587" s="16">
        <v>10</v>
      </c>
      <c r="AN2587" s="16">
        <v>7</v>
      </c>
      <c r="AO2587" s="16">
        <v>7</v>
      </c>
      <c r="AP2587" s="16">
        <v>9</v>
      </c>
      <c r="AQ2587" s="16">
        <v>1</v>
      </c>
      <c r="AR2587" s="16">
        <v>3</v>
      </c>
      <c r="AS2587" s="16">
        <v>2</v>
      </c>
      <c r="AT2587" s="16">
        <v>4</v>
      </c>
      <c r="AU2587">
        <v>0</v>
      </c>
      <c r="AV2587">
        <v>1</v>
      </c>
      <c r="AW2587">
        <v>0</v>
      </c>
      <c r="AX2587">
        <v>1</v>
      </c>
      <c r="AY2587">
        <v>1</v>
      </c>
      <c r="AZ2587">
        <v>0</v>
      </c>
    </row>
    <row r="2588" spans="1:52" x14ac:dyDescent="0.35">
      <c r="A2588">
        <v>16576</v>
      </c>
      <c r="B2588" t="s">
        <v>69</v>
      </c>
      <c r="C2588" t="s">
        <v>74</v>
      </c>
      <c r="D2588" t="s">
        <v>68</v>
      </c>
      <c r="E2588" t="s">
        <v>77</v>
      </c>
      <c r="F2588" t="s">
        <v>196</v>
      </c>
      <c r="G2588" t="s">
        <v>96</v>
      </c>
      <c r="H2588" t="s">
        <v>97</v>
      </c>
      <c r="I2588" t="s">
        <v>197</v>
      </c>
      <c r="J2588" t="s">
        <v>110</v>
      </c>
      <c r="K2588" t="s">
        <v>202</v>
      </c>
      <c r="L2588">
        <v>8</v>
      </c>
      <c r="P2588">
        <v>9</v>
      </c>
      <c r="Q2588">
        <v>10</v>
      </c>
      <c r="R2588">
        <v>9</v>
      </c>
      <c r="S2588">
        <v>9</v>
      </c>
      <c r="T2588">
        <v>9</v>
      </c>
      <c r="U2588">
        <v>10</v>
      </c>
      <c r="V2588" t="s">
        <v>124</v>
      </c>
      <c r="X2588">
        <v>4</v>
      </c>
      <c r="Y2588" t="s">
        <v>69</v>
      </c>
      <c r="AB2588">
        <v>5</v>
      </c>
      <c r="AE2588" s="16"/>
      <c r="AF2588" s="16"/>
      <c r="AG2588" s="16"/>
      <c r="AH2588" s="16"/>
      <c r="AI2588" s="16"/>
      <c r="AJ2588" s="16"/>
      <c r="AL2588" s="16"/>
      <c r="AM2588" s="16"/>
      <c r="AN2588" s="16"/>
      <c r="AO2588" s="16"/>
      <c r="AP2588" s="16"/>
      <c r="AQ2588" s="16"/>
      <c r="AR2588" s="16"/>
      <c r="AS2588" s="16"/>
      <c r="AT2588" s="16"/>
      <c r="AU2588">
        <v>1</v>
      </c>
      <c r="AV2588">
        <v>1</v>
      </c>
      <c r="AW2588">
        <v>0</v>
      </c>
      <c r="AX2588">
        <v>1</v>
      </c>
      <c r="AY2588">
        <v>1</v>
      </c>
      <c r="AZ2588">
        <v>0</v>
      </c>
    </row>
    <row r="2589" spans="1:52" x14ac:dyDescent="0.35">
      <c r="A2589">
        <v>16577</v>
      </c>
      <c r="B2589" t="s">
        <v>69</v>
      </c>
      <c r="C2589" t="s">
        <v>74</v>
      </c>
      <c r="D2589" t="s">
        <v>68</v>
      </c>
      <c r="E2589" t="s">
        <v>80</v>
      </c>
      <c r="F2589" t="s">
        <v>200</v>
      </c>
      <c r="G2589" t="s">
        <v>95</v>
      </c>
      <c r="H2589" t="s">
        <v>97</v>
      </c>
      <c r="I2589" t="s">
        <v>205</v>
      </c>
      <c r="J2589" t="s">
        <v>111</v>
      </c>
      <c r="K2589" t="s">
        <v>116</v>
      </c>
      <c r="L2589">
        <v>10</v>
      </c>
      <c r="X2589" s="16"/>
      <c r="Y2589" t="s">
        <v>68</v>
      </c>
      <c r="Z2589">
        <v>10</v>
      </c>
      <c r="AA2589">
        <v>5</v>
      </c>
      <c r="AB2589">
        <v>5</v>
      </c>
      <c r="AC2589">
        <v>9</v>
      </c>
      <c r="AD2589" t="s">
        <v>129</v>
      </c>
      <c r="AE2589" s="16">
        <v>4</v>
      </c>
      <c r="AF2589" s="16">
        <v>4</v>
      </c>
      <c r="AG2589" s="16">
        <v>5</v>
      </c>
      <c r="AH2589" s="16">
        <v>4</v>
      </c>
      <c r="AI2589" s="16"/>
      <c r="AJ2589" s="16">
        <v>4</v>
      </c>
      <c r="AK2589">
        <v>9</v>
      </c>
      <c r="AL2589" s="16">
        <v>9</v>
      </c>
      <c r="AM2589" s="16">
        <v>9</v>
      </c>
      <c r="AN2589" s="16">
        <v>6</v>
      </c>
      <c r="AO2589" s="16">
        <v>8</v>
      </c>
      <c r="AP2589" s="16">
        <v>10</v>
      </c>
      <c r="AQ2589" s="16">
        <v>2</v>
      </c>
      <c r="AR2589" s="16">
        <v>4</v>
      </c>
      <c r="AS2589" s="16">
        <v>3</v>
      </c>
      <c r="AT2589" s="16">
        <v>1</v>
      </c>
      <c r="AU2589">
        <v>0</v>
      </c>
      <c r="AV2589">
        <v>0</v>
      </c>
      <c r="AW2589">
        <v>1</v>
      </c>
      <c r="AX2589">
        <v>0</v>
      </c>
      <c r="AY2589">
        <v>1</v>
      </c>
      <c r="AZ2589">
        <v>0</v>
      </c>
    </row>
    <row r="2590" spans="1:52" x14ac:dyDescent="0.35">
      <c r="A2590">
        <v>16578</v>
      </c>
      <c r="B2590" t="s">
        <v>69</v>
      </c>
      <c r="C2590" t="s">
        <v>74</v>
      </c>
      <c r="D2590" t="s">
        <v>68</v>
      </c>
      <c r="E2590" t="s">
        <v>81</v>
      </c>
      <c r="F2590" t="s">
        <v>196</v>
      </c>
      <c r="G2590" t="s">
        <v>96</v>
      </c>
      <c r="H2590" t="s">
        <v>97</v>
      </c>
      <c r="I2590" t="s">
        <v>206</v>
      </c>
      <c r="J2590" t="s">
        <v>111</v>
      </c>
      <c r="K2590" t="s">
        <v>204</v>
      </c>
      <c r="L2590">
        <v>10</v>
      </c>
      <c r="X2590" s="16"/>
      <c r="Y2590" t="s">
        <v>68</v>
      </c>
      <c r="Z2590">
        <v>9</v>
      </c>
      <c r="AA2590">
        <v>4</v>
      </c>
      <c r="AB2590">
        <v>5</v>
      </c>
      <c r="AC2590">
        <v>10</v>
      </c>
      <c r="AD2590" t="s">
        <v>129</v>
      </c>
      <c r="AE2590" s="16">
        <v>3</v>
      </c>
      <c r="AF2590" s="16">
        <v>3</v>
      </c>
      <c r="AG2590" s="16">
        <v>4</v>
      </c>
      <c r="AH2590" s="16">
        <v>4</v>
      </c>
      <c r="AI2590" s="16"/>
      <c r="AJ2590" s="16">
        <v>2</v>
      </c>
      <c r="AK2590">
        <v>9</v>
      </c>
      <c r="AL2590" s="16">
        <v>9</v>
      </c>
      <c r="AM2590" s="16">
        <v>8</v>
      </c>
      <c r="AN2590" s="16">
        <v>9</v>
      </c>
      <c r="AO2590" s="16">
        <v>10</v>
      </c>
      <c r="AP2590" s="16">
        <v>7</v>
      </c>
      <c r="AQ2590" s="16">
        <v>3</v>
      </c>
      <c r="AR2590" s="16">
        <v>4</v>
      </c>
      <c r="AS2590" s="16">
        <v>1</v>
      </c>
      <c r="AT2590" s="16">
        <v>2</v>
      </c>
      <c r="AU2590">
        <v>0</v>
      </c>
      <c r="AV2590">
        <v>1</v>
      </c>
      <c r="AW2590">
        <v>0</v>
      </c>
      <c r="AX2590">
        <v>0</v>
      </c>
      <c r="AY2590">
        <v>0</v>
      </c>
      <c r="AZ2590">
        <v>0</v>
      </c>
    </row>
    <row r="2591" spans="1:52" x14ac:dyDescent="0.35">
      <c r="A2591">
        <v>16582</v>
      </c>
      <c r="B2591" t="s">
        <v>69</v>
      </c>
      <c r="C2591" t="s">
        <v>74</v>
      </c>
      <c r="D2591" t="s">
        <v>68</v>
      </c>
      <c r="E2591" t="s">
        <v>78</v>
      </c>
      <c r="F2591" t="s">
        <v>208</v>
      </c>
      <c r="G2591" t="s">
        <v>93</v>
      </c>
      <c r="H2591" t="s">
        <v>98</v>
      </c>
      <c r="I2591" t="s">
        <v>201</v>
      </c>
      <c r="J2591" t="s">
        <v>111</v>
      </c>
      <c r="K2591" t="s">
        <v>202</v>
      </c>
      <c r="L2591">
        <v>7</v>
      </c>
      <c r="X2591" s="16"/>
      <c r="Y2591" t="s">
        <v>69</v>
      </c>
      <c r="AB2591">
        <v>5</v>
      </c>
      <c r="AE2591" s="16"/>
      <c r="AF2591" s="16"/>
      <c r="AG2591" s="16"/>
      <c r="AH2591" s="16"/>
      <c r="AI2591" s="16"/>
      <c r="AJ2591" s="16"/>
      <c r="AK2591">
        <v>9</v>
      </c>
      <c r="AL2591" s="16">
        <v>10</v>
      </c>
      <c r="AM2591" s="16">
        <v>9</v>
      </c>
      <c r="AN2591" s="16">
        <v>9</v>
      </c>
      <c r="AO2591" s="16">
        <v>7</v>
      </c>
      <c r="AP2591" s="16">
        <v>7</v>
      </c>
      <c r="AQ2591" s="16">
        <v>1</v>
      </c>
      <c r="AR2591" s="16">
        <v>4</v>
      </c>
      <c r="AS2591" s="16">
        <v>2</v>
      </c>
      <c r="AT2591" s="16">
        <v>3</v>
      </c>
      <c r="AU2591">
        <v>0</v>
      </c>
      <c r="AV2591">
        <v>1</v>
      </c>
      <c r="AW2591">
        <v>0</v>
      </c>
      <c r="AX2591">
        <v>0</v>
      </c>
      <c r="AY2591">
        <v>0</v>
      </c>
      <c r="AZ2591">
        <v>0</v>
      </c>
    </row>
    <row r="2592" spans="1:52" x14ac:dyDescent="0.35">
      <c r="A2592">
        <v>16584</v>
      </c>
      <c r="B2592" t="s">
        <v>69</v>
      </c>
      <c r="C2592" t="s">
        <v>74</v>
      </c>
      <c r="D2592" t="s">
        <v>68</v>
      </c>
      <c r="E2592" t="s">
        <v>82</v>
      </c>
      <c r="F2592" t="s">
        <v>196</v>
      </c>
      <c r="G2592" t="s">
        <v>96</v>
      </c>
      <c r="H2592" t="s">
        <v>97</v>
      </c>
      <c r="I2592" t="s">
        <v>205</v>
      </c>
      <c r="J2592" t="s">
        <v>110</v>
      </c>
      <c r="K2592" t="s">
        <v>204</v>
      </c>
      <c r="L2592">
        <v>9</v>
      </c>
      <c r="P2592">
        <v>10</v>
      </c>
      <c r="Q2592">
        <v>9</v>
      </c>
      <c r="R2592">
        <v>9</v>
      </c>
      <c r="S2592">
        <v>9</v>
      </c>
      <c r="T2592">
        <v>10</v>
      </c>
      <c r="U2592">
        <v>9</v>
      </c>
      <c r="V2592" t="s">
        <v>123</v>
      </c>
      <c r="X2592">
        <v>5</v>
      </c>
      <c r="Y2592" t="s">
        <v>68</v>
      </c>
      <c r="Z2592">
        <v>9</v>
      </c>
      <c r="AA2592">
        <v>5</v>
      </c>
      <c r="AB2592">
        <v>4</v>
      </c>
      <c r="AC2592">
        <v>9</v>
      </c>
      <c r="AD2592" t="s">
        <v>129</v>
      </c>
      <c r="AE2592" s="16">
        <v>4</v>
      </c>
      <c r="AF2592" s="16">
        <v>5</v>
      </c>
      <c r="AG2592" s="16">
        <v>4</v>
      </c>
      <c r="AH2592" s="16">
        <v>5</v>
      </c>
      <c r="AI2592" s="16"/>
      <c r="AJ2592" s="16">
        <v>2</v>
      </c>
      <c r="AL2592" s="16"/>
      <c r="AM2592" s="16"/>
      <c r="AN2592" s="16"/>
      <c r="AO2592" s="16"/>
      <c r="AP2592" s="16"/>
      <c r="AQ2592" s="16"/>
      <c r="AR2592" s="16"/>
      <c r="AS2592" s="16"/>
      <c r="AT2592" s="16"/>
      <c r="AU2592">
        <v>0</v>
      </c>
      <c r="AV2592">
        <v>0</v>
      </c>
      <c r="AW2592">
        <v>0</v>
      </c>
      <c r="AX2592">
        <v>1</v>
      </c>
      <c r="AY2592">
        <v>1</v>
      </c>
      <c r="AZ2592">
        <v>0</v>
      </c>
    </row>
    <row r="2593" spans="1:52" x14ac:dyDescent="0.35">
      <c r="A2593">
        <v>16588</v>
      </c>
      <c r="B2593" t="s">
        <v>69</v>
      </c>
      <c r="C2593" t="s">
        <v>74</v>
      </c>
      <c r="D2593" t="s">
        <v>68</v>
      </c>
      <c r="E2593" t="s">
        <v>75</v>
      </c>
      <c r="F2593" t="s">
        <v>200</v>
      </c>
      <c r="G2593" t="s">
        <v>93</v>
      </c>
      <c r="H2593" t="s">
        <v>98</v>
      </c>
      <c r="I2593" t="s">
        <v>201</v>
      </c>
      <c r="J2593" t="s">
        <v>111</v>
      </c>
      <c r="K2593" t="s">
        <v>202</v>
      </c>
      <c r="L2593">
        <v>9</v>
      </c>
      <c r="X2593" s="16"/>
      <c r="Y2593" t="s">
        <v>69</v>
      </c>
      <c r="AB2593">
        <v>5</v>
      </c>
      <c r="AE2593" s="16"/>
      <c r="AF2593" s="16"/>
      <c r="AG2593" s="16"/>
      <c r="AH2593" s="16"/>
      <c r="AI2593" s="16"/>
      <c r="AJ2593" s="16"/>
      <c r="AK2593">
        <v>10</v>
      </c>
      <c r="AL2593" s="16">
        <v>10</v>
      </c>
      <c r="AM2593" s="16">
        <v>9</v>
      </c>
      <c r="AN2593" s="16">
        <v>10</v>
      </c>
      <c r="AO2593" s="16">
        <v>10</v>
      </c>
      <c r="AP2593" s="16">
        <v>10</v>
      </c>
      <c r="AQ2593" s="16">
        <v>2</v>
      </c>
      <c r="AR2593" s="16">
        <v>1</v>
      </c>
      <c r="AS2593" s="16">
        <v>3</v>
      </c>
      <c r="AT2593" s="16">
        <v>4</v>
      </c>
      <c r="AU2593">
        <v>0</v>
      </c>
      <c r="AV2593">
        <v>0</v>
      </c>
      <c r="AW2593">
        <v>1</v>
      </c>
      <c r="AX2593">
        <v>0</v>
      </c>
      <c r="AY2593">
        <v>0</v>
      </c>
      <c r="AZ2593">
        <v>0</v>
      </c>
    </row>
    <row r="2594" spans="1:52" x14ac:dyDescent="0.35">
      <c r="A2594">
        <v>16589</v>
      </c>
      <c r="B2594" t="s">
        <v>69</v>
      </c>
      <c r="C2594" t="s">
        <v>74</v>
      </c>
      <c r="D2594" t="s">
        <v>68</v>
      </c>
      <c r="E2594" t="s">
        <v>75</v>
      </c>
      <c r="F2594" t="s">
        <v>208</v>
      </c>
      <c r="G2594" t="s">
        <v>96</v>
      </c>
      <c r="H2594" t="s">
        <v>98</v>
      </c>
      <c r="I2594" t="s">
        <v>205</v>
      </c>
      <c r="J2594" t="s">
        <v>111</v>
      </c>
      <c r="K2594" t="s">
        <v>202</v>
      </c>
      <c r="L2594">
        <v>5</v>
      </c>
      <c r="X2594" s="16"/>
      <c r="Y2594" t="s">
        <v>69</v>
      </c>
      <c r="AB2594">
        <v>4</v>
      </c>
      <c r="AE2594" s="16"/>
      <c r="AF2594" s="16"/>
      <c r="AG2594" s="16"/>
      <c r="AH2594" s="16"/>
      <c r="AI2594" s="16"/>
      <c r="AJ2594" s="16"/>
      <c r="AK2594">
        <v>6</v>
      </c>
      <c r="AL2594" s="16">
        <v>7</v>
      </c>
      <c r="AM2594" s="16">
        <v>6</v>
      </c>
      <c r="AN2594" s="16">
        <v>7</v>
      </c>
      <c r="AO2594" s="16">
        <v>9</v>
      </c>
      <c r="AP2594" s="16">
        <v>7</v>
      </c>
      <c r="AQ2594" s="16">
        <v>2</v>
      </c>
      <c r="AR2594" s="16">
        <v>4</v>
      </c>
      <c r="AS2594" s="16">
        <v>3</v>
      </c>
      <c r="AT2594" s="16">
        <v>1</v>
      </c>
      <c r="AU2594">
        <v>1</v>
      </c>
      <c r="AV2594">
        <v>0</v>
      </c>
      <c r="AW2594">
        <v>1</v>
      </c>
      <c r="AX2594">
        <v>0</v>
      </c>
      <c r="AY2594">
        <v>0</v>
      </c>
      <c r="AZ2594">
        <v>0</v>
      </c>
    </row>
    <row r="2595" spans="1:52" x14ac:dyDescent="0.35">
      <c r="A2595">
        <v>16592</v>
      </c>
      <c r="B2595" t="s">
        <v>69</v>
      </c>
      <c r="C2595" t="s">
        <v>74</v>
      </c>
      <c r="D2595" t="s">
        <v>68</v>
      </c>
      <c r="E2595" t="s">
        <v>76</v>
      </c>
      <c r="F2595" t="s">
        <v>198</v>
      </c>
      <c r="G2595" t="s">
        <v>95</v>
      </c>
      <c r="H2595" t="s">
        <v>97</v>
      </c>
      <c r="I2595" t="s">
        <v>209</v>
      </c>
      <c r="J2595" t="s">
        <v>111</v>
      </c>
      <c r="K2595" t="s">
        <v>116</v>
      </c>
      <c r="L2595">
        <v>9</v>
      </c>
      <c r="X2595" s="16"/>
      <c r="Y2595" t="s">
        <v>69</v>
      </c>
      <c r="AB2595">
        <v>4</v>
      </c>
      <c r="AE2595" s="16"/>
      <c r="AF2595" s="16"/>
      <c r="AG2595" s="16"/>
      <c r="AH2595" s="16"/>
      <c r="AI2595" s="16"/>
      <c r="AJ2595" s="16"/>
      <c r="AK2595">
        <v>10</v>
      </c>
      <c r="AL2595" s="16">
        <v>10</v>
      </c>
      <c r="AM2595" s="16">
        <v>9</v>
      </c>
      <c r="AN2595" s="16">
        <v>9</v>
      </c>
      <c r="AO2595" s="16">
        <v>10</v>
      </c>
      <c r="AP2595" s="16">
        <v>9</v>
      </c>
      <c r="AQ2595" s="16">
        <v>1</v>
      </c>
      <c r="AR2595" s="16">
        <v>3</v>
      </c>
      <c r="AS2595" s="16">
        <v>2</v>
      </c>
      <c r="AT2595" s="16">
        <v>4</v>
      </c>
      <c r="AU2595">
        <v>0</v>
      </c>
      <c r="AV2595">
        <v>0</v>
      </c>
      <c r="AW2595">
        <v>0</v>
      </c>
      <c r="AX2595">
        <v>0</v>
      </c>
      <c r="AY2595">
        <v>1</v>
      </c>
      <c r="AZ2595">
        <v>0</v>
      </c>
    </row>
    <row r="2596" spans="1:52" x14ac:dyDescent="0.35">
      <c r="A2596">
        <v>16594</v>
      </c>
      <c r="B2596" t="s">
        <v>69</v>
      </c>
      <c r="C2596" t="s">
        <v>74</v>
      </c>
      <c r="D2596" t="s">
        <v>68</v>
      </c>
      <c r="E2596" t="s">
        <v>83</v>
      </c>
      <c r="F2596" t="s">
        <v>196</v>
      </c>
      <c r="G2596" t="s">
        <v>96</v>
      </c>
      <c r="H2596" t="s">
        <v>97</v>
      </c>
      <c r="I2596" t="s">
        <v>205</v>
      </c>
      <c r="J2596" t="s">
        <v>111</v>
      </c>
      <c r="K2596" t="s">
        <v>116</v>
      </c>
      <c r="L2596">
        <v>10</v>
      </c>
      <c r="X2596" s="16"/>
      <c r="Y2596" t="s">
        <v>69</v>
      </c>
      <c r="AB2596">
        <v>5</v>
      </c>
      <c r="AE2596" s="16"/>
      <c r="AF2596" s="16"/>
      <c r="AG2596" s="16"/>
      <c r="AH2596" s="16"/>
      <c r="AI2596" s="16"/>
      <c r="AJ2596" s="16"/>
      <c r="AK2596">
        <v>9</v>
      </c>
      <c r="AL2596" s="16">
        <v>9</v>
      </c>
      <c r="AM2596" s="16">
        <v>9</v>
      </c>
      <c r="AN2596" s="16">
        <v>8</v>
      </c>
      <c r="AO2596" s="16">
        <v>8</v>
      </c>
      <c r="AP2596" s="16">
        <v>8</v>
      </c>
      <c r="AQ2596" s="16">
        <v>1</v>
      </c>
      <c r="AR2596" s="16">
        <v>2</v>
      </c>
      <c r="AS2596" s="16">
        <v>3</v>
      </c>
      <c r="AT2596" s="16">
        <v>4</v>
      </c>
      <c r="AU2596">
        <v>0</v>
      </c>
      <c r="AV2596">
        <v>1</v>
      </c>
      <c r="AW2596">
        <v>1</v>
      </c>
      <c r="AX2596">
        <v>0</v>
      </c>
      <c r="AY2596">
        <v>0</v>
      </c>
      <c r="AZ2596">
        <v>0</v>
      </c>
    </row>
    <row r="2597" spans="1:52" x14ac:dyDescent="0.35">
      <c r="A2597">
        <v>16600</v>
      </c>
      <c r="B2597" t="s">
        <v>69</v>
      </c>
      <c r="C2597" t="s">
        <v>74</v>
      </c>
      <c r="D2597" t="s">
        <v>68</v>
      </c>
      <c r="E2597" t="s">
        <v>86</v>
      </c>
      <c r="F2597" t="s">
        <v>196</v>
      </c>
      <c r="G2597" t="s">
        <v>93</v>
      </c>
      <c r="H2597" t="s">
        <v>97</v>
      </c>
      <c r="I2597" t="s">
        <v>206</v>
      </c>
      <c r="J2597" t="s">
        <v>111</v>
      </c>
      <c r="K2597" t="s">
        <v>116</v>
      </c>
      <c r="L2597">
        <v>9</v>
      </c>
      <c r="X2597" s="16"/>
      <c r="Y2597" t="s">
        <v>69</v>
      </c>
      <c r="AB2597">
        <v>5</v>
      </c>
      <c r="AE2597" s="16"/>
      <c r="AF2597" s="16"/>
      <c r="AG2597" s="16"/>
      <c r="AH2597" s="16"/>
      <c r="AI2597" s="16"/>
      <c r="AJ2597" s="16"/>
      <c r="AK2597">
        <v>10</v>
      </c>
      <c r="AL2597" s="16">
        <v>8</v>
      </c>
      <c r="AM2597" s="16">
        <v>9</v>
      </c>
      <c r="AN2597" s="16">
        <v>10</v>
      </c>
      <c r="AO2597" s="16">
        <v>9</v>
      </c>
      <c r="AP2597" s="16">
        <v>10</v>
      </c>
      <c r="AQ2597" s="16">
        <v>2</v>
      </c>
      <c r="AR2597" s="16">
        <v>1</v>
      </c>
      <c r="AS2597" s="16">
        <v>4</v>
      </c>
      <c r="AT2597" s="16">
        <v>3</v>
      </c>
      <c r="AU2597">
        <v>0</v>
      </c>
      <c r="AV2597">
        <v>0</v>
      </c>
      <c r="AW2597">
        <v>0</v>
      </c>
      <c r="AX2597">
        <v>0</v>
      </c>
      <c r="AY2597">
        <v>1</v>
      </c>
      <c r="AZ2597">
        <v>0</v>
      </c>
    </row>
    <row r="2598" spans="1:52" x14ac:dyDescent="0.35">
      <c r="A2598">
        <v>16602</v>
      </c>
      <c r="B2598" t="s">
        <v>69</v>
      </c>
      <c r="C2598" t="s">
        <v>74</v>
      </c>
      <c r="D2598" t="s">
        <v>68</v>
      </c>
      <c r="E2598" t="s">
        <v>86</v>
      </c>
      <c r="F2598" t="s">
        <v>198</v>
      </c>
      <c r="G2598" t="s">
        <v>96</v>
      </c>
      <c r="H2598" t="s">
        <v>97</v>
      </c>
      <c r="I2598" t="s">
        <v>209</v>
      </c>
      <c r="J2598" t="s">
        <v>111</v>
      </c>
      <c r="K2598" t="s">
        <v>204</v>
      </c>
      <c r="L2598">
        <v>10</v>
      </c>
      <c r="X2598" s="16"/>
      <c r="Y2598" t="s">
        <v>69</v>
      </c>
      <c r="AB2598">
        <v>5</v>
      </c>
      <c r="AE2598" s="16"/>
      <c r="AF2598" s="16"/>
      <c r="AG2598" s="16"/>
      <c r="AH2598" s="16"/>
      <c r="AI2598" s="16"/>
      <c r="AJ2598" s="16"/>
      <c r="AK2598">
        <v>9</v>
      </c>
      <c r="AL2598" s="16">
        <v>9</v>
      </c>
      <c r="AM2598" s="16">
        <v>7</v>
      </c>
      <c r="AN2598" s="16">
        <v>7</v>
      </c>
      <c r="AO2598" s="16">
        <v>8</v>
      </c>
      <c r="AP2598" s="16">
        <v>8</v>
      </c>
      <c r="AQ2598" s="16">
        <v>1</v>
      </c>
      <c r="AR2598" s="16">
        <v>3</v>
      </c>
      <c r="AS2598" s="16">
        <v>2</v>
      </c>
      <c r="AT2598" s="16">
        <v>4</v>
      </c>
      <c r="AU2598">
        <v>1</v>
      </c>
      <c r="AV2598">
        <v>0</v>
      </c>
      <c r="AW2598">
        <v>0</v>
      </c>
      <c r="AX2598">
        <v>1</v>
      </c>
      <c r="AY2598">
        <v>0</v>
      </c>
      <c r="AZ2598">
        <v>0</v>
      </c>
    </row>
    <row r="2599" spans="1:52" x14ac:dyDescent="0.35">
      <c r="A2599">
        <v>16605</v>
      </c>
      <c r="B2599" t="s">
        <v>69</v>
      </c>
      <c r="C2599" t="s">
        <v>74</v>
      </c>
      <c r="D2599" t="s">
        <v>68</v>
      </c>
      <c r="E2599" t="s">
        <v>82</v>
      </c>
      <c r="F2599" t="s">
        <v>208</v>
      </c>
      <c r="G2599" t="s">
        <v>94</v>
      </c>
      <c r="H2599" t="s">
        <v>98</v>
      </c>
      <c r="I2599" t="s">
        <v>199</v>
      </c>
      <c r="J2599" t="s">
        <v>111</v>
      </c>
      <c r="K2599" t="s">
        <v>204</v>
      </c>
      <c r="L2599">
        <v>6</v>
      </c>
      <c r="X2599" s="16"/>
      <c r="Y2599" t="s">
        <v>68</v>
      </c>
      <c r="Z2599">
        <v>7</v>
      </c>
      <c r="AA2599">
        <v>3</v>
      </c>
      <c r="AB2599">
        <v>2</v>
      </c>
      <c r="AC2599">
        <v>4</v>
      </c>
      <c r="AD2599" t="s">
        <v>129</v>
      </c>
      <c r="AE2599" s="16">
        <v>3</v>
      </c>
      <c r="AF2599" s="16">
        <v>5</v>
      </c>
      <c r="AG2599" s="16">
        <v>3</v>
      </c>
      <c r="AH2599" s="16">
        <v>3</v>
      </c>
      <c r="AI2599" s="16"/>
      <c r="AJ2599" s="16">
        <v>3</v>
      </c>
      <c r="AK2599">
        <v>7</v>
      </c>
      <c r="AL2599" s="16">
        <v>7</v>
      </c>
      <c r="AM2599" s="16">
        <v>9</v>
      </c>
      <c r="AN2599" s="16">
        <v>8</v>
      </c>
      <c r="AO2599" s="16">
        <v>7</v>
      </c>
      <c r="AP2599" s="16">
        <v>9</v>
      </c>
      <c r="AQ2599" s="16">
        <v>1</v>
      </c>
      <c r="AR2599" s="16">
        <v>4</v>
      </c>
      <c r="AS2599" s="16">
        <v>2</v>
      </c>
      <c r="AT2599" s="16">
        <v>3</v>
      </c>
      <c r="AU2599">
        <v>1</v>
      </c>
      <c r="AV2599">
        <v>0</v>
      </c>
      <c r="AW2599">
        <v>0</v>
      </c>
      <c r="AX2599">
        <v>1</v>
      </c>
      <c r="AY2599">
        <v>0</v>
      </c>
      <c r="AZ2599">
        <v>0</v>
      </c>
    </row>
    <row r="2600" spans="1:52" x14ac:dyDescent="0.35">
      <c r="A2600">
        <v>16607</v>
      </c>
      <c r="B2600" t="s">
        <v>69</v>
      </c>
      <c r="C2600" t="s">
        <v>74</v>
      </c>
      <c r="D2600" t="s">
        <v>68</v>
      </c>
      <c r="E2600" t="s">
        <v>76</v>
      </c>
      <c r="F2600" t="s">
        <v>198</v>
      </c>
      <c r="G2600" t="s">
        <v>95</v>
      </c>
      <c r="H2600" t="s">
        <v>98</v>
      </c>
      <c r="I2600" t="s">
        <v>197</v>
      </c>
      <c r="J2600" t="s">
        <v>112</v>
      </c>
      <c r="K2600" t="s">
        <v>202</v>
      </c>
      <c r="L2600">
        <v>5</v>
      </c>
      <c r="X2600" s="16"/>
      <c r="Y2600" t="s">
        <v>68</v>
      </c>
      <c r="Z2600">
        <v>7</v>
      </c>
      <c r="AA2600">
        <v>5</v>
      </c>
      <c r="AB2600">
        <v>5</v>
      </c>
      <c r="AC2600">
        <v>4</v>
      </c>
      <c r="AD2600" t="s">
        <v>128</v>
      </c>
      <c r="AE2600" s="16">
        <v>5</v>
      </c>
      <c r="AF2600" s="16">
        <v>4</v>
      </c>
      <c r="AG2600" s="16">
        <v>3</v>
      </c>
      <c r="AH2600" s="16">
        <v>3</v>
      </c>
      <c r="AI2600" s="16">
        <v>2</v>
      </c>
      <c r="AJ2600" s="16"/>
      <c r="AK2600">
        <v>2</v>
      </c>
      <c r="AL2600" s="16">
        <v>2</v>
      </c>
      <c r="AM2600" s="16">
        <v>5</v>
      </c>
      <c r="AN2600" s="16">
        <v>3</v>
      </c>
      <c r="AO2600" s="16">
        <v>4</v>
      </c>
      <c r="AP2600" s="16">
        <v>3</v>
      </c>
      <c r="AQ2600" s="16">
        <v>1</v>
      </c>
      <c r="AR2600" s="16">
        <v>3</v>
      </c>
      <c r="AS2600" s="16">
        <v>2</v>
      </c>
      <c r="AT2600" s="16">
        <v>4</v>
      </c>
      <c r="AU2600">
        <v>1</v>
      </c>
      <c r="AV2600">
        <v>1</v>
      </c>
      <c r="AW2600">
        <v>0</v>
      </c>
      <c r="AX2600">
        <v>0</v>
      </c>
      <c r="AY2600">
        <v>1</v>
      </c>
      <c r="AZ2600">
        <v>0</v>
      </c>
    </row>
    <row r="2601" spans="1:52" x14ac:dyDescent="0.35">
      <c r="A2601">
        <v>16609</v>
      </c>
      <c r="B2601" t="s">
        <v>69</v>
      </c>
      <c r="C2601" t="s">
        <v>74</v>
      </c>
      <c r="D2601" t="s">
        <v>68</v>
      </c>
      <c r="E2601" t="s">
        <v>82</v>
      </c>
      <c r="F2601" t="s">
        <v>196</v>
      </c>
      <c r="G2601" t="s">
        <v>93</v>
      </c>
      <c r="H2601" t="s">
        <v>97</v>
      </c>
      <c r="I2601" t="s">
        <v>209</v>
      </c>
      <c r="J2601" t="s">
        <v>110</v>
      </c>
      <c r="K2601" t="s">
        <v>204</v>
      </c>
      <c r="L2601">
        <v>7</v>
      </c>
      <c r="P2601">
        <v>7</v>
      </c>
      <c r="Q2601">
        <v>6</v>
      </c>
      <c r="R2601">
        <v>5</v>
      </c>
      <c r="S2601">
        <v>9</v>
      </c>
      <c r="T2601">
        <v>9</v>
      </c>
      <c r="U2601">
        <v>6</v>
      </c>
      <c r="V2601" t="s">
        <v>123</v>
      </c>
      <c r="X2601">
        <v>4</v>
      </c>
      <c r="Y2601" t="s">
        <v>69</v>
      </c>
      <c r="AB2601">
        <v>5</v>
      </c>
      <c r="AE2601" s="16"/>
      <c r="AF2601" s="16"/>
      <c r="AG2601" s="16"/>
      <c r="AH2601" s="16"/>
      <c r="AI2601" s="16"/>
      <c r="AJ2601" s="16"/>
      <c r="AL2601" s="16"/>
      <c r="AM2601" s="16"/>
      <c r="AN2601" s="16"/>
      <c r="AO2601" s="16"/>
      <c r="AP2601" s="16"/>
      <c r="AQ2601" s="16"/>
      <c r="AR2601" s="16"/>
      <c r="AS2601" s="16"/>
      <c r="AT2601" s="16"/>
      <c r="AU2601">
        <v>0</v>
      </c>
      <c r="AV2601">
        <v>0</v>
      </c>
      <c r="AW2601">
        <v>0</v>
      </c>
      <c r="AX2601">
        <v>1</v>
      </c>
      <c r="AY2601">
        <v>0</v>
      </c>
      <c r="AZ2601">
        <v>0</v>
      </c>
    </row>
    <row r="2602" spans="1:52" x14ac:dyDescent="0.35">
      <c r="A2602">
        <v>16611</v>
      </c>
      <c r="B2602" t="s">
        <v>69</v>
      </c>
      <c r="C2602" t="s">
        <v>74</v>
      </c>
      <c r="D2602" t="s">
        <v>68</v>
      </c>
      <c r="E2602" t="s">
        <v>79</v>
      </c>
      <c r="F2602" t="s">
        <v>200</v>
      </c>
      <c r="G2602" t="s">
        <v>94</v>
      </c>
      <c r="H2602" t="s">
        <v>97</v>
      </c>
      <c r="I2602" t="s">
        <v>197</v>
      </c>
      <c r="J2602" t="s">
        <v>111</v>
      </c>
      <c r="K2602" t="s">
        <v>202</v>
      </c>
      <c r="L2602">
        <v>6</v>
      </c>
      <c r="X2602" s="16"/>
      <c r="Y2602" t="s">
        <v>68</v>
      </c>
      <c r="Z2602">
        <v>6</v>
      </c>
      <c r="AA2602">
        <v>3</v>
      </c>
      <c r="AB2602">
        <v>2</v>
      </c>
      <c r="AC2602">
        <v>5</v>
      </c>
      <c r="AD2602" t="s">
        <v>129</v>
      </c>
      <c r="AE2602" s="16">
        <v>2</v>
      </c>
      <c r="AF2602" s="16">
        <v>2</v>
      </c>
      <c r="AG2602" s="16">
        <v>3</v>
      </c>
      <c r="AH2602" s="16">
        <v>2</v>
      </c>
      <c r="AI2602" s="16"/>
      <c r="AJ2602" s="16">
        <v>2</v>
      </c>
      <c r="AK2602">
        <v>6</v>
      </c>
      <c r="AL2602" s="16">
        <v>5</v>
      </c>
      <c r="AM2602" s="16">
        <v>5</v>
      </c>
      <c r="AN2602" s="16">
        <v>7</v>
      </c>
      <c r="AO2602" s="16">
        <v>7</v>
      </c>
      <c r="AP2602" s="16">
        <v>7</v>
      </c>
      <c r="AQ2602" s="16">
        <v>1</v>
      </c>
      <c r="AR2602" s="16">
        <v>3</v>
      </c>
      <c r="AS2602" s="16">
        <v>2</v>
      </c>
      <c r="AT2602" s="16">
        <v>4</v>
      </c>
      <c r="AU2602">
        <v>1</v>
      </c>
      <c r="AV2602">
        <v>1</v>
      </c>
      <c r="AW2602">
        <v>0</v>
      </c>
      <c r="AX2602">
        <v>0</v>
      </c>
      <c r="AY2602">
        <v>0</v>
      </c>
      <c r="AZ2602">
        <v>0</v>
      </c>
    </row>
    <row r="2603" spans="1:52" x14ac:dyDescent="0.35">
      <c r="A2603">
        <v>16613</v>
      </c>
      <c r="B2603" t="s">
        <v>69</v>
      </c>
      <c r="C2603" t="s">
        <v>74</v>
      </c>
      <c r="D2603" t="s">
        <v>68</v>
      </c>
      <c r="E2603" t="s">
        <v>82</v>
      </c>
      <c r="F2603" t="s">
        <v>198</v>
      </c>
      <c r="G2603" t="s">
        <v>95</v>
      </c>
      <c r="H2603" t="s">
        <v>97</v>
      </c>
      <c r="I2603" t="s">
        <v>199</v>
      </c>
      <c r="J2603" t="s">
        <v>111</v>
      </c>
      <c r="K2603" t="s">
        <v>116</v>
      </c>
      <c r="L2603">
        <v>3</v>
      </c>
      <c r="X2603" s="16"/>
      <c r="Y2603" t="s">
        <v>68</v>
      </c>
      <c r="Z2603">
        <v>2</v>
      </c>
      <c r="AA2603">
        <v>3</v>
      </c>
      <c r="AB2603">
        <v>3</v>
      </c>
      <c r="AC2603">
        <v>6</v>
      </c>
      <c r="AD2603" t="s">
        <v>129</v>
      </c>
      <c r="AE2603" s="16">
        <v>3</v>
      </c>
      <c r="AF2603" s="16">
        <v>5</v>
      </c>
      <c r="AG2603" s="16">
        <v>3</v>
      </c>
      <c r="AH2603" s="16">
        <v>3</v>
      </c>
      <c r="AI2603" s="16"/>
      <c r="AJ2603" s="16">
        <v>2</v>
      </c>
      <c r="AK2603">
        <v>4</v>
      </c>
      <c r="AL2603" s="16">
        <v>4</v>
      </c>
      <c r="AM2603" s="16">
        <v>4</v>
      </c>
      <c r="AN2603" s="16">
        <v>4</v>
      </c>
      <c r="AO2603" s="16">
        <v>7</v>
      </c>
      <c r="AP2603" s="16">
        <v>3</v>
      </c>
      <c r="AQ2603" s="16">
        <v>1</v>
      </c>
      <c r="AR2603" s="16">
        <v>2</v>
      </c>
      <c r="AS2603" s="16">
        <v>4</v>
      </c>
      <c r="AT2603" s="16">
        <v>3</v>
      </c>
      <c r="AU2603">
        <v>1</v>
      </c>
      <c r="AV2603">
        <v>0</v>
      </c>
      <c r="AW2603">
        <v>0</v>
      </c>
      <c r="AX2603">
        <v>0</v>
      </c>
      <c r="AY2603">
        <v>0</v>
      </c>
      <c r="AZ2603">
        <v>0</v>
      </c>
    </row>
    <row r="2604" spans="1:52" x14ac:dyDescent="0.35">
      <c r="A2604">
        <v>16615</v>
      </c>
      <c r="B2604" t="s">
        <v>69</v>
      </c>
      <c r="C2604" t="s">
        <v>74</v>
      </c>
      <c r="D2604" t="s">
        <v>68</v>
      </c>
      <c r="E2604" t="s">
        <v>76</v>
      </c>
      <c r="F2604" t="s">
        <v>198</v>
      </c>
      <c r="G2604" t="s">
        <v>95</v>
      </c>
      <c r="H2604" t="s">
        <v>98</v>
      </c>
      <c r="I2604" t="s">
        <v>205</v>
      </c>
      <c r="J2604" t="s">
        <v>111</v>
      </c>
      <c r="K2604" t="s">
        <v>204</v>
      </c>
      <c r="L2604">
        <v>9</v>
      </c>
      <c r="X2604" s="16"/>
      <c r="Y2604" t="s">
        <v>69</v>
      </c>
      <c r="AB2604">
        <v>5</v>
      </c>
      <c r="AE2604" s="16"/>
      <c r="AF2604" s="16"/>
      <c r="AG2604" s="16"/>
      <c r="AH2604" s="16"/>
      <c r="AI2604" s="16"/>
      <c r="AJ2604" s="16"/>
      <c r="AK2604">
        <v>10</v>
      </c>
      <c r="AL2604" s="16">
        <v>10</v>
      </c>
      <c r="AM2604" s="16">
        <v>8</v>
      </c>
      <c r="AN2604" s="16">
        <v>9</v>
      </c>
      <c r="AO2604" s="16">
        <v>8</v>
      </c>
      <c r="AP2604" s="16">
        <v>7</v>
      </c>
      <c r="AQ2604" s="16">
        <v>2</v>
      </c>
      <c r="AR2604" s="16">
        <v>3</v>
      </c>
      <c r="AS2604" s="16">
        <v>1</v>
      </c>
      <c r="AT2604" s="16">
        <v>4</v>
      </c>
      <c r="AU2604">
        <v>0</v>
      </c>
      <c r="AV2604">
        <v>0</v>
      </c>
      <c r="AW2604">
        <v>1</v>
      </c>
      <c r="AX2604">
        <v>0</v>
      </c>
      <c r="AY2604">
        <v>1</v>
      </c>
      <c r="AZ2604">
        <v>0</v>
      </c>
    </row>
    <row r="2605" spans="1:52" x14ac:dyDescent="0.35">
      <c r="A2605">
        <v>16621</v>
      </c>
      <c r="B2605" t="s">
        <v>69</v>
      </c>
      <c r="C2605" t="s">
        <v>74</v>
      </c>
      <c r="D2605" t="s">
        <v>68</v>
      </c>
      <c r="E2605" t="s">
        <v>77</v>
      </c>
      <c r="F2605" t="s">
        <v>196</v>
      </c>
      <c r="G2605" t="s">
        <v>96</v>
      </c>
      <c r="H2605" t="s">
        <v>98</v>
      </c>
      <c r="I2605" t="s">
        <v>206</v>
      </c>
      <c r="J2605" t="s">
        <v>111</v>
      </c>
      <c r="K2605" t="s">
        <v>116</v>
      </c>
      <c r="L2605">
        <v>7</v>
      </c>
      <c r="X2605" s="16"/>
      <c r="Y2605" t="s">
        <v>69</v>
      </c>
      <c r="AB2605">
        <v>5</v>
      </c>
      <c r="AE2605" s="16"/>
      <c r="AF2605" s="16"/>
      <c r="AG2605" s="16"/>
      <c r="AH2605" s="16"/>
      <c r="AI2605" s="16"/>
      <c r="AJ2605" s="16"/>
      <c r="AK2605">
        <v>8</v>
      </c>
      <c r="AL2605" s="16">
        <v>10</v>
      </c>
      <c r="AM2605" s="16">
        <v>6</v>
      </c>
      <c r="AN2605" s="16">
        <v>7</v>
      </c>
      <c r="AO2605" s="16">
        <v>6</v>
      </c>
      <c r="AP2605" s="16">
        <v>7</v>
      </c>
      <c r="AQ2605" s="16">
        <v>2</v>
      </c>
      <c r="AR2605" s="16">
        <v>4</v>
      </c>
      <c r="AS2605" s="16">
        <v>1</v>
      </c>
      <c r="AT2605" s="16">
        <v>3</v>
      </c>
      <c r="AU2605">
        <v>0</v>
      </c>
      <c r="AV2605">
        <v>1</v>
      </c>
      <c r="AW2605">
        <v>0</v>
      </c>
      <c r="AX2605">
        <v>0</v>
      </c>
      <c r="AY2605">
        <v>0</v>
      </c>
      <c r="AZ2605">
        <v>0</v>
      </c>
    </row>
    <row r="2606" spans="1:52" x14ac:dyDescent="0.35">
      <c r="A2606">
        <v>16624</v>
      </c>
      <c r="B2606" t="s">
        <v>69</v>
      </c>
      <c r="C2606" t="s">
        <v>74</v>
      </c>
      <c r="D2606" t="s">
        <v>68</v>
      </c>
      <c r="E2606" t="s">
        <v>79</v>
      </c>
      <c r="F2606" t="s">
        <v>200</v>
      </c>
      <c r="G2606" t="s">
        <v>96</v>
      </c>
      <c r="H2606" t="s">
        <v>98</v>
      </c>
      <c r="I2606" t="s">
        <v>205</v>
      </c>
      <c r="J2606" t="s">
        <v>110</v>
      </c>
      <c r="K2606" t="s">
        <v>204</v>
      </c>
      <c r="L2606">
        <v>9</v>
      </c>
      <c r="P2606">
        <v>9</v>
      </c>
      <c r="Q2606">
        <v>10</v>
      </c>
      <c r="R2606">
        <v>10</v>
      </c>
      <c r="S2606">
        <v>8</v>
      </c>
      <c r="T2606">
        <v>8</v>
      </c>
      <c r="U2606">
        <v>10</v>
      </c>
      <c r="V2606" t="s">
        <v>126</v>
      </c>
      <c r="X2606">
        <v>3</v>
      </c>
      <c r="Y2606" t="s">
        <v>68</v>
      </c>
      <c r="Z2606">
        <v>9</v>
      </c>
      <c r="AA2606">
        <v>4</v>
      </c>
      <c r="AB2606">
        <v>5</v>
      </c>
      <c r="AC2606">
        <v>10</v>
      </c>
      <c r="AD2606" t="s">
        <v>128</v>
      </c>
      <c r="AE2606" s="16">
        <v>4</v>
      </c>
      <c r="AF2606" s="16">
        <v>4</v>
      </c>
      <c r="AG2606" s="16">
        <v>4</v>
      </c>
      <c r="AH2606" s="16">
        <v>5</v>
      </c>
      <c r="AI2606" s="16">
        <v>1</v>
      </c>
      <c r="AJ2606" s="16"/>
      <c r="AL2606" s="16"/>
      <c r="AM2606" s="16"/>
      <c r="AN2606" s="16"/>
      <c r="AO2606" s="16"/>
      <c r="AP2606" s="16"/>
      <c r="AQ2606" s="16"/>
      <c r="AR2606" s="16"/>
      <c r="AS2606" s="16"/>
      <c r="AT2606" s="16"/>
      <c r="AU2606">
        <v>1</v>
      </c>
      <c r="AV2606">
        <v>0</v>
      </c>
      <c r="AW2606">
        <v>0</v>
      </c>
      <c r="AX2606">
        <v>1</v>
      </c>
      <c r="AY2606">
        <v>0</v>
      </c>
      <c r="AZ2606">
        <v>0</v>
      </c>
    </row>
    <row r="2607" spans="1:52" x14ac:dyDescent="0.35">
      <c r="A2607">
        <v>16628</v>
      </c>
      <c r="B2607" t="s">
        <v>69</v>
      </c>
      <c r="C2607" t="s">
        <v>74</v>
      </c>
      <c r="D2607" t="s">
        <v>68</v>
      </c>
      <c r="E2607" t="s">
        <v>81</v>
      </c>
      <c r="F2607" t="s">
        <v>208</v>
      </c>
      <c r="G2607" t="s">
        <v>94</v>
      </c>
      <c r="H2607" t="s">
        <v>98</v>
      </c>
      <c r="I2607" t="s">
        <v>201</v>
      </c>
      <c r="J2607" t="s">
        <v>111</v>
      </c>
      <c r="K2607" t="s">
        <v>116</v>
      </c>
      <c r="L2607">
        <v>9</v>
      </c>
      <c r="X2607" s="16"/>
      <c r="Y2607" t="s">
        <v>69</v>
      </c>
      <c r="AB2607">
        <v>5</v>
      </c>
      <c r="AE2607" s="16"/>
      <c r="AF2607" s="16"/>
      <c r="AG2607" s="16"/>
      <c r="AH2607" s="16"/>
      <c r="AI2607" s="16"/>
      <c r="AJ2607" s="16"/>
      <c r="AK2607">
        <v>10</v>
      </c>
      <c r="AL2607" s="16">
        <v>10</v>
      </c>
      <c r="AM2607" s="16">
        <v>9</v>
      </c>
      <c r="AN2607" s="16">
        <v>7</v>
      </c>
      <c r="AO2607" s="16">
        <v>8</v>
      </c>
      <c r="AP2607" s="16">
        <v>9</v>
      </c>
      <c r="AQ2607" s="16">
        <v>2</v>
      </c>
      <c r="AR2607" s="16">
        <v>4</v>
      </c>
      <c r="AS2607" s="16">
        <v>1</v>
      </c>
      <c r="AT2607" s="16">
        <v>3</v>
      </c>
      <c r="AU2607">
        <v>0</v>
      </c>
      <c r="AV2607">
        <v>0</v>
      </c>
      <c r="AW2607">
        <v>1</v>
      </c>
      <c r="AX2607">
        <v>1</v>
      </c>
      <c r="AY2607">
        <v>0</v>
      </c>
      <c r="AZ2607">
        <v>0</v>
      </c>
    </row>
    <row r="2608" spans="1:52" x14ac:dyDescent="0.35">
      <c r="A2608">
        <v>16629</v>
      </c>
      <c r="B2608" t="s">
        <v>69</v>
      </c>
      <c r="C2608" t="s">
        <v>74</v>
      </c>
      <c r="D2608" t="s">
        <v>68</v>
      </c>
      <c r="E2608" t="s">
        <v>77</v>
      </c>
      <c r="F2608" t="s">
        <v>196</v>
      </c>
      <c r="G2608" t="s">
        <v>96</v>
      </c>
      <c r="H2608" t="s">
        <v>98</v>
      </c>
      <c r="I2608" t="s">
        <v>209</v>
      </c>
      <c r="J2608" t="s">
        <v>111</v>
      </c>
      <c r="K2608" t="s">
        <v>204</v>
      </c>
      <c r="L2608">
        <v>10</v>
      </c>
      <c r="X2608" s="16"/>
      <c r="Y2608" t="s">
        <v>69</v>
      </c>
      <c r="AB2608">
        <v>4</v>
      </c>
      <c r="AE2608" s="16"/>
      <c r="AF2608" s="16"/>
      <c r="AG2608" s="16"/>
      <c r="AH2608" s="16"/>
      <c r="AI2608" s="16"/>
      <c r="AJ2608" s="16"/>
      <c r="AK2608">
        <v>9</v>
      </c>
      <c r="AL2608" s="16">
        <v>8</v>
      </c>
      <c r="AM2608" s="16">
        <v>8</v>
      </c>
      <c r="AN2608" s="16">
        <v>10</v>
      </c>
      <c r="AO2608" s="16">
        <v>10</v>
      </c>
      <c r="AP2608" s="16">
        <v>7</v>
      </c>
      <c r="AQ2608" s="16">
        <v>2</v>
      </c>
      <c r="AR2608" s="16">
        <v>4</v>
      </c>
      <c r="AS2608" s="16">
        <v>3</v>
      </c>
      <c r="AT2608" s="16">
        <v>1</v>
      </c>
      <c r="AU2608">
        <v>0</v>
      </c>
      <c r="AV2608">
        <v>1</v>
      </c>
      <c r="AW2608">
        <v>0</v>
      </c>
      <c r="AX2608">
        <v>1</v>
      </c>
      <c r="AY2608">
        <v>0</v>
      </c>
      <c r="AZ2608">
        <v>0</v>
      </c>
    </row>
    <row r="2609" spans="1:52" x14ac:dyDescent="0.35">
      <c r="A2609">
        <v>16630</v>
      </c>
      <c r="B2609" t="s">
        <v>69</v>
      </c>
      <c r="C2609" t="s">
        <v>74</v>
      </c>
      <c r="D2609" t="s">
        <v>68</v>
      </c>
      <c r="E2609" t="s">
        <v>84</v>
      </c>
      <c r="F2609" t="s">
        <v>198</v>
      </c>
      <c r="G2609" t="s">
        <v>95</v>
      </c>
      <c r="H2609" t="s">
        <v>97</v>
      </c>
      <c r="I2609" t="s">
        <v>206</v>
      </c>
      <c r="J2609" t="s">
        <v>111</v>
      </c>
      <c r="K2609" t="s">
        <v>116</v>
      </c>
      <c r="L2609">
        <v>7</v>
      </c>
      <c r="X2609" s="16"/>
      <c r="Y2609" t="s">
        <v>69</v>
      </c>
      <c r="AB2609">
        <v>3</v>
      </c>
      <c r="AE2609" s="16"/>
      <c r="AF2609" s="16"/>
      <c r="AG2609" s="16"/>
      <c r="AH2609" s="16"/>
      <c r="AI2609" s="16"/>
      <c r="AJ2609" s="16"/>
      <c r="AK2609">
        <v>5</v>
      </c>
      <c r="AL2609" s="16">
        <v>8</v>
      </c>
      <c r="AM2609" s="16">
        <v>7</v>
      </c>
      <c r="AN2609" s="16">
        <v>4</v>
      </c>
      <c r="AO2609" s="16">
        <v>7</v>
      </c>
      <c r="AP2609" s="16">
        <v>7</v>
      </c>
      <c r="AQ2609" s="16">
        <v>2</v>
      </c>
      <c r="AR2609" s="16">
        <v>3</v>
      </c>
      <c r="AS2609" s="16">
        <v>4</v>
      </c>
      <c r="AT2609" s="16">
        <v>1</v>
      </c>
      <c r="AU2609">
        <v>0</v>
      </c>
      <c r="AV2609">
        <v>0</v>
      </c>
      <c r="AW2609">
        <v>0</v>
      </c>
      <c r="AX2609">
        <v>0</v>
      </c>
      <c r="AY2609">
        <v>1</v>
      </c>
      <c r="AZ2609">
        <v>0</v>
      </c>
    </row>
    <row r="2610" spans="1:52" x14ac:dyDescent="0.35">
      <c r="A2610">
        <v>16632</v>
      </c>
      <c r="B2610" t="s">
        <v>69</v>
      </c>
      <c r="C2610" t="s">
        <v>74</v>
      </c>
      <c r="D2610" t="s">
        <v>68</v>
      </c>
      <c r="E2610" t="s">
        <v>76</v>
      </c>
      <c r="F2610" t="s">
        <v>200</v>
      </c>
      <c r="G2610" t="s">
        <v>93</v>
      </c>
      <c r="H2610" t="s">
        <v>97</v>
      </c>
      <c r="I2610" t="s">
        <v>206</v>
      </c>
      <c r="J2610" t="s">
        <v>111</v>
      </c>
      <c r="K2610" t="s">
        <v>202</v>
      </c>
      <c r="L2610">
        <v>10</v>
      </c>
      <c r="X2610" s="16"/>
      <c r="Y2610" t="s">
        <v>69</v>
      </c>
      <c r="AB2610">
        <v>5</v>
      </c>
      <c r="AE2610" s="16"/>
      <c r="AF2610" s="16"/>
      <c r="AG2610" s="16"/>
      <c r="AH2610" s="16"/>
      <c r="AI2610" s="16"/>
      <c r="AJ2610" s="16"/>
      <c r="AK2610">
        <v>9</v>
      </c>
      <c r="AL2610" s="16">
        <v>9</v>
      </c>
      <c r="AM2610" s="16">
        <v>7</v>
      </c>
      <c r="AN2610" s="16">
        <v>9</v>
      </c>
      <c r="AO2610" s="16">
        <v>8</v>
      </c>
      <c r="AP2610" s="16">
        <v>9</v>
      </c>
      <c r="AQ2610" s="16">
        <v>1</v>
      </c>
      <c r="AR2610" s="16">
        <v>3</v>
      </c>
      <c r="AS2610" s="16">
        <v>2</v>
      </c>
      <c r="AT2610" s="16">
        <v>4</v>
      </c>
      <c r="AU2610">
        <v>0</v>
      </c>
      <c r="AV2610">
        <v>1</v>
      </c>
      <c r="AW2610">
        <v>0</v>
      </c>
      <c r="AX2610">
        <v>1</v>
      </c>
      <c r="AY2610">
        <v>0</v>
      </c>
      <c r="AZ2610">
        <v>0</v>
      </c>
    </row>
    <row r="2611" spans="1:52" x14ac:dyDescent="0.35">
      <c r="A2611">
        <v>16633</v>
      </c>
      <c r="B2611" t="s">
        <v>69</v>
      </c>
      <c r="C2611" t="s">
        <v>74</v>
      </c>
      <c r="D2611" t="s">
        <v>68</v>
      </c>
      <c r="E2611" t="s">
        <v>79</v>
      </c>
      <c r="F2611" t="s">
        <v>198</v>
      </c>
      <c r="G2611" t="s">
        <v>96</v>
      </c>
      <c r="H2611" t="s">
        <v>97</v>
      </c>
      <c r="I2611" t="s">
        <v>205</v>
      </c>
      <c r="J2611" t="s">
        <v>110</v>
      </c>
      <c r="K2611" t="s">
        <v>204</v>
      </c>
      <c r="L2611">
        <v>9</v>
      </c>
      <c r="P2611">
        <v>9</v>
      </c>
      <c r="Q2611">
        <v>9</v>
      </c>
      <c r="R2611">
        <v>9</v>
      </c>
      <c r="S2611">
        <v>8</v>
      </c>
      <c r="T2611">
        <v>9</v>
      </c>
      <c r="U2611">
        <v>9</v>
      </c>
      <c r="V2611" t="s">
        <v>123</v>
      </c>
      <c r="X2611">
        <v>3</v>
      </c>
      <c r="Y2611" t="s">
        <v>69</v>
      </c>
      <c r="AB2611">
        <v>5</v>
      </c>
      <c r="AE2611" s="16"/>
      <c r="AF2611" s="16"/>
      <c r="AG2611" s="16"/>
      <c r="AH2611" s="16"/>
      <c r="AI2611" s="16"/>
      <c r="AJ2611" s="16"/>
      <c r="AL2611" s="16"/>
      <c r="AM2611" s="16"/>
      <c r="AN2611" s="16"/>
      <c r="AO2611" s="16"/>
      <c r="AP2611" s="16"/>
      <c r="AQ2611" s="16"/>
      <c r="AR2611" s="16"/>
      <c r="AS2611" s="16"/>
      <c r="AT2611" s="16"/>
      <c r="AU2611">
        <v>1</v>
      </c>
      <c r="AV2611">
        <v>1</v>
      </c>
      <c r="AW2611">
        <v>0</v>
      </c>
      <c r="AX2611">
        <v>1</v>
      </c>
      <c r="AY2611">
        <v>0</v>
      </c>
      <c r="AZ2611">
        <v>0</v>
      </c>
    </row>
    <row r="2612" spans="1:52" x14ac:dyDescent="0.35">
      <c r="A2612">
        <v>16636</v>
      </c>
      <c r="B2612" t="s">
        <v>69</v>
      </c>
      <c r="C2612" t="s">
        <v>74</v>
      </c>
      <c r="D2612" t="s">
        <v>68</v>
      </c>
      <c r="E2612" t="s">
        <v>85</v>
      </c>
      <c r="F2612" t="s">
        <v>92</v>
      </c>
      <c r="G2612" t="s">
        <v>93</v>
      </c>
      <c r="H2612" t="s">
        <v>98</v>
      </c>
      <c r="I2612" t="s">
        <v>203</v>
      </c>
      <c r="J2612" t="s">
        <v>111</v>
      </c>
      <c r="K2612" t="s">
        <v>202</v>
      </c>
      <c r="L2612">
        <v>9</v>
      </c>
      <c r="X2612" s="16"/>
      <c r="Y2612" t="s">
        <v>68</v>
      </c>
      <c r="Z2612">
        <v>9</v>
      </c>
      <c r="AA2612">
        <v>4</v>
      </c>
      <c r="AB2612">
        <v>5</v>
      </c>
      <c r="AC2612">
        <v>10</v>
      </c>
      <c r="AD2612" t="s">
        <v>128</v>
      </c>
      <c r="AE2612" s="16">
        <v>5</v>
      </c>
      <c r="AF2612" s="16">
        <v>5</v>
      </c>
      <c r="AG2612" s="16">
        <v>3</v>
      </c>
      <c r="AH2612" s="16">
        <v>4</v>
      </c>
      <c r="AI2612" s="16">
        <v>1</v>
      </c>
      <c r="AJ2612" s="16"/>
      <c r="AK2612">
        <v>10</v>
      </c>
      <c r="AL2612" s="16">
        <v>8</v>
      </c>
      <c r="AM2612" s="16">
        <v>7</v>
      </c>
      <c r="AN2612" s="16">
        <v>10</v>
      </c>
      <c r="AO2612" s="16">
        <v>7</v>
      </c>
      <c r="AP2612" s="16">
        <v>7</v>
      </c>
      <c r="AQ2612" s="16">
        <v>1</v>
      </c>
      <c r="AR2612" s="16">
        <v>4</v>
      </c>
      <c r="AS2612" s="16">
        <v>3</v>
      </c>
      <c r="AT2612" s="16">
        <v>2</v>
      </c>
      <c r="AU2612">
        <v>0</v>
      </c>
      <c r="AV2612">
        <v>1</v>
      </c>
      <c r="AW2612">
        <v>0</v>
      </c>
      <c r="AX2612">
        <v>0</v>
      </c>
      <c r="AY2612">
        <v>1</v>
      </c>
      <c r="AZ2612">
        <v>0</v>
      </c>
    </row>
    <row r="2613" spans="1:52" x14ac:dyDescent="0.35">
      <c r="A2613">
        <v>16638</v>
      </c>
      <c r="B2613" t="s">
        <v>69</v>
      </c>
      <c r="C2613" t="s">
        <v>74</v>
      </c>
      <c r="D2613" t="s">
        <v>68</v>
      </c>
      <c r="E2613" t="s">
        <v>85</v>
      </c>
      <c r="F2613" t="s">
        <v>196</v>
      </c>
      <c r="G2613" t="s">
        <v>96</v>
      </c>
      <c r="H2613" t="s">
        <v>97</v>
      </c>
      <c r="I2613" t="s">
        <v>207</v>
      </c>
      <c r="J2613" t="s">
        <v>111</v>
      </c>
      <c r="K2613" t="s">
        <v>202</v>
      </c>
      <c r="L2613">
        <v>6</v>
      </c>
      <c r="X2613" s="16"/>
      <c r="Y2613" t="s">
        <v>69</v>
      </c>
      <c r="AB2613">
        <v>2</v>
      </c>
      <c r="AE2613" s="16"/>
      <c r="AF2613" s="16"/>
      <c r="AG2613" s="16"/>
      <c r="AH2613" s="16"/>
      <c r="AI2613" s="16"/>
      <c r="AJ2613" s="16"/>
      <c r="AK2613">
        <v>8</v>
      </c>
      <c r="AL2613" s="16">
        <v>10</v>
      </c>
      <c r="AM2613" s="16">
        <v>8</v>
      </c>
      <c r="AN2613" s="16">
        <v>8</v>
      </c>
      <c r="AO2613" s="16">
        <v>7</v>
      </c>
      <c r="AP2613" s="16">
        <v>10</v>
      </c>
      <c r="AQ2613" s="16">
        <v>3</v>
      </c>
      <c r="AR2613" s="16">
        <v>1</v>
      </c>
      <c r="AS2613" s="16">
        <v>4</v>
      </c>
      <c r="AT2613" s="16">
        <v>2</v>
      </c>
      <c r="AU2613">
        <v>0</v>
      </c>
      <c r="AV2613">
        <v>1</v>
      </c>
      <c r="AW2613">
        <v>0</v>
      </c>
      <c r="AX2613">
        <v>0</v>
      </c>
      <c r="AY2613">
        <v>0</v>
      </c>
      <c r="AZ2613">
        <v>0</v>
      </c>
    </row>
    <row r="2614" spans="1:52" x14ac:dyDescent="0.35">
      <c r="A2614">
        <v>16639</v>
      </c>
      <c r="B2614" t="s">
        <v>69</v>
      </c>
      <c r="C2614" t="s">
        <v>74</v>
      </c>
      <c r="D2614" t="s">
        <v>68</v>
      </c>
      <c r="E2614" t="s">
        <v>83</v>
      </c>
      <c r="F2614" t="s">
        <v>200</v>
      </c>
      <c r="G2614" t="s">
        <v>94</v>
      </c>
      <c r="H2614" t="s">
        <v>98</v>
      </c>
      <c r="I2614" t="s">
        <v>197</v>
      </c>
      <c r="J2614" t="s">
        <v>111</v>
      </c>
      <c r="K2614" t="s">
        <v>116</v>
      </c>
      <c r="L2614">
        <v>10</v>
      </c>
      <c r="X2614" s="16"/>
      <c r="Y2614" t="s">
        <v>69</v>
      </c>
      <c r="AB2614">
        <v>4</v>
      </c>
      <c r="AE2614" s="16"/>
      <c r="AF2614" s="16"/>
      <c r="AG2614" s="16"/>
      <c r="AH2614" s="16"/>
      <c r="AI2614" s="16"/>
      <c r="AJ2614" s="16"/>
      <c r="AK2614">
        <v>8</v>
      </c>
      <c r="AL2614" s="16">
        <v>7</v>
      </c>
      <c r="AM2614" s="16">
        <v>7</v>
      </c>
      <c r="AN2614" s="16">
        <v>9</v>
      </c>
      <c r="AO2614" s="16">
        <v>7</v>
      </c>
      <c r="AP2614" s="16">
        <v>9</v>
      </c>
      <c r="AQ2614" s="16">
        <v>1</v>
      </c>
      <c r="AR2614" s="16">
        <v>4</v>
      </c>
      <c r="AS2614" s="16">
        <v>3</v>
      </c>
      <c r="AT2614" s="16">
        <v>2</v>
      </c>
      <c r="AU2614">
        <v>0</v>
      </c>
      <c r="AV2614">
        <v>1</v>
      </c>
      <c r="AW2614">
        <v>0</v>
      </c>
      <c r="AX2614">
        <v>1</v>
      </c>
      <c r="AY2614">
        <v>1</v>
      </c>
      <c r="AZ2614">
        <v>0</v>
      </c>
    </row>
    <row r="2615" spans="1:52" x14ac:dyDescent="0.35">
      <c r="A2615">
        <v>16641</v>
      </c>
      <c r="B2615" t="s">
        <v>69</v>
      </c>
      <c r="C2615" t="s">
        <v>74</v>
      </c>
      <c r="D2615" t="s">
        <v>68</v>
      </c>
      <c r="E2615" t="s">
        <v>83</v>
      </c>
      <c r="F2615" t="s">
        <v>198</v>
      </c>
      <c r="G2615" t="s">
        <v>95</v>
      </c>
      <c r="H2615" t="s">
        <v>97</v>
      </c>
      <c r="I2615" t="s">
        <v>201</v>
      </c>
      <c r="J2615" t="s">
        <v>111</v>
      </c>
      <c r="K2615" t="s">
        <v>204</v>
      </c>
      <c r="L2615">
        <v>8</v>
      </c>
      <c r="X2615" s="16"/>
      <c r="Y2615" t="s">
        <v>68</v>
      </c>
      <c r="Z2615">
        <v>9</v>
      </c>
      <c r="AA2615">
        <v>5</v>
      </c>
      <c r="AB2615">
        <v>5</v>
      </c>
      <c r="AC2615">
        <v>9</v>
      </c>
      <c r="AD2615" t="s">
        <v>129</v>
      </c>
      <c r="AE2615" s="16">
        <v>4</v>
      </c>
      <c r="AF2615" s="16">
        <v>3</v>
      </c>
      <c r="AG2615" s="16">
        <v>3</v>
      </c>
      <c r="AH2615" s="16">
        <v>4</v>
      </c>
      <c r="AI2615" s="16"/>
      <c r="AJ2615" s="16">
        <v>2</v>
      </c>
      <c r="AK2615">
        <v>7</v>
      </c>
      <c r="AL2615" s="16">
        <v>10</v>
      </c>
      <c r="AM2615" s="16">
        <v>8</v>
      </c>
      <c r="AN2615" s="16">
        <v>5</v>
      </c>
      <c r="AO2615" s="16">
        <v>8</v>
      </c>
      <c r="AP2615" s="16">
        <v>7</v>
      </c>
      <c r="AQ2615" s="16">
        <v>1</v>
      </c>
      <c r="AR2615" s="16">
        <v>4</v>
      </c>
      <c r="AS2615" s="16">
        <v>2</v>
      </c>
      <c r="AT2615" s="16">
        <v>3</v>
      </c>
      <c r="AU2615">
        <v>1</v>
      </c>
      <c r="AV2615">
        <v>1</v>
      </c>
      <c r="AW2615">
        <v>1</v>
      </c>
      <c r="AX2615">
        <v>0</v>
      </c>
      <c r="AY2615">
        <v>0</v>
      </c>
      <c r="AZ2615">
        <v>0</v>
      </c>
    </row>
    <row r="2616" spans="1:52" x14ac:dyDescent="0.35">
      <c r="A2616">
        <v>16643</v>
      </c>
      <c r="B2616" t="s">
        <v>69</v>
      </c>
      <c r="C2616" t="s">
        <v>74</v>
      </c>
      <c r="D2616" t="s">
        <v>68</v>
      </c>
      <c r="E2616" t="s">
        <v>78</v>
      </c>
      <c r="F2616" t="s">
        <v>198</v>
      </c>
      <c r="G2616" t="s">
        <v>96</v>
      </c>
      <c r="H2616" t="s">
        <v>97</v>
      </c>
      <c r="I2616" t="s">
        <v>207</v>
      </c>
      <c r="J2616" t="s">
        <v>110</v>
      </c>
      <c r="K2616" t="s">
        <v>204</v>
      </c>
      <c r="L2616">
        <v>2</v>
      </c>
      <c r="P2616">
        <v>6</v>
      </c>
      <c r="Q2616">
        <v>5</v>
      </c>
      <c r="R2616">
        <v>8</v>
      </c>
      <c r="S2616">
        <v>8</v>
      </c>
      <c r="T2616">
        <v>6</v>
      </c>
      <c r="U2616">
        <v>5</v>
      </c>
      <c r="V2616" t="s">
        <v>123</v>
      </c>
      <c r="X2616">
        <v>4</v>
      </c>
      <c r="Y2616" t="s">
        <v>68</v>
      </c>
      <c r="Z2616">
        <v>3</v>
      </c>
      <c r="AA2616">
        <v>1</v>
      </c>
      <c r="AB2616">
        <v>1</v>
      </c>
      <c r="AC2616">
        <v>4</v>
      </c>
      <c r="AD2616" t="s">
        <v>128</v>
      </c>
      <c r="AE2616" s="16">
        <v>5</v>
      </c>
      <c r="AF2616" s="16">
        <v>4</v>
      </c>
      <c r="AG2616" s="16">
        <v>3</v>
      </c>
      <c r="AH2616" s="16">
        <v>4</v>
      </c>
      <c r="AI2616" s="16">
        <v>2</v>
      </c>
      <c r="AJ2616" s="16"/>
      <c r="AL2616" s="16"/>
      <c r="AM2616" s="16"/>
      <c r="AN2616" s="16"/>
      <c r="AO2616" s="16"/>
      <c r="AP2616" s="16"/>
      <c r="AQ2616" s="16"/>
      <c r="AR2616" s="16"/>
      <c r="AS2616" s="16"/>
      <c r="AT2616" s="16"/>
      <c r="AU2616">
        <v>1</v>
      </c>
      <c r="AV2616">
        <v>0</v>
      </c>
      <c r="AW2616">
        <v>0</v>
      </c>
      <c r="AX2616">
        <v>0</v>
      </c>
      <c r="AY2616">
        <v>0</v>
      </c>
      <c r="AZ2616">
        <v>0</v>
      </c>
    </row>
    <row r="2617" spans="1:52" x14ac:dyDescent="0.35">
      <c r="A2617">
        <v>16647</v>
      </c>
      <c r="B2617" t="s">
        <v>69</v>
      </c>
      <c r="C2617" t="s">
        <v>74</v>
      </c>
      <c r="D2617" t="s">
        <v>68</v>
      </c>
      <c r="E2617" t="s">
        <v>77</v>
      </c>
      <c r="F2617" t="s">
        <v>200</v>
      </c>
      <c r="G2617" t="s">
        <v>94</v>
      </c>
      <c r="H2617" t="s">
        <v>97</v>
      </c>
      <c r="I2617" t="s">
        <v>203</v>
      </c>
      <c r="J2617" t="s">
        <v>111</v>
      </c>
      <c r="K2617" t="s">
        <v>202</v>
      </c>
      <c r="L2617">
        <v>9</v>
      </c>
      <c r="X2617" s="16"/>
      <c r="Y2617" t="s">
        <v>69</v>
      </c>
      <c r="AB2617">
        <v>4</v>
      </c>
      <c r="AE2617" s="16"/>
      <c r="AF2617" s="16"/>
      <c r="AG2617" s="16"/>
      <c r="AH2617" s="16"/>
      <c r="AI2617" s="16"/>
      <c r="AJ2617" s="16"/>
      <c r="AK2617">
        <v>10</v>
      </c>
      <c r="AL2617" s="16">
        <v>10</v>
      </c>
      <c r="AM2617" s="16">
        <v>7</v>
      </c>
      <c r="AN2617" s="16">
        <v>7</v>
      </c>
      <c r="AO2617" s="16">
        <v>7</v>
      </c>
      <c r="AP2617" s="16">
        <v>7</v>
      </c>
      <c r="AQ2617" s="16">
        <v>1</v>
      </c>
      <c r="AR2617" s="16">
        <v>3</v>
      </c>
      <c r="AS2617" s="16">
        <v>2</v>
      </c>
      <c r="AT2617" s="16">
        <v>4</v>
      </c>
      <c r="AU2617">
        <v>0</v>
      </c>
      <c r="AV2617">
        <v>0</v>
      </c>
      <c r="AW2617">
        <v>1</v>
      </c>
      <c r="AX2617">
        <v>1</v>
      </c>
      <c r="AY2617">
        <v>0</v>
      </c>
      <c r="AZ2617">
        <v>0</v>
      </c>
    </row>
    <row r="2618" spans="1:52" x14ac:dyDescent="0.35">
      <c r="A2618">
        <v>16651</v>
      </c>
      <c r="B2618" t="s">
        <v>69</v>
      </c>
      <c r="C2618" t="s">
        <v>74</v>
      </c>
      <c r="D2618" t="s">
        <v>68</v>
      </c>
      <c r="E2618" t="s">
        <v>77</v>
      </c>
      <c r="F2618" t="s">
        <v>198</v>
      </c>
      <c r="G2618" t="s">
        <v>95</v>
      </c>
      <c r="H2618" t="s">
        <v>98</v>
      </c>
      <c r="I2618" t="s">
        <v>199</v>
      </c>
      <c r="J2618" t="s">
        <v>110</v>
      </c>
      <c r="K2618" t="s">
        <v>117</v>
      </c>
      <c r="L2618">
        <v>10</v>
      </c>
      <c r="P2618">
        <v>8</v>
      </c>
      <c r="Q2618">
        <v>7</v>
      </c>
      <c r="R2618">
        <v>8</v>
      </c>
      <c r="S2618">
        <v>9</v>
      </c>
      <c r="T2618">
        <v>9</v>
      </c>
      <c r="U2618">
        <v>9</v>
      </c>
      <c r="V2618" t="s">
        <v>123</v>
      </c>
      <c r="X2618">
        <v>4</v>
      </c>
      <c r="Y2618" t="s">
        <v>68</v>
      </c>
      <c r="Z2618">
        <v>9</v>
      </c>
      <c r="AA2618">
        <v>4</v>
      </c>
      <c r="AB2618">
        <v>4</v>
      </c>
      <c r="AC2618">
        <v>9</v>
      </c>
      <c r="AD2618" t="s">
        <v>129</v>
      </c>
      <c r="AE2618" s="16">
        <v>3</v>
      </c>
      <c r="AF2618" s="16">
        <v>4</v>
      </c>
      <c r="AG2618" s="16">
        <v>3</v>
      </c>
      <c r="AH2618" s="16">
        <v>4</v>
      </c>
      <c r="AI2618" s="16"/>
      <c r="AJ2618" s="16">
        <v>3</v>
      </c>
      <c r="AL2618" s="16"/>
      <c r="AM2618" s="16"/>
      <c r="AN2618" s="16"/>
      <c r="AO2618" s="16"/>
      <c r="AP2618" s="16"/>
      <c r="AQ2618" s="16"/>
      <c r="AR2618" s="16"/>
      <c r="AS2618" s="16"/>
      <c r="AT2618" s="16"/>
      <c r="AU2618">
        <v>1</v>
      </c>
      <c r="AV2618">
        <v>0</v>
      </c>
      <c r="AW2618">
        <v>0</v>
      </c>
      <c r="AX2618">
        <v>1</v>
      </c>
      <c r="AY2618">
        <v>0</v>
      </c>
      <c r="AZ2618">
        <v>0</v>
      </c>
    </row>
    <row r="2619" spans="1:52" x14ac:dyDescent="0.35">
      <c r="A2619">
        <v>16658</v>
      </c>
      <c r="B2619" t="s">
        <v>69</v>
      </c>
      <c r="C2619" t="s">
        <v>74</v>
      </c>
      <c r="D2619" t="s">
        <v>68</v>
      </c>
      <c r="E2619" t="s">
        <v>75</v>
      </c>
      <c r="F2619" t="s">
        <v>198</v>
      </c>
      <c r="G2619" t="s">
        <v>95</v>
      </c>
      <c r="H2619" t="s">
        <v>98</v>
      </c>
      <c r="I2619" t="s">
        <v>209</v>
      </c>
      <c r="J2619" t="s">
        <v>111</v>
      </c>
      <c r="K2619" t="s">
        <v>202</v>
      </c>
      <c r="L2619">
        <v>9</v>
      </c>
      <c r="X2619" s="16"/>
      <c r="Y2619" t="s">
        <v>68</v>
      </c>
      <c r="Z2619">
        <v>10</v>
      </c>
      <c r="AA2619">
        <v>5</v>
      </c>
      <c r="AB2619">
        <v>4</v>
      </c>
      <c r="AC2619">
        <v>10</v>
      </c>
      <c r="AD2619" t="s">
        <v>129</v>
      </c>
      <c r="AE2619" s="16">
        <v>4</v>
      </c>
      <c r="AF2619" s="16">
        <v>4</v>
      </c>
      <c r="AG2619" s="16">
        <v>3</v>
      </c>
      <c r="AH2619" s="16">
        <v>4</v>
      </c>
      <c r="AI2619" s="16"/>
      <c r="AJ2619" s="16">
        <v>2</v>
      </c>
      <c r="AK2619">
        <v>10</v>
      </c>
      <c r="AL2619" s="16">
        <v>10</v>
      </c>
      <c r="AM2619" s="16">
        <v>9</v>
      </c>
      <c r="AN2619" s="16">
        <v>9</v>
      </c>
      <c r="AO2619" s="16">
        <v>8</v>
      </c>
      <c r="AP2619" s="16">
        <v>10</v>
      </c>
      <c r="AQ2619" s="16">
        <v>3</v>
      </c>
      <c r="AR2619" s="16">
        <v>4</v>
      </c>
      <c r="AS2619" s="16">
        <v>2</v>
      </c>
      <c r="AT2619" s="16">
        <v>1</v>
      </c>
      <c r="AU2619">
        <v>1</v>
      </c>
      <c r="AV2619">
        <v>0</v>
      </c>
      <c r="AW2619">
        <v>0</v>
      </c>
      <c r="AX2619">
        <v>1</v>
      </c>
      <c r="AY2619">
        <v>0</v>
      </c>
      <c r="AZ2619">
        <v>0</v>
      </c>
    </row>
    <row r="2620" spans="1:52" x14ac:dyDescent="0.35">
      <c r="A2620">
        <v>16664</v>
      </c>
      <c r="B2620" t="s">
        <v>69</v>
      </c>
      <c r="C2620" t="s">
        <v>74</v>
      </c>
      <c r="D2620" t="s">
        <v>68</v>
      </c>
      <c r="E2620" t="s">
        <v>79</v>
      </c>
      <c r="F2620" t="s">
        <v>196</v>
      </c>
      <c r="G2620" t="s">
        <v>96</v>
      </c>
      <c r="H2620" t="s">
        <v>97</v>
      </c>
      <c r="I2620" t="s">
        <v>206</v>
      </c>
      <c r="J2620" t="s">
        <v>111</v>
      </c>
      <c r="K2620" t="s">
        <v>116</v>
      </c>
      <c r="L2620">
        <v>10</v>
      </c>
      <c r="X2620" s="16"/>
      <c r="Y2620" t="s">
        <v>69</v>
      </c>
      <c r="AB2620">
        <v>5</v>
      </c>
      <c r="AE2620" s="16"/>
      <c r="AF2620" s="16"/>
      <c r="AG2620" s="16"/>
      <c r="AH2620" s="16"/>
      <c r="AI2620" s="16"/>
      <c r="AJ2620" s="16"/>
      <c r="AK2620">
        <v>9</v>
      </c>
      <c r="AL2620" s="16">
        <v>9</v>
      </c>
      <c r="AM2620" s="16">
        <v>8</v>
      </c>
      <c r="AN2620" s="16">
        <v>7</v>
      </c>
      <c r="AO2620" s="16">
        <v>7</v>
      </c>
      <c r="AP2620" s="16">
        <v>7</v>
      </c>
      <c r="AQ2620" s="16">
        <v>4</v>
      </c>
      <c r="AR2620" s="16">
        <v>1</v>
      </c>
      <c r="AS2620" s="16">
        <v>3</v>
      </c>
      <c r="AT2620" s="16">
        <v>2</v>
      </c>
      <c r="AU2620">
        <v>0</v>
      </c>
      <c r="AV2620">
        <v>0</v>
      </c>
      <c r="AW2620">
        <v>0</v>
      </c>
      <c r="AX2620">
        <v>0</v>
      </c>
      <c r="AY2620">
        <v>1</v>
      </c>
      <c r="AZ2620">
        <v>0</v>
      </c>
    </row>
    <row r="2621" spans="1:52" x14ac:dyDescent="0.35">
      <c r="A2621">
        <v>16667</v>
      </c>
      <c r="B2621" t="s">
        <v>69</v>
      </c>
      <c r="C2621" t="s">
        <v>74</v>
      </c>
      <c r="D2621" t="s">
        <v>68</v>
      </c>
      <c r="E2621" t="s">
        <v>81</v>
      </c>
      <c r="F2621" t="s">
        <v>198</v>
      </c>
      <c r="G2621" t="s">
        <v>95</v>
      </c>
      <c r="H2621" t="s">
        <v>97</v>
      </c>
      <c r="I2621" t="s">
        <v>205</v>
      </c>
      <c r="J2621" t="s">
        <v>111</v>
      </c>
      <c r="K2621" t="s">
        <v>204</v>
      </c>
      <c r="L2621">
        <v>10</v>
      </c>
      <c r="X2621" s="16"/>
      <c r="Y2621" t="s">
        <v>69</v>
      </c>
      <c r="AB2621">
        <v>5</v>
      </c>
      <c r="AE2621" s="16"/>
      <c r="AF2621" s="16"/>
      <c r="AG2621" s="16"/>
      <c r="AH2621" s="16"/>
      <c r="AI2621" s="16"/>
      <c r="AJ2621" s="16"/>
      <c r="AK2621">
        <v>9</v>
      </c>
      <c r="AL2621" s="16">
        <v>9</v>
      </c>
      <c r="AM2621" s="16">
        <v>10</v>
      </c>
      <c r="AN2621" s="16">
        <v>10</v>
      </c>
      <c r="AO2621" s="16">
        <v>9</v>
      </c>
      <c r="AP2621" s="16">
        <v>7</v>
      </c>
      <c r="AQ2621" s="16">
        <v>3</v>
      </c>
      <c r="AR2621" s="16">
        <v>1</v>
      </c>
      <c r="AS2621" s="16">
        <v>4</v>
      </c>
      <c r="AT2621" s="16">
        <v>2</v>
      </c>
      <c r="AU2621">
        <v>0</v>
      </c>
      <c r="AV2621">
        <v>1</v>
      </c>
      <c r="AW2621">
        <v>0</v>
      </c>
      <c r="AX2621">
        <v>0</v>
      </c>
      <c r="AY2621">
        <v>0</v>
      </c>
      <c r="AZ2621">
        <v>0</v>
      </c>
    </row>
    <row r="2622" spans="1:52" x14ac:dyDescent="0.35">
      <c r="A2622">
        <v>16674</v>
      </c>
      <c r="B2622" t="s">
        <v>69</v>
      </c>
      <c r="C2622" t="s">
        <v>74</v>
      </c>
      <c r="D2622" t="s">
        <v>68</v>
      </c>
      <c r="E2622" t="s">
        <v>76</v>
      </c>
      <c r="F2622" t="s">
        <v>196</v>
      </c>
      <c r="G2622" t="s">
        <v>96</v>
      </c>
      <c r="H2622" t="s">
        <v>98</v>
      </c>
      <c r="I2622" t="s">
        <v>197</v>
      </c>
      <c r="J2622" t="s">
        <v>111</v>
      </c>
      <c r="K2622" t="s">
        <v>204</v>
      </c>
      <c r="L2622">
        <v>9</v>
      </c>
      <c r="X2622" s="16"/>
      <c r="Y2622" t="s">
        <v>69</v>
      </c>
      <c r="AB2622">
        <v>5</v>
      </c>
      <c r="AE2622" s="16"/>
      <c r="AF2622" s="16"/>
      <c r="AG2622" s="16"/>
      <c r="AH2622" s="16"/>
      <c r="AI2622" s="16"/>
      <c r="AJ2622" s="16"/>
      <c r="AK2622">
        <v>10</v>
      </c>
      <c r="AL2622" s="16">
        <v>9</v>
      </c>
      <c r="AM2622" s="16">
        <v>10</v>
      </c>
      <c r="AN2622" s="16">
        <v>7</v>
      </c>
      <c r="AO2622" s="16">
        <v>8</v>
      </c>
      <c r="AP2622" s="16">
        <v>9</v>
      </c>
      <c r="AQ2622" s="16">
        <v>1</v>
      </c>
      <c r="AR2622" s="16">
        <v>4</v>
      </c>
      <c r="AS2622" s="16">
        <v>3</v>
      </c>
      <c r="AT2622" s="16">
        <v>2</v>
      </c>
      <c r="AU2622">
        <v>0</v>
      </c>
      <c r="AV2622">
        <v>1</v>
      </c>
      <c r="AW2622">
        <v>0</v>
      </c>
      <c r="AX2622">
        <v>1</v>
      </c>
      <c r="AY2622">
        <v>1</v>
      </c>
      <c r="AZ2622">
        <v>0</v>
      </c>
    </row>
    <row r="2623" spans="1:52" x14ac:dyDescent="0.35">
      <c r="A2623">
        <v>16683</v>
      </c>
      <c r="B2623" t="s">
        <v>69</v>
      </c>
      <c r="C2623" t="s">
        <v>74</v>
      </c>
      <c r="D2623" t="s">
        <v>68</v>
      </c>
      <c r="E2623" t="s">
        <v>83</v>
      </c>
      <c r="F2623" t="s">
        <v>208</v>
      </c>
      <c r="G2623" t="s">
        <v>93</v>
      </c>
      <c r="H2623" t="s">
        <v>100</v>
      </c>
      <c r="I2623" t="s">
        <v>199</v>
      </c>
      <c r="J2623" t="s">
        <v>111</v>
      </c>
      <c r="K2623" t="s">
        <v>204</v>
      </c>
      <c r="L2623">
        <v>9</v>
      </c>
      <c r="X2623" s="16"/>
      <c r="Y2623" t="s">
        <v>69</v>
      </c>
      <c r="AB2623">
        <v>5</v>
      </c>
      <c r="AE2623" s="16"/>
      <c r="AF2623" s="16"/>
      <c r="AG2623" s="16"/>
      <c r="AH2623" s="16"/>
      <c r="AI2623" s="16"/>
      <c r="AJ2623" s="16"/>
      <c r="AK2623">
        <v>10</v>
      </c>
      <c r="AL2623" s="16">
        <v>10</v>
      </c>
      <c r="AM2623" s="16">
        <v>10</v>
      </c>
      <c r="AN2623" s="16">
        <v>9</v>
      </c>
      <c r="AO2623" s="16">
        <v>7</v>
      </c>
      <c r="AP2623" s="16">
        <v>9</v>
      </c>
      <c r="AQ2623" s="16">
        <v>2</v>
      </c>
      <c r="AR2623" s="16">
        <v>4</v>
      </c>
      <c r="AS2623" s="16">
        <v>1</v>
      </c>
      <c r="AT2623" s="16">
        <v>3</v>
      </c>
      <c r="AU2623">
        <v>0</v>
      </c>
      <c r="AV2623">
        <v>1</v>
      </c>
      <c r="AW2623">
        <v>0</v>
      </c>
      <c r="AX2623">
        <v>0</v>
      </c>
      <c r="AY2623">
        <v>0</v>
      </c>
      <c r="AZ2623">
        <v>0</v>
      </c>
    </row>
    <row r="2624" spans="1:52" x14ac:dyDescent="0.35">
      <c r="A2624">
        <v>16686</v>
      </c>
      <c r="B2624" t="s">
        <v>69</v>
      </c>
      <c r="C2624" t="s">
        <v>74</v>
      </c>
      <c r="D2624" t="s">
        <v>68</v>
      </c>
      <c r="E2624" t="s">
        <v>82</v>
      </c>
      <c r="F2624" t="s">
        <v>196</v>
      </c>
      <c r="G2624" t="s">
        <v>96</v>
      </c>
      <c r="H2624" t="s">
        <v>98</v>
      </c>
      <c r="I2624" t="s">
        <v>206</v>
      </c>
      <c r="J2624" t="s">
        <v>110</v>
      </c>
      <c r="K2624" t="s">
        <v>116</v>
      </c>
      <c r="L2624">
        <v>9</v>
      </c>
      <c r="P2624">
        <v>8</v>
      </c>
      <c r="Q2624">
        <v>9</v>
      </c>
      <c r="R2624">
        <v>8</v>
      </c>
      <c r="S2624">
        <v>8</v>
      </c>
      <c r="T2624">
        <v>9</v>
      </c>
      <c r="U2624">
        <v>9</v>
      </c>
      <c r="V2624" t="s">
        <v>124</v>
      </c>
      <c r="X2624">
        <v>4</v>
      </c>
      <c r="Y2624" t="s">
        <v>69</v>
      </c>
      <c r="AB2624">
        <v>4</v>
      </c>
      <c r="AE2624" s="16"/>
      <c r="AF2624" s="16"/>
      <c r="AG2624" s="16"/>
      <c r="AH2624" s="16"/>
      <c r="AI2624" s="16"/>
      <c r="AJ2624" s="16"/>
      <c r="AL2624" s="16"/>
      <c r="AM2624" s="16"/>
      <c r="AN2624" s="16"/>
      <c r="AO2624" s="16"/>
      <c r="AP2624" s="16"/>
      <c r="AQ2624" s="16"/>
      <c r="AR2624" s="16"/>
      <c r="AS2624" s="16"/>
      <c r="AT2624" s="16"/>
      <c r="AU2624">
        <v>0</v>
      </c>
      <c r="AV2624">
        <v>0</v>
      </c>
      <c r="AW2624">
        <v>0</v>
      </c>
      <c r="AX2624">
        <v>1</v>
      </c>
      <c r="AY2624">
        <v>1</v>
      </c>
      <c r="AZ2624">
        <v>0</v>
      </c>
    </row>
    <row r="2625" spans="1:52" x14ac:dyDescent="0.35">
      <c r="A2625">
        <v>16689</v>
      </c>
      <c r="B2625" t="s">
        <v>69</v>
      </c>
      <c r="C2625" t="s">
        <v>74</v>
      </c>
      <c r="D2625" t="s">
        <v>68</v>
      </c>
      <c r="E2625" t="s">
        <v>75</v>
      </c>
      <c r="F2625" t="s">
        <v>198</v>
      </c>
      <c r="G2625" t="s">
        <v>95</v>
      </c>
      <c r="H2625" t="s">
        <v>97</v>
      </c>
      <c r="I2625" t="s">
        <v>201</v>
      </c>
      <c r="J2625" t="s">
        <v>111</v>
      </c>
      <c r="K2625" t="s">
        <v>116</v>
      </c>
      <c r="L2625">
        <v>10</v>
      </c>
      <c r="X2625" s="16"/>
      <c r="Y2625" t="s">
        <v>69</v>
      </c>
      <c r="AB2625">
        <v>5</v>
      </c>
      <c r="AE2625" s="16"/>
      <c r="AF2625" s="16"/>
      <c r="AG2625" s="16"/>
      <c r="AH2625" s="16"/>
      <c r="AI2625" s="16"/>
      <c r="AJ2625" s="16"/>
      <c r="AK2625">
        <v>9</v>
      </c>
      <c r="AL2625" s="16">
        <v>7</v>
      </c>
      <c r="AM2625" s="16">
        <v>7</v>
      </c>
      <c r="AN2625" s="16">
        <v>9</v>
      </c>
      <c r="AO2625" s="16">
        <v>7</v>
      </c>
      <c r="AP2625" s="16">
        <v>8</v>
      </c>
      <c r="AQ2625" s="16">
        <v>2</v>
      </c>
      <c r="AR2625" s="16">
        <v>1</v>
      </c>
      <c r="AS2625" s="16">
        <v>3</v>
      </c>
      <c r="AT2625" s="16">
        <v>4</v>
      </c>
      <c r="AU2625">
        <v>1</v>
      </c>
      <c r="AV2625">
        <v>1</v>
      </c>
      <c r="AW2625">
        <v>1</v>
      </c>
      <c r="AX2625">
        <v>0</v>
      </c>
      <c r="AY2625">
        <v>0</v>
      </c>
      <c r="AZ2625">
        <v>0</v>
      </c>
    </row>
    <row r="2626" spans="1:52" x14ac:dyDescent="0.35">
      <c r="A2626">
        <v>16691</v>
      </c>
      <c r="B2626" t="s">
        <v>69</v>
      </c>
      <c r="C2626" t="s">
        <v>74</v>
      </c>
      <c r="D2626" t="s">
        <v>68</v>
      </c>
      <c r="E2626" t="s">
        <v>80</v>
      </c>
      <c r="F2626" t="s">
        <v>196</v>
      </c>
      <c r="G2626" t="s">
        <v>96</v>
      </c>
      <c r="H2626" t="s">
        <v>98</v>
      </c>
      <c r="I2626" t="s">
        <v>199</v>
      </c>
      <c r="J2626" t="s">
        <v>111</v>
      </c>
      <c r="K2626" t="s">
        <v>204</v>
      </c>
      <c r="L2626">
        <v>6</v>
      </c>
      <c r="X2626" s="16"/>
      <c r="Y2626" t="s">
        <v>68</v>
      </c>
      <c r="Z2626">
        <v>4</v>
      </c>
      <c r="AA2626">
        <v>1</v>
      </c>
      <c r="AB2626">
        <v>2</v>
      </c>
      <c r="AC2626">
        <v>6</v>
      </c>
      <c r="AD2626" t="s">
        <v>128</v>
      </c>
      <c r="AE2626" s="16">
        <v>3</v>
      </c>
      <c r="AF2626" s="16">
        <v>3</v>
      </c>
      <c r="AG2626" s="16">
        <v>3</v>
      </c>
      <c r="AH2626" s="16">
        <v>2</v>
      </c>
      <c r="AI2626" s="16">
        <v>3</v>
      </c>
      <c r="AJ2626" s="16"/>
      <c r="AK2626">
        <v>7</v>
      </c>
      <c r="AL2626" s="16">
        <v>10</v>
      </c>
      <c r="AM2626" s="16">
        <v>10</v>
      </c>
      <c r="AN2626" s="16">
        <v>8</v>
      </c>
      <c r="AO2626" s="16">
        <v>7</v>
      </c>
      <c r="AP2626" s="16">
        <v>8</v>
      </c>
      <c r="AQ2626" s="16">
        <v>3</v>
      </c>
      <c r="AR2626" s="16">
        <v>1</v>
      </c>
      <c r="AS2626" s="16">
        <v>4</v>
      </c>
      <c r="AT2626" s="16">
        <v>2</v>
      </c>
      <c r="AU2626">
        <v>0</v>
      </c>
      <c r="AV2626">
        <v>0</v>
      </c>
      <c r="AW2626">
        <v>0</v>
      </c>
      <c r="AX2626">
        <v>1</v>
      </c>
      <c r="AY2626">
        <v>0</v>
      </c>
      <c r="AZ2626">
        <v>0</v>
      </c>
    </row>
    <row r="2627" spans="1:52" x14ac:dyDescent="0.35">
      <c r="A2627">
        <v>16692</v>
      </c>
      <c r="B2627" t="s">
        <v>69</v>
      </c>
      <c r="C2627" t="s">
        <v>74</v>
      </c>
      <c r="D2627" t="s">
        <v>68</v>
      </c>
      <c r="E2627" t="s">
        <v>80</v>
      </c>
      <c r="F2627" t="s">
        <v>200</v>
      </c>
      <c r="G2627" t="s">
        <v>93</v>
      </c>
      <c r="H2627" t="s">
        <v>98</v>
      </c>
      <c r="I2627" t="s">
        <v>205</v>
      </c>
      <c r="J2627" t="s">
        <v>111</v>
      </c>
      <c r="K2627" t="s">
        <v>116</v>
      </c>
      <c r="L2627">
        <v>10</v>
      </c>
      <c r="X2627" s="16"/>
      <c r="Y2627" t="s">
        <v>69</v>
      </c>
      <c r="AB2627">
        <v>5</v>
      </c>
      <c r="AE2627" s="16"/>
      <c r="AF2627" s="16"/>
      <c r="AG2627" s="16"/>
      <c r="AH2627" s="16"/>
      <c r="AI2627" s="16"/>
      <c r="AJ2627" s="16"/>
      <c r="AK2627">
        <v>9</v>
      </c>
      <c r="AL2627" s="16">
        <v>9</v>
      </c>
      <c r="AM2627" s="16">
        <v>7</v>
      </c>
      <c r="AN2627" s="16">
        <v>7</v>
      </c>
      <c r="AO2627" s="16">
        <v>7</v>
      </c>
      <c r="AP2627" s="16">
        <v>8</v>
      </c>
      <c r="AQ2627" s="16">
        <v>3</v>
      </c>
      <c r="AR2627" s="16">
        <v>1</v>
      </c>
      <c r="AS2627" s="16">
        <v>4</v>
      </c>
      <c r="AT2627" s="16">
        <v>2</v>
      </c>
      <c r="AU2627">
        <v>1</v>
      </c>
      <c r="AV2627">
        <v>0</v>
      </c>
      <c r="AW2627">
        <v>0</v>
      </c>
      <c r="AX2627">
        <v>0</v>
      </c>
      <c r="AY2627">
        <v>1</v>
      </c>
      <c r="AZ2627">
        <v>0</v>
      </c>
    </row>
    <row r="2628" spans="1:52" x14ac:dyDescent="0.35">
      <c r="A2628">
        <v>16696</v>
      </c>
      <c r="B2628" t="s">
        <v>69</v>
      </c>
      <c r="C2628" t="s">
        <v>74</v>
      </c>
      <c r="D2628" t="s">
        <v>68</v>
      </c>
      <c r="E2628" t="s">
        <v>80</v>
      </c>
      <c r="F2628" t="s">
        <v>92</v>
      </c>
      <c r="G2628" t="s">
        <v>94</v>
      </c>
      <c r="H2628" t="s">
        <v>98</v>
      </c>
      <c r="I2628" t="s">
        <v>206</v>
      </c>
      <c r="J2628" t="s">
        <v>110</v>
      </c>
      <c r="K2628" t="s">
        <v>116</v>
      </c>
      <c r="L2628">
        <v>10</v>
      </c>
      <c r="P2628">
        <v>10</v>
      </c>
      <c r="Q2628">
        <v>9</v>
      </c>
      <c r="R2628">
        <v>9</v>
      </c>
      <c r="S2628">
        <v>10</v>
      </c>
      <c r="T2628">
        <v>8</v>
      </c>
      <c r="U2628">
        <v>9</v>
      </c>
      <c r="V2628" t="s">
        <v>123</v>
      </c>
      <c r="X2628">
        <v>5</v>
      </c>
      <c r="Y2628" t="s">
        <v>69</v>
      </c>
      <c r="AB2628">
        <v>5</v>
      </c>
      <c r="AE2628" s="16"/>
      <c r="AF2628" s="16"/>
      <c r="AG2628" s="16"/>
      <c r="AH2628" s="16"/>
      <c r="AI2628" s="16"/>
      <c r="AJ2628" s="16"/>
      <c r="AL2628" s="16"/>
      <c r="AM2628" s="16"/>
      <c r="AN2628" s="16"/>
      <c r="AO2628" s="16"/>
      <c r="AP2628" s="16"/>
      <c r="AQ2628" s="16"/>
      <c r="AR2628" s="16"/>
      <c r="AS2628" s="16"/>
      <c r="AT2628" s="16"/>
      <c r="AU2628">
        <v>1</v>
      </c>
      <c r="AV2628">
        <v>0</v>
      </c>
      <c r="AW2628">
        <v>0</v>
      </c>
      <c r="AX2628">
        <v>0</v>
      </c>
      <c r="AY2628">
        <v>0</v>
      </c>
      <c r="AZ2628">
        <v>0</v>
      </c>
    </row>
    <row r="2629" spans="1:52" x14ac:dyDescent="0.35">
      <c r="A2629">
        <v>16698</v>
      </c>
      <c r="B2629" t="s">
        <v>69</v>
      </c>
      <c r="C2629" t="s">
        <v>74</v>
      </c>
      <c r="D2629" t="s">
        <v>68</v>
      </c>
      <c r="E2629" t="s">
        <v>79</v>
      </c>
      <c r="F2629" t="s">
        <v>208</v>
      </c>
      <c r="G2629" t="s">
        <v>94</v>
      </c>
      <c r="H2629" t="s">
        <v>98</v>
      </c>
      <c r="I2629" t="s">
        <v>207</v>
      </c>
      <c r="J2629" t="s">
        <v>111</v>
      </c>
      <c r="K2629" t="s">
        <v>204</v>
      </c>
      <c r="L2629">
        <v>10</v>
      </c>
      <c r="X2629" s="16"/>
      <c r="Y2629" t="s">
        <v>69</v>
      </c>
      <c r="AB2629">
        <v>4</v>
      </c>
      <c r="AE2629" s="16"/>
      <c r="AF2629" s="16"/>
      <c r="AG2629" s="16"/>
      <c r="AH2629" s="16"/>
      <c r="AI2629" s="16"/>
      <c r="AJ2629" s="16"/>
      <c r="AK2629">
        <v>9</v>
      </c>
      <c r="AL2629" s="16">
        <v>10</v>
      </c>
      <c r="AM2629" s="16">
        <v>8</v>
      </c>
      <c r="AN2629" s="16">
        <v>8</v>
      </c>
      <c r="AO2629" s="16">
        <v>9</v>
      </c>
      <c r="AP2629" s="16">
        <v>8</v>
      </c>
      <c r="AQ2629" s="16">
        <v>1</v>
      </c>
      <c r="AR2629" s="16">
        <v>2</v>
      </c>
      <c r="AS2629" s="16">
        <v>3</v>
      </c>
      <c r="AT2629" s="16">
        <v>4</v>
      </c>
      <c r="AU2629">
        <v>0</v>
      </c>
      <c r="AV2629">
        <v>0</v>
      </c>
      <c r="AW2629">
        <v>0</v>
      </c>
      <c r="AX2629">
        <v>0</v>
      </c>
      <c r="AY2629">
        <v>1</v>
      </c>
      <c r="AZ2629">
        <v>0</v>
      </c>
    </row>
    <row r="2630" spans="1:52" x14ac:dyDescent="0.35">
      <c r="A2630">
        <v>16701</v>
      </c>
      <c r="B2630" t="s">
        <v>69</v>
      </c>
      <c r="C2630" t="s">
        <v>74</v>
      </c>
      <c r="D2630" t="s">
        <v>68</v>
      </c>
      <c r="E2630" t="s">
        <v>82</v>
      </c>
      <c r="F2630" t="s">
        <v>200</v>
      </c>
      <c r="G2630" t="s">
        <v>94</v>
      </c>
      <c r="H2630" t="s">
        <v>98</v>
      </c>
      <c r="I2630" t="s">
        <v>201</v>
      </c>
      <c r="J2630" t="s">
        <v>110</v>
      </c>
      <c r="K2630" t="s">
        <v>202</v>
      </c>
      <c r="L2630">
        <v>7</v>
      </c>
      <c r="P2630">
        <v>4</v>
      </c>
      <c r="Q2630">
        <v>7</v>
      </c>
      <c r="R2630">
        <v>2</v>
      </c>
      <c r="S2630">
        <v>4</v>
      </c>
      <c r="T2630">
        <v>8</v>
      </c>
      <c r="U2630">
        <v>7</v>
      </c>
      <c r="V2630" t="s">
        <v>122</v>
      </c>
      <c r="X2630">
        <v>4</v>
      </c>
      <c r="Y2630" t="s">
        <v>68</v>
      </c>
      <c r="Z2630">
        <v>9</v>
      </c>
      <c r="AA2630">
        <v>5</v>
      </c>
      <c r="AB2630">
        <v>5</v>
      </c>
      <c r="AC2630">
        <v>9</v>
      </c>
      <c r="AD2630" t="s">
        <v>128</v>
      </c>
      <c r="AE2630" s="16">
        <v>4</v>
      </c>
      <c r="AF2630" s="16">
        <v>3</v>
      </c>
      <c r="AG2630" s="16">
        <v>3</v>
      </c>
      <c r="AH2630" s="16">
        <v>5</v>
      </c>
      <c r="AI2630" s="16">
        <v>2</v>
      </c>
      <c r="AJ2630" s="16"/>
      <c r="AL2630" s="16"/>
      <c r="AM2630" s="16"/>
      <c r="AN2630" s="16"/>
      <c r="AO2630" s="16"/>
      <c r="AP2630" s="16"/>
      <c r="AQ2630" s="16"/>
      <c r="AR2630" s="16"/>
      <c r="AS2630" s="16"/>
      <c r="AT2630" s="16"/>
      <c r="AU2630">
        <v>1</v>
      </c>
      <c r="AV2630">
        <v>1</v>
      </c>
      <c r="AW2630">
        <v>1</v>
      </c>
      <c r="AX2630">
        <v>1</v>
      </c>
      <c r="AY2630">
        <v>0</v>
      </c>
      <c r="AZ2630">
        <v>0</v>
      </c>
    </row>
    <row r="2631" spans="1:52" x14ac:dyDescent="0.35">
      <c r="A2631">
        <v>16702</v>
      </c>
      <c r="B2631" t="s">
        <v>69</v>
      </c>
      <c r="C2631" t="s">
        <v>74</v>
      </c>
      <c r="D2631" t="s">
        <v>68</v>
      </c>
      <c r="E2631" t="s">
        <v>83</v>
      </c>
      <c r="F2631" t="s">
        <v>198</v>
      </c>
      <c r="G2631" t="s">
        <v>96</v>
      </c>
      <c r="H2631" t="s">
        <v>98</v>
      </c>
      <c r="I2631" t="s">
        <v>199</v>
      </c>
      <c r="J2631" t="s">
        <v>111</v>
      </c>
      <c r="K2631" t="s">
        <v>116</v>
      </c>
      <c r="L2631">
        <v>10</v>
      </c>
      <c r="X2631" s="16"/>
      <c r="Y2631" t="s">
        <v>69</v>
      </c>
      <c r="AB2631">
        <v>4</v>
      </c>
      <c r="AE2631" s="16"/>
      <c r="AF2631" s="16"/>
      <c r="AG2631" s="16"/>
      <c r="AH2631" s="16"/>
      <c r="AI2631" s="16"/>
      <c r="AJ2631" s="16"/>
      <c r="AK2631">
        <v>9</v>
      </c>
      <c r="AL2631" s="16">
        <v>10</v>
      </c>
      <c r="AM2631" s="16">
        <v>9</v>
      </c>
      <c r="AN2631" s="16">
        <v>7</v>
      </c>
      <c r="AO2631" s="16">
        <v>9</v>
      </c>
      <c r="AP2631" s="16">
        <v>9</v>
      </c>
      <c r="AQ2631" s="16">
        <v>1</v>
      </c>
      <c r="AR2631" s="16">
        <v>2</v>
      </c>
      <c r="AS2631" s="16">
        <v>4</v>
      </c>
      <c r="AT2631" s="16">
        <v>3</v>
      </c>
      <c r="AU2631">
        <v>1</v>
      </c>
      <c r="AV2631">
        <v>0</v>
      </c>
      <c r="AW2631">
        <v>0</v>
      </c>
      <c r="AX2631">
        <v>1</v>
      </c>
      <c r="AY2631">
        <v>0</v>
      </c>
      <c r="AZ2631">
        <v>0</v>
      </c>
    </row>
    <row r="2632" spans="1:52" x14ac:dyDescent="0.35">
      <c r="A2632">
        <v>16705</v>
      </c>
      <c r="B2632" t="s">
        <v>69</v>
      </c>
      <c r="C2632" t="s">
        <v>74</v>
      </c>
      <c r="D2632" t="s">
        <v>68</v>
      </c>
      <c r="E2632" t="s">
        <v>77</v>
      </c>
      <c r="F2632" t="s">
        <v>198</v>
      </c>
      <c r="G2632" t="s">
        <v>94</v>
      </c>
      <c r="H2632" t="s">
        <v>97</v>
      </c>
      <c r="I2632" t="s">
        <v>203</v>
      </c>
      <c r="J2632" t="s">
        <v>111</v>
      </c>
      <c r="K2632" t="s">
        <v>117</v>
      </c>
      <c r="L2632">
        <v>8</v>
      </c>
      <c r="X2632" s="16"/>
      <c r="Y2632" t="s">
        <v>69</v>
      </c>
      <c r="AB2632">
        <v>5</v>
      </c>
      <c r="AE2632" s="16"/>
      <c r="AF2632" s="16"/>
      <c r="AG2632" s="16"/>
      <c r="AH2632" s="16"/>
      <c r="AI2632" s="16"/>
      <c r="AJ2632" s="16"/>
      <c r="AK2632">
        <v>10</v>
      </c>
      <c r="AL2632" s="16">
        <v>8</v>
      </c>
      <c r="AM2632" s="16">
        <v>10</v>
      </c>
      <c r="AN2632" s="16">
        <v>8</v>
      </c>
      <c r="AO2632" s="16">
        <v>10</v>
      </c>
      <c r="AP2632" s="16">
        <v>7</v>
      </c>
      <c r="AQ2632" s="16">
        <v>4</v>
      </c>
      <c r="AR2632" s="16">
        <v>1</v>
      </c>
      <c r="AS2632" s="16">
        <v>3</v>
      </c>
      <c r="AT2632" s="16">
        <v>2</v>
      </c>
      <c r="AU2632">
        <v>0</v>
      </c>
      <c r="AV2632">
        <v>1</v>
      </c>
      <c r="AW2632">
        <v>1</v>
      </c>
      <c r="AX2632">
        <v>0</v>
      </c>
      <c r="AY2632">
        <v>0</v>
      </c>
      <c r="AZ2632">
        <v>0</v>
      </c>
    </row>
    <row r="2633" spans="1:52" x14ac:dyDescent="0.35">
      <c r="A2633">
        <v>16707</v>
      </c>
      <c r="B2633" t="s">
        <v>69</v>
      </c>
      <c r="C2633" t="s">
        <v>74</v>
      </c>
      <c r="D2633" t="s">
        <v>68</v>
      </c>
      <c r="E2633" t="s">
        <v>75</v>
      </c>
      <c r="F2633" t="s">
        <v>200</v>
      </c>
      <c r="G2633" t="s">
        <v>96</v>
      </c>
      <c r="H2633" t="s">
        <v>97</v>
      </c>
      <c r="I2633" t="s">
        <v>199</v>
      </c>
      <c r="J2633" t="s">
        <v>111</v>
      </c>
      <c r="K2633" t="s">
        <v>116</v>
      </c>
      <c r="L2633">
        <v>7</v>
      </c>
      <c r="X2633" s="16"/>
      <c r="Y2633" t="s">
        <v>68</v>
      </c>
      <c r="Z2633">
        <v>7</v>
      </c>
      <c r="AA2633">
        <v>4</v>
      </c>
      <c r="AB2633">
        <v>4</v>
      </c>
      <c r="AC2633">
        <v>5</v>
      </c>
      <c r="AD2633" t="s">
        <v>129</v>
      </c>
      <c r="AE2633" s="16">
        <v>3</v>
      </c>
      <c r="AF2633" s="16">
        <v>3</v>
      </c>
      <c r="AG2633" s="16">
        <v>3</v>
      </c>
      <c r="AH2633" s="16">
        <v>5</v>
      </c>
      <c r="AI2633" s="16"/>
      <c r="AJ2633" s="16">
        <v>3</v>
      </c>
      <c r="AK2633">
        <v>9</v>
      </c>
      <c r="AL2633" s="16">
        <v>9</v>
      </c>
      <c r="AM2633" s="16">
        <v>9</v>
      </c>
      <c r="AN2633" s="16">
        <v>7</v>
      </c>
      <c r="AO2633" s="16">
        <v>9</v>
      </c>
      <c r="AP2633" s="16">
        <v>8</v>
      </c>
      <c r="AQ2633" s="16">
        <v>1</v>
      </c>
      <c r="AR2633" s="16">
        <v>4</v>
      </c>
      <c r="AS2633" s="16">
        <v>2</v>
      </c>
      <c r="AT2633" s="16">
        <v>3</v>
      </c>
      <c r="AU2633">
        <v>0</v>
      </c>
      <c r="AV2633">
        <v>0</v>
      </c>
      <c r="AW2633">
        <v>1</v>
      </c>
      <c r="AX2633">
        <v>0</v>
      </c>
      <c r="AY2633">
        <v>0</v>
      </c>
      <c r="AZ2633">
        <v>0</v>
      </c>
    </row>
    <row r="2634" spans="1:52" x14ac:dyDescent="0.35">
      <c r="A2634">
        <v>16708</v>
      </c>
      <c r="B2634" t="s">
        <v>69</v>
      </c>
      <c r="C2634" t="s">
        <v>74</v>
      </c>
      <c r="D2634" t="s">
        <v>68</v>
      </c>
      <c r="E2634" t="s">
        <v>85</v>
      </c>
      <c r="F2634" t="s">
        <v>208</v>
      </c>
      <c r="G2634" t="s">
        <v>94</v>
      </c>
      <c r="H2634" t="s">
        <v>98</v>
      </c>
      <c r="I2634" t="s">
        <v>209</v>
      </c>
      <c r="J2634" t="s">
        <v>111</v>
      </c>
      <c r="K2634" t="s">
        <v>204</v>
      </c>
      <c r="L2634">
        <v>9</v>
      </c>
      <c r="X2634" s="16"/>
      <c r="Y2634" t="s">
        <v>69</v>
      </c>
      <c r="AB2634">
        <v>5</v>
      </c>
      <c r="AE2634" s="16"/>
      <c r="AF2634" s="16"/>
      <c r="AG2634" s="16"/>
      <c r="AH2634" s="16"/>
      <c r="AI2634" s="16"/>
      <c r="AJ2634" s="16"/>
      <c r="AK2634">
        <v>10</v>
      </c>
      <c r="AL2634" s="16">
        <v>9</v>
      </c>
      <c r="AM2634" s="16">
        <v>7</v>
      </c>
      <c r="AN2634" s="16">
        <v>7</v>
      </c>
      <c r="AO2634" s="16">
        <v>9</v>
      </c>
      <c r="AP2634" s="16">
        <v>9</v>
      </c>
      <c r="AQ2634" s="16">
        <v>1</v>
      </c>
      <c r="AR2634" s="16">
        <v>3</v>
      </c>
      <c r="AS2634" s="16">
        <v>2</v>
      </c>
      <c r="AT2634" s="16">
        <v>4</v>
      </c>
      <c r="AU2634">
        <v>0</v>
      </c>
      <c r="AV2634">
        <v>0</v>
      </c>
      <c r="AW2634">
        <v>0</v>
      </c>
      <c r="AX2634">
        <v>1</v>
      </c>
      <c r="AY2634">
        <v>0</v>
      </c>
      <c r="AZ2634">
        <v>0</v>
      </c>
    </row>
    <row r="2635" spans="1:52" x14ac:dyDescent="0.35">
      <c r="A2635">
        <v>16709</v>
      </c>
      <c r="B2635" t="s">
        <v>69</v>
      </c>
      <c r="C2635" t="s">
        <v>74</v>
      </c>
      <c r="D2635" t="s">
        <v>68</v>
      </c>
      <c r="E2635" t="s">
        <v>76</v>
      </c>
      <c r="F2635" t="s">
        <v>200</v>
      </c>
      <c r="G2635" t="s">
        <v>95</v>
      </c>
      <c r="H2635" t="s">
        <v>98</v>
      </c>
      <c r="I2635" t="s">
        <v>205</v>
      </c>
      <c r="J2635" t="s">
        <v>110</v>
      </c>
      <c r="K2635" t="s">
        <v>202</v>
      </c>
      <c r="L2635">
        <v>9</v>
      </c>
      <c r="P2635">
        <v>9</v>
      </c>
      <c r="Q2635">
        <v>9</v>
      </c>
      <c r="R2635">
        <v>10</v>
      </c>
      <c r="S2635">
        <v>8</v>
      </c>
      <c r="T2635">
        <v>8</v>
      </c>
      <c r="U2635">
        <v>9</v>
      </c>
      <c r="V2635" t="s">
        <v>123</v>
      </c>
      <c r="X2635">
        <v>4</v>
      </c>
      <c r="Y2635" t="s">
        <v>69</v>
      </c>
      <c r="AB2635">
        <v>5</v>
      </c>
      <c r="AE2635" s="16"/>
      <c r="AF2635" s="16"/>
      <c r="AG2635" s="16"/>
      <c r="AH2635" s="16"/>
      <c r="AI2635" s="16"/>
      <c r="AJ2635" s="16"/>
      <c r="AL2635" s="16"/>
      <c r="AM2635" s="16"/>
      <c r="AN2635" s="16"/>
      <c r="AO2635" s="16"/>
      <c r="AP2635" s="16"/>
      <c r="AQ2635" s="16"/>
      <c r="AR2635" s="16"/>
      <c r="AS2635" s="16"/>
      <c r="AT2635" s="16"/>
      <c r="AU2635">
        <v>1</v>
      </c>
      <c r="AV2635">
        <v>0</v>
      </c>
      <c r="AW2635">
        <v>0</v>
      </c>
      <c r="AX2635">
        <v>0</v>
      </c>
      <c r="AY2635">
        <v>0</v>
      </c>
      <c r="AZ2635">
        <v>0</v>
      </c>
    </row>
    <row r="2636" spans="1:52" x14ac:dyDescent="0.35">
      <c r="A2636">
        <v>16715</v>
      </c>
      <c r="B2636" t="s">
        <v>69</v>
      </c>
      <c r="C2636" t="s">
        <v>74</v>
      </c>
      <c r="D2636" t="s">
        <v>68</v>
      </c>
      <c r="E2636" t="s">
        <v>79</v>
      </c>
      <c r="F2636" t="s">
        <v>208</v>
      </c>
      <c r="G2636" t="s">
        <v>94</v>
      </c>
      <c r="H2636" t="s">
        <v>98</v>
      </c>
      <c r="I2636" t="s">
        <v>203</v>
      </c>
      <c r="J2636" t="s">
        <v>110</v>
      </c>
      <c r="K2636" t="s">
        <v>202</v>
      </c>
      <c r="L2636">
        <v>9</v>
      </c>
      <c r="P2636">
        <v>9</v>
      </c>
      <c r="Q2636">
        <v>9</v>
      </c>
      <c r="R2636">
        <v>10</v>
      </c>
      <c r="S2636">
        <v>9</v>
      </c>
      <c r="T2636">
        <v>10</v>
      </c>
      <c r="U2636">
        <v>9</v>
      </c>
      <c r="V2636" t="s">
        <v>123</v>
      </c>
      <c r="X2636">
        <v>5</v>
      </c>
      <c r="Y2636" t="s">
        <v>69</v>
      </c>
      <c r="AB2636">
        <v>4</v>
      </c>
      <c r="AE2636" s="16"/>
      <c r="AF2636" s="16"/>
      <c r="AG2636" s="16"/>
      <c r="AH2636" s="16"/>
      <c r="AI2636" s="16"/>
      <c r="AJ2636" s="16"/>
      <c r="AL2636" s="16"/>
      <c r="AM2636" s="16"/>
      <c r="AN2636" s="16"/>
      <c r="AO2636" s="16"/>
      <c r="AP2636" s="16"/>
      <c r="AQ2636" s="16"/>
      <c r="AR2636" s="16"/>
      <c r="AS2636" s="16"/>
      <c r="AT2636" s="16"/>
      <c r="AU2636">
        <v>0</v>
      </c>
      <c r="AV2636">
        <v>1</v>
      </c>
      <c r="AW2636">
        <v>1</v>
      </c>
      <c r="AX2636">
        <v>0</v>
      </c>
      <c r="AY2636">
        <v>0</v>
      </c>
      <c r="AZ2636">
        <v>0</v>
      </c>
    </row>
    <row r="2637" spans="1:52" x14ac:dyDescent="0.35">
      <c r="A2637">
        <v>16716</v>
      </c>
      <c r="B2637" t="s">
        <v>69</v>
      </c>
      <c r="C2637" t="s">
        <v>74</v>
      </c>
      <c r="D2637" t="s">
        <v>68</v>
      </c>
      <c r="E2637" t="s">
        <v>75</v>
      </c>
      <c r="F2637" t="s">
        <v>208</v>
      </c>
      <c r="G2637" t="s">
        <v>94</v>
      </c>
      <c r="H2637" t="s">
        <v>98</v>
      </c>
      <c r="I2637" t="s">
        <v>207</v>
      </c>
      <c r="J2637" t="s">
        <v>111</v>
      </c>
      <c r="K2637" t="s">
        <v>202</v>
      </c>
      <c r="L2637">
        <v>5</v>
      </c>
      <c r="X2637" s="16"/>
      <c r="Y2637" t="s">
        <v>69</v>
      </c>
      <c r="AB2637">
        <v>3</v>
      </c>
      <c r="AE2637" s="16"/>
      <c r="AF2637" s="16"/>
      <c r="AG2637" s="16"/>
      <c r="AH2637" s="16"/>
      <c r="AI2637" s="16"/>
      <c r="AJ2637" s="16"/>
      <c r="AK2637">
        <v>5</v>
      </c>
      <c r="AL2637" s="16">
        <v>7</v>
      </c>
      <c r="AM2637" s="16">
        <v>7</v>
      </c>
      <c r="AN2637" s="16">
        <v>6</v>
      </c>
      <c r="AO2637" s="16">
        <v>4</v>
      </c>
      <c r="AP2637" s="16">
        <v>5</v>
      </c>
      <c r="AQ2637" s="16">
        <v>2</v>
      </c>
      <c r="AR2637" s="16">
        <v>1</v>
      </c>
      <c r="AS2637" s="16">
        <v>4</v>
      </c>
      <c r="AT2637" s="16">
        <v>3</v>
      </c>
      <c r="AU2637">
        <v>1</v>
      </c>
      <c r="AV2637">
        <v>0</v>
      </c>
      <c r="AW2637">
        <v>0</v>
      </c>
      <c r="AX2637">
        <v>0</v>
      </c>
      <c r="AY2637">
        <v>1</v>
      </c>
      <c r="AZ2637">
        <v>0</v>
      </c>
    </row>
    <row r="2638" spans="1:52" x14ac:dyDescent="0.35">
      <c r="A2638">
        <v>16720</v>
      </c>
      <c r="B2638" t="s">
        <v>69</v>
      </c>
      <c r="C2638" t="s">
        <v>74</v>
      </c>
      <c r="D2638" t="s">
        <v>68</v>
      </c>
      <c r="E2638" t="s">
        <v>76</v>
      </c>
      <c r="F2638" t="s">
        <v>198</v>
      </c>
      <c r="G2638" t="s">
        <v>95</v>
      </c>
      <c r="H2638" t="s">
        <v>97</v>
      </c>
      <c r="I2638" t="s">
        <v>199</v>
      </c>
      <c r="J2638" t="s">
        <v>111</v>
      </c>
      <c r="K2638" t="s">
        <v>116</v>
      </c>
      <c r="L2638">
        <v>10</v>
      </c>
      <c r="X2638" s="16"/>
      <c r="Y2638" t="s">
        <v>68</v>
      </c>
      <c r="Z2638">
        <v>9</v>
      </c>
      <c r="AA2638">
        <v>5</v>
      </c>
      <c r="AB2638">
        <v>4</v>
      </c>
      <c r="AC2638">
        <v>8</v>
      </c>
      <c r="AD2638" t="s">
        <v>128</v>
      </c>
      <c r="AE2638" s="16">
        <v>3</v>
      </c>
      <c r="AF2638" s="16">
        <v>3</v>
      </c>
      <c r="AG2638" s="16">
        <v>3</v>
      </c>
      <c r="AH2638" s="16">
        <v>4</v>
      </c>
      <c r="AI2638" s="16">
        <v>1</v>
      </c>
      <c r="AJ2638" s="16"/>
      <c r="AK2638">
        <v>9</v>
      </c>
      <c r="AL2638" s="16">
        <v>8</v>
      </c>
      <c r="AM2638" s="16">
        <v>9</v>
      </c>
      <c r="AN2638" s="16">
        <v>8</v>
      </c>
      <c r="AO2638" s="16">
        <v>9</v>
      </c>
      <c r="AP2638" s="16">
        <v>10</v>
      </c>
      <c r="AQ2638" s="16">
        <v>2</v>
      </c>
      <c r="AR2638" s="16">
        <v>1</v>
      </c>
      <c r="AS2638" s="16">
        <v>4</v>
      </c>
      <c r="AT2638" s="16">
        <v>3</v>
      </c>
      <c r="AU2638">
        <v>1</v>
      </c>
      <c r="AV2638">
        <v>0</v>
      </c>
      <c r="AW2638">
        <v>0</v>
      </c>
      <c r="AX2638">
        <v>1</v>
      </c>
      <c r="AY2638">
        <v>0</v>
      </c>
      <c r="AZ2638">
        <v>0</v>
      </c>
    </row>
    <row r="2639" spans="1:52" x14ac:dyDescent="0.35">
      <c r="A2639">
        <v>16721</v>
      </c>
      <c r="B2639" t="s">
        <v>69</v>
      </c>
      <c r="C2639" t="s">
        <v>74</v>
      </c>
      <c r="D2639" t="s">
        <v>68</v>
      </c>
      <c r="E2639" t="s">
        <v>77</v>
      </c>
      <c r="F2639" t="s">
        <v>200</v>
      </c>
      <c r="G2639" t="s">
        <v>96</v>
      </c>
      <c r="H2639" t="s">
        <v>97</v>
      </c>
      <c r="I2639" t="s">
        <v>197</v>
      </c>
      <c r="J2639" t="s">
        <v>111</v>
      </c>
      <c r="K2639" t="s">
        <v>202</v>
      </c>
      <c r="L2639">
        <v>7</v>
      </c>
      <c r="X2639" s="16"/>
      <c r="Y2639" t="s">
        <v>69</v>
      </c>
      <c r="AB2639">
        <v>4</v>
      </c>
      <c r="AE2639" s="16"/>
      <c r="AF2639" s="16"/>
      <c r="AG2639" s="16"/>
      <c r="AH2639" s="16"/>
      <c r="AI2639" s="16"/>
      <c r="AJ2639" s="16"/>
      <c r="AK2639">
        <v>6</v>
      </c>
      <c r="AL2639" s="16">
        <v>7</v>
      </c>
      <c r="AM2639" s="16">
        <v>3</v>
      </c>
      <c r="AN2639" s="16">
        <v>3</v>
      </c>
      <c r="AO2639" s="16">
        <v>7</v>
      </c>
      <c r="AP2639" s="16">
        <v>4</v>
      </c>
      <c r="AQ2639" s="16">
        <v>1</v>
      </c>
      <c r="AR2639" s="16">
        <v>4</v>
      </c>
      <c r="AS2639" s="16">
        <v>2</v>
      </c>
      <c r="AT2639" s="16">
        <v>3</v>
      </c>
      <c r="AU2639">
        <v>1</v>
      </c>
      <c r="AV2639">
        <v>0</v>
      </c>
      <c r="AW2639">
        <v>0</v>
      </c>
      <c r="AX2639">
        <v>0</v>
      </c>
      <c r="AY2639">
        <v>0</v>
      </c>
      <c r="AZ2639">
        <v>0</v>
      </c>
    </row>
    <row r="2640" spans="1:52" x14ac:dyDescent="0.35">
      <c r="A2640">
        <v>16723</v>
      </c>
      <c r="B2640" t="s">
        <v>69</v>
      </c>
      <c r="C2640" t="s">
        <v>74</v>
      </c>
      <c r="D2640" t="s">
        <v>68</v>
      </c>
      <c r="E2640" t="s">
        <v>79</v>
      </c>
      <c r="F2640" t="s">
        <v>92</v>
      </c>
      <c r="G2640" t="s">
        <v>94</v>
      </c>
      <c r="H2640" t="s">
        <v>99</v>
      </c>
      <c r="I2640" t="s">
        <v>205</v>
      </c>
      <c r="J2640" t="s">
        <v>111</v>
      </c>
      <c r="K2640" t="s">
        <v>202</v>
      </c>
      <c r="L2640">
        <v>10</v>
      </c>
      <c r="X2640" s="16"/>
      <c r="Y2640" t="s">
        <v>68</v>
      </c>
      <c r="Z2640">
        <v>9</v>
      </c>
      <c r="AA2640">
        <v>5</v>
      </c>
      <c r="AB2640">
        <v>4</v>
      </c>
      <c r="AC2640">
        <v>9</v>
      </c>
      <c r="AD2640" t="s">
        <v>128</v>
      </c>
      <c r="AE2640" s="16">
        <v>5</v>
      </c>
      <c r="AF2640" s="16">
        <v>5</v>
      </c>
      <c r="AG2640" s="16">
        <v>4</v>
      </c>
      <c r="AH2640" s="16">
        <v>5</v>
      </c>
      <c r="AI2640" s="16">
        <v>3</v>
      </c>
      <c r="AJ2640" s="16"/>
      <c r="AK2640">
        <v>9</v>
      </c>
      <c r="AL2640" s="16">
        <v>7</v>
      </c>
      <c r="AM2640" s="16">
        <v>7</v>
      </c>
      <c r="AN2640" s="16">
        <v>10</v>
      </c>
      <c r="AO2640" s="16">
        <v>8</v>
      </c>
      <c r="AP2640" s="16">
        <v>7</v>
      </c>
      <c r="AQ2640" s="16">
        <v>1</v>
      </c>
      <c r="AR2640" s="16">
        <v>4</v>
      </c>
      <c r="AS2640" s="16">
        <v>3</v>
      </c>
      <c r="AT2640" s="16">
        <v>2</v>
      </c>
      <c r="AU2640">
        <v>1</v>
      </c>
      <c r="AV2640">
        <v>1</v>
      </c>
      <c r="AW2640">
        <v>0</v>
      </c>
      <c r="AX2640">
        <v>1</v>
      </c>
      <c r="AY2640">
        <v>0</v>
      </c>
      <c r="AZ2640">
        <v>0</v>
      </c>
    </row>
    <row r="2641" spans="1:52" x14ac:dyDescent="0.35">
      <c r="A2641">
        <v>16725</v>
      </c>
      <c r="B2641" t="s">
        <v>69</v>
      </c>
      <c r="C2641" t="s">
        <v>74</v>
      </c>
      <c r="D2641" t="s">
        <v>68</v>
      </c>
      <c r="E2641" t="s">
        <v>79</v>
      </c>
      <c r="F2641" t="s">
        <v>198</v>
      </c>
      <c r="G2641" t="s">
        <v>96</v>
      </c>
      <c r="H2641" t="s">
        <v>98</v>
      </c>
      <c r="I2641" t="s">
        <v>201</v>
      </c>
      <c r="J2641" t="s">
        <v>111</v>
      </c>
      <c r="K2641" t="s">
        <v>202</v>
      </c>
      <c r="L2641">
        <v>8</v>
      </c>
      <c r="X2641" s="16"/>
      <c r="Y2641" t="s">
        <v>69</v>
      </c>
      <c r="AB2641">
        <v>5</v>
      </c>
      <c r="AE2641" s="16"/>
      <c r="AF2641" s="16"/>
      <c r="AG2641" s="16"/>
      <c r="AH2641" s="16"/>
      <c r="AI2641" s="16"/>
      <c r="AJ2641" s="16"/>
      <c r="AK2641">
        <v>9</v>
      </c>
      <c r="AL2641" s="16">
        <v>7</v>
      </c>
      <c r="AM2641" s="16">
        <v>7</v>
      </c>
      <c r="AN2641" s="16">
        <v>8</v>
      </c>
      <c r="AO2641" s="16">
        <v>8</v>
      </c>
      <c r="AP2641" s="16">
        <v>7</v>
      </c>
      <c r="AQ2641" s="16">
        <v>4</v>
      </c>
      <c r="AR2641" s="16">
        <v>1</v>
      </c>
      <c r="AS2641" s="16">
        <v>2</v>
      </c>
      <c r="AT2641" s="16">
        <v>3</v>
      </c>
      <c r="AU2641">
        <v>0</v>
      </c>
      <c r="AV2641">
        <v>1</v>
      </c>
      <c r="AW2641">
        <v>1</v>
      </c>
      <c r="AX2641">
        <v>0</v>
      </c>
      <c r="AY2641">
        <v>0</v>
      </c>
      <c r="AZ2641">
        <v>0</v>
      </c>
    </row>
    <row r="2642" spans="1:52" x14ac:dyDescent="0.35">
      <c r="A2642">
        <v>16726</v>
      </c>
      <c r="B2642" t="s">
        <v>69</v>
      </c>
      <c r="C2642" t="s">
        <v>74</v>
      </c>
      <c r="D2642" t="s">
        <v>68</v>
      </c>
      <c r="E2642" t="s">
        <v>81</v>
      </c>
      <c r="F2642" t="s">
        <v>200</v>
      </c>
      <c r="G2642" t="s">
        <v>95</v>
      </c>
      <c r="H2642" t="s">
        <v>99</v>
      </c>
      <c r="I2642" t="s">
        <v>201</v>
      </c>
      <c r="J2642" t="s">
        <v>111</v>
      </c>
      <c r="K2642" t="s">
        <v>202</v>
      </c>
      <c r="L2642">
        <v>9</v>
      </c>
      <c r="X2642" s="16"/>
      <c r="Y2642" t="s">
        <v>69</v>
      </c>
      <c r="AB2642">
        <v>4</v>
      </c>
      <c r="AE2642" s="16"/>
      <c r="AF2642" s="16"/>
      <c r="AG2642" s="16"/>
      <c r="AH2642" s="16"/>
      <c r="AI2642" s="16"/>
      <c r="AJ2642" s="16"/>
      <c r="AK2642">
        <v>10</v>
      </c>
      <c r="AL2642" s="16">
        <v>8</v>
      </c>
      <c r="AM2642" s="16">
        <v>9</v>
      </c>
      <c r="AN2642" s="16">
        <v>10</v>
      </c>
      <c r="AO2642" s="16">
        <v>10</v>
      </c>
      <c r="AP2642" s="16">
        <v>8</v>
      </c>
      <c r="AQ2642" s="16">
        <v>1</v>
      </c>
      <c r="AR2642" s="16">
        <v>3</v>
      </c>
      <c r="AS2642" s="16">
        <v>4</v>
      </c>
      <c r="AT2642" s="16">
        <v>2</v>
      </c>
      <c r="AU2642">
        <v>0</v>
      </c>
      <c r="AV2642">
        <v>1</v>
      </c>
      <c r="AW2642">
        <v>0</v>
      </c>
      <c r="AX2642">
        <v>0</v>
      </c>
      <c r="AY2642">
        <v>0</v>
      </c>
      <c r="AZ2642">
        <v>0</v>
      </c>
    </row>
    <row r="2643" spans="1:52" x14ac:dyDescent="0.35">
      <c r="A2643">
        <v>16730</v>
      </c>
      <c r="B2643" t="s">
        <v>69</v>
      </c>
      <c r="C2643" t="s">
        <v>74</v>
      </c>
      <c r="D2643" t="s">
        <v>68</v>
      </c>
      <c r="E2643" t="s">
        <v>82</v>
      </c>
      <c r="F2643" t="s">
        <v>198</v>
      </c>
      <c r="G2643" t="s">
        <v>94</v>
      </c>
      <c r="H2643" t="s">
        <v>98</v>
      </c>
      <c r="I2643" t="s">
        <v>199</v>
      </c>
      <c r="J2643" t="s">
        <v>110</v>
      </c>
      <c r="K2643" t="s">
        <v>204</v>
      </c>
      <c r="L2643">
        <v>10</v>
      </c>
      <c r="P2643">
        <v>7</v>
      </c>
      <c r="Q2643">
        <v>9</v>
      </c>
      <c r="R2643">
        <v>9</v>
      </c>
      <c r="S2643">
        <v>7</v>
      </c>
      <c r="T2643">
        <v>9</v>
      </c>
      <c r="U2643">
        <v>9</v>
      </c>
      <c r="V2643" t="s">
        <v>123</v>
      </c>
      <c r="X2643">
        <v>5</v>
      </c>
      <c r="Y2643" t="s">
        <v>69</v>
      </c>
      <c r="AB2643">
        <v>4</v>
      </c>
      <c r="AE2643" s="16"/>
      <c r="AF2643" s="16"/>
      <c r="AG2643" s="16"/>
      <c r="AH2643" s="16"/>
      <c r="AI2643" s="16"/>
      <c r="AJ2643" s="16"/>
      <c r="AL2643" s="16"/>
      <c r="AM2643" s="16"/>
      <c r="AN2643" s="16"/>
      <c r="AO2643" s="16"/>
      <c r="AP2643" s="16"/>
      <c r="AQ2643" s="16"/>
      <c r="AR2643" s="16"/>
      <c r="AS2643" s="16"/>
      <c r="AT2643" s="16"/>
      <c r="AU2643">
        <v>1</v>
      </c>
      <c r="AV2643">
        <v>0</v>
      </c>
      <c r="AW2643">
        <v>0</v>
      </c>
      <c r="AX2643">
        <v>1</v>
      </c>
      <c r="AY2643">
        <v>0</v>
      </c>
      <c r="AZ2643">
        <v>0</v>
      </c>
    </row>
    <row r="2644" spans="1:52" x14ac:dyDescent="0.35">
      <c r="A2644">
        <v>16731</v>
      </c>
      <c r="B2644" t="s">
        <v>69</v>
      </c>
      <c r="C2644" t="s">
        <v>74</v>
      </c>
      <c r="D2644" t="s">
        <v>68</v>
      </c>
      <c r="E2644" t="s">
        <v>81</v>
      </c>
      <c r="F2644" t="s">
        <v>200</v>
      </c>
      <c r="G2644" t="s">
        <v>96</v>
      </c>
      <c r="H2644" t="s">
        <v>97</v>
      </c>
      <c r="I2644" t="s">
        <v>197</v>
      </c>
      <c r="J2644" t="s">
        <v>110</v>
      </c>
      <c r="K2644" t="s">
        <v>116</v>
      </c>
      <c r="L2644">
        <v>9</v>
      </c>
      <c r="P2644">
        <v>9</v>
      </c>
      <c r="Q2644">
        <v>8</v>
      </c>
      <c r="R2644">
        <v>8</v>
      </c>
      <c r="S2644">
        <v>8</v>
      </c>
      <c r="T2644">
        <v>10</v>
      </c>
      <c r="U2644">
        <v>8</v>
      </c>
      <c r="V2644" t="s">
        <v>123</v>
      </c>
      <c r="X2644">
        <v>4</v>
      </c>
      <c r="Y2644" t="s">
        <v>68</v>
      </c>
      <c r="Z2644">
        <v>10</v>
      </c>
      <c r="AA2644">
        <v>5</v>
      </c>
      <c r="AB2644">
        <v>5</v>
      </c>
      <c r="AC2644">
        <v>10</v>
      </c>
      <c r="AD2644" t="s">
        <v>129</v>
      </c>
      <c r="AE2644" s="16">
        <v>5</v>
      </c>
      <c r="AF2644" s="16">
        <v>3</v>
      </c>
      <c r="AG2644" s="16">
        <v>3</v>
      </c>
      <c r="AH2644" s="16">
        <v>4</v>
      </c>
      <c r="AI2644" s="16"/>
      <c r="AJ2644" s="16">
        <v>1</v>
      </c>
      <c r="AL2644" s="16"/>
      <c r="AM2644" s="16"/>
      <c r="AN2644" s="16"/>
      <c r="AO2644" s="16"/>
      <c r="AP2644" s="16"/>
      <c r="AQ2644" s="16"/>
      <c r="AR2644" s="16"/>
      <c r="AS2644" s="16"/>
      <c r="AT2644" s="16"/>
      <c r="AU2644">
        <v>0</v>
      </c>
      <c r="AV2644">
        <v>0</v>
      </c>
      <c r="AW2644">
        <v>1</v>
      </c>
      <c r="AX2644">
        <v>0</v>
      </c>
      <c r="AY2644">
        <v>0</v>
      </c>
      <c r="AZ2644">
        <v>0</v>
      </c>
    </row>
    <row r="2645" spans="1:52" x14ac:dyDescent="0.35">
      <c r="A2645">
        <v>16734</v>
      </c>
      <c r="B2645" t="s">
        <v>69</v>
      </c>
      <c r="C2645" t="s">
        <v>74</v>
      </c>
      <c r="D2645" t="s">
        <v>68</v>
      </c>
      <c r="E2645" t="s">
        <v>80</v>
      </c>
      <c r="F2645" t="s">
        <v>196</v>
      </c>
      <c r="G2645" t="s">
        <v>96</v>
      </c>
      <c r="H2645" t="s">
        <v>97</v>
      </c>
      <c r="I2645" t="s">
        <v>206</v>
      </c>
      <c r="J2645" t="s">
        <v>112</v>
      </c>
      <c r="K2645" t="s">
        <v>202</v>
      </c>
      <c r="L2645">
        <v>9</v>
      </c>
      <c r="X2645" s="16"/>
      <c r="Y2645" t="s">
        <v>68</v>
      </c>
      <c r="Z2645">
        <v>8</v>
      </c>
      <c r="AA2645">
        <v>4</v>
      </c>
      <c r="AB2645">
        <v>5</v>
      </c>
      <c r="AC2645">
        <v>8</v>
      </c>
      <c r="AD2645" t="s">
        <v>128</v>
      </c>
      <c r="AE2645" s="16">
        <v>5</v>
      </c>
      <c r="AF2645" s="16">
        <v>5</v>
      </c>
      <c r="AG2645" s="16">
        <v>4</v>
      </c>
      <c r="AH2645" s="16">
        <v>4</v>
      </c>
      <c r="AI2645" s="16">
        <v>2</v>
      </c>
      <c r="AJ2645" s="16"/>
      <c r="AK2645">
        <v>10</v>
      </c>
      <c r="AL2645" s="16">
        <v>8</v>
      </c>
      <c r="AM2645" s="16">
        <v>7</v>
      </c>
      <c r="AN2645" s="16">
        <v>9</v>
      </c>
      <c r="AO2645" s="16">
        <v>9</v>
      </c>
      <c r="AP2645" s="16">
        <v>10</v>
      </c>
      <c r="AQ2645" s="16">
        <v>1</v>
      </c>
      <c r="AR2645" s="16">
        <v>4</v>
      </c>
      <c r="AS2645" s="16">
        <v>2</v>
      </c>
      <c r="AT2645" s="16">
        <v>3</v>
      </c>
      <c r="AU2645">
        <v>0</v>
      </c>
      <c r="AV2645">
        <v>0</v>
      </c>
      <c r="AW2645">
        <v>0</v>
      </c>
      <c r="AX2645">
        <v>1</v>
      </c>
      <c r="AY2645">
        <v>0</v>
      </c>
      <c r="AZ2645">
        <v>0</v>
      </c>
    </row>
    <row r="2646" spans="1:52" x14ac:dyDescent="0.35">
      <c r="A2646">
        <v>16735</v>
      </c>
      <c r="B2646" t="s">
        <v>69</v>
      </c>
      <c r="C2646" t="s">
        <v>74</v>
      </c>
      <c r="D2646" t="s">
        <v>68</v>
      </c>
      <c r="E2646" t="s">
        <v>79</v>
      </c>
      <c r="F2646" t="s">
        <v>208</v>
      </c>
      <c r="G2646" t="s">
        <v>94</v>
      </c>
      <c r="H2646" t="s">
        <v>98</v>
      </c>
      <c r="I2646" t="s">
        <v>203</v>
      </c>
      <c r="J2646" t="s">
        <v>111</v>
      </c>
      <c r="K2646" t="s">
        <v>116</v>
      </c>
      <c r="L2646">
        <v>9</v>
      </c>
      <c r="X2646" s="16"/>
      <c r="Y2646" t="s">
        <v>69</v>
      </c>
      <c r="AB2646">
        <v>4</v>
      </c>
      <c r="AE2646" s="16"/>
      <c r="AF2646" s="16"/>
      <c r="AG2646" s="16"/>
      <c r="AH2646" s="16"/>
      <c r="AI2646" s="16"/>
      <c r="AJ2646" s="16"/>
      <c r="AK2646">
        <v>8</v>
      </c>
      <c r="AL2646" s="16">
        <v>8</v>
      </c>
      <c r="AM2646" s="16">
        <v>8</v>
      </c>
      <c r="AN2646" s="16">
        <v>10</v>
      </c>
      <c r="AO2646" s="16">
        <v>10</v>
      </c>
      <c r="AP2646" s="16">
        <v>9</v>
      </c>
      <c r="AQ2646" s="16">
        <v>3</v>
      </c>
      <c r="AR2646" s="16">
        <v>1</v>
      </c>
      <c r="AS2646" s="16">
        <v>4</v>
      </c>
      <c r="AT2646" s="16">
        <v>2</v>
      </c>
      <c r="AU2646">
        <v>1</v>
      </c>
      <c r="AV2646">
        <v>1</v>
      </c>
      <c r="AW2646">
        <v>1</v>
      </c>
      <c r="AX2646">
        <v>1</v>
      </c>
      <c r="AY2646">
        <v>0</v>
      </c>
      <c r="AZ2646">
        <v>0</v>
      </c>
    </row>
    <row r="2647" spans="1:52" x14ac:dyDescent="0.35">
      <c r="A2647">
        <v>16737</v>
      </c>
      <c r="B2647" t="s">
        <v>69</v>
      </c>
      <c r="C2647" t="s">
        <v>74</v>
      </c>
      <c r="D2647" t="s">
        <v>68</v>
      </c>
      <c r="E2647" t="s">
        <v>80</v>
      </c>
      <c r="F2647" t="s">
        <v>198</v>
      </c>
      <c r="G2647" t="s">
        <v>96</v>
      </c>
      <c r="H2647" t="s">
        <v>98</v>
      </c>
      <c r="I2647" t="s">
        <v>197</v>
      </c>
      <c r="J2647" t="s">
        <v>111</v>
      </c>
      <c r="K2647" t="s">
        <v>204</v>
      </c>
      <c r="L2647">
        <v>6</v>
      </c>
      <c r="X2647" s="16"/>
      <c r="Y2647" t="s">
        <v>69</v>
      </c>
      <c r="AB2647">
        <v>2</v>
      </c>
      <c r="AE2647" s="16"/>
      <c r="AF2647" s="16"/>
      <c r="AG2647" s="16"/>
      <c r="AH2647" s="16"/>
      <c r="AI2647" s="16"/>
      <c r="AJ2647" s="16"/>
      <c r="AK2647">
        <v>3</v>
      </c>
      <c r="AL2647" s="16">
        <v>5</v>
      </c>
      <c r="AM2647" s="16">
        <v>4</v>
      </c>
      <c r="AN2647" s="16">
        <v>6</v>
      </c>
      <c r="AO2647" s="16">
        <v>5</v>
      </c>
      <c r="AP2647" s="16">
        <v>3</v>
      </c>
      <c r="AQ2647" s="16">
        <v>4</v>
      </c>
      <c r="AR2647" s="16">
        <v>1</v>
      </c>
      <c r="AS2647" s="16">
        <v>3</v>
      </c>
      <c r="AT2647" s="16">
        <v>2</v>
      </c>
      <c r="AU2647">
        <v>0</v>
      </c>
      <c r="AV2647">
        <v>1</v>
      </c>
      <c r="AW2647">
        <v>0</v>
      </c>
      <c r="AX2647">
        <v>1</v>
      </c>
      <c r="AY2647">
        <v>1</v>
      </c>
      <c r="AZ2647">
        <v>0</v>
      </c>
    </row>
    <row r="2648" spans="1:52" x14ac:dyDescent="0.35">
      <c r="A2648">
        <v>16739</v>
      </c>
      <c r="B2648" t="s">
        <v>69</v>
      </c>
      <c r="C2648" t="s">
        <v>74</v>
      </c>
      <c r="D2648" t="s">
        <v>68</v>
      </c>
      <c r="E2648" t="s">
        <v>80</v>
      </c>
      <c r="F2648" t="s">
        <v>200</v>
      </c>
      <c r="G2648" t="s">
        <v>94</v>
      </c>
      <c r="H2648" t="s">
        <v>97</v>
      </c>
      <c r="I2648" t="s">
        <v>197</v>
      </c>
      <c r="J2648" t="s">
        <v>111</v>
      </c>
      <c r="K2648" t="s">
        <v>204</v>
      </c>
      <c r="L2648">
        <v>10</v>
      </c>
      <c r="X2648" s="16"/>
      <c r="Y2648" t="s">
        <v>68</v>
      </c>
      <c r="Z2648">
        <v>9</v>
      </c>
      <c r="AA2648">
        <v>5</v>
      </c>
      <c r="AB2648">
        <v>5</v>
      </c>
      <c r="AC2648">
        <v>8</v>
      </c>
      <c r="AD2648" t="s">
        <v>128</v>
      </c>
      <c r="AE2648" s="16">
        <v>5</v>
      </c>
      <c r="AF2648" s="16">
        <v>5</v>
      </c>
      <c r="AG2648" s="16">
        <v>3</v>
      </c>
      <c r="AH2648" s="16">
        <v>4</v>
      </c>
      <c r="AI2648" s="16">
        <v>1</v>
      </c>
      <c r="AJ2648" s="16"/>
      <c r="AK2648">
        <v>9</v>
      </c>
      <c r="AL2648" s="16">
        <v>7</v>
      </c>
      <c r="AM2648" s="16">
        <v>9</v>
      </c>
      <c r="AN2648" s="16">
        <v>8</v>
      </c>
      <c r="AO2648" s="16">
        <v>10</v>
      </c>
      <c r="AP2648" s="16">
        <v>10</v>
      </c>
      <c r="AQ2648" s="16">
        <v>1</v>
      </c>
      <c r="AR2648" s="16">
        <v>4</v>
      </c>
      <c r="AS2648" s="16">
        <v>2</v>
      </c>
      <c r="AT2648" s="16">
        <v>3</v>
      </c>
      <c r="AU2648">
        <v>1</v>
      </c>
      <c r="AV2648">
        <v>1</v>
      </c>
      <c r="AW2648">
        <v>0</v>
      </c>
      <c r="AX2648">
        <v>1</v>
      </c>
      <c r="AY2648">
        <v>0</v>
      </c>
      <c r="AZ2648">
        <v>0</v>
      </c>
    </row>
    <row r="2649" spans="1:52" x14ac:dyDescent="0.35">
      <c r="A2649">
        <v>16742</v>
      </c>
      <c r="B2649" t="s">
        <v>69</v>
      </c>
      <c r="C2649" t="s">
        <v>74</v>
      </c>
      <c r="D2649" t="s">
        <v>68</v>
      </c>
      <c r="E2649" t="s">
        <v>86</v>
      </c>
      <c r="F2649" t="s">
        <v>198</v>
      </c>
      <c r="G2649" t="s">
        <v>94</v>
      </c>
      <c r="H2649" t="s">
        <v>97</v>
      </c>
      <c r="I2649" t="s">
        <v>203</v>
      </c>
      <c r="J2649" t="s">
        <v>111</v>
      </c>
      <c r="K2649" t="s">
        <v>204</v>
      </c>
      <c r="L2649">
        <v>8</v>
      </c>
      <c r="X2649" s="16"/>
      <c r="Y2649" t="s">
        <v>69</v>
      </c>
      <c r="AB2649">
        <v>4</v>
      </c>
      <c r="AE2649" s="16"/>
      <c r="AF2649" s="16"/>
      <c r="AG2649" s="16"/>
      <c r="AH2649" s="16"/>
      <c r="AI2649" s="16"/>
      <c r="AJ2649" s="16"/>
      <c r="AK2649">
        <v>7</v>
      </c>
      <c r="AL2649" s="16">
        <v>7</v>
      </c>
      <c r="AM2649" s="16">
        <v>7</v>
      </c>
      <c r="AN2649" s="16">
        <v>9</v>
      </c>
      <c r="AO2649" s="16">
        <v>7</v>
      </c>
      <c r="AP2649" s="16">
        <v>5</v>
      </c>
      <c r="AQ2649" s="16">
        <v>3</v>
      </c>
      <c r="AR2649" s="16">
        <v>1</v>
      </c>
      <c r="AS2649" s="16">
        <v>4</v>
      </c>
      <c r="AT2649" s="16">
        <v>2</v>
      </c>
      <c r="AU2649">
        <v>0</v>
      </c>
      <c r="AV2649">
        <v>1</v>
      </c>
      <c r="AW2649">
        <v>1</v>
      </c>
      <c r="AX2649">
        <v>1</v>
      </c>
      <c r="AY2649">
        <v>0</v>
      </c>
      <c r="AZ2649">
        <v>0</v>
      </c>
    </row>
    <row r="2650" spans="1:52" x14ac:dyDescent="0.35">
      <c r="A2650">
        <v>16745</v>
      </c>
      <c r="B2650" t="s">
        <v>69</v>
      </c>
      <c r="C2650" t="s">
        <v>74</v>
      </c>
      <c r="D2650" t="s">
        <v>68</v>
      </c>
      <c r="E2650" t="s">
        <v>84</v>
      </c>
      <c r="F2650" t="s">
        <v>196</v>
      </c>
      <c r="G2650" t="s">
        <v>96</v>
      </c>
      <c r="H2650" t="s">
        <v>97</v>
      </c>
      <c r="I2650" t="s">
        <v>199</v>
      </c>
      <c r="J2650" t="s">
        <v>111</v>
      </c>
      <c r="K2650" t="s">
        <v>202</v>
      </c>
      <c r="L2650">
        <v>6</v>
      </c>
      <c r="X2650" s="16"/>
      <c r="Y2650" t="s">
        <v>69</v>
      </c>
      <c r="AB2650">
        <v>5</v>
      </c>
      <c r="AE2650" s="16"/>
      <c r="AF2650" s="16"/>
      <c r="AG2650" s="16"/>
      <c r="AH2650" s="16"/>
      <c r="AI2650" s="16"/>
      <c r="AJ2650" s="16"/>
      <c r="AK2650">
        <v>7</v>
      </c>
      <c r="AL2650" s="16">
        <v>7</v>
      </c>
      <c r="AM2650" s="16">
        <v>10</v>
      </c>
      <c r="AN2650" s="16">
        <v>4</v>
      </c>
      <c r="AO2650" s="16">
        <v>10</v>
      </c>
      <c r="AP2650" s="16">
        <v>7</v>
      </c>
      <c r="AQ2650" s="16">
        <v>1</v>
      </c>
      <c r="AR2650" s="16">
        <v>3</v>
      </c>
      <c r="AS2650" s="16">
        <v>2</v>
      </c>
      <c r="AT2650" s="16">
        <v>4</v>
      </c>
      <c r="AU2650">
        <v>1</v>
      </c>
      <c r="AV2650">
        <v>0</v>
      </c>
      <c r="AW2650">
        <v>0</v>
      </c>
      <c r="AX2650">
        <v>0</v>
      </c>
      <c r="AY2650">
        <v>0</v>
      </c>
      <c r="AZ2650">
        <v>0</v>
      </c>
    </row>
    <row r="2651" spans="1:52" x14ac:dyDescent="0.35">
      <c r="A2651">
        <v>16748</v>
      </c>
      <c r="B2651" t="s">
        <v>69</v>
      </c>
      <c r="C2651" t="s">
        <v>74</v>
      </c>
      <c r="D2651" t="s">
        <v>68</v>
      </c>
      <c r="E2651" t="s">
        <v>78</v>
      </c>
      <c r="F2651" t="s">
        <v>198</v>
      </c>
      <c r="G2651" t="s">
        <v>95</v>
      </c>
      <c r="H2651" t="s">
        <v>97</v>
      </c>
      <c r="I2651" t="s">
        <v>197</v>
      </c>
      <c r="J2651" t="s">
        <v>111</v>
      </c>
      <c r="K2651" t="s">
        <v>113</v>
      </c>
      <c r="L2651">
        <v>4</v>
      </c>
      <c r="X2651" s="16"/>
      <c r="Y2651" t="s">
        <v>69</v>
      </c>
      <c r="AB2651">
        <v>3</v>
      </c>
      <c r="AE2651" s="16"/>
      <c r="AF2651" s="16"/>
      <c r="AG2651" s="16"/>
      <c r="AH2651" s="16"/>
      <c r="AI2651" s="16"/>
      <c r="AJ2651" s="16"/>
      <c r="AK2651">
        <v>5</v>
      </c>
      <c r="AL2651" s="16">
        <v>5</v>
      </c>
      <c r="AM2651" s="16">
        <v>6</v>
      </c>
      <c r="AN2651" s="16">
        <v>8</v>
      </c>
      <c r="AO2651" s="16">
        <v>7</v>
      </c>
      <c r="AP2651" s="16">
        <v>7</v>
      </c>
      <c r="AQ2651" s="16">
        <v>1</v>
      </c>
      <c r="AR2651" s="16">
        <v>4</v>
      </c>
      <c r="AS2651" s="16">
        <v>2</v>
      </c>
      <c r="AT2651" s="16">
        <v>3</v>
      </c>
      <c r="AU2651">
        <v>1</v>
      </c>
      <c r="AV2651">
        <v>1</v>
      </c>
      <c r="AW2651">
        <v>0</v>
      </c>
      <c r="AX2651">
        <v>1</v>
      </c>
      <c r="AY2651">
        <v>0</v>
      </c>
      <c r="AZ2651">
        <v>0</v>
      </c>
    </row>
    <row r="2652" spans="1:52" x14ac:dyDescent="0.35">
      <c r="A2652">
        <v>16751</v>
      </c>
      <c r="B2652" t="s">
        <v>69</v>
      </c>
      <c r="C2652" t="s">
        <v>74</v>
      </c>
      <c r="D2652" t="s">
        <v>68</v>
      </c>
      <c r="E2652" t="s">
        <v>81</v>
      </c>
      <c r="F2652" t="s">
        <v>198</v>
      </c>
      <c r="G2652" t="s">
        <v>95</v>
      </c>
      <c r="H2652" t="s">
        <v>98</v>
      </c>
      <c r="I2652" t="s">
        <v>199</v>
      </c>
      <c r="J2652" t="s">
        <v>111</v>
      </c>
      <c r="K2652" t="s">
        <v>116</v>
      </c>
      <c r="L2652">
        <v>9</v>
      </c>
      <c r="X2652" s="16"/>
      <c r="Y2652" t="s">
        <v>68</v>
      </c>
      <c r="Z2652">
        <v>10</v>
      </c>
      <c r="AA2652">
        <v>4</v>
      </c>
      <c r="AB2652">
        <v>4</v>
      </c>
      <c r="AC2652">
        <v>9</v>
      </c>
      <c r="AD2652" t="s">
        <v>128</v>
      </c>
      <c r="AE2652" s="16">
        <v>2</v>
      </c>
      <c r="AF2652" s="16">
        <v>5</v>
      </c>
      <c r="AG2652" s="16">
        <v>3</v>
      </c>
      <c r="AH2652" s="16">
        <v>5</v>
      </c>
      <c r="AI2652" s="16">
        <v>3</v>
      </c>
      <c r="AJ2652" s="16"/>
      <c r="AK2652">
        <v>10</v>
      </c>
      <c r="AL2652" s="16">
        <v>8</v>
      </c>
      <c r="AM2652" s="16">
        <v>9</v>
      </c>
      <c r="AN2652" s="16">
        <v>10</v>
      </c>
      <c r="AO2652" s="16">
        <v>8</v>
      </c>
      <c r="AP2652" s="16">
        <v>8</v>
      </c>
      <c r="AQ2652" s="16">
        <v>2</v>
      </c>
      <c r="AR2652" s="16">
        <v>1</v>
      </c>
      <c r="AS2652" s="16">
        <v>3</v>
      </c>
      <c r="AT2652" s="16">
        <v>4</v>
      </c>
      <c r="AU2652">
        <v>0</v>
      </c>
      <c r="AV2652">
        <v>0</v>
      </c>
      <c r="AW2652">
        <v>0</v>
      </c>
      <c r="AX2652">
        <v>1</v>
      </c>
      <c r="AY2652">
        <v>0</v>
      </c>
      <c r="AZ2652">
        <v>0</v>
      </c>
    </row>
    <row r="2653" spans="1:52" x14ac:dyDescent="0.35">
      <c r="A2653">
        <v>16754</v>
      </c>
      <c r="B2653" t="s">
        <v>69</v>
      </c>
      <c r="C2653" t="s">
        <v>74</v>
      </c>
      <c r="D2653" t="s">
        <v>68</v>
      </c>
      <c r="E2653" t="s">
        <v>76</v>
      </c>
      <c r="F2653" t="s">
        <v>200</v>
      </c>
      <c r="G2653" t="s">
        <v>96</v>
      </c>
      <c r="H2653" t="s">
        <v>98</v>
      </c>
      <c r="I2653" t="s">
        <v>197</v>
      </c>
      <c r="J2653" t="s">
        <v>111</v>
      </c>
      <c r="K2653" t="s">
        <v>204</v>
      </c>
      <c r="L2653">
        <v>8</v>
      </c>
      <c r="X2653" s="16"/>
      <c r="Y2653" t="s">
        <v>69</v>
      </c>
      <c r="AB2653">
        <v>4</v>
      </c>
      <c r="AE2653" s="16"/>
      <c r="AF2653" s="16"/>
      <c r="AG2653" s="16"/>
      <c r="AH2653" s="16"/>
      <c r="AI2653" s="16"/>
      <c r="AJ2653" s="16"/>
      <c r="AK2653">
        <v>7</v>
      </c>
      <c r="AL2653" s="16">
        <v>7</v>
      </c>
      <c r="AM2653" s="16">
        <v>9</v>
      </c>
      <c r="AN2653" s="16">
        <v>4</v>
      </c>
      <c r="AO2653" s="16">
        <v>9</v>
      </c>
      <c r="AP2653" s="16">
        <v>9</v>
      </c>
      <c r="AQ2653" s="16">
        <v>1</v>
      </c>
      <c r="AR2653" s="16">
        <v>3</v>
      </c>
      <c r="AS2653" s="16">
        <v>2</v>
      </c>
      <c r="AT2653" s="16">
        <v>4</v>
      </c>
      <c r="AU2653">
        <v>0</v>
      </c>
      <c r="AV2653">
        <v>1</v>
      </c>
      <c r="AW2653">
        <v>0</v>
      </c>
      <c r="AX2653">
        <v>1</v>
      </c>
      <c r="AY2653">
        <v>0</v>
      </c>
      <c r="AZ2653">
        <v>0</v>
      </c>
    </row>
    <row r="2654" spans="1:52" x14ac:dyDescent="0.35">
      <c r="A2654">
        <v>16757</v>
      </c>
      <c r="B2654" t="s">
        <v>69</v>
      </c>
      <c r="C2654" t="s">
        <v>74</v>
      </c>
      <c r="D2654" t="s">
        <v>68</v>
      </c>
      <c r="E2654" t="s">
        <v>79</v>
      </c>
      <c r="F2654" t="s">
        <v>198</v>
      </c>
      <c r="G2654" t="s">
        <v>96</v>
      </c>
      <c r="H2654" t="s">
        <v>97</v>
      </c>
      <c r="I2654" t="s">
        <v>206</v>
      </c>
      <c r="J2654" t="s">
        <v>110</v>
      </c>
      <c r="K2654" t="s">
        <v>202</v>
      </c>
      <c r="L2654">
        <v>8</v>
      </c>
      <c r="P2654">
        <v>7</v>
      </c>
      <c r="Q2654">
        <v>9</v>
      </c>
      <c r="R2654">
        <v>4</v>
      </c>
      <c r="S2654">
        <v>9</v>
      </c>
      <c r="T2654">
        <v>7</v>
      </c>
      <c r="U2654">
        <v>9</v>
      </c>
      <c r="V2654" t="s">
        <v>123</v>
      </c>
      <c r="X2654">
        <v>3</v>
      </c>
      <c r="Y2654" t="s">
        <v>69</v>
      </c>
      <c r="AB2654">
        <v>4</v>
      </c>
      <c r="AE2654" s="16"/>
      <c r="AF2654" s="16"/>
      <c r="AG2654" s="16"/>
      <c r="AH2654" s="16"/>
      <c r="AI2654" s="16"/>
      <c r="AJ2654" s="16"/>
      <c r="AL2654" s="16"/>
      <c r="AM2654" s="16"/>
      <c r="AN2654" s="16"/>
      <c r="AO2654" s="16"/>
      <c r="AP2654" s="16"/>
      <c r="AQ2654" s="16"/>
      <c r="AR2654" s="16"/>
      <c r="AS2654" s="16"/>
      <c r="AT2654" s="16"/>
      <c r="AU2654">
        <v>0</v>
      </c>
      <c r="AV2654">
        <v>0</v>
      </c>
      <c r="AW2654">
        <v>0</v>
      </c>
      <c r="AX2654">
        <v>0</v>
      </c>
      <c r="AY2654">
        <v>1</v>
      </c>
      <c r="AZ2654">
        <v>0</v>
      </c>
    </row>
    <row r="2655" spans="1:52" x14ac:dyDescent="0.35">
      <c r="A2655">
        <v>16758</v>
      </c>
      <c r="B2655" t="s">
        <v>69</v>
      </c>
      <c r="C2655" t="s">
        <v>74</v>
      </c>
      <c r="D2655" t="s">
        <v>68</v>
      </c>
      <c r="E2655" t="s">
        <v>83</v>
      </c>
      <c r="F2655" t="s">
        <v>196</v>
      </c>
      <c r="G2655" t="s">
        <v>96</v>
      </c>
      <c r="H2655" t="s">
        <v>97</v>
      </c>
      <c r="I2655" t="s">
        <v>203</v>
      </c>
      <c r="J2655" t="s">
        <v>111</v>
      </c>
      <c r="K2655" t="s">
        <v>117</v>
      </c>
      <c r="L2655">
        <v>6</v>
      </c>
      <c r="X2655" s="16"/>
      <c r="Y2655" t="s">
        <v>69</v>
      </c>
      <c r="AB2655">
        <v>5</v>
      </c>
      <c r="AE2655" s="16"/>
      <c r="AF2655" s="16"/>
      <c r="AG2655" s="16"/>
      <c r="AH2655" s="16"/>
      <c r="AI2655" s="16"/>
      <c r="AJ2655" s="16"/>
      <c r="AK2655">
        <v>5</v>
      </c>
      <c r="AL2655" s="16">
        <v>6</v>
      </c>
      <c r="AM2655" s="16">
        <v>6</v>
      </c>
      <c r="AN2655" s="16">
        <v>6</v>
      </c>
      <c r="AO2655" s="16">
        <v>7</v>
      </c>
      <c r="AP2655" s="16">
        <v>5</v>
      </c>
      <c r="AQ2655" s="16">
        <v>2</v>
      </c>
      <c r="AR2655" s="16">
        <v>4</v>
      </c>
      <c r="AS2655" s="16">
        <v>3</v>
      </c>
      <c r="AT2655" s="16">
        <v>1</v>
      </c>
      <c r="AU2655">
        <v>0</v>
      </c>
      <c r="AV2655">
        <v>0</v>
      </c>
      <c r="AW2655">
        <v>1</v>
      </c>
      <c r="AX2655">
        <v>0</v>
      </c>
      <c r="AY2655">
        <v>1</v>
      </c>
      <c r="AZ2655">
        <v>0</v>
      </c>
    </row>
    <row r="2656" spans="1:52" x14ac:dyDescent="0.35">
      <c r="A2656">
        <v>16763</v>
      </c>
      <c r="B2656" t="s">
        <v>69</v>
      </c>
      <c r="C2656" t="s">
        <v>74</v>
      </c>
      <c r="D2656" t="s">
        <v>68</v>
      </c>
      <c r="E2656" t="s">
        <v>81</v>
      </c>
      <c r="F2656" t="s">
        <v>196</v>
      </c>
      <c r="G2656" t="s">
        <v>96</v>
      </c>
      <c r="H2656" t="s">
        <v>97</v>
      </c>
      <c r="I2656" t="s">
        <v>203</v>
      </c>
      <c r="J2656" t="s">
        <v>111</v>
      </c>
      <c r="K2656" t="s">
        <v>202</v>
      </c>
      <c r="L2656">
        <v>10</v>
      </c>
      <c r="X2656" s="16"/>
      <c r="Y2656" t="s">
        <v>68</v>
      </c>
      <c r="Z2656">
        <v>10</v>
      </c>
      <c r="AA2656">
        <v>5</v>
      </c>
      <c r="AB2656">
        <v>5</v>
      </c>
      <c r="AC2656">
        <v>8</v>
      </c>
      <c r="AD2656" t="s">
        <v>128</v>
      </c>
      <c r="AE2656" s="16">
        <v>4</v>
      </c>
      <c r="AF2656" s="16">
        <v>3</v>
      </c>
      <c r="AG2656" s="16">
        <v>5</v>
      </c>
      <c r="AH2656" s="16">
        <v>5</v>
      </c>
      <c r="AI2656" s="16">
        <v>3</v>
      </c>
      <c r="AJ2656" s="16"/>
      <c r="AK2656">
        <v>9</v>
      </c>
      <c r="AL2656" s="16">
        <v>8</v>
      </c>
      <c r="AM2656" s="16">
        <v>7</v>
      </c>
      <c r="AN2656" s="16">
        <v>9</v>
      </c>
      <c r="AO2656" s="16">
        <v>7</v>
      </c>
      <c r="AP2656" s="16">
        <v>7</v>
      </c>
      <c r="AQ2656" s="16">
        <v>1</v>
      </c>
      <c r="AR2656" s="16">
        <v>4</v>
      </c>
      <c r="AS2656" s="16">
        <v>2</v>
      </c>
      <c r="AT2656" s="16">
        <v>3</v>
      </c>
      <c r="AU2656">
        <v>1</v>
      </c>
      <c r="AV2656">
        <v>1</v>
      </c>
      <c r="AW2656">
        <v>0</v>
      </c>
      <c r="AX2656">
        <v>1</v>
      </c>
      <c r="AY2656">
        <v>0</v>
      </c>
      <c r="AZ2656">
        <v>0</v>
      </c>
    </row>
    <row r="2657" spans="1:52" x14ac:dyDescent="0.35">
      <c r="A2657">
        <v>16767</v>
      </c>
      <c r="B2657" t="s">
        <v>69</v>
      </c>
      <c r="C2657" t="s">
        <v>74</v>
      </c>
      <c r="D2657" t="s">
        <v>68</v>
      </c>
      <c r="E2657" t="s">
        <v>86</v>
      </c>
      <c r="F2657" t="s">
        <v>196</v>
      </c>
      <c r="G2657" t="s">
        <v>96</v>
      </c>
      <c r="H2657" t="s">
        <v>98</v>
      </c>
      <c r="I2657" t="s">
        <v>201</v>
      </c>
      <c r="J2657" t="s">
        <v>111</v>
      </c>
      <c r="K2657" t="s">
        <v>204</v>
      </c>
      <c r="L2657">
        <v>9</v>
      </c>
      <c r="X2657" s="16"/>
      <c r="Y2657" t="s">
        <v>69</v>
      </c>
      <c r="AB2657">
        <v>4</v>
      </c>
      <c r="AE2657" s="16"/>
      <c r="AF2657" s="16"/>
      <c r="AG2657" s="16"/>
      <c r="AH2657" s="16"/>
      <c r="AI2657" s="16"/>
      <c r="AJ2657" s="16"/>
      <c r="AK2657">
        <v>8</v>
      </c>
      <c r="AL2657" s="16">
        <v>9</v>
      </c>
      <c r="AM2657" s="16">
        <v>8</v>
      </c>
      <c r="AN2657" s="16">
        <v>10</v>
      </c>
      <c r="AO2657" s="16">
        <v>7</v>
      </c>
      <c r="AP2657" s="16">
        <v>7</v>
      </c>
      <c r="AQ2657" s="16">
        <v>1</v>
      </c>
      <c r="AR2657" s="16">
        <v>3</v>
      </c>
      <c r="AS2657" s="16">
        <v>2</v>
      </c>
      <c r="AT2657" s="16">
        <v>4</v>
      </c>
      <c r="AU2657">
        <v>1</v>
      </c>
      <c r="AV2657">
        <v>0</v>
      </c>
      <c r="AW2657">
        <v>1</v>
      </c>
      <c r="AX2657">
        <v>1</v>
      </c>
      <c r="AY2657">
        <v>0</v>
      </c>
      <c r="AZ2657">
        <v>0</v>
      </c>
    </row>
    <row r="2658" spans="1:52" x14ac:dyDescent="0.35">
      <c r="A2658">
        <v>16770</v>
      </c>
      <c r="B2658" t="s">
        <v>69</v>
      </c>
      <c r="C2658" t="s">
        <v>74</v>
      </c>
      <c r="D2658" t="s">
        <v>68</v>
      </c>
      <c r="E2658" t="s">
        <v>81</v>
      </c>
      <c r="F2658" t="s">
        <v>208</v>
      </c>
      <c r="G2658" t="s">
        <v>94</v>
      </c>
      <c r="H2658" t="s">
        <v>100</v>
      </c>
      <c r="I2658" t="s">
        <v>199</v>
      </c>
      <c r="J2658" t="s">
        <v>111</v>
      </c>
      <c r="K2658" t="s">
        <v>204</v>
      </c>
      <c r="L2658">
        <v>9</v>
      </c>
      <c r="X2658" s="16"/>
      <c r="Y2658" t="s">
        <v>69</v>
      </c>
      <c r="AB2658">
        <v>4</v>
      </c>
      <c r="AE2658" s="16"/>
      <c r="AF2658" s="16"/>
      <c r="AG2658" s="16"/>
      <c r="AH2658" s="16"/>
      <c r="AI2658" s="16"/>
      <c r="AJ2658" s="16"/>
      <c r="AK2658">
        <v>8</v>
      </c>
      <c r="AL2658" s="16">
        <v>10</v>
      </c>
      <c r="AM2658" s="16">
        <v>10</v>
      </c>
      <c r="AN2658" s="16">
        <v>7</v>
      </c>
      <c r="AO2658" s="16">
        <v>8</v>
      </c>
      <c r="AP2658" s="16">
        <v>7</v>
      </c>
      <c r="AQ2658" s="16">
        <v>1</v>
      </c>
      <c r="AR2658" s="16">
        <v>4</v>
      </c>
      <c r="AS2658" s="16">
        <v>3</v>
      </c>
      <c r="AT2658" s="16">
        <v>2</v>
      </c>
      <c r="AU2658">
        <v>1</v>
      </c>
      <c r="AV2658">
        <v>0</v>
      </c>
      <c r="AW2658">
        <v>0</v>
      </c>
      <c r="AX2658">
        <v>0</v>
      </c>
      <c r="AY2658">
        <v>0</v>
      </c>
      <c r="AZ2658">
        <v>0</v>
      </c>
    </row>
    <row r="2659" spans="1:52" x14ac:dyDescent="0.35">
      <c r="A2659">
        <v>16771</v>
      </c>
      <c r="B2659" t="s">
        <v>69</v>
      </c>
      <c r="C2659" t="s">
        <v>74</v>
      </c>
      <c r="D2659" t="s">
        <v>68</v>
      </c>
      <c r="E2659" t="s">
        <v>78</v>
      </c>
      <c r="F2659" t="s">
        <v>92</v>
      </c>
      <c r="G2659" t="s">
        <v>93</v>
      </c>
      <c r="H2659" t="s">
        <v>98</v>
      </c>
      <c r="I2659" t="s">
        <v>199</v>
      </c>
      <c r="J2659" t="s">
        <v>111</v>
      </c>
      <c r="K2659" t="s">
        <v>204</v>
      </c>
      <c r="L2659">
        <v>8</v>
      </c>
      <c r="X2659" s="16"/>
      <c r="Y2659" t="s">
        <v>68</v>
      </c>
      <c r="Z2659">
        <v>9</v>
      </c>
      <c r="AA2659">
        <v>4</v>
      </c>
      <c r="AB2659">
        <v>5</v>
      </c>
      <c r="AC2659">
        <v>9</v>
      </c>
      <c r="AD2659" t="s">
        <v>128</v>
      </c>
      <c r="AE2659" s="16">
        <v>3</v>
      </c>
      <c r="AF2659" s="16">
        <v>3</v>
      </c>
      <c r="AG2659" s="16">
        <v>3</v>
      </c>
      <c r="AH2659" s="16">
        <v>5</v>
      </c>
      <c r="AI2659" s="16">
        <v>2</v>
      </c>
      <c r="AJ2659" s="16"/>
      <c r="AK2659">
        <v>9</v>
      </c>
      <c r="AL2659" s="16">
        <v>10</v>
      </c>
      <c r="AM2659" s="16">
        <v>8</v>
      </c>
      <c r="AN2659" s="16">
        <v>7</v>
      </c>
      <c r="AO2659" s="16">
        <v>8</v>
      </c>
      <c r="AP2659" s="16">
        <v>10</v>
      </c>
      <c r="AQ2659" s="16">
        <v>2</v>
      </c>
      <c r="AR2659" s="16">
        <v>4</v>
      </c>
      <c r="AS2659" s="16">
        <v>1</v>
      </c>
      <c r="AT2659" s="16">
        <v>3</v>
      </c>
      <c r="AU2659">
        <v>0</v>
      </c>
      <c r="AV2659">
        <v>0</v>
      </c>
      <c r="AW2659">
        <v>0</v>
      </c>
      <c r="AX2659">
        <v>0</v>
      </c>
      <c r="AY2659">
        <v>1</v>
      </c>
      <c r="AZ2659">
        <v>0</v>
      </c>
    </row>
    <row r="2660" spans="1:52" x14ac:dyDescent="0.35">
      <c r="A2660">
        <v>16773</v>
      </c>
      <c r="B2660" t="s">
        <v>69</v>
      </c>
      <c r="C2660" t="s">
        <v>74</v>
      </c>
      <c r="D2660" t="s">
        <v>68</v>
      </c>
      <c r="E2660" t="s">
        <v>84</v>
      </c>
      <c r="F2660" t="s">
        <v>196</v>
      </c>
      <c r="G2660" t="s">
        <v>96</v>
      </c>
      <c r="H2660" t="s">
        <v>97</v>
      </c>
      <c r="I2660" t="s">
        <v>197</v>
      </c>
      <c r="J2660" t="s">
        <v>111</v>
      </c>
      <c r="K2660" t="s">
        <v>202</v>
      </c>
      <c r="L2660">
        <v>10</v>
      </c>
      <c r="X2660" s="16"/>
      <c r="Y2660" t="s">
        <v>68</v>
      </c>
      <c r="Z2660">
        <v>9</v>
      </c>
      <c r="AA2660">
        <v>5</v>
      </c>
      <c r="AB2660">
        <v>5</v>
      </c>
      <c r="AC2660">
        <v>9</v>
      </c>
      <c r="AD2660" t="s">
        <v>129</v>
      </c>
      <c r="AE2660" s="16">
        <v>4</v>
      </c>
      <c r="AF2660" s="16">
        <v>4</v>
      </c>
      <c r="AG2660" s="16">
        <v>3</v>
      </c>
      <c r="AH2660" s="16">
        <v>4</v>
      </c>
      <c r="AI2660" s="16"/>
      <c r="AJ2660" s="16">
        <v>1</v>
      </c>
      <c r="AK2660">
        <v>9</v>
      </c>
      <c r="AL2660" s="16">
        <v>8</v>
      </c>
      <c r="AM2660" s="16">
        <v>9</v>
      </c>
      <c r="AN2660" s="16">
        <v>8</v>
      </c>
      <c r="AO2660" s="16">
        <v>9</v>
      </c>
      <c r="AP2660" s="16">
        <v>10</v>
      </c>
      <c r="AQ2660" s="16">
        <v>1</v>
      </c>
      <c r="AR2660" s="16">
        <v>4</v>
      </c>
      <c r="AS2660" s="16">
        <v>2</v>
      </c>
      <c r="AT2660" s="16">
        <v>3</v>
      </c>
      <c r="AU2660">
        <v>1</v>
      </c>
      <c r="AV2660">
        <v>1</v>
      </c>
      <c r="AW2660">
        <v>1</v>
      </c>
      <c r="AX2660">
        <v>1</v>
      </c>
      <c r="AY2660">
        <v>0</v>
      </c>
      <c r="AZ2660">
        <v>0</v>
      </c>
    </row>
    <row r="2661" spans="1:52" x14ac:dyDescent="0.35">
      <c r="A2661">
        <v>16774</v>
      </c>
      <c r="B2661" t="s">
        <v>69</v>
      </c>
      <c r="C2661" t="s">
        <v>74</v>
      </c>
      <c r="D2661" t="s">
        <v>68</v>
      </c>
      <c r="E2661" t="s">
        <v>84</v>
      </c>
      <c r="F2661" t="s">
        <v>198</v>
      </c>
      <c r="G2661" t="s">
        <v>95</v>
      </c>
      <c r="H2661" t="s">
        <v>98</v>
      </c>
      <c r="I2661" t="s">
        <v>199</v>
      </c>
      <c r="J2661" t="s">
        <v>111</v>
      </c>
      <c r="K2661" t="s">
        <v>202</v>
      </c>
      <c r="L2661">
        <v>8</v>
      </c>
      <c r="X2661" s="16"/>
      <c r="Y2661" t="s">
        <v>69</v>
      </c>
      <c r="AB2661">
        <v>4</v>
      </c>
      <c r="AE2661" s="16"/>
      <c r="AF2661" s="16"/>
      <c r="AG2661" s="16"/>
      <c r="AH2661" s="16"/>
      <c r="AI2661" s="16"/>
      <c r="AJ2661" s="16"/>
      <c r="AK2661">
        <v>9</v>
      </c>
      <c r="AL2661" s="16">
        <v>10</v>
      </c>
      <c r="AM2661" s="16">
        <v>7</v>
      </c>
      <c r="AN2661" s="16">
        <v>8</v>
      </c>
      <c r="AO2661" s="16">
        <v>7</v>
      </c>
      <c r="AP2661" s="16">
        <v>8</v>
      </c>
      <c r="AQ2661" s="16">
        <v>1</v>
      </c>
      <c r="AR2661" s="16">
        <v>3</v>
      </c>
      <c r="AS2661" s="16">
        <v>2</v>
      </c>
      <c r="AT2661" s="16">
        <v>4</v>
      </c>
      <c r="AU2661">
        <v>1</v>
      </c>
      <c r="AV2661">
        <v>0</v>
      </c>
      <c r="AW2661">
        <v>0</v>
      </c>
      <c r="AX2661">
        <v>0</v>
      </c>
      <c r="AY2661">
        <v>0</v>
      </c>
      <c r="AZ2661">
        <v>0</v>
      </c>
    </row>
    <row r="2662" spans="1:52" x14ac:dyDescent="0.35">
      <c r="A2662">
        <v>16775</v>
      </c>
      <c r="B2662" t="s">
        <v>69</v>
      </c>
      <c r="C2662" t="s">
        <v>74</v>
      </c>
      <c r="D2662" t="s">
        <v>68</v>
      </c>
      <c r="E2662" t="s">
        <v>79</v>
      </c>
      <c r="F2662" t="s">
        <v>198</v>
      </c>
      <c r="G2662" t="s">
        <v>96</v>
      </c>
      <c r="H2662" t="s">
        <v>98</v>
      </c>
      <c r="I2662" t="s">
        <v>206</v>
      </c>
      <c r="J2662" t="s">
        <v>111</v>
      </c>
      <c r="K2662" t="s">
        <v>204</v>
      </c>
      <c r="L2662">
        <v>7</v>
      </c>
      <c r="X2662" s="16"/>
      <c r="Y2662" t="s">
        <v>68</v>
      </c>
      <c r="Z2662">
        <v>6</v>
      </c>
      <c r="AA2662">
        <v>2</v>
      </c>
      <c r="AB2662">
        <v>5</v>
      </c>
      <c r="AC2662">
        <v>9</v>
      </c>
      <c r="AD2662" t="s">
        <v>129</v>
      </c>
      <c r="AE2662" s="16">
        <v>5</v>
      </c>
      <c r="AF2662" s="16">
        <v>4</v>
      </c>
      <c r="AG2662" s="16">
        <v>5</v>
      </c>
      <c r="AH2662" s="16">
        <v>4</v>
      </c>
      <c r="AI2662" s="16"/>
      <c r="AJ2662" s="16">
        <v>1</v>
      </c>
      <c r="AK2662">
        <v>8</v>
      </c>
      <c r="AL2662" s="16">
        <v>10</v>
      </c>
      <c r="AM2662" s="16">
        <v>8</v>
      </c>
      <c r="AN2662" s="16">
        <v>9</v>
      </c>
      <c r="AO2662" s="16">
        <v>8</v>
      </c>
      <c r="AP2662" s="16">
        <v>8</v>
      </c>
      <c r="AQ2662" s="16">
        <v>2</v>
      </c>
      <c r="AR2662" s="16">
        <v>1</v>
      </c>
      <c r="AS2662" s="16">
        <v>4</v>
      </c>
      <c r="AT2662" s="16">
        <v>3</v>
      </c>
      <c r="AU2662">
        <v>1</v>
      </c>
      <c r="AV2662">
        <v>0</v>
      </c>
      <c r="AW2662">
        <v>0</v>
      </c>
      <c r="AX2662">
        <v>0</v>
      </c>
      <c r="AY2662">
        <v>0</v>
      </c>
      <c r="AZ2662">
        <v>0</v>
      </c>
    </row>
    <row r="2663" spans="1:52" x14ac:dyDescent="0.35">
      <c r="A2663">
        <v>16779</v>
      </c>
      <c r="B2663" t="s">
        <v>69</v>
      </c>
      <c r="C2663" t="s">
        <v>74</v>
      </c>
      <c r="D2663" t="s">
        <v>68</v>
      </c>
      <c r="E2663" t="s">
        <v>84</v>
      </c>
      <c r="F2663" t="s">
        <v>198</v>
      </c>
      <c r="G2663" t="s">
        <v>95</v>
      </c>
      <c r="H2663" t="s">
        <v>97</v>
      </c>
      <c r="I2663" t="s">
        <v>206</v>
      </c>
      <c r="J2663" t="s">
        <v>111</v>
      </c>
      <c r="K2663" t="s">
        <v>202</v>
      </c>
      <c r="L2663">
        <v>7</v>
      </c>
      <c r="X2663" s="16"/>
      <c r="Y2663" t="s">
        <v>68</v>
      </c>
      <c r="Z2663">
        <v>5</v>
      </c>
      <c r="AA2663">
        <v>2</v>
      </c>
      <c r="AB2663">
        <v>4</v>
      </c>
      <c r="AC2663">
        <v>8</v>
      </c>
      <c r="AD2663" t="s">
        <v>129</v>
      </c>
      <c r="AE2663" s="16">
        <v>4</v>
      </c>
      <c r="AF2663" s="16">
        <v>5</v>
      </c>
      <c r="AG2663" s="16">
        <v>5</v>
      </c>
      <c r="AH2663" s="16">
        <v>4</v>
      </c>
      <c r="AI2663" s="16"/>
      <c r="AJ2663" s="16">
        <v>2</v>
      </c>
      <c r="AK2663">
        <v>9</v>
      </c>
      <c r="AL2663" s="16">
        <v>8</v>
      </c>
      <c r="AM2663" s="16">
        <v>7</v>
      </c>
      <c r="AN2663" s="16">
        <v>8</v>
      </c>
      <c r="AO2663" s="16">
        <v>7</v>
      </c>
      <c r="AP2663" s="16">
        <v>8</v>
      </c>
      <c r="AQ2663" s="16">
        <v>2</v>
      </c>
      <c r="AR2663" s="16">
        <v>1</v>
      </c>
      <c r="AS2663" s="16">
        <v>4</v>
      </c>
      <c r="AT2663" s="16">
        <v>3</v>
      </c>
      <c r="AU2663">
        <v>1</v>
      </c>
      <c r="AV2663">
        <v>0</v>
      </c>
      <c r="AW2663">
        <v>0</v>
      </c>
      <c r="AX2663">
        <v>0</v>
      </c>
      <c r="AY2663">
        <v>0</v>
      </c>
      <c r="AZ2663">
        <v>0</v>
      </c>
    </row>
    <row r="2664" spans="1:52" x14ac:dyDescent="0.35">
      <c r="A2664">
        <v>16780</v>
      </c>
      <c r="B2664" t="s">
        <v>69</v>
      </c>
      <c r="C2664" t="s">
        <v>74</v>
      </c>
      <c r="D2664" t="s">
        <v>68</v>
      </c>
      <c r="E2664" t="s">
        <v>78</v>
      </c>
      <c r="F2664" t="s">
        <v>208</v>
      </c>
      <c r="G2664" t="s">
        <v>96</v>
      </c>
      <c r="H2664" t="s">
        <v>98</v>
      </c>
      <c r="I2664" t="s">
        <v>205</v>
      </c>
      <c r="J2664" t="s">
        <v>110</v>
      </c>
      <c r="K2664" t="s">
        <v>116</v>
      </c>
      <c r="L2664">
        <v>10</v>
      </c>
      <c r="P2664">
        <v>10</v>
      </c>
      <c r="Q2664">
        <v>10</v>
      </c>
      <c r="R2664">
        <v>9</v>
      </c>
      <c r="S2664">
        <v>9</v>
      </c>
      <c r="T2664">
        <v>10</v>
      </c>
      <c r="U2664">
        <v>10</v>
      </c>
      <c r="V2664" t="s">
        <v>123</v>
      </c>
      <c r="X2664">
        <v>4</v>
      </c>
      <c r="Y2664" t="s">
        <v>68</v>
      </c>
      <c r="Z2664">
        <v>9</v>
      </c>
      <c r="AA2664">
        <v>5</v>
      </c>
      <c r="AB2664">
        <v>4</v>
      </c>
      <c r="AC2664">
        <v>9</v>
      </c>
      <c r="AD2664" t="s">
        <v>129</v>
      </c>
      <c r="AE2664" s="16">
        <v>5</v>
      </c>
      <c r="AF2664" s="16">
        <v>4</v>
      </c>
      <c r="AG2664" s="16">
        <v>4</v>
      </c>
      <c r="AH2664" s="16">
        <v>5</v>
      </c>
      <c r="AI2664" s="16"/>
      <c r="AJ2664" s="16">
        <v>2</v>
      </c>
      <c r="AL2664" s="16"/>
      <c r="AM2664" s="16"/>
      <c r="AN2664" s="16"/>
      <c r="AO2664" s="16"/>
      <c r="AP2664" s="16"/>
      <c r="AQ2664" s="16"/>
      <c r="AR2664" s="16"/>
      <c r="AS2664" s="16"/>
      <c r="AT2664" s="16"/>
      <c r="AU2664">
        <v>1</v>
      </c>
      <c r="AV2664">
        <v>0</v>
      </c>
      <c r="AW2664">
        <v>0</v>
      </c>
      <c r="AX2664">
        <v>0</v>
      </c>
      <c r="AY2664">
        <v>0</v>
      </c>
      <c r="AZ2664">
        <v>0</v>
      </c>
    </row>
    <row r="2665" spans="1:52" x14ac:dyDescent="0.35">
      <c r="A2665">
        <v>16782</v>
      </c>
      <c r="B2665" t="s">
        <v>69</v>
      </c>
      <c r="C2665" t="s">
        <v>74</v>
      </c>
      <c r="D2665" t="s">
        <v>68</v>
      </c>
      <c r="E2665" t="s">
        <v>86</v>
      </c>
      <c r="F2665" t="s">
        <v>198</v>
      </c>
      <c r="G2665" t="s">
        <v>94</v>
      </c>
      <c r="H2665" t="s">
        <v>98</v>
      </c>
      <c r="I2665" t="s">
        <v>197</v>
      </c>
      <c r="J2665" t="s">
        <v>111</v>
      </c>
      <c r="K2665" t="s">
        <v>202</v>
      </c>
      <c r="L2665">
        <v>8</v>
      </c>
      <c r="X2665" s="16"/>
      <c r="Y2665" t="s">
        <v>69</v>
      </c>
      <c r="AB2665">
        <v>4</v>
      </c>
      <c r="AE2665" s="16"/>
      <c r="AF2665" s="16"/>
      <c r="AG2665" s="16"/>
      <c r="AH2665" s="16"/>
      <c r="AI2665" s="16"/>
      <c r="AJ2665" s="16"/>
      <c r="AK2665">
        <v>10</v>
      </c>
      <c r="AL2665" s="16">
        <v>9</v>
      </c>
      <c r="AM2665" s="16">
        <v>8</v>
      </c>
      <c r="AN2665" s="16">
        <v>7</v>
      </c>
      <c r="AO2665" s="16">
        <v>10</v>
      </c>
      <c r="AP2665" s="16">
        <v>7</v>
      </c>
      <c r="AQ2665" s="16">
        <v>1</v>
      </c>
      <c r="AR2665" s="16">
        <v>4</v>
      </c>
      <c r="AS2665" s="16">
        <v>2</v>
      </c>
      <c r="AT2665" s="16">
        <v>3</v>
      </c>
      <c r="AU2665">
        <v>0</v>
      </c>
      <c r="AV2665">
        <v>1</v>
      </c>
      <c r="AW2665">
        <v>0</v>
      </c>
      <c r="AX2665">
        <v>1</v>
      </c>
      <c r="AY2665">
        <v>1</v>
      </c>
      <c r="AZ2665">
        <v>0</v>
      </c>
    </row>
    <row r="2666" spans="1:52" x14ac:dyDescent="0.35">
      <c r="A2666">
        <v>16788</v>
      </c>
      <c r="B2666" t="s">
        <v>69</v>
      </c>
      <c r="C2666" t="s">
        <v>74</v>
      </c>
      <c r="D2666" t="s">
        <v>68</v>
      </c>
      <c r="E2666" t="s">
        <v>80</v>
      </c>
      <c r="F2666" t="s">
        <v>200</v>
      </c>
      <c r="G2666" t="s">
        <v>95</v>
      </c>
      <c r="H2666" t="s">
        <v>99</v>
      </c>
      <c r="I2666" t="s">
        <v>207</v>
      </c>
      <c r="J2666" t="s">
        <v>111</v>
      </c>
      <c r="K2666" t="s">
        <v>204</v>
      </c>
      <c r="L2666">
        <v>6</v>
      </c>
      <c r="X2666" s="16"/>
      <c r="Y2666" t="s">
        <v>69</v>
      </c>
      <c r="AB2666">
        <v>5</v>
      </c>
      <c r="AE2666" s="16"/>
      <c r="AF2666" s="16"/>
      <c r="AG2666" s="16"/>
      <c r="AH2666" s="16"/>
      <c r="AI2666" s="16"/>
      <c r="AJ2666" s="16"/>
      <c r="AK2666">
        <v>7</v>
      </c>
      <c r="AL2666" s="16">
        <v>10</v>
      </c>
      <c r="AM2666" s="16">
        <v>8</v>
      </c>
      <c r="AN2666" s="16">
        <v>5</v>
      </c>
      <c r="AO2666" s="16">
        <v>8</v>
      </c>
      <c r="AP2666" s="16">
        <v>4</v>
      </c>
      <c r="AQ2666" s="16">
        <v>1</v>
      </c>
      <c r="AR2666" s="16">
        <v>3</v>
      </c>
      <c r="AS2666" s="16">
        <v>2</v>
      </c>
      <c r="AT2666" s="16">
        <v>4</v>
      </c>
      <c r="AU2666">
        <v>0</v>
      </c>
      <c r="AV2666">
        <v>0</v>
      </c>
      <c r="AW2666">
        <v>0</v>
      </c>
      <c r="AX2666">
        <v>0</v>
      </c>
      <c r="AY2666">
        <v>1</v>
      </c>
      <c r="AZ2666">
        <v>0</v>
      </c>
    </row>
    <row r="2667" spans="1:52" x14ac:dyDescent="0.35">
      <c r="A2667">
        <v>16791</v>
      </c>
      <c r="B2667" t="s">
        <v>69</v>
      </c>
      <c r="C2667" t="s">
        <v>74</v>
      </c>
      <c r="D2667" t="s">
        <v>68</v>
      </c>
      <c r="E2667" t="s">
        <v>80</v>
      </c>
      <c r="F2667" t="s">
        <v>198</v>
      </c>
      <c r="G2667" t="s">
        <v>95</v>
      </c>
      <c r="H2667" t="s">
        <v>97</v>
      </c>
      <c r="I2667" t="s">
        <v>197</v>
      </c>
      <c r="J2667" t="s">
        <v>111</v>
      </c>
      <c r="K2667" t="s">
        <v>117</v>
      </c>
      <c r="L2667">
        <v>10</v>
      </c>
      <c r="X2667" s="16"/>
      <c r="Y2667" t="s">
        <v>69</v>
      </c>
      <c r="AB2667">
        <v>4</v>
      </c>
      <c r="AE2667" s="16"/>
      <c r="AF2667" s="16"/>
      <c r="AG2667" s="16"/>
      <c r="AH2667" s="16"/>
      <c r="AI2667" s="16"/>
      <c r="AJ2667" s="16"/>
      <c r="AK2667">
        <v>9</v>
      </c>
      <c r="AL2667" s="16">
        <v>10</v>
      </c>
      <c r="AM2667" s="16">
        <v>10</v>
      </c>
      <c r="AN2667" s="16">
        <v>10</v>
      </c>
      <c r="AO2667" s="16">
        <v>7</v>
      </c>
      <c r="AP2667" s="16">
        <v>8</v>
      </c>
      <c r="AQ2667" s="16">
        <v>2</v>
      </c>
      <c r="AR2667" s="16">
        <v>1</v>
      </c>
      <c r="AS2667" s="16">
        <v>3</v>
      </c>
      <c r="AT2667" s="16">
        <v>4</v>
      </c>
      <c r="AU2667">
        <v>1</v>
      </c>
      <c r="AV2667">
        <v>1</v>
      </c>
      <c r="AW2667">
        <v>0</v>
      </c>
      <c r="AX2667">
        <v>1</v>
      </c>
      <c r="AY2667">
        <v>1</v>
      </c>
      <c r="AZ2667">
        <v>0</v>
      </c>
    </row>
    <row r="2668" spans="1:52" x14ac:dyDescent="0.35">
      <c r="A2668">
        <v>16792</v>
      </c>
      <c r="B2668" t="s">
        <v>69</v>
      </c>
      <c r="C2668" t="s">
        <v>74</v>
      </c>
      <c r="D2668" t="s">
        <v>68</v>
      </c>
      <c r="E2668" t="s">
        <v>83</v>
      </c>
      <c r="F2668" t="s">
        <v>200</v>
      </c>
      <c r="G2668" t="s">
        <v>95</v>
      </c>
      <c r="H2668" t="s">
        <v>98</v>
      </c>
      <c r="I2668" t="s">
        <v>206</v>
      </c>
      <c r="J2668" t="s">
        <v>111</v>
      </c>
      <c r="K2668" t="s">
        <v>202</v>
      </c>
      <c r="L2668">
        <v>7</v>
      </c>
      <c r="X2668" s="16"/>
      <c r="Y2668" t="s">
        <v>68</v>
      </c>
      <c r="Z2668">
        <v>6</v>
      </c>
      <c r="AA2668">
        <v>2</v>
      </c>
      <c r="AB2668">
        <v>3</v>
      </c>
      <c r="AC2668">
        <v>6</v>
      </c>
      <c r="AD2668" t="s">
        <v>129</v>
      </c>
      <c r="AE2668" s="16">
        <v>5</v>
      </c>
      <c r="AF2668" s="16">
        <v>4</v>
      </c>
      <c r="AG2668" s="16">
        <v>4</v>
      </c>
      <c r="AH2668" s="16">
        <v>2</v>
      </c>
      <c r="AI2668" s="16"/>
      <c r="AJ2668" s="16">
        <v>1</v>
      </c>
      <c r="AK2668">
        <v>8</v>
      </c>
      <c r="AL2668" s="16">
        <v>8</v>
      </c>
      <c r="AM2668" s="16">
        <v>7</v>
      </c>
      <c r="AN2668" s="16">
        <v>8</v>
      </c>
      <c r="AO2668" s="16">
        <v>9</v>
      </c>
      <c r="AP2668" s="16">
        <v>9</v>
      </c>
      <c r="AQ2668" s="16">
        <v>1</v>
      </c>
      <c r="AR2668" s="16">
        <v>3</v>
      </c>
      <c r="AS2668" s="16">
        <v>4</v>
      </c>
      <c r="AT2668" s="16">
        <v>2</v>
      </c>
      <c r="AU2668">
        <v>0</v>
      </c>
      <c r="AV2668">
        <v>0</v>
      </c>
      <c r="AW2668">
        <v>0</v>
      </c>
      <c r="AX2668">
        <v>1</v>
      </c>
      <c r="AY2668">
        <v>0</v>
      </c>
      <c r="AZ2668">
        <v>0</v>
      </c>
    </row>
    <row r="2669" spans="1:52" x14ac:dyDescent="0.35">
      <c r="A2669">
        <v>16797</v>
      </c>
      <c r="B2669" t="s">
        <v>69</v>
      </c>
      <c r="C2669" t="s">
        <v>74</v>
      </c>
      <c r="D2669" t="s">
        <v>68</v>
      </c>
      <c r="E2669" t="s">
        <v>78</v>
      </c>
      <c r="F2669" t="s">
        <v>198</v>
      </c>
      <c r="G2669" t="s">
        <v>96</v>
      </c>
      <c r="H2669" t="s">
        <v>97</v>
      </c>
      <c r="I2669" t="s">
        <v>201</v>
      </c>
      <c r="J2669" t="s">
        <v>111</v>
      </c>
      <c r="K2669" t="s">
        <v>202</v>
      </c>
      <c r="L2669">
        <v>6</v>
      </c>
      <c r="X2669" s="16"/>
      <c r="Y2669" t="s">
        <v>68</v>
      </c>
      <c r="Z2669">
        <v>8</v>
      </c>
      <c r="AA2669">
        <v>4</v>
      </c>
      <c r="AB2669">
        <v>2</v>
      </c>
      <c r="AC2669">
        <v>9</v>
      </c>
      <c r="AD2669" t="s">
        <v>129</v>
      </c>
      <c r="AE2669" s="16">
        <v>5</v>
      </c>
      <c r="AF2669" s="16">
        <v>5</v>
      </c>
      <c r="AG2669" s="16">
        <v>3</v>
      </c>
      <c r="AH2669" s="16">
        <v>5</v>
      </c>
      <c r="AI2669" s="16"/>
      <c r="AJ2669" s="16">
        <v>2</v>
      </c>
      <c r="AK2669">
        <v>5</v>
      </c>
      <c r="AL2669" s="16">
        <v>5</v>
      </c>
      <c r="AM2669" s="16">
        <v>8</v>
      </c>
      <c r="AN2669" s="16">
        <v>3</v>
      </c>
      <c r="AO2669" s="16">
        <v>5</v>
      </c>
      <c r="AP2669" s="16">
        <v>3</v>
      </c>
      <c r="AQ2669" s="16">
        <v>4</v>
      </c>
      <c r="AR2669" s="16">
        <v>1</v>
      </c>
      <c r="AS2669" s="16">
        <v>3</v>
      </c>
      <c r="AT2669" s="16">
        <v>2</v>
      </c>
      <c r="AU2669">
        <v>0</v>
      </c>
      <c r="AV2669">
        <v>0</v>
      </c>
      <c r="AW2669">
        <v>1</v>
      </c>
      <c r="AX2669">
        <v>1</v>
      </c>
      <c r="AY2669">
        <v>0</v>
      </c>
      <c r="AZ2669">
        <v>0</v>
      </c>
    </row>
    <row r="2670" spans="1:52" x14ac:dyDescent="0.35">
      <c r="A2670">
        <v>16798</v>
      </c>
      <c r="B2670" t="s">
        <v>69</v>
      </c>
      <c r="C2670" t="s">
        <v>74</v>
      </c>
      <c r="D2670" t="s">
        <v>68</v>
      </c>
      <c r="E2670" t="s">
        <v>85</v>
      </c>
      <c r="F2670" t="s">
        <v>198</v>
      </c>
      <c r="G2670" t="s">
        <v>96</v>
      </c>
      <c r="H2670" t="s">
        <v>98</v>
      </c>
      <c r="I2670" t="s">
        <v>201</v>
      </c>
      <c r="J2670" t="s">
        <v>111</v>
      </c>
      <c r="K2670" t="s">
        <v>204</v>
      </c>
      <c r="L2670">
        <v>10</v>
      </c>
      <c r="X2670" s="16"/>
      <c r="Y2670" t="s">
        <v>69</v>
      </c>
      <c r="AB2670">
        <v>5</v>
      </c>
      <c r="AE2670" s="16"/>
      <c r="AF2670" s="16"/>
      <c r="AG2670" s="16"/>
      <c r="AH2670" s="16"/>
      <c r="AI2670" s="16"/>
      <c r="AJ2670" s="16"/>
      <c r="AK2670">
        <v>8</v>
      </c>
      <c r="AL2670" s="16">
        <v>9</v>
      </c>
      <c r="AM2670" s="16">
        <v>10</v>
      </c>
      <c r="AN2670" s="16">
        <v>8</v>
      </c>
      <c r="AO2670" s="16">
        <v>9</v>
      </c>
      <c r="AP2670" s="16">
        <v>10</v>
      </c>
      <c r="AQ2670" s="16">
        <v>1</v>
      </c>
      <c r="AR2670" s="16">
        <v>3</v>
      </c>
      <c r="AS2670" s="16">
        <v>2</v>
      </c>
      <c r="AT2670" s="16">
        <v>4</v>
      </c>
      <c r="AU2670">
        <v>0</v>
      </c>
      <c r="AV2670">
        <v>1</v>
      </c>
      <c r="AW2670">
        <v>0</v>
      </c>
      <c r="AX2670">
        <v>0</v>
      </c>
      <c r="AY2670">
        <v>0</v>
      </c>
      <c r="AZ2670">
        <v>0</v>
      </c>
    </row>
    <row r="2671" spans="1:52" x14ac:dyDescent="0.35">
      <c r="A2671">
        <v>16799</v>
      </c>
      <c r="B2671" t="s">
        <v>69</v>
      </c>
      <c r="C2671" t="s">
        <v>74</v>
      </c>
      <c r="D2671" t="s">
        <v>68</v>
      </c>
      <c r="E2671" t="s">
        <v>81</v>
      </c>
      <c r="F2671" t="s">
        <v>196</v>
      </c>
      <c r="G2671" t="s">
        <v>96</v>
      </c>
      <c r="H2671" t="s">
        <v>98</v>
      </c>
      <c r="I2671" t="s">
        <v>201</v>
      </c>
      <c r="J2671" t="s">
        <v>111</v>
      </c>
      <c r="K2671" t="s">
        <v>204</v>
      </c>
      <c r="L2671">
        <v>9</v>
      </c>
      <c r="X2671" s="16"/>
      <c r="Y2671" t="s">
        <v>69</v>
      </c>
      <c r="AB2671">
        <v>4</v>
      </c>
      <c r="AE2671" s="16"/>
      <c r="AF2671" s="16"/>
      <c r="AG2671" s="16"/>
      <c r="AH2671" s="16"/>
      <c r="AI2671" s="16"/>
      <c r="AJ2671" s="16"/>
      <c r="AK2671">
        <v>10</v>
      </c>
      <c r="AL2671" s="16">
        <v>10</v>
      </c>
      <c r="AM2671" s="16">
        <v>10</v>
      </c>
      <c r="AN2671" s="16">
        <v>7</v>
      </c>
      <c r="AO2671" s="16">
        <v>10</v>
      </c>
      <c r="AP2671" s="16">
        <v>7</v>
      </c>
      <c r="AQ2671" s="16">
        <v>1</v>
      </c>
      <c r="AR2671" s="16">
        <v>3</v>
      </c>
      <c r="AS2671" s="16">
        <v>4</v>
      </c>
      <c r="AT2671" s="16">
        <v>2</v>
      </c>
      <c r="AU2671">
        <v>1</v>
      </c>
      <c r="AV2671">
        <v>0</v>
      </c>
      <c r="AW2671">
        <v>1</v>
      </c>
      <c r="AX2671">
        <v>1</v>
      </c>
      <c r="AY2671">
        <v>0</v>
      </c>
      <c r="AZ2671">
        <v>0</v>
      </c>
    </row>
    <row r="2672" spans="1:52" x14ac:dyDescent="0.35">
      <c r="A2672">
        <v>16800</v>
      </c>
      <c r="B2672" t="s">
        <v>69</v>
      </c>
      <c r="C2672" t="s">
        <v>74</v>
      </c>
      <c r="D2672" t="s">
        <v>68</v>
      </c>
      <c r="E2672" t="s">
        <v>76</v>
      </c>
      <c r="F2672" t="s">
        <v>200</v>
      </c>
      <c r="G2672" t="s">
        <v>95</v>
      </c>
      <c r="H2672" t="s">
        <v>97</v>
      </c>
      <c r="I2672" t="s">
        <v>199</v>
      </c>
      <c r="J2672" t="s">
        <v>111</v>
      </c>
      <c r="K2672" t="s">
        <v>204</v>
      </c>
      <c r="L2672">
        <v>8</v>
      </c>
      <c r="X2672" s="16"/>
      <c r="Y2672" t="s">
        <v>69</v>
      </c>
      <c r="AB2672">
        <v>3</v>
      </c>
      <c r="AE2672" s="16"/>
      <c r="AF2672" s="16"/>
      <c r="AG2672" s="16"/>
      <c r="AH2672" s="16"/>
      <c r="AI2672" s="16"/>
      <c r="AJ2672" s="16"/>
      <c r="AK2672">
        <v>9</v>
      </c>
      <c r="AL2672" s="16">
        <v>10</v>
      </c>
      <c r="AM2672" s="16">
        <v>7</v>
      </c>
      <c r="AN2672" s="16">
        <v>8</v>
      </c>
      <c r="AO2672" s="16">
        <v>10</v>
      </c>
      <c r="AP2672" s="16">
        <v>8</v>
      </c>
      <c r="AQ2672" s="16">
        <v>1</v>
      </c>
      <c r="AR2672" s="16">
        <v>4</v>
      </c>
      <c r="AS2672" s="16">
        <v>2</v>
      </c>
      <c r="AT2672" s="16">
        <v>3</v>
      </c>
      <c r="AU2672">
        <v>1</v>
      </c>
      <c r="AV2672">
        <v>0</v>
      </c>
      <c r="AW2672">
        <v>0</v>
      </c>
      <c r="AX2672">
        <v>0</v>
      </c>
      <c r="AY2672">
        <v>0</v>
      </c>
      <c r="AZ2672">
        <v>0</v>
      </c>
    </row>
    <row r="2673" spans="1:52" x14ac:dyDescent="0.35">
      <c r="A2673">
        <v>16801</v>
      </c>
      <c r="B2673" t="s">
        <v>69</v>
      </c>
      <c r="C2673" t="s">
        <v>74</v>
      </c>
      <c r="D2673" t="s">
        <v>68</v>
      </c>
      <c r="E2673" t="s">
        <v>85</v>
      </c>
      <c r="F2673" t="s">
        <v>198</v>
      </c>
      <c r="G2673" t="s">
        <v>96</v>
      </c>
      <c r="H2673" t="s">
        <v>97</v>
      </c>
      <c r="I2673" t="s">
        <v>207</v>
      </c>
      <c r="J2673" t="s">
        <v>111</v>
      </c>
      <c r="K2673" t="s">
        <v>204</v>
      </c>
      <c r="L2673">
        <v>5</v>
      </c>
      <c r="X2673" s="16"/>
      <c r="Y2673" t="s">
        <v>69</v>
      </c>
      <c r="AB2673">
        <v>3</v>
      </c>
      <c r="AE2673" s="16"/>
      <c r="AF2673" s="16"/>
      <c r="AG2673" s="16"/>
      <c r="AH2673" s="16"/>
      <c r="AI2673" s="16"/>
      <c r="AJ2673" s="16"/>
      <c r="AK2673">
        <v>1</v>
      </c>
      <c r="AL2673" s="16">
        <v>3</v>
      </c>
      <c r="AM2673" s="16">
        <v>3</v>
      </c>
      <c r="AN2673" s="16">
        <v>4</v>
      </c>
      <c r="AO2673" s="16">
        <v>4</v>
      </c>
      <c r="AP2673" s="16">
        <v>3</v>
      </c>
      <c r="AQ2673" s="16">
        <v>3</v>
      </c>
      <c r="AR2673" s="16">
        <v>4</v>
      </c>
      <c r="AS2673" s="16">
        <v>1</v>
      </c>
      <c r="AT2673" s="16">
        <v>2</v>
      </c>
      <c r="AU2673">
        <v>0</v>
      </c>
      <c r="AV2673">
        <v>0</v>
      </c>
      <c r="AW2673">
        <v>1</v>
      </c>
      <c r="AX2673">
        <v>0</v>
      </c>
      <c r="AY2673">
        <v>0</v>
      </c>
      <c r="AZ2673">
        <v>0</v>
      </c>
    </row>
    <row r="2674" spans="1:52" x14ac:dyDescent="0.35">
      <c r="A2674">
        <v>16802</v>
      </c>
      <c r="B2674" t="s">
        <v>69</v>
      </c>
      <c r="C2674" t="s">
        <v>74</v>
      </c>
      <c r="D2674" t="s">
        <v>68</v>
      </c>
      <c r="E2674" t="s">
        <v>86</v>
      </c>
      <c r="F2674" t="s">
        <v>198</v>
      </c>
      <c r="G2674" t="s">
        <v>95</v>
      </c>
      <c r="H2674" t="s">
        <v>100</v>
      </c>
      <c r="I2674" t="s">
        <v>199</v>
      </c>
      <c r="J2674" t="s">
        <v>111</v>
      </c>
      <c r="K2674" t="s">
        <v>204</v>
      </c>
      <c r="L2674">
        <v>8</v>
      </c>
      <c r="X2674" s="16"/>
      <c r="Y2674" t="s">
        <v>68</v>
      </c>
      <c r="Z2674">
        <v>10</v>
      </c>
      <c r="AA2674">
        <v>5</v>
      </c>
      <c r="AB2674">
        <v>4</v>
      </c>
      <c r="AC2674">
        <v>10</v>
      </c>
      <c r="AD2674" t="s">
        <v>129</v>
      </c>
      <c r="AE2674" s="16">
        <v>3</v>
      </c>
      <c r="AF2674" s="16">
        <v>2</v>
      </c>
      <c r="AG2674" s="16">
        <v>3</v>
      </c>
      <c r="AH2674" s="16">
        <v>3</v>
      </c>
      <c r="AI2674" s="16"/>
      <c r="AJ2674" s="16">
        <v>2</v>
      </c>
      <c r="AK2674">
        <v>9</v>
      </c>
      <c r="AL2674" s="16">
        <v>9</v>
      </c>
      <c r="AM2674" s="16">
        <v>7</v>
      </c>
      <c r="AN2674" s="16">
        <v>8</v>
      </c>
      <c r="AO2674" s="16">
        <v>8</v>
      </c>
      <c r="AP2674" s="16">
        <v>10</v>
      </c>
      <c r="AQ2674" s="16">
        <v>4</v>
      </c>
      <c r="AR2674" s="16">
        <v>1</v>
      </c>
      <c r="AS2674" s="16">
        <v>3</v>
      </c>
      <c r="AT2674" s="16">
        <v>2</v>
      </c>
      <c r="AU2674">
        <v>0</v>
      </c>
      <c r="AV2674">
        <v>0</v>
      </c>
      <c r="AW2674">
        <v>0</v>
      </c>
      <c r="AX2674">
        <v>1</v>
      </c>
      <c r="AY2674">
        <v>0</v>
      </c>
      <c r="AZ2674">
        <v>0</v>
      </c>
    </row>
    <row r="2675" spans="1:52" x14ac:dyDescent="0.35">
      <c r="A2675">
        <v>16805</v>
      </c>
      <c r="B2675" t="s">
        <v>69</v>
      </c>
      <c r="C2675" t="s">
        <v>74</v>
      </c>
      <c r="D2675" t="s">
        <v>68</v>
      </c>
      <c r="E2675" t="s">
        <v>79</v>
      </c>
      <c r="F2675" t="s">
        <v>208</v>
      </c>
      <c r="G2675" t="s">
        <v>94</v>
      </c>
      <c r="H2675" t="s">
        <v>98</v>
      </c>
      <c r="I2675" t="s">
        <v>209</v>
      </c>
      <c r="J2675" t="s">
        <v>111</v>
      </c>
      <c r="K2675" t="s">
        <v>117</v>
      </c>
      <c r="L2675">
        <v>9</v>
      </c>
      <c r="X2675" s="16"/>
      <c r="Y2675" t="s">
        <v>68</v>
      </c>
      <c r="Z2675">
        <v>10</v>
      </c>
      <c r="AA2675">
        <v>4</v>
      </c>
      <c r="AB2675">
        <v>4</v>
      </c>
      <c r="AC2675">
        <v>9</v>
      </c>
      <c r="AD2675" t="s">
        <v>128</v>
      </c>
      <c r="AE2675" s="16">
        <v>5</v>
      </c>
      <c r="AF2675" s="16">
        <v>4</v>
      </c>
      <c r="AG2675" s="16">
        <v>3</v>
      </c>
      <c r="AH2675" s="16">
        <v>5</v>
      </c>
      <c r="AI2675" s="16">
        <v>3</v>
      </c>
      <c r="AJ2675" s="16"/>
      <c r="AK2675">
        <v>10</v>
      </c>
      <c r="AL2675" s="16">
        <v>10</v>
      </c>
      <c r="AM2675" s="16">
        <v>9</v>
      </c>
      <c r="AN2675" s="16">
        <v>8</v>
      </c>
      <c r="AO2675" s="16">
        <v>9</v>
      </c>
      <c r="AP2675" s="16">
        <v>10</v>
      </c>
      <c r="AQ2675" s="16">
        <v>1</v>
      </c>
      <c r="AR2675" s="16">
        <v>2</v>
      </c>
      <c r="AS2675" s="16">
        <v>4</v>
      </c>
      <c r="AT2675" s="16">
        <v>3</v>
      </c>
      <c r="AU2675">
        <v>1</v>
      </c>
      <c r="AV2675">
        <v>0</v>
      </c>
      <c r="AW2675">
        <v>1</v>
      </c>
      <c r="AX2675">
        <v>0</v>
      </c>
      <c r="AY2675">
        <v>0</v>
      </c>
      <c r="AZ2675">
        <v>0</v>
      </c>
    </row>
    <row r="2676" spans="1:52" x14ac:dyDescent="0.35">
      <c r="A2676">
        <v>16807</v>
      </c>
      <c r="B2676" t="s">
        <v>69</v>
      </c>
      <c r="C2676" t="s">
        <v>74</v>
      </c>
      <c r="D2676" t="s">
        <v>68</v>
      </c>
      <c r="E2676" t="s">
        <v>84</v>
      </c>
      <c r="F2676" t="s">
        <v>198</v>
      </c>
      <c r="G2676" t="s">
        <v>94</v>
      </c>
      <c r="H2676" t="s">
        <v>97</v>
      </c>
      <c r="I2676" t="s">
        <v>209</v>
      </c>
      <c r="J2676" t="s">
        <v>111</v>
      </c>
      <c r="K2676" t="s">
        <v>202</v>
      </c>
      <c r="L2676">
        <v>7</v>
      </c>
      <c r="X2676" s="16"/>
      <c r="Y2676" t="s">
        <v>69</v>
      </c>
      <c r="AB2676">
        <v>5</v>
      </c>
      <c r="AE2676" s="16"/>
      <c r="AF2676" s="16"/>
      <c r="AG2676" s="16"/>
      <c r="AH2676" s="16"/>
      <c r="AI2676" s="16"/>
      <c r="AJ2676" s="16"/>
      <c r="AK2676">
        <v>8</v>
      </c>
      <c r="AL2676" s="16">
        <v>7</v>
      </c>
      <c r="AM2676" s="16">
        <v>8</v>
      </c>
      <c r="AN2676" s="16">
        <v>7</v>
      </c>
      <c r="AO2676" s="16">
        <v>8</v>
      </c>
      <c r="AP2676" s="16">
        <v>9</v>
      </c>
      <c r="AQ2676" s="16">
        <v>1</v>
      </c>
      <c r="AR2676" s="16">
        <v>4</v>
      </c>
      <c r="AS2676" s="16">
        <v>2</v>
      </c>
      <c r="AT2676" s="16">
        <v>3</v>
      </c>
      <c r="AU2676">
        <v>0</v>
      </c>
      <c r="AV2676">
        <v>0</v>
      </c>
      <c r="AW2676">
        <v>0</v>
      </c>
      <c r="AX2676">
        <v>1</v>
      </c>
      <c r="AY2676">
        <v>0</v>
      </c>
      <c r="AZ2676">
        <v>0</v>
      </c>
    </row>
    <row r="2677" spans="1:52" x14ac:dyDescent="0.35">
      <c r="A2677">
        <v>16809</v>
      </c>
      <c r="B2677" t="s">
        <v>69</v>
      </c>
      <c r="C2677" t="s">
        <v>74</v>
      </c>
      <c r="D2677" t="s">
        <v>68</v>
      </c>
      <c r="E2677" t="s">
        <v>86</v>
      </c>
      <c r="F2677" t="s">
        <v>196</v>
      </c>
      <c r="G2677" t="s">
        <v>96</v>
      </c>
      <c r="H2677" t="s">
        <v>98</v>
      </c>
      <c r="I2677" t="s">
        <v>206</v>
      </c>
      <c r="J2677" t="s">
        <v>111</v>
      </c>
      <c r="K2677" t="s">
        <v>202</v>
      </c>
      <c r="L2677">
        <v>10</v>
      </c>
      <c r="X2677" s="16"/>
      <c r="Y2677" t="s">
        <v>69</v>
      </c>
      <c r="AB2677">
        <v>4</v>
      </c>
      <c r="AE2677" s="16"/>
      <c r="AF2677" s="16"/>
      <c r="AG2677" s="16"/>
      <c r="AH2677" s="16"/>
      <c r="AI2677" s="16"/>
      <c r="AJ2677" s="16"/>
      <c r="AK2677">
        <v>9</v>
      </c>
      <c r="AL2677" s="16">
        <v>9</v>
      </c>
      <c r="AM2677" s="16">
        <v>10</v>
      </c>
      <c r="AN2677" s="16">
        <v>10</v>
      </c>
      <c r="AO2677" s="16">
        <v>10</v>
      </c>
      <c r="AP2677" s="16">
        <v>10</v>
      </c>
      <c r="AQ2677" s="16">
        <v>2</v>
      </c>
      <c r="AR2677" s="16">
        <v>4</v>
      </c>
      <c r="AS2677" s="16">
        <v>3</v>
      </c>
      <c r="AT2677" s="16">
        <v>1</v>
      </c>
      <c r="AU2677">
        <v>1</v>
      </c>
      <c r="AV2677">
        <v>0</v>
      </c>
      <c r="AW2677">
        <v>0</v>
      </c>
      <c r="AX2677">
        <v>0</v>
      </c>
      <c r="AY2677">
        <v>0</v>
      </c>
      <c r="AZ2677">
        <v>0</v>
      </c>
    </row>
    <row r="2678" spans="1:52" x14ac:dyDescent="0.35">
      <c r="A2678">
        <v>16812</v>
      </c>
      <c r="B2678" t="s">
        <v>69</v>
      </c>
      <c r="C2678" t="s">
        <v>74</v>
      </c>
      <c r="D2678" t="s">
        <v>68</v>
      </c>
      <c r="E2678" t="s">
        <v>82</v>
      </c>
      <c r="F2678" t="s">
        <v>208</v>
      </c>
      <c r="G2678" t="s">
        <v>94</v>
      </c>
      <c r="H2678" t="s">
        <v>98</v>
      </c>
      <c r="I2678" t="s">
        <v>207</v>
      </c>
      <c r="J2678" t="s">
        <v>111</v>
      </c>
      <c r="K2678" t="s">
        <v>202</v>
      </c>
      <c r="L2678">
        <v>7</v>
      </c>
      <c r="X2678" s="16"/>
      <c r="Y2678" t="s">
        <v>68</v>
      </c>
      <c r="Z2678">
        <v>9</v>
      </c>
      <c r="AA2678">
        <v>5</v>
      </c>
      <c r="AB2678">
        <v>5</v>
      </c>
      <c r="AC2678">
        <v>8</v>
      </c>
      <c r="AD2678" t="s">
        <v>128</v>
      </c>
      <c r="AE2678" s="16">
        <v>5</v>
      </c>
      <c r="AF2678" s="16">
        <v>2</v>
      </c>
      <c r="AG2678" s="16">
        <v>3</v>
      </c>
      <c r="AH2678" s="16">
        <v>4</v>
      </c>
      <c r="AI2678" s="16">
        <v>1</v>
      </c>
      <c r="AJ2678" s="16"/>
      <c r="AK2678">
        <v>6</v>
      </c>
      <c r="AL2678" s="16">
        <v>8</v>
      </c>
      <c r="AM2678" s="16">
        <v>7</v>
      </c>
      <c r="AN2678" s="16">
        <v>8</v>
      </c>
      <c r="AO2678" s="16">
        <v>3</v>
      </c>
      <c r="AP2678" s="16">
        <v>4</v>
      </c>
      <c r="AQ2678" s="16">
        <v>3</v>
      </c>
      <c r="AR2678" s="16">
        <v>1</v>
      </c>
      <c r="AS2678" s="16">
        <v>4</v>
      </c>
      <c r="AT2678" s="16">
        <v>2</v>
      </c>
      <c r="AU2678">
        <v>0</v>
      </c>
      <c r="AV2678">
        <v>1</v>
      </c>
      <c r="AW2678">
        <v>1</v>
      </c>
      <c r="AX2678">
        <v>0</v>
      </c>
      <c r="AY2678">
        <v>0</v>
      </c>
      <c r="AZ2678">
        <v>0</v>
      </c>
    </row>
    <row r="2679" spans="1:52" x14ac:dyDescent="0.35">
      <c r="A2679">
        <v>16814</v>
      </c>
      <c r="B2679" t="s">
        <v>69</v>
      </c>
      <c r="C2679" t="s">
        <v>74</v>
      </c>
      <c r="D2679" t="s">
        <v>68</v>
      </c>
      <c r="E2679" t="s">
        <v>80</v>
      </c>
      <c r="F2679" t="s">
        <v>198</v>
      </c>
      <c r="G2679" t="s">
        <v>95</v>
      </c>
      <c r="H2679" t="s">
        <v>97</v>
      </c>
      <c r="I2679" t="s">
        <v>207</v>
      </c>
      <c r="J2679" t="s">
        <v>111</v>
      </c>
      <c r="K2679" t="s">
        <v>116</v>
      </c>
      <c r="L2679">
        <v>9</v>
      </c>
      <c r="X2679" s="16"/>
      <c r="Y2679" t="s">
        <v>69</v>
      </c>
      <c r="AB2679">
        <v>5</v>
      </c>
      <c r="AE2679" s="16"/>
      <c r="AF2679" s="16"/>
      <c r="AG2679" s="16"/>
      <c r="AH2679" s="16"/>
      <c r="AI2679" s="16"/>
      <c r="AJ2679" s="16"/>
      <c r="AK2679">
        <v>10</v>
      </c>
      <c r="AL2679" s="16">
        <v>10</v>
      </c>
      <c r="AM2679" s="16">
        <v>7</v>
      </c>
      <c r="AN2679" s="16">
        <v>8</v>
      </c>
      <c r="AO2679" s="16">
        <v>10</v>
      </c>
      <c r="AP2679" s="16">
        <v>10</v>
      </c>
      <c r="AQ2679" s="16">
        <v>2</v>
      </c>
      <c r="AR2679" s="16">
        <v>1</v>
      </c>
      <c r="AS2679" s="16">
        <v>3</v>
      </c>
      <c r="AT2679" s="16">
        <v>4</v>
      </c>
      <c r="AU2679">
        <v>0</v>
      </c>
      <c r="AV2679">
        <v>1</v>
      </c>
      <c r="AW2679">
        <v>0</v>
      </c>
      <c r="AX2679">
        <v>0</v>
      </c>
      <c r="AY2679">
        <v>1</v>
      </c>
      <c r="AZ2679">
        <v>0</v>
      </c>
    </row>
    <row r="2680" spans="1:52" x14ac:dyDescent="0.35">
      <c r="A2680">
        <v>16817</v>
      </c>
      <c r="B2680" t="s">
        <v>69</v>
      </c>
      <c r="C2680" t="s">
        <v>74</v>
      </c>
      <c r="D2680" t="s">
        <v>68</v>
      </c>
      <c r="E2680" t="s">
        <v>82</v>
      </c>
      <c r="F2680" t="s">
        <v>196</v>
      </c>
      <c r="G2680" t="s">
        <v>96</v>
      </c>
      <c r="H2680" t="s">
        <v>97</v>
      </c>
      <c r="I2680" t="s">
        <v>203</v>
      </c>
      <c r="J2680" t="s">
        <v>111</v>
      </c>
      <c r="K2680" t="s">
        <v>204</v>
      </c>
      <c r="L2680">
        <v>10</v>
      </c>
      <c r="X2680" s="16"/>
      <c r="Y2680" t="s">
        <v>69</v>
      </c>
      <c r="AB2680">
        <v>5</v>
      </c>
      <c r="AE2680" s="16"/>
      <c r="AF2680" s="16"/>
      <c r="AG2680" s="16"/>
      <c r="AH2680" s="16"/>
      <c r="AI2680" s="16"/>
      <c r="AJ2680" s="16"/>
      <c r="AK2680">
        <v>9</v>
      </c>
      <c r="AL2680" s="16">
        <v>9</v>
      </c>
      <c r="AM2680" s="16">
        <v>7</v>
      </c>
      <c r="AN2680" s="16">
        <v>9</v>
      </c>
      <c r="AO2680" s="16">
        <v>9</v>
      </c>
      <c r="AP2680" s="16">
        <v>8</v>
      </c>
      <c r="AQ2680" s="16">
        <v>1</v>
      </c>
      <c r="AR2680" s="16">
        <v>2</v>
      </c>
      <c r="AS2680" s="16">
        <v>3</v>
      </c>
      <c r="AT2680" s="16">
        <v>4</v>
      </c>
      <c r="AU2680">
        <v>0</v>
      </c>
      <c r="AV2680">
        <v>0</v>
      </c>
      <c r="AW2680">
        <v>0</v>
      </c>
      <c r="AX2680">
        <v>1</v>
      </c>
      <c r="AY2680">
        <v>1</v>
      </c>
      <c r="AZ2680">
        <v>0</v>
      </c>
    </row>
    <row r="2681" spans="1:52" x14ac:dyDescent="0.35">
      <c r="A2681">
        <v>16822</v>
      </c>
      <c r="B2681" t="s">
        <v>69</v>
      </c>
      <c r="C2681" t="s">
        <v>74</v>
      </c>
      <c r="D2681" t="s">
        <v>68</v>
      </c>
      <c r="E2681" t="s">
        <v>80</v>
      </c>
      <c r="F2681" t="s">
        <v>208</v>
      </c>
      <c r="G2681" t="s">
        <v>94</v>
      </c>
      <c r="H2681" t="s">
        <v>98</v>
      </c>
      <c r="I2681" t="s">
        <v>209</v>
      </c>
      <c r="J2681" t="s">
        <v>111</v>
      </c>
      <c r="K2681" t="s">
        <v>204</v>
      </c>
      <c r="L2681">
        <v>9</v>
      </c>
      <c r="X2681" s="16"/>
      <c r="Y2681" t="s">
        <v>68</v>
      </c>
      <c r="Z2681">
        <v>9</v>
      </c>
      <c r="AA2681">
        <v>5</v>
      </c>
      <c r="AB2681">
        <v>5</v>
      </c>
      <c r="AC2681">
        <v>10</v>
      </c>
      <c r="AD2681" t="s">
        <v>129</v>
      </c>
      <c r="AE2681" s="16">
        <v>4</v>
      </c>
      <c r="AF2681" s="16">
        <v>3</v>
      </c>
      <c r="AG2681" s="16">
        <v>2</v>
      </c>
      <c r="AH2681" s="16">
        <v>3</v>
      </c>
      <c r="AI2681" s="16"/>
      <c r="AJ2681" s="16">
        <v>2</v>
      </c>
      <c r="AK2681">
        <v>10</v>
      </c>
      <c r="AL2681" s="16">
        <v>9</v>
      </c>
      <c r="AM2681" s="16">
        <v>7</v>
      </c>
      <c r="AN2681" s="16">
        <v>8</v>
      </c>
      <c r="AO2681" s="16">
        <v>9</v>
      </c>
      <c r="AP2681" s="16">
        <v>8</v>
      </c>
      <c r="AQ2681" s="16">
        <v>2</v>
      </c>
      <c r="AR2681" s="16">
        <v>3</v>
      </c>
      <c r="AS2681" s="16">
        <v>1</v>
      </c>
      <c r="AT2681" s="16">
        <v>4</v>
      </c>
      <c r="AU2681">
        <v>1</v>
      </c>
      <c r="AV2681">
        <v>0</v>
      </c>
      <c r="AW2681">
        <v>0</v>
      </c>
      <c r="AX2681">
        <v>0</v>
      </c>
      <c r="AY2681">
        <v>0</v>
      </c>
      <c r="AZ2681">
        <v>0</v>
      </c>
    </row>
    <row r="2682" spans="1:52" x14ac:dyDescent="0.35">
      <c r="A2682">
        <v>16824</v>
      </c>
      <c r="B2682" t="s">
        <v>69</v>
      </c>
      <c r="C2682" t="s">
        <v>74</v>
      </c>
      <c r="D2682" t="s">
        <v>68</v>
      </c>
      <c r="E2682" t="s">
        <v>86</v>
      </c>
      <c r="F2682" t="s">
        <v>198</v>
      </c>
      <c r="G2682" t="s">
        <v>95</v>
      </c>
      <c r="H2682" t="s">
        <v>98</v>
      </c>
      <c r="I2682" t="s">
        <v>207</v>
      </c>
      <c r="J2682" t="s">
        <v>111</v>
      </c>
      <c r="K2682" t="s">
        <v>204</v>
      </c>
      <c r="L2682">
        <v>9</v>
      </c>
      <c r="X2682" s="16"/>
      <c r="Y2682" t="s">
        <v>69</v>
      </c>
      <c r="AB2682">
        <v>5</v>
      </c>
      <c r="AE2682" s="16"/>
      <c r="AF2682" s="16"/>
      <c r="AG2682" s="16"/>
      <c r="AH2682" s="16"/>
      <c r="AI2682" s="16"/>
      <c r="AJ2682" s="16"/>
      <c r="AK2682">
        <v>10</v>
      </c>
      <c r="AL2682" s="16">
        <v>10</v>
      </c>
      <c r="AM2682" s="16">
        <v>7</v>
      </c>
      <c r="AN2682" s="16">
        <v>7</v>
      </c>
      <c r="AO2682" s="16">
        <v>9</v>
      </c>
      <c r="AP2682" s="16">
        <v>7</v>
      </c>
      <c r="AQ2682" s="16">
        <v>1</v>
      </c>
      <c r="AR2682" s="16">
        <v>4</v>
      </c>
      <c r="AS2682" s="16">
        <v>3</v>
      </c>
      <c r="AT2682" s="16">
        <v>2</v>
      </c>
      <c r="AU2682">
        <v>1</v>
      </c>
      <c r="AV2682">
        <v>0</v>
      </c>
      <c r="AW2682">
        <v>0</v>
      </c>
      <c r="AX2682">
        <v>0</v>
      </c>
      <c r="AY2682">
        <v>0</v>
      </c>
      <c r="AZ2682">
        <v>0</v>
      </c>
    </row>
    <row r="2683" spans="1:52" x14ac:dyDescent="0.35">
      <c r="A2683">
        <v>16827</v>
      </c>
      <c r="B2683" t="s">
        <v>69</v>
      </c>
      <c r="C2683" t="s">
        <v>74</v>
      </c>
      <c r="D2683" t="s">
        <v>68</v>
      </c>
      <c r="E2683" t="s">
        <v>85</v>
      </c>
      <c r="F2683" t="s">
        <v>196</v>
      </c>
      <c r="G2683" t="s">
        <v>96</v>
      </c>
      <c r="H2683" t="s">
        <v>98</v>
      </c>
      <c r="I2683" t="s">
        <v>201</v>
      </c>
      <c r="J2683" t="s">
        <v>110</v>
      </c>
      <c r="K2683" t="s">
        <v>202</v>
      </c>
      <c r="L2683">
        <v>9</v>
      </c>
      <c r="P2683">
        <v>9</v>
      </c>
      <c r="Q2683">
        <v>10</v>
      </c>
      <c r="R2683">
        <v>9</v>
      </c>
      <c r="S2683">
        <v>8</v>
      </c>
      <c r="T2683">
        <v>8</v>
      </c>
      <c r="U2683">
        <v>10</v>
      </c>
      <c r="V2683" t="s">
        <v>122</v>
      </c>
      <c r="X2683">
        <v>5</v>
      </c>
      <c r="Y2683" t="s">
        <v>68</v>
      </c>
      <c r="Z2683">
        <v>7</v>
      </c>
      <c r="AA2683">
        <v>2</v>
      </c>
      <c r="AB2683">
        <v>5</v>
      </c>
      <c r="AC2683">
        <v>8</v>
      </c>
      <c r="AD2683" t="s">
        <v>129</v>
      </c>
      <c r="AE2683" s="16">
        <v>4</v>
      </c>
      <c r="AF2683" s="16">
        <v>4</v>
      </c>
      <c r="AG2683" s="16">
        <v>3</v>
      </c>
      <c r="AH2683" s="16">
        <v>5</v>
      </c>
      <c r="AI2683" s="16"/>
      <c r="AJ2683" s="16">
        <v>1</v>
      </c>
      <c r="AL2683" s="16"/>
      <c r="AM2683" s="16"/>
      <c r="AN2683" s="16"/>
      <c r="AO2683" s="16"/>
      <c r="AP2683" s="16"/>
      <c r="AQ2683" s="16"/>
      <c r="AR2683" s="16"/>
      <c r="AS2683" s="16"/>
      <c r="AT2683" s="16"/>
      <c r="AU2683">
        <v>1</v>
      </c>
      <c r="AV2683">
        <v>1</v>
      </c>
      <c r="AW2683">
        <v>0</v>
      </c>
      <c r="AX2683">
        <v>1</v>
      </c>
      <c r="AY2683">
        <v>0</v>
      </c>
      <c r="AZ2683">
        <v>0</v>
      </c>
    </row>
    <row r="2684" spans="1:52" x14ac:dyDescent="0.35">
      <c r="A2684">
        <v>16828</v>
      </c>
      <c r="B2684" t="s">
        <v>69</v>
      </c>
      <c r="C2684" t="s">
        <v>74</v>
      </c>
      <c r="D2684" t="s">
        <v>68</v>
      </c>
      <c r="E2684" t="s">
        <v>79</v>
      </c>
      <c r="F2684" t="s">
        <v>208</v>
      </c>
      <c r="G2684" t="s">
        <v>96</v>
      </c>
      <c r="H2684" t="s">
        <v>98</v>
      </c>
      <c r="I2684" t="s">
        <v>209</v>
      </c>
      <c r="J2684" t="s">
        <v>110</v>
      </c>
      <c r="K2684" t="s">
        <v>204</v>
      </c>
      <c r="L2684">
        <v>7</v>
      </c>
      <c r="P2684">
        <v>9</v>
      </c>
      <c r="Q2684">
        <v>10</v>
      </c>
      <c r="R2684">
        <v>9</v>
      </c>
      <c r="S2684">
        <v>9</v>
      </c>
      <c r="T2684">
        <v>10</v>
      </c>
      <c r="U2684">
        <v>10</v>
      </c>
      <c r="V2684" t="s">
        <v>122</v>
      </c>
      <c r="X2684">
        <v>4</v>
      </c>
      <c r="Y2684" t="s">
        <v>69</v>
      </c>
      <c r="AB2684">
        <v>3</v>
      </c>
      <c r="AE2684" s="16"/>
      <c r="AF2684" s="16"/>
      <c r="AG2684" s="16"/>
      <c r="AH2684" s="16"/>
      <c r="AI2684" s="16"/>
      <c r="AJ2684" s="16"/>
      <c r="AL2684" s="16"/>
      <c r="AM2684" s="16"/>
      <c r="AN2684" s="16"/>
      <c r="AO2684" s="16"/>
      <c r="AP2684" s="16"/>
      <c r="AQ2684" s="16"/>
      <c r="AR2684" s="16"/>
      <c r="AS2684" s="16"/>
      <c r="AT2684" s="16"/>
      <c r="AU2684">
        <v>1</v>
      </c>
      <c r="AV2684">
        <v>0</v>
      </c>
      <c r="AW2684">
        <v>0</v>
      </c>
      <c r="AX2684">
        <v>1</v>
      </c>
      <c r="AY2684">
        <v>0</v>
      </c>
      <c r="AZ2684">
        <v>0</v>
      </c>
    </row>
    <row r="2685" spans="1:52" x14ac:dyDescent="0.35">
      <c r="A2685">
        <v>16830</v>
      </c>
      <c r="B2685" t="s">
        <v>69</v>
      </c>
      <c r="C2685" t="s">
        <v>74</v>
      </c>
      <c r="D2685" t="s">
        <v>68</v>
      </c>
      <c r="E2685" t="s">
        <v>79</v>
      </c>
      <c r="F2685" t="s">
        <v>196</v>
      </c>
      <c r="G2685" t="s">
        <v>96</v>
      </c>
      <c r="H2685" t="s">
        <v>98</v>
      </c>
      <c r="I2685" t="s">
        <v>205</v>
      </c>
      <c r="J2685" t="s">
        <v>110</v>
      </c>
      <c r="K2685" t="s">
        <v>116</v>
      </c>
      <c r="L2685">
        <v>10</v>
      </c>
      <c r="P2685">
        <v>7</v>
      </c>
      <c r="Q2685">
        <v>6</v>
      </c>
      <c r="R2685">
        <v>9</v>
      </c>
      <c r="S2685">
        <v>9</v>
      </c>
      <c r="T2685">
        <v>9</v>
      </c>
      <c r="U2685">
        <v>6</v>
      </c>
      <c r="V2685" t="s">
        <v>123</v>
      </c>
      <c r="X2685">
        <v>4</v>
      </c>
      <c r="Y2685" t="s">
        <v>68</v>
      </c>
      <c r="Z2685">
        <v>10</v>
      </c>
      <c r="AA2685">
        <v>4</v>
      </c>
      <c r="AB2685">
        <v>5</v>
      </c>
      <c r="AC2685">
        <v>9</v>
      </c>
      <c r="AD2685" t="s">
        <v>129</v>
      </c>
      <c r="AE2685" s="16">
        <v>5</v>
      </c>
      <c r="AF2685" s="16">
        <v>4</v>
      </c>
      <c r="AG2685" s="16">
        <v>4</v>
      </c>
      <c r="AH2685" s="16">
        <v>5</v>
      </c>
      <c r="AI2685" s="16"/>
      <c r="AJ2685" s="16">
        <v>3</v>
      </c>
      <c r="AL2685" s="16"/>
      <c r="AM2685" s="16"/>
      <c r="AN2685" s="16"/>
      <c r="AO2685" s="16"/>
      <c r="AP2685" s="16"/>
      <c r="AQ2685" s="16"/>
      <c r="AR2685" s="16"/>
      <c r="AS2685" s="16"/>
      <c r="AT2685" s="16"/>
      <c r="AU2685">
        <v>1</v>
      </c>
      <c r="AV2685">
        <v>1</v>
      </c>
      <c r="AW2685">
        <v>0</v>
      </c>
      <c r="AX2685">
        <v>0</v>
      </c>
      <c r="AY2685">
        <v>0</v>
      </c>
      <c r="AZ2685">
        <v>0</v>
      </c>
    </row>
    <row r="2686" spans="1:52" x14ac:dyDescent="0.35">
      <c r="A2686">
        <v>16831</v>
      </c>
      <c r="B2686" t="s">
        <v>69</v>
      </c>
      <c r="C2686" t="s">
        <v>74</v>
      </c>
      <c r="D2686" t="s">
        <v>68</v>
      </c>
      <c r="E2686" t="s">
        <v>81</v>
      </c>
      <c r="F2686" t="s">
        <v>198</v>
      </c>
      <c r="G2686" t="s">
        <v>95</v>
      </c>
      <c r="H2686" t="s">
        <v>97</v>
      </c>
      <c r="I2686" t="s">
        <v>199</v>
      </c>
      <c r="J2686" t="s">
        <v>110</v>
      </c>
      <c r="K2686" t="s">
        <v>116</v>
      </c>
      <c r="L2686">
        <v>10</v>
      </c>
      <c r="P2686">
        <v>9</v>
      </c>
      <c r="Q2686">
        <v>7</v>
      </c>
      <c r="R2686">
        <v>10</v>
      </c>
      <c r="S2686">
        <v>8</v>
      </c>
      <c r="T2686">
        <v>10</v>
      </c>
      <c r="U2686">
        <v>9</v>
      </c>
      <c r="V2686" t="s">
        <v>123</v>
      </c>
      <c r="X2686">
        <v>5</v>
      </c>
      <c r="Y2686" t="s">
        <v>68</v>
      </c>
      <c r="Z2686">
        <v>10</v>
      </c>
      <c r="AA2686">
        <v>5</v>
      </c>
      <c r="AB2686">
        <v>5</v>
      </c>
      <c r="AC2686">
        <v>9</v>
      </c>
      <c r="AD2686" t="s">
        <v>128</v>
      </c>
      <c r="AE2686" s="16">
        <v>3</v>
      </c>
      <c r="AF2686" s="16">
        <v>5</v>
      </c>
      <c r="AG2686" s="16">
        <v>3</v>
      </c>
      <c r="AH2686" s="16">
        <v>5</v>
      </c>
      <c r="AI2686" s="16">
        <v>2</v>
      </c>
      <c r="AJ2686" s="16"/>
      <c r="AL2686" s="16"/>
      <c r="AM2686" s="16"/>
      <c r="AN2686" s="16"/>
      <c r="AO2686" s="16"/>
      <c r="AP2686" s="16"/>
      <c r="AQ2686" s="16"/>
      <c r="AR2686" s="16"/>
      <c r="AS2686" s="16"/>
      <c r="AT2686" s="16"/>
      <c r="AU2686">
        <v>0</v>
      </c>
      <c r="AV2686">
        <v>0</v>
      </c>
      <c r="AW2686">
        <v>1</v>
      </c>
      <c r="AX2686">
        <v>1</v>
      </c>
      <c r="AY2686">
        <v>0</v>
      </c>
      <c r="AZ2686">
        <v>0</v>
      </c>
    </row>
    <row r="2687" spans="1:52" x14ac:dyDescent="0.35">
      <c r="A2687">
        <v>16839</v>
      </c>
      <c r="B2687" t="s">
        <v>69</v>
      </c>
      <c r="C2687" t="s">
        <v>74</v>
      </c>
      <c r="D2687" t="s">
        <v>68</v>
      </c>
      <c r="E2687" t="s">
        <v>80</v>
      </c>
      <c r="F2687" t="s">
        <v>196</v>
      </c>
      <c r="G2687" t="s">
        <v>96</v>
      </c>
      <c r="H2687" t="s">
        <v>97</v>
      </c>
      <c r="I2687" t="s">
        <v>209</v>
      </c>
      <c r="J2687" t="s">
        <v>111</v>
      </c>
      <c r="K2687" t="s">
        <v>204</v>
      </c>
      <c r="L2687">
        <v>6</v>
      </c>
      <c r="X2687" s="16"/>
      <c r="Y2687" t="s">
        <v>69</v>
      </c>
      <c r="AB2687">
        <v>4</v>
      </c>
      <c r="AE2687" s="16"/>
      <c r="AF2687" s="16"/>
      <c r="AG2687" s="16"/>
      <c r="AH2687" s="16"/>
      <c r="AI2687" s="16"/>
      <c r="AJ2687" s="16"/>
      <c r="AK2687">
        <v>8</v>
      </c>
      <c r="AL2687" s="16">
        <v>10</v>
      </c>
      <c r="AM2687" s="16">
        <v>8</v>
      </c>
      <c r="AN2687" s="16">
        <v>9</v>
      </c>
      <c r="AO2687" s="16">
        <v>9</v>
      </c>
      <c r="AP2687" s="16">
        <v>10</v>
      </c>
      <c r="AQ2687" s="16">
        <v>3</v>
      </c>
      <c r="AR2687" s="16">
        <v>1</v>
      </c>
      <c r="AS2687" s="16">
        <v>4</v>
      </c>
      <c r="AT2687" s="16">
        <v>2</v>
      </c>
      <c r="AU2687">
        <v>0</v>
      </c>
      <c r="AV2687">
        <v>1</v>
      </c>
      <c r="AW2687">
        <v>0</v>
      </c>
      <c r="AX2687">
        <v>0</v>
      </c>
      <c r="AY2687">
        <v>0</v>
      </c>
      <c r="AZ2687">
        <v>0</v>
      </c>
    </row>
    <row r="2688" spans="1:52" x14ac:dyDescent="0.35">
      <c r="A2688">
        <v>16841</v>
      </c>
      <c r="B2688" t="s">
        <v>69</v>
      </c>
      <c r="C2688" t="s">
        <v>74</v>
      </c>
      <c r="D2688" t="s">
        <v>68</v>
      </c>
      <c r="E2688" t="s">
        <v>80</v>
      </c>
      <c r="F2688" t="s">
        <v>208</v>
      </c>
      <c r="G2688" t="s">
        <v>94</v>
      </c>
      <c r="H2688" t="s">
        <v>98</v>
      </c>
      <c r="I2688" t="s">
        <v>206</v>
      </c>
      <c r="J2688" t="s">
        <v>111</v>
      </c>
      <c r="K2688" t="s">
        <v>117</v>
      </c>
      <c r="L2688">
        <v>4</v>
      </c>
      <c r="X2688" s="16"/>
      <c r="Y2688" t="s">
        <v>69</v>
      </c>
      <c r="AB2688">
        <v>1</v>
      </c>
      <c r="AE2688" s="16"/>
      <c r="AF2688" s="16"/>
      <c r="AG2688" s="16"/>
      <c r="AH2688" s="16"/>
      <c r="AI2688" s="16"/>
      <c r="AJ2688" s="16"/>
      <c r="AK2688">
        <v>5</v>
      </c>
      <c r="AL2688" s="16">
        <v>5</v>
      </c>
      <c r="AM2688" s="16">
        <v>6</v>
      </c>
      <c r="AN2688" s="16">
        <v>7</v>
      </c>
      <c r="AO2688" s="16">
        <v>7</v>
      </c>
      <c r="AP2688" s="16">
        <v>6</v>
      </c>
      <c r="AQ2688" s="16">
        <v>4</v>
      </c>
      <c r="AR2688" s="16">
        <v>3</v>
      </c>
      <c r="AS2688" s="16">
        <v>1</v>
      </c>
      <c r="AT2688" s="16">
        <v>2</v>
      </c>
      <c r="AU2688">
        <v>1</v>
      </c>
      <c r="AV2688">
        <v>0</v>
      </c>
      <c r="AW2688">
        <v>0</v>
      </c>
      <c r="AX2688">
        <v>0</v>
      </c>
      <c r="AY2688">
        <v>0</v>
      </c>
      <c r="AZ2688">
        <v>0</v>
      </c>
    </row>
    <row r="2689" spans="1:52" x14ac:dyDescent="0.35">
      <c r="A2689">
        <v>16845</v>
      </c>
      <c r="B2689" t="s">
        <v>69</v>
      </c>
      <c r="C2689" t="s">
        <v>74</v>
      </c>
      <c r="D2689" t="s">
        <v>68</v>
      </c>
      <c r="E2689" t="s">
        <v>80</v>
      </c>
      <c r="F2689" t="s">
        <v>198</v>
      </c>
      <c r="G2689" t="s">
        <v>95</v>
      </c>
      <c r="H2689" t="s">
        <v>98</v>
      </c>
      <c r="I2689" t="s">
        <v>203</v>
      </c>
      <c r="J2689" t="s">
        <v>111</v>
      </c>
      <c r="K2689" t="s">
        <v>204</v>
      </c>
      <c r="L2689">
        <v>9</v>
      </c>
      <c r="X2689" s="16"/>
      <c r="Y2689" t="s">
        <v>69</v>
      </c>
      <c r="AB2689">
        <v>5</v>
      </c>
      <c r="AE2689" s="16"/>
      <c r="AF2689" s="16"/>
      <c r="AG2689" s="16"/>
      <c r="AH2689" s="16"/>
      <c r="AI2689" s="16"/>
      <c r="AJ2689" s="16"/>
      <c r="AK2689">
        <v>10</v>
      </c>
      <c r="AL2689" s="16">
        <v>9</v>
      </c>
      <c r="AM2689" s="16">
        <v>7</v>
      </c>
      <c r="AN2689" s="16">
        <v>10</v>
      </c>
      <c r="AO2689" s="16">
        <v>7</v>
      </c>
      <c r="AP2689" s="16">
        <v>7</v>
      </c>
      <c r="AQ2689" s="16">
        <v>4</v>
      </c>
      <c r="AR2689" s="16">
        <v>1</v>
      </c>
      <c r="AS2689" s="16">
        <v>3</v>
      </c>
      <c r="AT2689" s="16">
        <v>2</v>
      </c>
      <c r="AU2689">
        <v>1</v>
      </c>
      <c r="AV2689">
        <v>0</v>
      </c>
      <c r="AW2689">
        <v>1</v>
      </c>
      <c r="AX2689">
        <v>1</v>
      </c>
      <c r="AY2689">
        <v>0</v>
      </c>
      <c r="AZ2689">
        <v>0</v>
      </c>
    </row>
    <row r="2690" spans="1:52" x14ac:dyDescent="0.35">
      <c r="A2690">
        <v>16846</v>
      </c>
      <c r="B2690" t="s">
        <v>69</v>
      </c>
      <c r="C2690" t="s">
        <v>74</v>
      </c>
      <c r="D2690" t="s">
        <v>68</v>
      </c>
      <c r="E2690" t="s">
        <v>80</v>
      </c>
      <c r="F2690" t="s">
        <v>198</v>
      </c>
      <c r="G2690" t="s">
        <v>95</v>
      </c>
      <c r="H2690" t="s">
        <v>98</v>
      </c>
      <c r="I2690" t="s">
        <v>206</v>
      </c>
      <c r="J2690" t="s">
        <v>111</v>
      </c>
      <c r="K2690" t="s">
        <v>204</v>
      </c>
      <c r="L2690">
        <v>8</v>
      </c>
      <c r="X2690" s="16"/>
      <c r="Y2690" t="s">
        <v>69</v>
      </c>
      <c r="AB2690">
        <v>4</v>
      </c>
      <c r="AE2690" s="16"/>
      <c r="AF2690" s="16"/>
      <c r="AG2690" s="16"/>
      <c r="AH2690" s="16"/>
      <c r="AI2690" s="16"/>
      <c r="AJ2690" s="16"/>
      <c r="AK2690">
        <v>7</v>
      </c>
      <c r="AL2690" s="16">
        <v>9</v>
      </c>
      <c r="AM2690" s="16">
        <v>10</v>
      </c>
      <c r="AN2690" s="16">
        <v>6</v>
      </c>
      <c r="AO2690" s="16">
        <v>7</v>
      </c>
      <c r="AP2690" s="16">
        <v>9</v>
      </c>
      <c r="AQ2690" s="16">
        <v>1</v>
      </c>
      <c r="AR2690" s="16">
        <v>2</v>
      </c>
      <c r="AS2690" s="16">
        <v>4</v>
      </c>
      <c r="AT2690" s="16">
        <v>3</v>
      </c>
      <c r="AU2690">
        <v>0</v>
      </c>
      <c r="AV2690">
        <v>0</v>
      </c>
      <c r="AW2690">
        <v>0</v>
      </c>
      <c r="AX2690">
        <v>1</v>
      </c>
      <c r="AY2690">
        <v>1</v>
      </c>
      <c r="AZ2690">
        <v>0</v>
      </c>
    </row>
    <row r="2691" spans="1:52" x14ac:dyDescent="0.35">
      <c r="A2691">
        <v>16847</v>
      </c>
      <c r="B2691" t="s">
        <v>69</v>
      </c>
      <c r="C2691" t="s">
        <v>74</v>
      </c>
      <c r="D2691" t="s">
        <v>68</v>
      </c>
      <c r="E2691" t="s">
        <v>85</v>
      </c>
      <c r="F2691" t="s">
        <v>198</v>
      </c>
      <c r="G2691" t="s">
        <v>96</v>
      </c>
      <c r="H2691" t="s">
        <v>98</v>
      </c>
      <c r="I2691" t="s">
        <v>203</v>
      </c>
      <c r="J2691" t="s">
        <v>111</v>
      </c>
      <c r="K2691" t="s">
        <v>204</v>
      </c>
      <c r="L2691">
        <v>7</v>
      </c>
      <c r="X2691" s="16"/>
      <c r="Y2691" t="s">
        <v>68</v>
      </c>
      <c r="Z2691">
        <v>9</v>
      </c>
      <c r="AA2691">
        <v>5</v>
      </c>
      <c r="AB2691">
        <v>4</v>
      </c>
      <c r="AC2691">
        <v>8</v>
      </c>
      <c r="AD2691" t="s">
        <v>128</v>
      </c>
      <c r="AE2691" s="16">
        <v>5</v>
      </c>
      <c r="AF2691" s="16">
        <v>1</v>
      </c>
      <c r="AG2691" s="16">
        <v>5</v>
      </c>
      <c r="AH2691" s="16">
        <v>3</v>
      </c>
      <c r="AI2691" s="16">
        <v>1</v>
      </c>
      <c r="AJ2691" s="16"/>
      <c r="AK2691">
        <v>8</v>
      </c>
      <c r="AL2691" s="16">
        <v>8</v>
      </c>
      <c r="AM2691" s="16">
        <v>7</v>
      </c>
      <c r="AN2691" s="16">
        <v>10</v>
      </c>
      <c r="AO2691" s="16">
        <v>7</v>
      </c>
      <c r="AP2691" s="16">
        <v>9</v>
      </c>
      <c r="AQ2691" s="16">
        <v>4</v>
      </c>
      <c r="AR2691" s="16">
        <v>1</v>
      </c>
      <c r="AS2691" s="16">
        <v>3</v>
      </c>
      <c r="AT2691" s="16">
        <v>2</v>
      </c>
      <c r="AU2691">
        <v>1</v>
      </c>
      <c r="AV2691">
        <v>0</v>
      </c>
      <c r="AW2691">
        <v>0</v>
      </c>
      <c r="AX2691">
        <v>1</v>
      </c>
      <c r="AY2691">
        <v>0</v>
      </c>
      <c r="AZ2691">
        <v>0</v>
      </c>
    </row>
    <row r="2692" spans="1:52" x14ac:dyDescent="0.35">
      <c r="A2692">
        <v>16850</v>
      </c>
      <c r="B2692" t="s">
        <v>69</v>
      </c>
      <c r="C2692" t="s">
        <v>74</v>
      </c>
      <c r="D2692" t="s">
        <v>68</v>
      </c>
      <c r="E2692" t="s">
        <v>85</v>
      </c>
      <c r="F2692" t="s">
        <v>92</v>
      </c>
      <c r="G2692" t="s">
        <v>94</v>
      </c>
      <c r="H2692" t="s">
        <v>98</v>
      </c>
      <c r="I2692" t="s">
        <v>207</v>
      </c>
      <c r="J2692" t="s">
        <v>111</v>
      </c>
      <c r="K2692" t="s">
        <v>204</v>
      </c>
      <c r="L2692">
        <v>9</v>
      </c>
      <c r="X2692" s="16"/>
      <c r="Y2692" t="s">
        <v>69</v>
      </c>
      <c r="AB2692">
        <v>4</v>
      </c>
      <c r="AE2692" s="16"/>
      <c r="AF2692" s="16"/>
      <c r="AG2692" s="16"/>
      <c r="AH2692" s="16"/>
      <c r="AI2692" s="16"/>
      <c r="AJ2692" s="16"/>
      <c r="AK2692">
        <v>10</v>
      </c>
      <c r="AL2692" s="16">
        <v>10</v>
      </c>
      <c r="AM2692" s="16">
        <v>8</v>
      </c>
      <c r="AN2692" s="16">
        <v>10</v>
      </c>
      <c r="AO2692" s="16">
        <v>8</v>
      </c>
      <c r="AP2692" s="16">
        <v>7</v>
      </c>
      <c r="AQ2692" s="16">
        <v>1</v>
      </c>
      <c r="AR2692" s="16">
        <v>4</v>
      </c>
      <c r="AS2692" s="16">
        <v>3</v>
      </c>
      <c r="AT2692" s="16">
        <v>2</v>
      </c>
      <c r="AU2692">
        <v>0</v>
      </c>
      <c r="AV2692">
        <v>1</v>
      </c>
      <c r="AW2692">
        <v>1</v>
      </c>
      <c r="AX2692">
        <v>0</v>
      </c>
      <c r="AY2692">
        <v>0</v>
      </c>
      <c r="AZ2692">
        <v>0</v>
      </c>
    </row>
    <row r="2693" spans="1:52" x14ac:dyDescent="0.35">
      <c r="A2693">
        <v>16860</v>
      </c>
      <c r="B2693" t="s">
        <v>69</v>
      </c>
      <c r="C2693" t="s">
        <v>74</v>
      </c>
      <c r="D2693" t="s">
        <v>68</v>
      </c>
      <c r="E2693" t="s">
        <v>84</v>
      </c>
      <c r="F2693" t="s">
        <v>198</v>
      </c>
      <c r="G2693" t="s">
        <v>95</v>
      </c>
      <c r="H2693" t="s">
        <v>98</v>
      </c>
      <c r="I2693" t="s">
        <v>197</v>
      </c>
      <c r="J2693" t="s">
        <v>110</v>
      </c>
      <c r="K2693" t="s">
        <v>202</v>
      </c>
      <c r="L2693">
        <v>10</v>
      </c>
      <c r="P2693">
        <v>10</v>
      </c>
      <c r="Q2693">
        <v>10</v>
      </c>
      <c r="R2693">
        <v>10</v>
      </c>
      <c r="S2693">
        <v>8</v>
      </c>
      <c r="T2693">
        <v>10</v>
      </c>
      <c r="U2693">
        <v>10</v>
      </c>
      <c r="V2693" t="s">
        <v>124</v>
      </c>
      <c r="X2693">
        <v>4</v>
      </c>
      <c r="Y2693" t="s">
        <v>69</v>
      </c>
      <c r="AB2693">
        <v>5</v>
      </c>
      <c r="AE2693" s="16"/>
      <c r="AF2693" s="16"/>
      <c r="AG2693" s="16"/>
      <c r="AH2693" s="16"/>
      <c r="AI2693" s="16"/>
      <c r="AJ2693" s="16"/>
      <c r="AL2693" s="16"/>
      <c r="AM2693" s="16"/>
      <c r="AN2693" s="16"/>
      <c r="AO2693" s="16"/>
      <c r="AP2693" s="16"/>
      <c r="AQ2693" s="16"/>
      <c r="AR2693" s="16"/>
      <c r="AS2693" s="16"/>
      <c r="AT2693" s="16"/>
      <c r="AU2693">
        <v>1</v>
      </c>
      <c r="AV2693">
        <v>1</v>
      </c>
      <c r="AW2693">
        <v>0</v>
      </c>
      <c r="AX2693">
        <v>1</v>
      </c>
      <c r="AY2693">
        <v>1</v>
      </c>
      <c r="AZ2693">
        <v>0</v>
      </c>
    </row>
    <row r="2694" spans="1:52" x14ac:dyDescent="0.35">
      <c r="A2694">
        <v>16862</v>
      </c>
      <c r="B2694" t="s">
        <v>69</v>
      </c>
      <c r="C2694" t="s">
        <v>74</v>
      </c>
      <c r="D2694" t="s">
        <v>68</v>
      </c>
      <c r="E2694" t="s">
        <v>82</v>
      </c>
      <c r="F2694" t="s">
        <v>198</v>
      </c>
      <c r="G2694" t="s">
        <v>94</v>
      </c>
      <c r="H2694" t="s">
        <v>97</v>
      </c>
      <c r="I2694" t="s">
        <v>197</v>
      </c>
      <c r="J2694" t="s">
        <v>111</v>
      </c>
      <c r="K2694" t="s">
        <v>116</v>
      </c>
      <c r="L2694">
        <v>9</v>
      </c>
      <c r="X2694" s="16"/>
      <c r="Y2694" t="s">
        <v>69</v>
      </c>
      <c r="AB2694">
        <v>5</v>
      </c>
      <c r="AE2694" s="16"/>
      <c r="AF2694" s="16"/>
      <c r="AG2694" s="16"/>
      <c r="AH2694" s="16"/>
      <c r="AI2694" s="16"/>
      <c r="AJ2694" s="16"/>
      <c r="AK2694">
        <v>10</v>
      </c>
      <c r="AL2694" s="16">
        <v>10</v>
      </c>
      <c r="AM2694" s="16">
        <v>9</v>
      </c>
      <c r="AN2694" s="16">
        <v>10</v>
      </c>
      <c r="AO2694" s="16">
        <v>9</v>
      </c>
      <c r="AP2694" s="16">
        <v>9</v>
      </c>
      <c r="AQ2694" s="16">
        <v>4</v>
      </c>
      <c r="AR2694" s="16">
        <v>1</v>
      </c>
      <c r="AS2694" s="16">
        <v>3</v>
      </c>
      <c r="AT2694" s="16">
        <v>2</v>
      </c>
      <c r="AU2694">
        <v>1</v>
      </c>
      <c r="AV2694">
        <v>0</v>
      </c>
      <c r="AW2694">
        <v>0</v>
      </c>
      <c r="AX2694">
        <v>0</v>
      </c>
      <c r="AY2694">
        <v>0</v>
      </c>
      <c r="AZ2694">
        <v>0</v>
      </c>
    </row>
    <row r="2695" spans="1:52" x14ac:dyDescent="0.35">
      <c r="A2695">
        <v>16866</v>
      </c>
      <c r="B2695" t="s">
        <v>69</v>
      </c>
      <c r="C2695" t="s">
        <v>74</v>
      </c>
      <c r="D2695" t="s">
        <v>68</v>
      </c>
      <c r="E2695" t="s">
        <v>83</v>
      </c>
      <c r="F2695" t="s">
        <v>198</v>
      </c>
      <c r="G2695" t="s">
        <v>95</v>
      </c>
      <c r="H2695" t="s">
        <v>97</v>
      </c>
      <c r="I2695" t="s">
        <v>209</v>
      </c>
      <c r="J2695" t="s">
        <v>110</v>
      </c>
      <c r="K2695" t="s">
        <v>116</v>
      </c>
      <c r="L2695">
        <v>3</v>
      </c>
      <c r="P2695">
        <v>4</v>
      </c>
      <c r="Q2695">
        <v>8</v>
      </c>
      <c r="R2695">
        <v>5</v>
      </c>
      <c r="S2695">
        <v>4</v>
      </c>
      <c r="T2695">
        <v>6</v>
      </c>
      <c r="U2695">
        <v>5</v>
      </c>
      <c r="V2695" t="s">
        <v>123</v>
      </c>
      <c r="X2695">
        <v>2</v>
      </c>
      <c r="Y2695" t="s">
        <v>68</v>
      </c>
      <c r="Z2695">
        <v>2</v>
      </c>
      <c r="AA2695">
        <v>3</v>
      </c>
      <c r="AB2695">
        <v>3</v>
      </c>
      <c r="AC2695">
        <v>6</v>
      </c>
      <c r="AD2695" t="s">
        <v>128</v>
      </c>
      <c r="AE2695" s="16">
        <v>5</v>
      </c>
      <c r="AF2695" s="16">
        <v>3</v>
      </c>
      <c r="AG2695" s="16">
        <v>3</v>
      </c>
      <c r="AH2695" s="16">
        <v>4</v>
      </c>
      <c r="AI2695" s="16">
        <v>3</v>
      </c>
      <c r="AJ2695" s="16"/>
      <c r="AL2695" s="16"/>
      <c r="AM2695" s="16"/>
      <c r="AN2695" s="16"/>
      <c r="AO2695" s="16"/>
      <c r="AP2695" s="16"/>
      <c r="AQ2695" s="16"/>
      <c r="AR2695" s="16"/>
      <c r="AS2695" s="16"/>
      <c r="AT2695" s="16"/>
      <c r="AU2695">
        <v>0</v>
      </c>
      <c r="AV2695">
        <v>0</v>
      </c>
      <c r="AW2695">
        <v>0</v>
      </c>
      <c r="AX2695">
        <v>0</v>
      </c>
      <c r="AY2695">
        <v>1</v>
      </c>
      <c r="AZ2695">
        <v>0</v>
      </c>
    </row>
    <row r="2696" spans="1:52" x14ac:dyDescent="0.35">
      <c r="A2696">
        <v>16867</v>
      </c>
      <c r="B2696" t="s">
        <v>69</v>
      </c>
      <c r="C2696" t="s">
        <v>74</v>
      </c>
      <c r="D2696" t="s">
        <v>68</v>
      </c>
      <c r="E2696" t="s">
        <v>86</v>
      </c>
      <c r="F2696" t="s">
        <v>208</v>
      </c>
      <c r="G2696" t="s">
        <v>94</v>
      </c>
      <c r="H2696" t="s">
        <v>98</v>
      </c>
      <c r="I2696" t="s">
        <v>197</v>
      </c>
      <c r="J2696" t="s">
        <v>111</v>
      </c>
      <c r="K2696" t="s">
        <v>204</v>
      </c>
      <c r="L2696">
        <v>7</v>
      </c>
      <c r="X2696" s="16"/>
      <c r="Y2696" t="s">
        <v>69</v>
      </c>
      <c r="AB2696">
        <v>5</v>
      </c>
      <c r="AE2696" s="16"/>
      <c r="AF2696" s="16"/>
      <c r="AG2696" s="16"/>
      <c r="AH2696" s="16"/>
      <c r="AI2696" s="16"/>
      <c r="AJ2696" s="16"/>
      <c r="AK2696">
        <v>6</v>
      </c>
      <c r="AL2696" s="16">
        <v>8</v>
      </c>
      <c r="AM2696" s="16">
        <v>7</v>
      </c>
      <c r="AN2696" s="16">
        <v>4</v>
      </c>
      <c r="AO2696" s="16">
        <v>7</v>
      </c>
      <c r="AP2696" s="16">
        <v>7</v>
      </c>
      <c r="AQ2696" s="16">
        <v>1</v>
      </c>
      <c r="AR2696" s="16">
        <v>3</v>
      </c>
      <c r="AS2696" s="16">
        <v>2</v>
      </c>
      <c r="AT2696" s="16">
        <v>4</v>
      </c>
      <c r="AU2696">
        <v>1</v>
      </c>
      <c r="AV2696">
        <v>0</v>
      </c>
      <c r="AW2696">
        <v>0</v>
      </c>
      <c r="AX2696">
        <v>0</v>
      </c>
      <c r="AY2696">
        <v>0</v>
      </c>
      <c r="AZ2696">
        <v>0</v>
      </c>
    </row>
    <row r="2697" spans="1:52" x14ac:dyDescent="0.35">
      <c r="A2697">
        <v>16874</v>
      </c>
      <c r="B2697" t="s">
        <v>69</v>
      </c>
      <c r="C2697" t="s">
        <v>74</v>
      </c>
      <c r="D2697" t="s">
        <v>68</v>
      </c>
      <c r="E2697" t="s">
        <v>84</v>
      </c>
      <c r="F2697" t="s">
        <v>196</v>
      </c>
      <c r="G2697" t="s">
        <v>96</v>
      </c>
      <c r="H2697" t="s">
        <v>97</v>
      </c>
      <c r="I2697" t="s">
        <v>209</v>
      </c>
      <c r="J2697" t="s">
        <v>111</v>
      </c>
      <c r="K2697" t="s">
        <v>202</v>
      </c>
      <c r="L2697">
        <v>7</v>
      </c>
      <c r="X2697" s="16"/>
      <c r="Y2697" t="s">
        <v>68</v>
      </c>
      <c r="Z2697">
        <v>6</v>
      </c>
      <c r="AA2697">
        <v>1</v>
      </c>
      <c r="AB2697">
        <v>5</v>
      </c>
      <c r="AC2697">
        <v>7</v>
      </c>
      <c r="AD2697" t="s">
        <v>128</v>
      </c>
      <c r="AE2697" s="16">
        <v>5</v>
      </c>
      <c r="AF2697" s="16">
        <v>4</v>
      </c>
      <c r="AG2697" s="16">
        <v>3</v>
      </c>
      <c r="AH2697" s="16">
        <v>5</v>
      </c>
      <c r="AI2697" s="16">
        <v>3</v>
      </c>
      <c r="AJ2697" s="16"/>
      <c r="AK2697">
        <v>8</v>
      </c>
      <c r="AL2697" s="16">
        <v>9</v>
      </c>
      <c r="AM2697" s="16">
        <v>10</v>
      </c>
      <c r="AN2697" s="16">
        <v>10</v>
      </c>
      <c r="AO2697" s="16">
        <v>10</v>
      </c>
      <c r="AP2697" s="16">
        <v>9</v>
      </c>
      <c r="AQ2697" s="16">
        <v>2</v>
      </c>
      <c r="AR2697" s="16">
        <v>4</v>
      </c>
      <c r="AS2697" s="16">
        <v>1</v>
      </c>
      <c r="AT2697" s="16">
        <v>3</v>
      </c>
      <c r="AU2697">
        <v>0</v>
      </c>
      <c r="AV2697">
        <v>0</v>
      </c>
      <c r="AW2697">
        <v>0</v>
      </c>
      <c r="AX2697">
        <v>1</v>
      </c>
      <c r="AY2697">
        <v>0</v>
      </c>
      <c r="AZ2697">
        <v>0</v>
      </c>
    </row>
    <row r="2698" spans="1:52" x14ac:dyDescent="0.35">
      <c r="A2698">
        <v>16877</v>
      </c>
      <c r="B2698" t="s">
        <v>69</v>
      </c>
      <c r="C2698" t="s">
        <v>74</v>
      </c>
      <c r="D2698" t="s">
        <v>68</v>
      </c>
      <c r="E2698" t="s">
        <v>79</v>
      </c>
      <c r="F2698" t="s">
        <v>196</v>
      </c>
      <c r="G2698" t="s">
        <v>93</v>
      </c>
      <c r="H2698" t="s">
        <v>98</v>
      </c>
      <c r="I2698" t="s">
        <v>201</v>
      </c>
      <c r="J2698" t="s">
        <v>111</v>
      </c>
      <c r="K2698" t="s">
        <v>202</v>
      </c>
      <c r="L2698">
        <v>9</v>
      </c>
      <c r="X2698" s="16"/>
      <c r="Y2698" t="s">
        <v>69</v>
      </c>
      <c r="AB2698">
        <v>4</v>
      </c>
      <c r="AE2698" s="16"/>
      <c r="AF2698" s="16"/>
      <c r="AG2698" s="16"/>
      <c r="AH2698" s="16"/>
      <c r="AI2698" s="16"/>
      <c r="AJ2698" s="16"/>
      <c r="AK2698">
        <v>10</v>
      </c>
      <c r="AL2698" s="16">
        <v>10</v>
      </c>
      <c r="AM2698" s="16">
        <v>9</v>
      </c>
      <c r="AN2698" s="16">
        <v>9</v>
      </c>
      <c r="AO2698" s="16">
        <v>10</v>
      </c>
      <c r="AP2698" s="16">
        <v>7</v>
      </c>
      <c r="AQ2698" s="16">
        <v>4</v>
      </c>
      <c r="AR2698" s="16">
        <v>1</v>
      </c>
      <c r="AS2698" s="16">
        <v>3</v>
      </c>
      <c r="AT2698" s="16">
        <v>2</v>
      </c>
      <c r="AU2698">
        <v>1</v>
      </c>
      <c r="AV2698">
        <v>0</v>
      </c>
      <c r="AW2698">
        <v>0</v>
      </c>
      <c r="AX2698">
        <v>1</v>
      </c>
      <c r="AY2698">
        <v>0</v>
      </c>
      <c r="AZ2698">
        <v>0</v>
      </c>
    </row>
    <row r="2699" spans="1:52" x14ac:dyDescent="0.35">
      <c r="A2699">
        <v>16878</v>
      </c>
      <c r="B2699" t="s">
        <v>69</v>
      </c>
      <c r="C2699" t="s">
        <v>74</v>
      </c>
      <c r="D2699" t="s">
        <v>68</v>
      </c>
      <c r="E2699" t="s">
        <v>85</v>
      </c>
      <c r="F2699" t="s">
        <v>196</v>
      </c>
      <c r="G2699" t="s">
        <v>96</v>
      </c>
      <c r="H2699" t="s">
        <v>97</v>
      </c>
      <c r="I2699" t="s">
        <v>207</v>
      </c>
      <c r="J2699" t="s">
        <v>111</v>
      </c>
      <c r="K2699" t="s">
        <v>202</v>
      </c>
      <c r="L2699">
        <v>9</v>
      </c>
      <c r="X2699" s="16"/>
      <c r="Y2699" t="s">
        <v>68</v>
      </c>
      <c r="Z2699">
        <v>8</v>
      </c>
      <c r="AA2699">
        <v>5</v>
      </c>
      <c r="AB2699">
        <v>5</v>
      </c>
      <c r="AC2699">
        <v>10</v>
      </c>
      <c r="AD2699" t="s">
        <v>129</v>
      </c>
      <c r="AE2699" s="16">
        <v>5</v>
      </c>
      <c r="AF2699" s="16">
        <v>4</v>
      </c>
      <c r="AG2699" s="16">
        <v>3</v>
      </c>
      <c r="AH2699" s="16">
        <v>5</v>
      </c>
      <c r="AI2699" s="16"/>
      <c r="AJ2699" s="16">
        <v>2</v>
      </c>
      <c r="AK2699">
        <v>10</v>
      </c>
      <c r="AL2699" s="16">
        <v>10</v>
      </c>
      <c r="AM2699" s="16">
        <v>10</v>
      </c>
      <c r="AN2699" s="16">
        <v>8</v>
      </c>
      <c r="AO2699" s="16">
        <v>10</v>
      </c>
      <c r="AP2699" s="16">
        <v>8</v>
      </c>
      <c r="AQ2699" s="16">
        <v>2</v>
      </c>
      <c r="AR2699" s="16">
        <v>1</v>
      </c>
      <c r="AS2699" s="16">
        <v>3</v>
      </c>
      <c r="AT2699" s="16">
        <v>4</v>
      </c>
      <c r="AU2699">
        <v>1</v>
      </c>
      <c r="AV2699">
        <v>1</v>
      </c>
      <c r="AW2699">
        <v>0</v>
      </c>
      <c r="AX2699">
        <v>0</v>
      </c>
      <c r="AY2699">
        <v>1</v>
      </c>
      <c r="AZ2699">
        <v>0</v>
      </c>
    </row>
    <row r="2700" spans="1:52" x14ac:dyDescent="0.35">
      <c r="A2700">
        <v>16880</v>
      </c>
      <c r="B2700" t="s">
        <v>69</v>
      </c>
      <c r="C2700" t="s">
        <v>74</v>
      </c>
      <c r="D2700" t="s">
        <v>68</v>
      </c>
      <c r="E2700" t="s">
        <v>82</v>
      </c>
      <c r="F2700" t="s">
        <v>198</v>
      </c>
      <c r="G2700" t="s">
        <v>96</v>
      </c>
      <c r="H2700" t="s">
        <v>97</v>
      </c>
      <c r="I2700" t="s">
        <v>199</v>
      </c>
      <c r="J2700" t="s">
        <v>111</v>
      </c>
      <c r="K2700" t="s">
        <v>202</v>
      </c>
      <c r="L2700">
        <v>9</v>
      </c>
      <c r="X2700" s="16"/>
      <c r="Y2700" t="s">
        <v>69</v>
      </c>
      <c r="AB2700">
        <v>5</v>
      </c>
      <c r="AE2700" s="16"/>
      <c r="AF2700" s="16"/>
      <c r="AG2700" s="16"/>
      <c r="AH2700" s="16"/>
      <c r="AI2700" s="16"/>
      <c r="AJ2700" s="16"/>
      <c r="AK2700">
        <v>10</v>
      </c>
      <c r="AL2700" s="16">
        <v>9</v>
      </c>
      <c r="AM2700" s="16">
        <v>7</v>
      </c>
      <c r="AN2700" s="16">
        <v>8</v>
      </c>
      <c r="AO2700" s="16">
        <v>7</v>
      </c>
      <c r="AP2700" s="16">
        <v>7</v>
      </c>
      <c r="AQ2700" s="16">
        <v>4</v>
      </c>
      <c r="AR2700" s="16">
        <v>1</v>
      </c>
      <c r="AS2700" s="16">
        <v>3</v>
      </c>
      <c r="AT2700" s="16">
        <v>2</v>
      </c>
      <c r="AU2700">
        <v>1</v>
      </c>
      <c r="AV2700">
        <v>0</v>
      </c>
      <c r="AW2700">
        <v>1</v>
      </c>
      <c r="AX2700">
        <v>0</v>
      </c>
      <c r="AY2700">
        <v>0</v>
      </c>
      <c r="AZ2700">
        <v>0</v>
      </c>
    </row>
    <row r="2701" spans="1:52" x14ac:dyDescent="0.35">
      <c r="A2701">
        <v>16882</v>
      </c>
      <c r="B2701" t="s">
        <v>69</v>
      </c>
      <c r="C2701" t="s">
        <v>74</v>
      </c>
      <c r="D2701" t="s">
        <v>68</v>
      </c>
      <c r="E2701" t="s">
        <v>75</v>
      </c>
      <c r="F2701" t="s">
        <v>198</v>
      </c>
      <c r="G2701" t="s">
        <v>96</v>
      </c>
      <c r="H2701" t="s">
        <v>98</v>
      </c>
      <c r="I2701" t="s">
        <v>206</v>
      </c>
      <c r="J2701" t="s">
        <v>110</v>
      </c>
      <c r="K2701" t="s">
        <v>116</v>
      </c>
      <c r="L2701">
        <v>9</v>
      </c>
      <c r="P2701">
        <v>9</v>
      </c>
      <c r="Q2701">
        <v>7</v>
      </c>
      <c r="R2701">
        <v>8</v>
      </c>
      <c r="S2701">
        <v>8</v>
      </c>
      <c r="T2701">
        <v>9</v>
      </c>
      <c r="U2701">
        <v>9</v>
      </c>
      <c r="V2701" t="s">
        <v>123</v>
      </c>
      <c r="X2701">
        <v>4</v>
      </c>
      <c r="Y2701" t="s">
        <v>69</v>
      </c>
      <c r="AB2701">
        <v>5</v>
      </c>
      <c r="AE2701" s="16"/>
      <c r="AF2701" s="16"/>
      <c r="AG2701" s="16"/>
      <c r="AH2701" s="16"/>
      <c r="AI2701" s="16"/>
      <c r="AJ2701" s="16"/>
      <c r="AL2701" s="16"/>
      <c r="AM2701" s="16"/>
      <c r="AN2701" s="16"/>
      <c r="AO2701" s="16"/>
      <c r="AP2701" s="16"/>
      <c r="AQ2701" s="16"/>
      <c r="AR2701" s="16"/>
      <c r="AS2701" s="16"/>
      <c r="AT2701" s="16"/>
      <c r="AU2701">
        <v>0</v>
      </c>
      <c r="AV2701">
        <v>0</v>
      </c>
      <c r="AW2701">
        <v>0</v>
      </c>
      <c r="AX2701">
        <v>1</v>
      </c>
      <c r="AY2701">
        <v>0</v>
      </c>
      <c r="AZ2701">
        <v>0</v>
      </c>
    </row>
    <row r="2702" spans="1:52" x14ac:dyDescent="0.35">
      <c r="A2702">
        <v>16883</v>
      </c>
      <c r="B2702" t="s">
        <v>69</v>
      </c>
      <c r="C2702" t="s">
        <v>74</v>
      </c>
      <c r="D2702" t="s">
        <v>68</v>
      </c>
      <c r="E2702" t="s">
        <v>85</v>
      </c>
      <c r="F2702" t="s">
        <v>200</v>
      </c>
      <c r="G2702" t="s">
        <v>96</v>
      </c>
      <c r="H2702" t="s">
        <v>98</v>
      </c>
      <c r="I2702" t="s">
        <v>207</v>
      </c>
      <c r="J2702" t="s">
        <v>111</v>
      </c>
      <c r="K2702" t="s">
        <v>116</v>
      </c>
      <c r="L2702">
        <v>8</v>
      </c>
      <c r="X2702" s="16"/>
      <c r="Y2702" t="s">
        <v>69</v>
      </c>
      <c r="AB2702">
        <v>4</v>
      </c>
      <c r="AE2702" s="16"/>
      <c r="AF2702" s="16"/>
      <c r="AG2702" s="16"/>
      <c r="AH2702" s="16"/>
      <c r="AI2702" s="16"/>
      <c r="AJ2702" s="16"/>
      <c r="AK2702">
        <v>10</v>
      </c>
      <c r="AL2702" s="16">
        <v>8</v>
      </c>
      <c r="AM2702" s="16">
        <v>10</v>
      </c>
      <c r="AN2702" s="16">
        <v>9</v>
      </c>
      <c r="AO2702" s="16">
        <v>8</v>
      </c>
      <c r="AP2702" s="16">
        <v>8</v>
      </c>
      <c r="AQ2702" s="16">
        <v>4</v>
      </c>
      <c r="AR2702" s="16">
        <v>1</v>
      </c>
      <c r="AS2702" s="16">
        <v>3</v>
      </c>
      <c r="AT2702" s="16">
        <v>2</v>
      </c>
      <c r="AU2702">
        <v>0</v>
      </c>
      <c r="AV2702">
        <v>0</v>
      </c>
      <c r="AW2702">
        <v>0</v>
      </c>
      <c r="AX2702">
        <v>1</v>
      </c>
      <c r="AY2702">
        <v>0</v>
      </c>
      <c r="AZ2702">
        <v>0</v>
      </c>
    </row>
    <row r="2703" spans="1:52" x14ac:dyDescent="0.35">
      <c r="A2703">
        <v>16884</v>
      </c>
      <c r="B2703" t="s">
        <v>69</v>
      </c>
      <c r="C2703" t="s">
        <v>74</v>
      </c>
      <c r="D2703" t="s">
        <v>68</v>
      </c>
      <c r="E2703" t="s">
        <v>78</v>
      </c>
      <c r="F2703" t="s">
        <v>198</v>
      </c>
      <c r="G2703" t="s">
        <v>96</v>
      </c>
      <c r="H2703" t="s">
        <v>98</v>
      </c>
      <c r="I2703" t="s">
        <v>209</v>
      </c>
      <c r="J2703" t="s">
        <v>111</v>
      </c>
      <c r="K2703" t="s">
        <v>116</v>
      </c>
      <c r="L2703">
        <v>9</v>
      </c>
      <c r="X2703" s="16"/>
      <c r="Y2703" t="s">
        <v>68</v>
      </c>
      <c r="Z2703">
        <v>10</v>
      </c>
      <c r="AA2703">
        <v>5</v>
      </c>
      <c r="AB2703">
        <v>4</v>
      </c>
      <c r="AC2703">
        <v>9</v>
      </c>
      <c r="AD2703" t="s">
        <v>128</v>
      </c>
      <c r="AE2703" s="16">
        <v>4</v>
      </c>
      <c r="AF2703" s="16">
        <v>3</v>
      </c>
      <c r="AG2703" s="16">
        <v>3</v>
      </c>
      <c r="AH2703" s="16">
        <v>4</v>
      </c>
      <c r="AI2703" s="16">
        <v>3</v>
      </c>
      <c r="AJ2703" s="16"/>
      <c r="AK2703">
        <v>10</v>
      </c>
      <c r="AL2703" s="16">
        <v>8</v>
      </c>
      <c r="AM2703" s="16">
        <v>8</v>
      </c>
      <c r="AN2703" s="16">
        <v>8</v>
      </c>
      <c r="AO2703" s="16">
        <v>7</v>
      </c>
      <c r="AP2703" s="16">
        <v>10</v>
      </c>
      <c r="AQ2703" s="16">
        <v>2</v>
      </c>
      <c r="AR2703" s="16">
        <v>1</v>
      </c>
      <c r="AS2703" s="16">
        <v>4</v>
      </c>
      <c r="AT2703" s="16">
        <v>3</v>
      </c>
      <c r="AU2703">
        <v>1</v>
      </c>
      <c r="AV2703">
        <v>0</v>
      </c>
      <c r="AW2703">
        <v>0</v>
      </c>
      <c r="AX2703">
        <v>0</v>
      </c>
      <c r="AY2703">
        <v>0</v>
      </c>
      <c r="AZ2703">
        <v>0</v>
      </c>
    </row>
    <row r="2704" spans="1:52" x14ac:dyDescent="0.35">
      <c r="A2704">
        <v>16887</v>
      </c>
      <c r="B2704" t="s">
        <v>69</v>
      </c>
      <c r="C2704" t="s">
        <v>74</v>
      </c>
      <c r="D2704" t="s">
        <v>68</v>
      </c>
      <c r="E2704" t="s">
        <v>79</v>
      </c>
      <c r="F2704" t="s">
        <v>92</v>
      </c>
      <c r="G2704" t="s">
        <v>96</v>
      </c>
      <c r="H2704" t="s">
        <v>98</v>
      </c>
      <c r="I2704" t="s">
        <v>199</v>
      </c>
      <c r="J2704" t="s">
        <v>111</v>
      </c>
      <c r="K2704" t="s">
        <v>116</v>
      </c>
      <c r="L2704">
        <v>9</v>
      </c>
      <c r="X2704" s="16"/>
      <c r="Y2704" t="s">
        <v>69</v>
      </c>
      <c r="AB2704">
        <v>5</v>
      </c>
      <c r="AE2704" s="16"/>
      <c r="AF2704" s="16"/>
      <c r="AG2704" s="16"/>
      <c r="AH2704" s="16"/>
      <c r="AI2704" s="16"/>
      <c r="AJ2704" s="16"/>
      <c r="AK2704">
        <v>10</v>
      </c>
      <c r="AL2704" s="16">
        <v>9</v>
      </c>
      <c r="AM2704" s="16">
        <v>10</v>
      </c>
      <c r="AN2704" s="16">
        <v>7</v>
      </c>
      <c r="AO2704" s="16">
        <v>9</v>
      </c>
      <c r="AP2704" s="16">
        <v>7</v>
      </c>
      <c r="AQ2704" s="16">
        <v>4</v>
      </c>
      <c r="AR2704" s="16">
        <v>1</v>
      </c>
      <c r="AS2704" s="16">
        <v>3</v>
      </c>
      <c r="AT2704" s="16">
        <v>2</v>
      </c>
      <c r="AU2704">
        <v>0</v>
      </c>
      <c r="AV2704">
        <v>0</v>
      </c>
      <c r="AW2704">
        <v>1</v>
      </c>
      <c r="AX2704">
        <v>0</v>
      </c>
      <c r="AY2704">
        <v>0</v>
      </c>
      <c r="AZ2704">
        <v>0</v>
      </c>
    </row>
    <row r="2705" spans="1:52" x14ac:dyDescent="0.35">
      <c r="A2705">
        <v>16892</v>
      </c>
      <c r="B2705" t="s">
        <v>69</v>
      </c>
      <c r="C2705" t="s">
        <v>74</v>
      </c>
      <c r="D2705" t="s">
        <v>68</v>
      </c>
      <c r="E2705" t="s">
        <v>75</v>
      </c>
      <c r="F2705" t="s">
        <v>198</v>
      </c>
      <c r="G2705" t="s">
        <v>94</v>
      </c>
      <c r="H2705" t="s">
        <v>98</v>
      </c>
      <c r="I2705" t="s">
        <v>203</v>
      </c>
      <c r="J2705" t="s">
        <v>111</v>
      </c>
      <c r="K2705" t="s">
        <v>116</v>
      </c>
      <c r="L2705">
        <v>10</v>
      </c>
      <c r="X2705" s="16"/>
      <c r="Y2705" t="s">
        <v>69</v>
      </c>
      <c r="AB2705">
        <v>5</v>
      </c>
      <c r="AE2705" s="16"/>
      <c r="AF2705" s="16"/>
      <c r="AG2705" s="16"/>
      <c r="AH2705" s="16"/>
      <c r="AI2705" s="16"/>
      <c r="AJ2705" s="16"/>
      <c r="AK2705">
        <v>9</v>
      </c>
      <c r="AL2705" s="16">
        <v>9</v>
      </c>
      <c r="AM2705" s="16">
        <v>8</v>
      </c>
      <c r="AN2705" s="16">
        <v>7</v>
      </c>
      <c r="AO2705" s="16">
        <v>9</v>
      </c>
      <c r="AP2705" s="16">
        <v>9</v>
      </c>
      <c r="AQ2705" s="16">
        <v>4</v>
      </c>
      <c r="AR2705" s="16">
        <v>3</v>
      </c>
      <c r="AS2705" s="16">
        <v>2</v>
      </c>
      <c r="AT2705" s="16">
        <v>1</v>
      </c>
      <c r="AU2705">
        <v>1</v>
      </c>
      <c r="AV2705">
        <v>1</v>
      </c>
      <c r="AW2705">
        <v>1</v>
      </c>
      <c r="AX2705">
        <v>1</v>
      </c>
      <c r="AY2705">
        <v>0</v>
      </c>
      <c r="AZ2705">
        <v>0</v>
      </c>
    </row>
    <row r="2706" spans="1:52" x14ac:dyDescent="0.35">
      <c r="A2706">
        <v>16893</v>
      </c>
      <c r="B2706" t="s">
        <v>69</v>
      </c>
      <c r="C2706" t="s">
        <v>74</v>
      </c>
      <c r="D2706" t="s">
        <v>68</v>
      </c>
      <c r="E2706" t="s">
        <v>75</v>
      </c>
      <c r="F2706" t="s">
        <v>198</v>
      </c>
      <c r="G2706" t="s">
        <v>94</v>
      </c>
      <c r="H2706" t="s">
        <v>98</v>
      </c>
      <c r="I2706" t="s">
        <v>199</v>
      </c>
      <c r="J2706" t="s">
        <v>111</v>
      </c>
      <c r="K2706" t="s">
        <v>204</v>
      </c>
      <c r="L2706">
        <v>8</v>
      </c>
      <c r="X2706" s="16"/>
      <c r="Y2706" t="s">
        <v>69</v>
      </c>
      <c r="AB2706">
        <v>5</v>
      </c>
      <c r="AE2706" s="16"/>
      <c r="AF2706" s="16"/>
      <c r="AG2706" s="16"/>
      <c r="AH2706" s="16"/>
      <c r="AI2706" s="16"/>
      <c r="AJ2706" s="16"/>
      <c r="AK2706">
        <v>9</v>
      </c>
      <c r="AL2706" s="16">
        <v>8</v>
      </c>
      <c r="AM2706" s="16">
        <v>8</v>
      </c>
      <c r="AN2706" s="16">
        <v>10</v>
      </c>
      <c r="AO2706" s="16">
        <v>7</v>
      </c>
      <c r="AP2706" s="16">
        <v>8</v>
      </c>
      <c r="AQ2706" s="16">
        <v>1</v>
      </c>
      <c r="AR2706" s="16">
        <v>3</v>
      </c>
      <c r="AS2706" s="16">
        <v>2</v>
      </c>
      <c r="AT2706" s="16">
        <v>4</v>
      </c>
      <c r="AU2706">
        <v>0</v>
      </c>
      <c r="AV2706">
        <v>1</v>
      </c>
      <c r="AW2706">
        <v>0</v>
      </c>
      <c r="AX2706">
        <v>0</v>
      </c>
      <c r="AY2706">
        <v>0</v>
      </c>
      <c r="AZ2706">
        <v>0</v>
      </c>
    </row>
    <row r="2707" spans="1:52" x14ac:dyDescent="0.35">
      <c r="A2707">
        <v>16895</v>
      </c>
      <c r="B2707" t="s">
        <v>69</v>
      </c>
      <c r="C2707" t="s">
        <v>74</v>
      </c>
      <c r="D2707" t="s">
        <v>68</v>
      </c>
      <c r="E2707" t="s">
        <v>75</v>
      </c>
      <c r="F2707" t="s">
        <v>200</v>
      </c>
      <c r="G2707" t="s">
        <v>96</v>
      </c>
      <c r="H2707" t="s">
        <v>97</v>
      </c>
      <c r="I2707" t="s">
        <v>209</v>
      </c>
      <c r="J2707" t="s">
        <v>111</v>
      </c>
      <c r="K2707" t="s">
        <v>116</v>
      </c>
      <c r="L2707">
        <v>8</v>
      </c>
      <c r="X2707" s="16"/>
      <c r="Y2707" t="s">
        <v>68</v>
      </c>
      <c r="Z2707">
        <v>8</v>
      </c>
      <c r="AA2707">
        <v>5</v>
      </c>
      <c r="AB2707">
        <v>3</v>
      </c>
      <c r="AC2707">
        <v>9</v>
      </c>
      <c r="AD2707" t="s">
        <v>129</v>
      </c>
      <c r="AE2707" s="16">
        <v>5</v>
      </c>
      <c r="AF2707" s="16">
        <v>4</v>
      </c>
      <c r="AG2707" s="16">
        <v>3</v>
      </c>
      <c r="AH2707" s="16">
        <v>4</v>
      </c>
      <c r="AI2707" s="16"/>
      <c r="AJ2707" s="16">
        <v>2</v>
      </c>
      <c r="AK2707">
        <v>7</v>
      </c>
      <c r="AL2707" s="16">
        <v>7</v>
      </c>
      <c r="AM2707" s="16">
        <v>7</v>
      </c>
      <c r="AN2707" s="16">
        <v>4</v>
      </c>
      <c r="AO2707" s="16">
        <v>7</v>
      </c>
      <c r="AP2707" s="16">
        <v>7</v>
      </c>
      <c r="AQ2707" s="16">
        <v>3</v>
      </c>
      <c r="AR2707" s="16">
        <v>4</v>
      </c>
      <c r="AS2707" s="16">
        <v>2</v>
      </c>
      <c r="AT2707" s="16">
        <v>1</v>
      </c>
      <c r="AU2707">
        <v>1</v>
      </c>
      <c r="AV2707">
        <v>1</v>
      </c>
      <c r="AW2707">
        <v>0</v>
      </c>
      <c r="AX2707">
        <v>1</v>
      </c>
      <c r="AY2707">
        <v>0</v>
      </c>
      <c r="AZ2707">
        <v>0</v>
      </c>
    </row>
    <row r="2708" spans="1:52" x14ac:dyDescent="0.35">
      <c r="A2708">
        <v>16898</v>
      </c>
      <c r="B2708" t="s">
        <v>69</v>
      </c>
      <c r="C2708" t="s">
        <v>74</v>
      </c>
      <c r="D2708" t="s">
        <v>68</v>
      </c>
      <c r="E2708" t="s">
        <v>81</v>
      </c>
      <c r="F2708" t="s">
        <v>196</v>
      </c>
      <c r="G2708" t="s">
        <v>96</v>
      </c>
      <c r="H2708" t="s">
        <v>98</v>
      </c>
      <c r="I2708" t="s">
        <v>201</v>
      </c>
      <c r="J2708" t="s">
        <v>111</v>
      </c>
      <c r="K2708" t="s">
        <v>202</v>
      </c>
      <c r="L2708">
        <v>7</v>
      </c>
      <c r="X2708" s="16"/>
      <c r="Y2708" t="s">
        <v>69</v>
      </c>
      <c r="AB2708">
        <v>5</v>
      </c>
      <c r="AE2708" s="16"/>
      <c r="AF2708" s="16"/>
      <c r="AG2708" s="16"/>
      <c r="AH2708" s="16"/>
      <c r="AI2708" s="16"/>
      <c r="AJ2708" s="16"/>
      <c r="AK2708">
        <v>8</v>
      </c>
      <c r="AL2708" s="16">
        <v>9</v>
      </c>
      <c r="AM2708" s="16">
        <v>7</v>
      </c>
      <c r="AN2708" s="16">
        <v>9</v>
      </c>
      <c r="AO2708" s="16">
        <v>8</v>
      </c>
      <c r="AP2708" s="16">
        <v>9</v>
      </c>
      <c r="AQ2708" s="16">
        <v>4</v>
      </c>
      <c r="AR2708" s="16">
        <v>3</v>
      </c>
      <c r="AS2708" s="16">
        <v>2</v>
      </c>
      <c r="AT2708" s="16">
        <v>1</v>
      </c>
      <c r="AU2708">
        <v>1</v>
      </c>
      <c r="AV2708">
        <v>1</v>
      </c>
      <c r="AW2708">
        <v>0</v>
      </c>
      <c r="AX2708">
        <v>0</v>
      </c>
      <c r="AY2708">
        <v>0</v>
      </c>
      <c r="AZ2708">
        <v>0</v>
      </c>
    </row>
    <row r="2709" spans="1:52" x14ac:dyDescent="0.35">
      <c r="A2709">
        <v>16900</v>
      </c>
      <c r="B2709" t="s">
        <v>69</v>
      </c>
      <c r="C2709" t="s">
        <v>74</v>
      </c>
      <c r="D2709" t="s">
        <v>68</v>
      </c>
      <c r="E2709" t="s">
        <v>82</v>
      </c>
      <c r="F2709" t="s">
        <v>196</v>
      </c>
      <c r="G2709" t="s">
        <v>96</v>
      </c>
      <c r="H2709" t="s">
        <v>97</v>
      </c>
      <c r="I2709" t="s">
        <v>205</v>
      </c>
      <c r="J2709" t="s">
        <v>111</v>
      </c>
      <c r="K2709" t="s">
        <v>202</v>
      </c>
      <c r="L2709">
        <v>10</v>
      </c>
      <c r="X2709" s="16"/>
      <c r="Y2709" t="s">
        <v>69</v>
      </c>
      <c r="AB2709">
        <v>5</v>
      </c>
      <c r="AE2709" s="16"/>
      <c r="AF2709" s="16"/>
      <c r="AG2709" s="16"/>
      <c r="AH2709" s="16"/>
      <c r="AI2709" s="16"/>
      <c r="AJ2709" s="16"/>
      <c r="AK2709">
        <v>9</v>
      </c>
      <c r="AL2709" s="16">
        <v>8</v>
      </c>
      <c r="AM2709" s="16">
        <v>7</v>
      </c>
      <c r="AN2709" s="16">
        <v>10</v>
      </c>
      <c r="AO2709" s="16">
        <v>8</v>
      </c>
      <c r="AP2709" s="16">
        <v>10</v>
      </c>
      <c r="AQ2709" s="16">
        <v>4</v>
      </c>
      <c r="AR2709" s="16">
        <v>1</v>
      </c>
      <c r="AS2709" s="16">
        <v>3</v>
      </c>
      <c r="AT2709" s="16">
        <v>2</v>
      </c>
      <c r="AU2709">
        <v>1</v>
      </c>
      <c r="AV2709">
        <v>1</v>
      </c>
      <c r="AW2709">
        <v>0</v>
      </c>
      <c r="AX2709">
        <v>1</v>
      </c>
      <c r="AY2709">
        <v>0</v>
      </c>
      <c r="AZ2709">
        <v>0</v>
      </c>
    </row>
    <row r="2710" spans="1:52" x14ac:dyDescent="0.35">
      <c r="A2710">
        <v>16902</v>
      </c>
      <c r="B2710" t="s">
        <v>69</v>
      </c>
      <c r="C2710" t="s">
        <v>74</v>
      </c>
      <c r="D2710" t="s">
        <v>68</v>
      </c>
      <c r="E2710" t="s">
        <v>75</v>
      </c>
      <c r="F2710" t="s">
        <v>196</v>
      </c>
      <c r="G2710" t="s">
        <v>96</v>
      </c>
      <c r="H2710" t="s">
        <v>97</v>
      </c>
      <c r="I2710" t="s">
        <v>206</v>
      </c>
      <c r="J2710" t="s">
        <v>111</v>
      </c>
      <c r="K2710" t="s">
        <v>202</v>
      </c>
      <c r="L2710">
        <v>10</v>
      </c>
      <c r="X2710" s="16"/>
      <c r="Y2710" t="s">
        <v>69</v>
      </c>
      <c r="AB2710">
        <v>4</v>
      </c>
      <c r="AE2710" s="16"/>
      <c r="AF2710" s="16"/>
      <c r="AG2710" s="16"/>
      <c r="AH2710" s="16"/>
      <c r="AI2710" s="16"/>
      <c r="AJ2710" s="16"/>
      <c r="AK2710">
        <v>8</v>
      </c>
      <c r="AL2710" s="16">
        <v>7</v>
      </c>
      <c r="AM2710" s="16">
        <v>7</v>
      </c>
      <c r="AN2710" s="16">
        <v>10</v>
      </c>
      <c r="AO2710" s="16">
        <v>8</v>
      </c>
      <c r="AP2710" s="16">
        <v>9</v>
      </c>
      <c r="AQ2710" s="16">
        <v>1</v>
      </c>
      <c r="AR2710" s="16">
        <v>3</v>
      </c>
      <c r="AS2710" s="16">
        <v>2</v>
      </c>
      <c r="AT2710" s="16">
        <v>4</v>
      </c>
      <c r="AU2710">
        <v>0</v>
      </c>
      <c r="AV2710">
        <v>0</v>
      </c>
      <c r="AW2710">
        <v>0</v>
      </c>
      <c r="AX2710">
        <v>1</v>
      </c>
      <c r="AY2710">
        <v>0</v>
      </c>
      <c r="AZ2710">
        <v>0</v>
      </c>
    </row>
    <row r="2711" spans="1:52" x14ac:dyDescent="0.35">
      <c r="A2711">
        <v>16903</v>
      </c>
      <c r="B2711" t="s">
        <v>69</v>
      </c>
      <c r="C2711" t="s">
        <v>74</v>
      </c>
      <c r="D2711" t="s">
        <v>68</v>
      </c>
      <c r="E2711" t="s">
        <v>81</v>
      </c>
      <c r="F2711" t="s">
        <v>200</v>
      </c>
      <c r="G2711" t="s">
        <v>94</v>
      </c>
      <c r="H2711" t="s">
        <v>99</v>
      </c>
      <c r="I2711" t="s">
        <v>197</v>
      </c>
      <c r="J2711" t="s">
        <v>111</v>
      </c>
      <c r="K2711" t="s">
        <v>202</v>
      </c>
      <c r="L2711">
        <v>6</v>
      </c>
      <c r="X2711" s="16"/>
      <c r="Y2711" t="s">
        <v>69</v>
      </c>
      <c r="AB2711">
        <v>5</v>
      </c>
      <c r="AE2711" s="16"/>
      <c r="AF2711" s="16"/>
      <c r="AG2711" s="16"/>
      <c r="AH2711" s="16"/>
      <c r="AI2711" s="16"/>
      <c r="AJ2711" s="16"/>
      <c r="AK2711">
        <v>8</v>
      </c>
      <c r="AL2711" s="16">
        <v>7</v>
      </c>
      <c r="AM2711" s="16">
        <v>9</v>
      </c>
      <c r="AN2711" s="16">
        <v>10</v>
      </c>
      <c r="AO2711" s="16">
        <v>10</v>
      </c>
      <c r="AP2711" s="16">
        <v>9</v>
      </c>
      <c r="AQ2711" s="16">
        <v>1</v>
      </c>
      <c r="AR2711" s="16">
        <v>4</v>
      </c>
      <c r="AS2711" s="16">
        <v>3</v>
      </c>
      <c r="AT2711" s="16">
        <v>2</v>
      </c>
      <c r="AU2711">
        <v>1</v>
      </c>
      <c r="AV2711">
        <v>1</v>
      </c>
      <c r="AW2711">
        <v>0</v>
      </c>
      <c r="AX2711">
        <v>0</v>
      </c>
      <c r="AY2711">
        <v>0</v>
      </c>
      <c r="AZ2711">
        <v>0</v>
      </c>
    </row>
    <row r="2712" spans="1:52" x14ac:dyDescent="0.35">
      <c r="A2712">
        <v>16904</v>
      </c>
      <c r="B2712" t="s">
        <v>69</v>
      </c>
      <c r="C2712" t="s">
        <v>74</v>
      </c>
      <c r="D2712" t="s">
        <v>68</v>
      </c>
      <c r="E2712" t="s">
        <v>85</v>
      </c>
      <c r="F2712" t="s">
        <v>208</v>
      </c>
      <c r="G2712" t="s">
        <v>94</v>
      </c>
      <c r="H2712" t="s">
        <v>98</v>
      </c>
      <c r="I2712" t="s">
        <v>207</v>
      </c>
      <c r="J2712" t="s">
        <v>111</v>
      </c>
      <c r="K2712" t="s">
        <v>116</v>
      </c>
      <c r="L2712">
        <v>9</v>
      </c>
      <c r="X2712" s="16"/>
      <c r="Y2712" t="s">
        <v>69</v>
      </c>
      <c r="AB2712">
        <v>5</v>
      </c>
      <c r="AE2712" s="16"/>
      <c r="AF2712" s="16"/>
      <c r="AG2712" s="16"/>
      <c r="AH2712" s="16"/>
      <c r="AI2712" s="16"/>
      <c r="AJ2712" s="16"/>
      <c r="AK2712">
        <v>10</v>
      </c>
      <c r="AL2712" s="16">
        <v>10</v>
      </c>
      <c r="AM2712" s="16">
        <v>7</v>
      </c>
      <c r="AN2712" s="16">
        <v>7</v>
      </c>
      <c r="AO2712" s="16">
        <v>7</v>
      </c>
      <c r="AP2712" s="16">
        <v>10</v>
      </c>
      <c r="AQ2712" s="16">
        <v>2</v>
      </c>
      <c r="AR2712" s="16">
        <v>1</v>
      </c>
      <c r="AS2712" s="16">
        <v>4</v>
      </c>
      <c r="AT2712" s="16">
        <v>3</v>
      </c>
      <c r="AU2712">
        <v>0</v>
      </c>
      <c r="AV2712">
        <v>1</v>
      </c>
      <c r="AW2712">
        <v>1</v>
      </c>
      <c r="AX2712">
        <v>0</v>
      </c>
      <c r="AY2712">
        <v>0</v>
      </c>
      <c r="AZ2712">
        <v>0</v>
      </c>
    </row>
    <row r="2713" spans="1:52" x14ac:dyDescent="0.35">
      <c r="A2713">
        <v>16905</v>
      </c>
      <c r="B2713" t="s">
        <v>69</v>
      </c>
      <c r="C2713" t="s">
        <v>74</v>
      </c>
      <c r="D2713" t="s">
        <v>68</v>
      </c>
      <c r="E2713" t="s">
        <v>75</v>
      </c>
      <c r="F2713" t="s">
        <v>208</v>
      </c>
      <c r="G2713" t="s">
        <v>94</v>
      </c>
      <c r="H2713" t="s">
        <v>98</v>
      </c>
      <c r="I2713" t="s">
        <v>203</v>
      </c>
      <c r="J2713" t="s">
        <v>111</v>
      </c>
      <c r="K2713" t="s">
        <v>116</v>
      </c>
      <c r="L2713">
        <v>10</v>
      </c>
      <c r="X2713" s="16"/>
      <c r="Y2713" t="s">
        <v>69</v>
      </c>
      <c r="AB2713">
        <v>5</v>
      </c>
      <c r="AE2713" s="16"/>
      <c r="AF2713" s="16"/>
      <c r="AG2713" s="16"/>
      <c r="AH2713" s="16"/>
      <c r="AI2713" s="16"/>
      <c r="AJ2713" s="16"/>
      <c r="AK2713">
        <v>9</v>
      </c>
      <c r="AL2713" s="16">
        <v>10</v>
      </c>
      <c r="AM2713" s="16">
        <v>9</v>
      </c>
      <c r="AN2713" s="16">
        <v>9</v>
      </c>
      <c r="AO2713" s="16">
        <v>10</v>
      </c>
      <c r="AP2713" s="16">
        <v>10</v>
      </c>
      <c r="AQ2713" s="16">
        <v>4</v>
      </c>
      <c r="AR2713" s="16">
        <v>3</v>
      </c>
      <c r="AS2713" s="16">
        <v>2</v>
      </c>
      <c r="AT2713" s="16">
        <v>1</v>
      </c>
      <c r="AU2713">
        <v>1</v>
      </c>
      <c r="AV2713">
        <v>0</v>
      </c>
      <c r="AW2713">
        <v>0</v>
      </c>
      <c r="AX2713">
        <v>1</v>
      </c>
      <c r="AY2713">
        <v>0</v>
      </c>
      <c r="AZ2713">
        <v>0</v>
      </c>
    </row>
    <row r="2714" spans="1:52" x14ac:dyDescent="0.35">
      <c r="A2714">
        <v>16909</v>
      </c>
      <c r="B2714" t="s">
        <v>69</v>
      </c>
      <c r="C2714" t="s">
        <v>74</v>
      </c>
      <c r="D2714" t="s">
        <v>68</v>
      </c>
      <c r="E2714" t="s">
        <v>80</v>
      </c>
      <c r="F2714" t="s">
        <v>200</v>
      </c>
      <c r="G2714" t="s">
        <v>94</v>
      </c>
      <c r="H2714" t="s">
        <v>98</v>
      </c>
      <c r="I2714" t="s">
        <v>207</v>
      </c>
      <c r="J2714" t="s">
        <v>111</v>
      </c>
      <c r="K2714" t="s">
        <v>204</v>
      </c>
      <c r="L2714">
        <v>10</v>
      </c>
      <c r="X2714" s="16"/>
      <c r="Y2714" t="s">
        <v>69</v>
      </c>
      <c r="AB2714">
        <v>4</v>
      </c>
      <c r="AE2714" s="16"/>
      <c r="AF2714" s="16"/>
      <c r="AG2714" s="16"/>
      <c r="AH2714" s="16"/>
      <c r="AI2714" s="16"/>
      <c r="AJ2714" s="16"/>
      <c r="AK2714">
        <v>8</v>
      </c>
      <c r="AL2714" s="16">
        <v>9</v>
      </c>
      <c r="AM2714" s="16">
        <v>10</v>
      </c>
      <c r="AN2714" s="16">
        <v>8</v>
      </c>
      <c r="AO2714" s="16">
        <v>8</v>
      </c>
      <c r="AP2714" s="16">
        <v>7</v>
      </c>
      <c r="AQ2714" s="16">
        <v>2</v>
      </c>
      <c r="AR2714" s="16">
        <v>3</v>
      </c>
      <c r="AS2714" s="16">
        <v>4</v>
      </c>
      <c r="AT2714" s="16">
        <v>1</v>
      </c>
      <c r="AU2714">
        <v>1</v>
      </c>
      <c r="AV2714">
        <v>1</v>
      </c>
      <c r="AW2714">
        <v>0</v>
      </c>
      <c r="AX2714">
        <v>0</v>
      </c>
      <c r="AY2714">
        <v>1</v>
      </c>
      <c r="AZ2714">
        <v>0</v>
      </c>
    </row>
    <row r="2715" spans="1:52" x14ac:dyDescent="0.35">
      <c r="A2715">
        <v>16910</v>
      </c>
      <c r="B2715" t="s">
        <v>69</v>
      </c>
      <c r="C2715" t="s">
        <v>74</v>
      </c>
      <c r="D2715" t="s">
        <v>68</v>
      </c>
      <c r="E2715" t="s">
        <v>81</v>
      </c>
      <c r="F2715" t="s">
        <v>208</v>
      </c>
      <c r="G2715" t="s">
        <v>96</v>
      </c>
      <c r="H2715" t="s">
        <v>98</v>
      </c>
      <c r="I2715" t="s">
        <v>203</v>
      </c>
      <c r="J2715" t="s">
        <v>111</v>
      </c>
      <c r="K2715" t="s">
        <v>202</v>
      </c>
      <c r="L2715">
        <v>10</v>
      </c>
      <c r="X2715" s="16"/>
      <c r="Y2715" t="s">
        <v>69</v>
      </c>
      <c r="AB2715">
        <v>4</v>
      </c>
      <c r="AE2715" s="16"/>
      <c r="AF2715" s="16"/>
      <c r="AG2715" s="16"/>
      <c r="AH2715" s="16"/>
      <c r="AI2715" s="16"/>
      <c r="AJ2715" s="16"/>
      <c r="AK2715">
        <v>9</v>
      </c>
      <c r="AL2715" s="16">
        <v>7</v>
      </c>
      <c r="AM2715" s="16">
        <v>10</v>
      </c>
      <c r="AN2715" s="16">
        <v>10</v>
      </c>
      <c r="AO2715" s="16">
        <v>8</v>
      </c>
      <c r="AP2715" s="16">
        <v>8</v>
      </c>
      <c r="AQ2715" s="16">
        <v>4</v>
      </c>
      <c r="AR2715" s="16">
        <v>1</v>
      </c>
      <c r="AS2715" s="16">
        <v>3</v>
      </c>
      <c r="AT2715" s="16">
        <v>2</v>
      </c>
      <c r="AU2715">
        <v>1</v>
      </c>
      <c r="AV2715">
        <v>0</v>
      </c>
      <c r="AW2715">
        <v>1</v>
      </c>
      <c r="AX2715">
        <v>0</v>
      </c>
      <c r="AY2715">
        <v>1</v>
      </c>
      <c r="AZ2715">
        <v>0</v>
      </c>
    </row>
    <row r="2716" spans="1:52" x14ac:dyDescent="0.35">
      <c r="A2716">
        <v>16911</v>
      </c>
      <c r="B2716" t="s">
        <v>69</v>
      </c>
      <c r="C2716" t="s">
        <v>74</v>
      </c>
      <c r="D2716" t="s">
        <v>68</v>
      </c>
      <c r="E2716" t="s">
        <v>79</v>
      </c>
      <c r="F2716" t="s">
        <v>208</v>
      </c>
      <c r="G2716" t="s">
        <v>94</v>
      </c>
      <c r="H2716" t="s">
        <v>98</v>
      </c>
      <c r="I2716" t="s">
        <v>197</v>
      </c>
      <c r="J2716" t="s">
        <v>111</v>
      </c>
      <c r="K2716" t="s">
        <v>202</v>
      </c>
      <c r="L2716">
        <v>8</v>
      </c>
      <c r="X2716" s="16"/>
      <c r="Y2716" t="s">
        <v>68</v>
      </c>
      <c r="Z2716">
        <v>10</v>
      </c>
      <c r="AA2716">
        <v>5</v>
      </c>
      <c r="AB2716">
        <v>4</v>
      </c>
      <c r="AC2716">
        <v>10</v>
      </c>
      <c r="AD2716" t="s">
        <v>129</v>
      </c>
      <c r="AE2716" s="16">
        <v>5</v>
      </c>
      <c r="AF2716" s="16">
        <v>4</v>
      </c>
      <c r="AG2716" s="16">
        <v>3</v>
      </c>
      <c r="AH2716" s="16">
        <v>4</v>
      </c>
      <c r="AI2716" s="16"/>
      <c r="AJ2716" s="16">
        <v>3</v>
      </c>
      <c r="AK2716">
        <v>10</v>
      </c>
      <c r="AL2716" s="16">
        <v>8</v>
      </c>
      <c r="AM2716" s="16">
        <v>9</v>
      </c>
      <c r="AN2716" s="16">
        <v>8</v>
      </c>
      <c r="AO2716" s="16">
        <v>9</v>
      </c>
      <c r="AP2716" s="16">
        <v>10</v>
      </c>
      <c r="AQ2716" s="16">
        <v>1</v>
      </c>
      <c r="AR2716" s="16">
        <v>2</v>
      </c>
      <c r="AS2716" s="16">
        <v>3</v>
      </c>
      <c r="AT2716" s="16">
        <v>4</v>
      </c>
      <c r="AU2716">
        <v>1</v>
      </c>
      <c r="AV2716">
        <v>1</v>
      </c>
      <c r="AW2716">
        <v>0</v>
      </c>
      <c r="AX2716">
        <v>1</v>
      </c>
      <c r="AY2716">
        <v>0</v>
      </c>
      <c r="AZ2716">
        <v>0</v>
      </c>
    </row>
    <row r="2717" spans="1:52" x14ac:dyDescent="0.35">
      <c r="A2717">
        <v>16912</v>
      </c>
      <c r="B2717" t="s">
        <v>69</v>
      </c>
      <c r="C2717" t="s">
        <v>74</v>
      </c>
      <c r="D2717" t="s">
        <v>68</v>
      </c>
      <c r="E2717" t="s">
        <v>76</v>
      </c>
      <c r="F2717" t="s">
        <v>198</v>
      </c>
      <c r="G2717" t="s">
        <v>95</v>
      </c>
      <c r="H2717" t="s">
        <v>100</v>
      </c>
      <c r="I2717" t="s">
        <v>209</v>
      </c>
      <c r="J2717" t="s">
        <v>111</v>
      </c>
      <c r="K2717" t="s">
        <v>202</v>
      </c>
      <c r="L2717">
        <v>9</v>
      </c>
      <c r="X2717" s="16"/>
      <c r="Y2717" t="s">
        <v>69</v>
      </c>
      <c r="AB2717">
        <v>5</v>
      </c>
      <c r="AE2717" s="16"/>
      <c r="AF2717" s="16"/>
      <c r="AG2717" s="16"/>
      <c r="AH2717" s="16"/>
      <c r="AI2717" s="16"/>
      <c r="AJ2717" s="16"/>
      <c r="AK2717">
        <v>10</v>
      </c>
      <c r="AL2717" s="16">
        <v>10</v>
      </c>
      <c r="AM2717" s="16">
        <v>7</v>
      </c>
      <c r="AN2717" s="16">
        <v>8</v>
      </c>
      <c r="AO2717" s="16">
        <v>8</v>
      </c>
      <c r="AP2717" s="16">
        <v>7</v>
      </c>
      <c r="AQ2717" s="16">
        <v>2</v>
      </c>
      <c r="AR2717" s="16">
        <v>4</v>
      </c>
      <c r="AS2717" s="16">
        <v>3</v>
      </c>
      <c r="AT2717" s="16">
        <v>1</v>
      </c>
      <c r="AU2717">
        <v>0</v>
      </c>
      <c r="AV2717">
        <v>0</v>
      </c>
      <c r="AW2717">
        <v>0</v>
      </c>
      <c r="AX2717">
        <v>1</v>
      </c>
      <c r="AY2717">
        <v>0</v>
      </c>
      <c r="AZ2717">
        <v>0</v>
      </c>
    </row>
    <row r="2718" spans="1:52" x14ac:dyDescent="0.35">
      <c r="A2718">
        <v>16914</v>
      </c>
      <c r="B2718" t="s">
        <v>69</v>
      </c>
      <c r="C2718" t="s">
        <v>74</v>
      </c>
      <c r="D2718" t="s">
        <v>68</v>
      </c>
      <c r="E2718" t="s">
        <v>79</v>
      </c>
      <c r="F2718" t="s">
        <v>208</v>
      </c>
      <c r="G2718" t="s">
        <v>94</v>
      </c>
      <c r="H2718" t="s">
        <v>98</v>
      </c>
      <c r="I2718" t="s">
        <v>207</v>
      </c>
      <c r="J2718" t="s">
        <v>111</v>
      </c>
      <c r="K2718" t="s">
        <v>204</v>
      </c>
      <c r="L2718">
        <v>3</v>
      </c>
      <c r="X2718" s="16"/>
      <c r="Y2718" t="s">
        <v>69</v>
      </c>
      <c r="AB2718">
        <v>5</v>
      </c>
      <c r="AE2718" s="16"/>
      <c r="AF2718" s="16"/>
      <c r="AG2718" s="16"/>
      <c r="AH2718" s="16"/>
      <c r="AI2718" s="16"/>
      <c r="AJ2718" s="16"/>
      <c r="AK2718">
        <v>2</v>
      </c>
      <c r="AL2718" s="16">
        <v>4</v>
      </c>
      <c r="AM2718" s="16">
        <v>3</v>
      </c>
      <c r="AN2718" s="16">
        <v>5</v>
      </c>
      <c r="AO2718" s="16">
        <v>2</v>
      </c>
      <c r="AP2718" s="16">
        <v>2</v>
      </c>
      <c r="AQ2718" s="16">
        <v>4</v>
      </c>
      <c r="AR2718" s="16">
        <v>1</v>
      </c>
      <c r="AS2718" s="16">
        <v>2</v>
      </c>
      <c r="AT2718" s="16">
        <v>3</v>
      </c>
      <c r="AU2718">
        <v>0</v>
      </c>
      <c r="AV2718">
        <v>1</v>
      </c>
      <c r="AW2718">
        <v>0</v>
      </c>
      <c r="AX2718">
        <v>0</v>
      </c>
      <c r="AY2718">
        <v>1</v>
      </c>
      <c r="AZ2718">
        <v>0</v>
      </c>
    </row>
    <row r="2719" spans="1:52" x14ac:dyDescent="0.35">
      <c r="A2719">
        <v>16916</v>
      </c>
      <c r="B2719" t="s">
        <v>69</v>
      </c>
      <c r="C2719" t="s">
        <v>74</v>
      </c>
      <c r="D2719" t="s">
        <v>68</v>
      </c>
      <c r="E2719" t="s">
        <v>86</v>
      </c>
      <c r="F2719" t="s">
        <v>198</v>
      </c>
      <c r="G2719" t="s">
        <v>94</v>
      </c>
      <c r="H2719" t="s">
        <v>97</v>
      </c>
      <c r="I2719" t="s">
        <v>203</v>
      </c>
      <c r="J2719" t="s">
        <v>112</v>
      </c>
      <c r="K2719" t="s">
        <v>204</v>
      </c>
      <c r="L2719">
        <v>10</v>
      </c>
      <c r="X2719" s="16"/>
      <c r="Y2719" t="s">
        <v>69</v>
      </c>
      <c r="AB2719">
        <v>4</v>
      </c>
      <c r="AE2719" s="16"/>
      <c r="AF2719" s="16"/>
      <c r="AG2719" s="16"/>
      <c r="AH2719" s="16"/>
      <c r="AI2719" s="16"/>
      <c r="AJ2719" s="16"/>
      <c r="AK2719">
        <v>9</v>
      </c>
      <c r="AL2719" s="16">
        <v>9</v>
      </c>
      <c r="AM2719" s="16">
        <v>9</v>
      </c>
      <c r="AN2719" s="16">
        <v>6</v>
      </c>
      <c r="AO2719" s="16">
        <v>9</v>
      </c>
      <c r="AP2719" s="16">
        <v>10</v>
      </c>
      <c r="AQ2719" s="16">
        <v>2</v>
      </c>
      <c r="AR2719" s="16">
        <v>1</v>
      </c>
      <c r="AS2719" s="16">
        <v>4</v>
      </c>
      <c r="AT2719" s="16">
        <v>3</v>
      </c>
      <c r="AU2719">
        <v>0</v>
      </c>
      <c r="AV2719">
        <v>0</v>
      </c>
      <c r="AW2719">
        <v>1</v>
      </c>
      <c r="AX2719">
        <v>1</v>
      </c>
      <c r="AY2719">
        <v>0</v>
      </c>
      <c r="AZ2719">
        <v>0</v>
      </c>
    </row>
    <row r="2720" spans="1:52" x14ac:dyDescent="0.35">
      <c r="A2720">
        <v>16918</v>
      </c>
      <c r="B2720" t="s">
        <v>69</v>
      </c>
      <c r="C2720" t="s">
        <v>74</v>
      </c>
      <c r="D2720" t="s">
        <v>68</v>
      </c>
      <c r="E2720" t="s">
        <v>83</v>
      </c>
      <c r="F2720" t="s">
        <v>200</v>
      </c>
      <c r="G2720" t="s">
        <v>94</v>
      </c>
      <c r="H2720" t="s">
        <v>97</v>
      </c>
      <c r="I2720" t="s">
        <v>199</v>
      </c>
      <c r="J2720" t="s">
        <v>111</v>
      </c>
      <c r="K2720" t="s">
        <v>117</v>
      </c>
      <c r="L2720">
        <v>10</v>
      </c>
      <c r="X2720" s="16"/>
      <c r="Y2720" t="s">
        <v>69</v>
      </c>
      <c r="AB2720">
        <v>5</v>
      </c>
      <c r="AE2720" s="16"/>
      <c r="AF2720" s="16"/>
      <c r="AG2720" s="16"/>
      <c r="AH2720" s="16"/>
      <c r="AI2720" s="16"/>
      <c r="AJ2720" s="16"/>
      <c r="AK2720">
        <v>9</v>
      </c>
      <c r="AL2720" s="16">
        <v>9</v>
      </c>
      <c r="AM2720" s="16">
        <v>7</v>
      </c>
      <c r="AN2720" s="16">
        <v>9</v>
      </c>
      <c r="AO2720" s="16">
        <v>8</v>
      </c>
      <c r="AP2720" s="16">
        <v>7</v>
      </c>
      <c r="AQ2720" s="16">
        <v>1</v>
      </c>
      <c r="AR2720" s="16">
        <v>3</v>
      </c>
      <c r="AS2720" s="16">
        <v>2</v>
      </c>
      <c r="AT2720" s="16">
        <v>4</v>
      </c>
      <c r="AU2720">
        <v>1</v>
      </c>
      <c r="AV2720">
        <v>0</v>
      </c>
      <c r="AW2720">
        <v>1</v>
      </c>
      <c r="AX2720">
        <v>0</v>
      </c>
      <c r="AY2720">
        <v>0</v>
      </c>
      <c r="AZ2720">
        <v>0</v>
      </c>
    </row>
    <row r="2721" spans="1:52" x14ac:dyDescent="0.35">
      <c r="A2721">
        <v>16923</v>
      </c>
      <c r="B2721" t="s">
        <v>69</v>
      </c>
      <c r="C2721" t="s">
        <v>74</v>
      </c>
      <c r="D2721" t="s">
        <v>68</v>
      </c>
      <c r="E2721" t="s">
        <v>75</v>
      </c>
      <c r="F2721" t="s">
        <v>198</v>
      </c>
      <c r="G2721" t="s">
        <v>95</v>
      </c>
      <c r="H2721" t="s">
        <v>97</v>
      </c>
      <c r="I2721" t="s">
        <v>201</v>
      </c>
      <c r="J2721" t="s">
        <v>111</v>
      </c>
      <c r="K2721" t="s">
        <v>202</v>
      </c>
      <c r="L2721">
        <v>9</v>
      </c>
      <c r="X2721" s="16"/>
      <c r="Y2721" t="s">
        <v>68</v>
      </c>
      <c r="Z2721">
        <v>9</v>
      </c>
      <c r="AA2721">
        <v>5</v>
      </c>
      <c r="AB2721">
        <v>5</v>
      </c>
      <c r="AC2721">
        <v>10</v>
      </c>
      <c r="AD2721" t="s">
        <v>128</v>
      </c>
      <c r="AE2721" s="16">
        <v>2</v>
      </c>
      <c r="AF2721" s="16">
        <v>3</v>
      </c>
      <c r="AG2721" s="16">
        <v>2</v>
      </c>
      <c r="AH2721" s="16">
        <v>2</v>
      </c>
      <c r="AI2721" s="16">
        <v>2</v>
      </c>
      <c r="AJ2721" s="16"/>
      <c r="AK2721">
        <v>10</v>
      </c>
      <c r="AL2721" s="16">
        <v>10</v>
      </c>
      <c r="AM2721" s="16">
        <v>7</v>
      </c>
      <c r="AN2721" s="16">
        <v>9</v>
      </c>
      <c r="AO2721" s="16">
        <v>8</v>
      </c>
      <c r="AP2721" s="16">
        <v>8</v>
      </c>
      <c r="AQ2721" s="16">
        <v>3</v>
      </c>
      <c r="AR2721" s="16">
        <v>1</v>
      </c>
      <c r="AS2721" s="16">
        <v>4</v>
      </c>
      <c r="AT2721" s="16">
        <v>2</v>
      </c>
      <c r="AU2721">
        <v>1</v>
      </c>
      <c r="AV2721">
        <v>1</v>
      </c>
      <c r="AW2721">
        <v>0</v>
      </c>
      <c r="AX2721">
        <v>1</v>
      </c>
      <c r="AY2721">
        <v>0</v>
      </c>
      <c r="AZ2721">
        <v>0</v>
      </c>
    </row>
    <row r="2722" spans="1:52" x14ac:dyDescent="0.35">
      <c r="A2722">
        <v>16927</v>
      </c>
      <c r="B2722" t="s">
        <v>69</v>
      </c>
      <c r="C2722" t="s">
        <v>74</v>
      </c>
      <c r="D2722" t="s">
        <v>68</v>
      </c>
      <c r="E2722" t="s">
        <v>80</v>
      </c>
      <c r="F2722" t="s">
        <v>200</v>
      </c>
      <c r="G2722" t="s">
        <v>94</v>
      </c>
      <c r="H2722" t="s">
        <v>97</v>
      </c>
      <c r="I2722" t="s">
        <v>199</v>
      </c>
      <c r="J2722" t="s">
        <v>111</v>
      </c>
      <c r="K2722" t="s">
        <v>202</v>
      </c>
      <c r="L2722">
        <v>9</v>
      </c>
      <c r="X2722" s="16"/>
      <c r="Y2722" t="s">
        <v>69</v>
      </c>
      <c r="AB2722">
        <v>4</v>
      </c>
      <c r="AE2722" s="16"/>
      <c r="AF2722" s="16"/>
      <c r="AG2722" s="16"/>
      <c r="AH2722" s="16"/>
      <c r="AI2722" s="16"/>
      <c r="AJ2722" s="16"/>
      <c r="AK2722">
        <v>10</v>
      </c>
      <c r="AL2722" s="16">
        <v>10</v>
      </c>
      <c r="AM2722" s="16">
        <v>9</v>
      </c>
      <c r="AN2722" s="16">
        <v>10</v>
      </c>
      <c r="AO2722" s="16">
        <v>7</v>
      </c>
      <c r="AP2722" s="16">
        <v>7</v>
      </c>
      <c r="AQ2722" s="16">
        <v>1</v>
      </c>
      <c r="AR2722" s="16">
        <v>3</v>
      </c>
      <c r="AS2722" s="16">
        <v>2</v>
      </c>
      <c r="AT2722" s="16">
        <v>4</v>
      </c>
      <c r="AU2722">
        <v>1</v>
      </c>
      <c r="AV2722">
        <v>0</v>
      </c>
      <c r="AW2722">
        <v>0</v>
      </c>
      <c r="AX2722">
        <v>1</v>
      </c>
      <c r="AY2722">
        <v>0</v>
      </c>
      <c r="AZ2722">
        <v>0</v>
      </c>
    </row>
    <row r="2723" spans="1:52" x14ac:dyDescent="0.35">
      <c r="A2723">
        <v>16928</v>
      </c>
      <c r="B2723" t="s">
        <v>69</v>
      </c>
      <c r="C2723" t="s">
        <v>74</v>
      </c>
      <c r="D2723" t="s">
        <v>68</v>
      </c>
      <c r="E2723" t="s">
        <v>85</v>
      </c>
      <c r="F2723" t="s">
        <v>196</v>
      </c>
      <c r="G2723" t="s">
        <v>96</v>
      </c>
      <c r="H2723" t="s">
        <v>98</v>
      </c>
      <c r="I2723" t="s">
        <v>203</v>
      </c>
      <c r="J2723" t="s">
        <v>110</v>
      </c>
      <c r="K2723" t="s">
        <v>204</v>
      </c>
      <c r="L2723">
        <v>9</v>
      </c>
      <c r="P2723">
        <v>7</v>
      </c>
      <c r="Q2723">
        <v>9</v>
      </c>
      <c r="R2723">
        <v>9</v>
      </c>
      <c r="S2723">
        <v>9</v>
      </c>
      <c r="T2723">
        <v>4</v>
      </c>
      <c r="U2723">
        <v>9</v>
      </c>
      <c r="V2723" t="s">
        <v>123</v>
      </c>
      <c r="X2723">
        <v>4</v>
      </c>
      <c r="Y2723" t="s">
        <v>68</v>
      </c>
      <c r="Z2723">
        <v>9</v>
      </c>
      <c r="AA2723">
        <v>4</v>
      </c>
      <c r="AB2723">
        <v>4</v>
      </c>
      <c r="AC2723">
        <v>10</v>
      </c>
      <c r="AD2723" t="s">
        <v>129</v>
      </c>
      <c r="AE2723" s="16">
        <v>5</v>
      </c>
      <c r="AF2723" s="16">
        <v>5</v>
      </c>
      <c r="AG2723" s="16">
        <v>4</v>
      </c>
      <c r="AH2723" s="16">
        <v>4</v>
      </c>
      <c r="AI2723" s="16"/>
      <c r="AJ2723" s="16">
        <v>2</v>
      </c>
      <c r="AL2723" s="16"/>
      <c r="AM2723" s="16"/>
      <c r="AN2723" s="16"/>
      <c r="AO2723" s="16"/>
      <c r="AP2723" s="16"/>
      <c r="AQ2723" s="16"/>
      <c r="AR2723" s="16"/>
      <c r="AS2723" s="16"/>
      <c r="AT2723" s="16"/>
      <c r="AU2723">
        <v>1</v>
      </c>
      <c r="AV2723">
        <v>1</v>
      </c>
      <c r="AW2723">
        <v>0</v>
      </c>
      <c r="AX2723">
        <v>0</v>
      </c>
      <c r="AY2723">
        <v>0</v>
      </c>
      <c r="AZ2723">
        <v>0</v>
      </c>
    </row>
    <row r="2724" spans="1:52" x14ac:dyDescent="0.35">
      <c r="A2724">
        <v>16932</v>
      </c>
      <c r="B2724" t="s">
        <v>69</v>
      </c>
      <c r="C2724" t="s">
        <v>74</v>
      </c>
      <c r="D2724" t="s">
        <v>68</v>
      </c>
      <c r="E2724" t="s">
        <v>77</v>
      </c>
      <c r="F2724" t="s">
        <v>208</v>
      </c>
      <c r="G2724" t="s">
        <v>94</v>
      </c>
      <c r="H2724" t="s">
        <v>98</v>
      </c>
      <c r="I2724" t="s">
        <v>203</v>
      </c>
      <c r="J2724" t="s">
        <v>111</v>
      </c>
      <c r="K2724" t="s">
        <v>204</v>
      </c>
      <c r="L2724">
        <v>10</v>
      </c>
      <c r="X2724" s="16"/>
      <c r="Y2724" t="s">
        <v>68</v>
      </c>
      <c r="Z2724">
        <v>10</v>
      </c>
      <c r="AA2724">
        <v>4</v>
      </c>
      <c r="AB2724">
        <v>5</v>
      </c>
      <c r="AC2724">
        <v>8</v>
      </c>
      <c r="AD2724" t="s">
        <v>129</v>
      </c>
      <c r="AE2724" s="16">
        <v>3</v>
      </c>
      <c r="AF2724" s="16">
        <v>3</v>
      </c>
      <c r="AG2724" s="16">
        <v>3</v>
      </c>
      <c r="AH2724" s="16">
        <v>2</v>
      </c>
      <c r="AI2724" s="16"/>
      <c r="AJ2724" s="16">
        <v>3</v>
      </c>
      <c r="AK2724">
        <v>9</v>
      </c>
      <c r="AL2724" s="16">
        <v>10</v>
      </c>
      <c r="AM2724" s="16">
        <v>8</v>
      </c>
      <c r="AN2724" s="16">
        <v>10</v>
      </c>
      <c r="AO2724" s="16">
        <v>7</v>
      </c>
      <c r="AP2724" s="16">
        <v>7</v>
      </c>
      <c r="AQ2724" s="16">
        <v>1</v>
      </c>
      <c r="AR2724" s="16">
        <v>3</v>
      </c>
      <c r="AS2724" s="16">
        <v>2</v>
      </c>
      <c r="AT2724" s="16">
        <v>4</v>
      </c>
      <c r="AU2724">
        <v>1</v>
      </c>
      <c r="AV2724">
        <v>0</v>
      </c>
      <c r="AW2724">
        <v>1</v>
      </c>
      <c r="AX2724">
        <v>0</v>
      </c>
      <c r="AY2724">
        <v>0</v>
      </c>
      <c r="AZ2724">
        <v>0</v>
      </c>
    </row>
    <row r="2725" spans="1:52" x14ac:dyDescent="0.35">
      <c r="A2725">
        <v>16943</v>
      </c>
      <c r="B2725" t="s">
        <v>69</v>
      </c>
      <c r="C2725" t="s">
        <v>74</v>
      </c>
      <c r="D2725" t="s">
        <v>68</v>
      </c>
      <c r="E2725" t="s">
        <v>80</v>
      </c>
      <c r="F2725" t="s">
        <v>198</v>
      </c>
      <c r="G2725" t="s">
        <v>96</v>
      </c>
      <c r="H2725" t="s">
        <v>97</v>
      </c>
      <c r="I2725" t="s">
        <v>199</v>
      </c>
      <c r="J2725" t="s">
        <v>111</v>
      </c>
      <c r="K2725" t="s">
        <v>202</v>
      </c>
      <c r="L2725">
        <v>6</v>
      </c>
      <c r="X2725" s="16"/>
      <c r="Y2725" t="s">
        <v>69</v>
      </c>
      <c r="AB2725">
        <v>4</v>
      </c>
      <c r="AE2725" s="16"/>
      <c r="AF2725" s="16"/>
      <c r="AG2725" s="16"/>
      <c r="AH2725" s="16"/>
      <c r="AI2725" s="16"/>
      <c r="AJ2725" s="16"/>
      <c r="AK2725">
        <v>4</v>
      </c>
      <c r="AL2725" s="16">
        <v>5</v>
      </c>
      <c r="AM2725" s="16">
        <v>8</v>
      </c>
      <c r="AN2725" s="16">
        <v>6</v>
      </c>
      <c r="AO2725" s="16">
        <v>5</v>
      </c>
      <c r="AP2725" s="16">
        <v>6</v>
      </c>
      <c r="AQ2725" s="16">
        <v>1</v>
      </c>
      <c r="AR2725" s="16">
        <v>3</v>
      </c>
      <c r="AS2725" s="16">
        <v>2</v>
      </c>
      <c r="AT2725" s="16">
        <v>4</v>
      </c>
      <c r="AU2725">
        <v>0</v>
      </c>
      <c r="AV2725">
        <v>0</v>
      </c>
      <c r="AW2725">
        <v>1</v>
      </c>
      <c r="AX2725">
        <v>0</v>
      </c>
      <c r="AY2725">
        <v>0</v>
      </c>
      <c r="AZ2725">
        <v>0</v>
      </c>
    </row>
    <row r="2726" spans="1:52" x14ac:dyDescent="0.35">
      <c r="A2726">
        <v>16944</v>
      </c>
      <c r="B2726" t="s">
        <v>69</v>
      </c>
      <c r="C2726" t="s">
        <v>74</v>
      </c>
      <c r="D2726" t="s">
        <v>68</v>
      </c>
      <c r="E2726" t="s">
        <v>84</v>
      </c>
      <c r="F2726" t="s">
        <v>196</v>
      </c>
      <c r="G2726" t="s">
        <v>95</v>
      </c>
      <c r="H2726" t="s">
        <v>97</v>
      </c>
      <c r="I2726" t="s">
        <v>207</v>
      </c>
      <c r="J2726" t="s">
        <v>111</v>
      </c>
      <c r="K2726" t="s">
        <v>116</v>
      </c>
      <c r="L2726">
        <v>9</v>
      </c>
      <c r="X2726" s="16"/>
      <c r="Y2726" t="s">
        <v>68</v>
      </c>
      <c r="Z2726">
        <v>9</v>
      </c>
      <c r="AA2726">
        <v>5</v>
      </c>
      <c r="AB2726">
        <v>4</v>
      </c>
      <c r="AC2726">
        <v>10</v>
      </c>
      <c r="AD2726" t="s">
        <v>128</v>
      </c>
      <c r="AE2726" s="16">
        <v>5</v>
      </c>
      <c r="AF2726" s="16">
        <v>5</v>
      </c>
      <c r="AG2726" s="16">
        <v>4</v>
      </c>
      <c r="AH2726" s="16">
        <v>5</v>
      </c>
      <c r="AI2726" s="16">
        <v>2</v>
      </c>
      <c r="AJ2726" s="16"/>
      <c r="AK2726">
        <v>10</v>
      </c>
      <c r="AL2726" s="16">
        <v>10</v>
      </c>
      <c r="AM2726" s="16">
        <v>9</v>
      </c>
      <c r="AN2726" s="16">
        <v>9</v>
      </c>
      <c r="AO2726" s="16">
        <v>7</v>
      </c>
      <c r="AP2726" s="16">
        <v>7</v>
      </c>
      <c r="AQ2726" s="16">
        <v>2</v>
      </c>
      <c r="AR2726" s="16">
        <v>1</v>
      </c>
      <c r="AS2726" s="16">
        <v>3</v>
      </c>
      <c r="AT2726" s="16">
        <v>4</v>
      </c>
      <c r="AU2726">
        <v>1</v>
      </c>
      <c r="AV2726">
        <v>1</v>
      </c>
      <c r="AW2726">
        <v>1</v>
      </c>
      <c r="AX2726">
        <v>0</v>
      </c>
      <c r="AY2726">
        <v>0</v>
      </c>
      <c r="AZ2726">
        <v>0</v>
      </c>
    </row>
    <row r="2727" spans="1:52" x14ac:dyDescent="0.35">
      <c r="A2727">
        <v>16945</v>
      </c>
      <c r="B2727" t="s">
        <v>69</v>
      </c>
      <c r="C2727" t="s">
        <v>74</v>
      </c>
      <c r="D2727" t="s">
        <v>68</v>
      </c>
      <c r="E2727" t="s">
        <v>78</v>
      </c>
      <c r="F2727" t="s">
        <v>208</v>
      </c>
      <c r="G2727" t="s">
        <v>94</v>
      </c>
      <c r="H2727" t="s">
        <v>98</v>
      </c>
      <c r="I2727" t="s">
        <v>205</v>
      </c>
      <c r="J2727" t="s">
        <v>111</v>
      </c>
      <c r="K2727" t="s">
        <v>116</v>
      </c>
      <c r="L2727">
        <v>9</v>
      </c>
      <c r="X2727" s="16"/>
      <c r="Y2727" t="s">
        <v>69</v>
      </c>
      <c r="AB2727">
        <v>5</v>
      </c>
      <c r="AE2727" s="16"/>
      <c r="AF2727" s="16"/>
      <c r="AG2727" s="16"/>
      <c r="AH2727" s="16"/>
      <c r="AI2727" s="16"/>
      <c r="AJ2727" s="16"/>
      <c r="AK2727">
        <v>10</v>
      </c>
      <c r="AL2727" s="16">
        <v>8</v>
      </c>
      <c r="AM2727" s="16">
        <v>10</v>
      </c>
      <c r="AN2727" s="16">
        <v>9</v>
      </c>
      <c r="AO2727" s="16">
        <v>10</v>
      </c>
      <c r="AP2727" s="16">
        <v>9</v>
      </c>
      <c r="AQ2727" s="16">
        <v>1</v>
      </c>
      <c r="AR2727" s="16">
        <v>3</v>
      </c>
      <c r="AS2727" s="16">
        <v>4</v>
      </c>
      <c r="AT2727" s="16">
        <v>2</v>
      </c>
      <c r="AU2727">
        <v>0</v>
      </c>
      <c r="AV2727">
        <v>0</v>
      </c>
      <c r="AW2727">
        <v>0</v>
      </c>
      <c r="AX2727">
        <v>0</v>
      </c>
      <c r="AY2727">
        <v>1</v>
      </c>
      <c r="AZ2727">
        <v>0</v>
      </c>
    </row>
    <row r="2728" spans="1:52" x14ac:dyDescent="0.35">
      <c r="A2728">
        <v>16946</v>
      </c>
      <c r="B2728" t="s">
        <v>69</v>
      </c>
      <c r="C2728" t="s">
        <v>74</v>
      </c>
      <c r="D2728" t="s">
        <v>68</v>
      </c>
      <c r="E2728" t="s">
        <v>84</v>
      </c>
      <c r="F2728" t="s">
        <v>198</v>
      </c>
      <c r="G2728" t="s">
        <v>96</v>
      </c>
      <c r="H2728" t="s">
        <v>97</v>
      </c>
      <c r="I2728" t="s">
        <v>199</v>
      </c>
      <c r="J2728" t="s">
        <v>111</v>
      </c>
      <c r="K2728" t="s">
        <v>202</v>
      </c>
      <c r="L2728">
        <v>7</v>
      </c>
      <c r="X2728" s="16"/>
      <c r="Y2728" t="s">
        <v>68</v>
      </c>
      <c r="Z2728">
        <v>8</v>
      </c>
      <c r="AA2728">
        <v>4</v>
      </c>
      <c r="AB2728">
        <v>3</v>
      </c>
      <c r="AC2728">
        <v>9</v>
      </c>
      <c r="AD2728" t="s">
        <v>129</v>
      </c>
      <c r="AE2728" s="16">
        <v>3</v>
      </c>
      <c r="AF2728" s="16">
        <v>2</v>
      </c>
      <c r="AG2728" s="16">
        <v>3</v>
      </c>
      <c r="AH2728" s="16">
        <v>4</v>
      </c>
      <c r="AI2728" s="16"/>
      <c r="AJ2728" s="16">
        <v>1</v>
      </c>
      <c r="AK2728">
        <v>9</v>
      </c>
      <c r="AL2728" s="16">
        <v>10</v>
      </c>
      <c r="AM2728" s="16">
        <v>9</v>
      </c>
      <c r="AN2728" s="16">
        <v>7</v>
      </c>
      <c r="AO2728" s="16">
        <v>8</v>
      </c>
      <c r="AP2728" s="16">
        <v>9</v>
      </c>
      <c r="AQ2728" s="16">
        <v>3</v>
      </c>
      <c r="AR2728" s="16">
        <v>1</v>
      </c>
      <c r="AS2728" s="16">
        <v>2</v>
      </c>
      <c r="AT2728" s="16">
        <v>4</v>
      </c>
      <c r="AU2728">
        <v>1</v>
      </c>
      <c r="AV2728">
        <v>0</v>
      </c>
      <c r="AW2728">
        <v>0</v>
      </c>
      <c r="AX2728">
        <v>0</v>
      </c>
      <c r="AY2728">
        <v>0</v>
      </c>
      <c r="AZ2728">
        <v>0</v>
      </c>
    </row>
    <row r="2729" spans="1:52" x14ac:dyDescent="0.35">
      <c r="A2729">
        <v>16947</v>
      </c>
      <c r="B2729" t="s">
        <v>69</v>
      </c>
      <c r="C2729" t="s">
        <v>74</v>
      </c>
      <c r="D2729" t="s">
        <v>68</v>
      </c>
      <c r="E2729" t="s">
        <v>85</v>
      </c>
      <c r="F2729" t="s">
        <v>196</v>
      </c>
      <c r="G2729" t="s">
        <v>96</v>
      </c>
      <c r="H2729" t="s">
        <v>97</v>
      </c>
      <c r="I2729" t="s">
        <v>201</v>
      </c>
      <c r="J2729" t="s">
        <v>110</v>
      </c>
      <c r="K2729" t="s">
        <v>202</v>
      </c>
      <c r="L2729">
        <v>8</v>
      </c>
      <c r="P2729">
        <v>10</v>
      </c>
      <c r="Q2729">
        <v>10</v>
      </c>
      <c r="R2729">
        <v>10</v>
      </c>
      <c r="S2729">
        <v>10</v>
      </c>
      <c r="T2729">
        <v>10</v>
      </c>
      <c r="U2729">
        <v>10</v>
      </c>
      <c r="V2729" t="s">
        <v>123</v>
      </c>
      <c r="X2729">
        <v>4</v>
      </c>
      <c r="Y2729" t="s">
        <v>68</v>
      </c>
      <c r="Z2729">
        <v>9</v>
      </c>
      <c r="AA2729">
        <v>5</v>
      </c>
      <c r="AB2729">
        <v>4</v>
      </c>
      <c r="AC2729">
        <v>10</v>
      </c>
      <c r="AD2729" t="s">
        <v>128</v>
      </c>
      <c r="AE2729" s="16">
        <v>5</v>
      </c>
      <c r="AF2729" s="16">
        <v>4</v>
      </c>
      <c r="AG2729" s="16">
        <v>4</v>
      </c>
      <c r="AH2729" s="16">
        <v>5</v>
      </c>
      <c r="AI2729" s="16">
        <v>3</v>
      </c>
      <c r="AJ2729" s="16"/>
      <c r="AL2729" s="16"/>
      <c r="AM2729" s="16"/>
      <c r="AN2729" s="16"/>
      <c r="AO2729" s="16"/>
      <c r="AP2729" s="16"/>
      <c r="AQ2729" s="16"/>
      <c r="AR2729" s="16"/>
      <c r="AS2729" s="16"/>
      <c r="AT2729" s="16"/>
      <c r="AU2729">
        <v>0</v>
      </c>
      <c r="AV2729">
        <v>0</v>
      </c>
      <c r="AW2729">
        <v>0</v>
      </c>
      <c r="AX2729">
        <v>0</v>
      </c>
      <c r="AY2729">
        <v>1</v>
      </c>
      <c r="AZ2729">
        <v>0</v>
      </c>
    </row>
    <row r="2730" spans="1:52" x14ac:dyDescent="0.35">
      <c r="A2730">
        <v>16951</v>
      </c>
      <c r="B2730" t="s">
        <v>69</v>
      </c>
      <c r="C2730" t="s">
        <v>74</v>
      </c>
      <c r="D2730" t="s">
        <v>68</v>
      </c>
      <c r="E2730" t="s">
        <v>85</v>
      </c>
      <c r="F2730" t="s">
        <v>208</v>
      </c>
      <c r="G2730" t="s">
        <v>94</v>
      </c>
      <c r="H2730" t="s">
        <v>98</v>
      </c>
      <c r="I2730" t="s">
        <v>201</v>
      </c>
      <c r="J2730" t="s">
        <v>111</v>
      </c>
      <c r="K2730" t="s">
        <v>117</v>
      </c>
      <c r="L2730">
        <v>8</v>
      </c>
      <c r="X2730" s="16"/>
      <c r="Y2730" t="s">
        <v>69</v>
      </c>
      <c r="AB2730">
        <v>3</v>
      </c>
      <c r="AE2730" s="16"/>
      <c r="AF2730" s="16"/>
      <c r="AG2730" s="16"/>
      <c r="AH2730" s="16"/>
      <c r="AI2730" s="16"/>
      <c r="AJ2730" s="16"/>
      <c r="AK2730">
        <v>10</v>
      </c>
      <c r="AL2730" s="16">
        <v>10</v>
      </c>
      <c r="AM2730" s="16">
        <v>10</v>
      </c>
      <c r="AN2730" s="16">
        <v>10</v>
      </c>
      <c r="AO2730" s="16">
        <v>7</v>
      </c>
      <c r="AP2730" s="16">
        <v>9</v>
      </c>
      <c r="AQ2730" s="16">
        <v>1</v>
      </c>
      <c r="AR2730" s="16">
        <v>3</v>
      </c>
      <c r="AS2730" s="16">
        <v>2</v>
      </c>
      <c r="AT2730" s="16">
        <v>4</v>
      </c>
      <c r="AU2730">
        <v>0</v>
      </c>
      <c r="AV2730">
        <v>0</v>
      </c>
      <c r="AW2730">
        <v>1</v>
      </c>
      <c r="AX2730">
        <v>1</v>
      </c>
      <c r="AY2730">
        <v>0</v>
      </c>
      <c r="AZ2730">
        <v>0</v>
      </c>
    </row>
    <row r="2731" spans="1:52" x14ac:dyDescent="0.35">
      <c r="A2731">
        <v>16952</v>
      </c>
      <c r="B2731" t="s">
        <v>69</v>
      </c>
      <c r="C2731" t="s">
        <v>74</v>
      </c>
      <c r="D2731" t="s">
        <v>68</v>
      </c>
      <c r="E2731" t="s">
        <v>75</v>
      </c>
      <c r="F2731" t="s">
        <v>200</v>
      </c>
      <c r="G2731" t="s">
        <v>95</v>
      </c>
      <c r="H2731" t="s">
        <v>97</v>
      </c>
      <c r="I2731" t="s">
        <v>206</v>
      </c>
      <c r="J2731" t="s">
        <v>111</v>
      </c>
      <c r="K2731" t="s">
        <v>116</v>
      </c>
      <c r="L2731">
        <v>6</v>
      </c>
      <c r="X2731" s="16"/>
      <c r="Y2731" t="s">
        <v>68</v>
      </c>
      <c r="Z2731">
        <v>7</v>
      </c>
      <c r="AA2731">
        <v>2</v>
      </c>
      <c r="AB2731">
        <v>4</v>
      </c>
      <c r="AC2731">
        <v>6</v>
      </c>
      <c r="AD2731" t="s">
        <v>128</v>
      </c>
      <c r="AE2731" s="16">
        <v>5</v>
      </c>
      <c r="AF2731" s="16">
        <v>4</v>
      </c>
      <c r="AG2731" s="16">
        <v>4</v>
      </c>
      <c r="AH2731" s="16">
        <v>4</v>
      </c>
      <c r="AI2731" s="16">
        <v>1</v>
      </c>
      <c r="AJ2731" s="16"/>
      <c r="AK2731">
        <v>3</v>
      </c>
      <c r="AL2731" s="16">
        <v>5</v>
      </c>
      <c r="AM2731" s="16">
        <v>4</v>
      </c>
      <c r="AN2731" s="16">
        <v>4</v>
      </c>
      <c r="AO2731" s="16">
        <v>5</v>
      </c>
      <c r="AP2731" s="16">
        <v>5</v>
      </c>
      <c r="AQ2731" s="16">
        <v>4</v>
      </c>
      <c r="AR2731" s="16">
        <v>1</v>
      </c>
      <c r="AS2731" s="16">
        <v>3</v>
      </c>
      <c r="AT2731" s="16">
        <v>2</v>
      </c>
      <c r="AU2731">
        <v>0</v>
      </c>
      <c r="AV2731">
        <v>0</v>
      </c>
      <c r="AW2731">
        <v>0</v>
      </c>
      <c r="AX2731">
        <v>1</v>
      </c>
      <c r="AY2731">
        <v>0</v>
      </c>
      <c r="AZ2731">
        <v>0</v>
      </c>
    </row>
    <row r="2732" spans="1:52" x14ac:dyDescent="0.35">
      <c r="A2732">
        <v>16953</v>
      </c>
      <c r="B2732" t="s">
        <v>69</v>
      </c>
      <c r="C2732" t="s">
        <v>74</v>
      </c>
      <c r="D2732" t="s">
        <v>68</v>
      </c>
      <c r="E2732" t="s">
        <v>84</v>
      </c>
      <c r="F2732" t="s">
        <v>198</v>
      </c>
      <c r="G2732" t="s">
        <v>94</v>
      </c>
      <c r="H2732" t="s">
        <v>98</v>
      </c>
      <c r="I2732" t="s">
        <v>197</v>
      </c>
      <c r="J2732" t="s">
        <v>110</v>
      </c>
      <c r="K2732" t="s">
        <v>204</v>
      </c>
      <c r="L2732">
        <v>6</v>
      </c>
      <c r="P2732">
        <v>8</v>
      </c>
      <c r="Q2732">
        <v>5</v>
      </c>
      <c r="R2732">
        <v>6</v>
      </c>
      <c r="S2732">
        <v>9</v>
      </c>
      <c r="T2732">
        <v>8</v>
      </c>
      <c r="U2732">
        <v>5</v>
      </c>
      <c r="V2732" t="s">
        <v>123</v>
      </c>
      <c r="X2732">
        <v>3</v>
      </c>
      <c r="Y2732" t="s">
        <v>69</v>
      </c>
      <c r="AB2732">
        <v>4</v>
      </c>
      <c r="AE2732" s="16"/>
      <c r="AF2732" s="16"/>
      <c r="AG2732" s="16"/>
      <c r="AH2732" s="16"/>
      <c r="AI2732" s="16"/>
      <c r="AJ2732" s="16"/>
      <c r="AL2732" s="16"/>
      <c r="AM2732" s="16"/>
      <c r="AN2732" s="16"/>
      <c r="AO2732" s="16"/>
      <c r="AP2732" s="16"/>
      <c r="AQ2732" s="16"/>
      <c r="AR2732" s="16"/>
      <c r="AS2732" s="16"/>
      <c r="AT2732" s="16"/>
      <c r="AU2732">
        <v>0</v>
      </c>
      <c r="AV2732">
        <v>1</v>
      </c>
      <c r="AW2732">
        <v>0</v>
      </c>
      <c r="AX2732">
        <v>0</v>
      </c>
      <c r="AY2732">
        <v>1</v>
      </c>
      <c r="AZ2732">
        <v>0</v>
      </c>
    </row>
    <row r="2733" spans="1:52" x14ac:dyDescent="0.35">
      <c r="A2733">
        <v>16954</v>
      </c>
      <c r="B2733" t="s">
        <v>69</v>
      </c>
      <c r="C2733" t="s">
        <v>74</v>
      </c>
      <c r="D2733" t="s">
        <v>68</v>
      </c>
      <c r="E2733" t="s">
        <v>85</v>
      </c>
      <c r="F2733" t="s">
        <v>198</v>
      </c>
      <c r="G2733" t="s">
        <v>95</v>
      </c>
      <c r="H2733" t="s">
        <v>97</v>
      </c>
      <c r="I2733" t="s">
        <v>205</v>
      </c>
      <c r="J2733" t="s">
        <v>111</v>
      </c>
      <c r="K2733" t="s">
        <v>202</v>
      </c>
      <c r="L2733">
        <v>9</v>
      </c>
      <c r="X2733" s="16"/>
      <c r="Y2733" t="s">
        <v>69</v>
      </c>
      <c r="AB2733">
        <v>4</v>
      </c>
      <c r="AE2733" s="16"/>
      <c r="AF2733" s="16"/>
      <c r="AG2733" s="16"/>
      <c r="AH2733" s="16"/>
      <c r="AI2733" s="16"/>
      <c r="AJ2733" s="16"/>
      <c r="AK2733">
        <v>10</v>
      </c>
      <c r="AL2733" s="16">
        <v>10</v>
      </c>
      <c r="AM2733" s="16">
        <v>7</v>
      </c>
      <c r="AN2733" s="16">
        <v>9</v>
      </c>
      <c r="AO2733" s="16">
        <v>7</v>
      </c>
      <c r="AP2733" s="16">
        <v>9</v>
      </c>
      <c r="AQ2733" s="16">
        <v>3</v>
      </c>
      <c r="AR2733" s="16">
        <v>1</v>
      </c>
      <c r="AS2733" s="16">
        <v>2</v>
      </c>
      <c r="AT2733" s="16">
        <v>4</v>
      </c>
      <c r="AU2733">
        <v>0</v>
      </c>
      <c r="AV2733">
        <v>1</v>
      </c>
      <c r="AW2733">
        <v>0</v>
      </c>
      <c r="AX2733">
        <v>1</v>
      </c>
      <c r="AY2733">
        <v>0</v>
      </c>
      <c r="AZ2733">
        <v>0</v>
      </c>
    </row>
    <row r="2734" spans="1:52" x14ac:dyDescent="0.35">
      <c r="A2734">
        <v>16957</v>
      </c>
      <c r="B2734" t="s">
        <v>69</v>
      </c>
      <c r="C2734" t="s">
        <v>74</v>
      </c>
      <c r="D2734" t="s">
        <v>68</v>
      </c>
      <c r="E2734" t="s">
        <v>84</v>
      </c>
      <c r="F2734" t="s">
        <v>198</v>
      </c>
      <c r="G2734" t="s">
        <v>94</v>
      </c>
      <c r="H2734" t="s">
        <v>98</v>
      </c>
      <c r="I2734" t="s">
        <v>205</v>
      </c>
      <c r="J2734" t="s">
        <v>111</v>
      </c>
      <c r="K2734" t="s">
        <v>202</v>
      </c>
      <c r="L2734">
        <v>8</v>
      </c>
      <c r="X2734" s="16"/>
      <c r="Y2734" t="s">
        <v>69</v>
      </c>
      <c r="AB2734">
        <v>5</v>
      </c>
      <c r="AE2734" s="16"/>
      <c r="AF2734" s="16"/>
      <c r="AG2734" s="16"/>
      <c r="AH2734" s="16"/>
      <c r="AI2734" s="16"/>
      <c r="AJ2734" s="16"/>
      <c r="AK2734">
        <v>9</v>
      </c>
      <c r="AL2734" s="16">
        <v>8</v>
      </c>
      <c r="AM2734" s="16">
        <v>8</v>
      </c>
      <c r="AN2734" s="16">
        <v>10</v>
      </c>
      <c r="AO2734" s="16">
        <v>8</v>
      </c>
      <c r="AP2734" s="16">
        <v>10</v>
      </c>
      <c r="AQ2734" s="16">
        <v>2</v>
      </c>
      <c r="AR2734" s="16">
        <v>1</v>
      </c>
      <c r="AS2734" s="16">
        <v>3</v>
      </c>
      <c r="AT2734" s="16">
        <v>4</v>
      </c>
      <c r="AU2734">
        <v>0</v>
      </c>
      <c r="AV2734">
        <v>1</v>
      </c>
      <c r="AW2734">
        <v>0</v>
      </c>
      <c r="AX2734">
        <v>0</v>
      </c>
      <c r="AY2734">
        <v>0</v>
      </c>
      <c r="AZ2734">
        <v>0</v>
      </c>
    </row>
    <row r="2735" spans="1:52" x14ac:dyDescent="0.35">
      <c r="A2735">
        <v>16960</v>
      </c>
      <c r="B2735" t="s">
        <v>69</v>
      </c>
      <c r="C2735" t="s">
        <v>74</v>
      </c>
      <c r="D2735" t="s">
        <v>68</v>
      </c>
      <c r="E2735" t="s">
        <v>75</v>
      </c>
      <c r="F2735" t="s">
        <v>196</v>
      </c>
      <c r="G2735" t="s">
        <v>96</v>
      </c>
      <c r="H2735" t="s">
        <v>97</v>
      </c>
      <c r="I2735" t="s">
        <v>209</v>
      </c>
      <c r="J2735" t="s">
        <v>111</v>
      </c>
      <c r="K2735" t="s">
        <v>202</v>
      </c>
      <c r="L2735">
        <v>9</v>
      </c>
      <c r="X2735" s="16"/>
      <c r="Y2735" t="s">
        <v>69</v>
      </c>
      <c r="AB2735">
        <v>4</v>
      </c>
      <c r="AE2735" s="16"/>
      <c r="AF2735" s="16"/>
      <c r="AG2735" s="16"/>
      <c r="AH2735" s="16"/>
      <c r="AI2735" s="16"/>
      <c r="AJ2735" s="16"/>
      <c r="AK2735">
        <v>10</v>
      </c>
      <c r="AL2735" s="16">
        <v>10</v>
      </c>
      <c r="AM2735" s="16">
        <v>8</v>
      </c>
      <c r="AN2735" s="16">
        <v>10</v>
      </c>
      <c r="AO2735" s="16">
        <v>7</v>
      </c>
      <c r="AP2735" s="16">
        <v>9</v>
      </c>
      <c r="AQ2735" s="16">
        <v>3</v>
      </c>
      <c r="AR2735" s="16">
        <v>1</v>
      </c>
      <c r="AS2735" s="16">
        <v>2</v>
      </c>
      <c r="AT2735" s="16">
        <v>4</v>
      </c>
      <c r="AU2735">
        <v>0</v>
      </c>
      <c r="AV2735">
        <v>0</v>
      </c>
      <c r="AW2735">
        <v>1</v>
      </c>
      <c r="AX2735">
        <v>0</v>
      </c>
      <c r="AY2735">
        <v>0</v>
      </c>
      <c r="AZ2735">
        <v>0</v>
      </c>
    </row>
    <row r="2736" spans="1:52" x14ac:dyDescent="0.35">
      <c r="A2736">
        <v>16962</v>
      </c>
      <c r="B2736" t="s">
        <v>69</v>
      </c>
      <c r="C2736" t="s">
        <v>74</v>
      </c>
      <c r="D2736" t="s">
        <v>68</v>
      </c>
      <c r="E2736" t="s">
        <v>79</v>
      </c>
      <c r="F2736" t="s">
        <v>196</v>
      </c>
      <c r="G2736" t="s">
        <v>93</v>
      </c>
      <c r="H2736" t="s">
        <v>98</v>
      </c>
      <c r="I2736" t="s">
        <v>206</v>
      </c>
      <c r="J2736" t="s">
        <v>112</v>
      </c>
      <c r="K2736" t="s">
        <v>204</v>
      </c>
      <c r="L2736">
        <v>9</v>
      </c>
      <c r="X2736" s="16"/>
      <c r="Y2736" t="s">
        <v>69</v>
      </c>
      <c r="AB2736">
        <v>4</v>
      </c>
      <c r="AE2736" s="16"/>
      <c r="AF2736" s="16"/>
      <c r="AG2736" s="16"/>
      <c r="AH2736" s="16"/>
      <c r="AI2736" s="16"/>
      <c r="AJ2736" s="16"/>
      <c r="AK2736">
        <v>8</v>
      </c>
      <c r="AL2736" s="16">
        <v>7</v>
      </c>
      <c r="AM2736" s="16">
        <v>8</v>
      </c>
      <c r="AN2736" s="16">
        <v>9</v>
      </c>
      <c r="AO2736" s="16">
        <v>8</v>
      </c>
      <c r="AP2736" s="16">
        <v>9</v>
      </c>
      <c r="AQ2736" s="16">
        <v>2</v>
      </c>
      <c r="AR2736" s="16">
        <v>1</v>
      </c>
      <c r="AS2736" s="16">
        <v>3</v>
      </c>
      <c r="AT2736" s="16">
        <v>4</v>
      </c>
      <c r="AU2736">
        <v>0</v>
      </c>
      <c r="AV2736">
        <v>0</v>
      </c>
      <c r="AW2736">
        <v>0</v>
      </c>
      <c r="AX2736">
        <v>1</v>
      </c>
      <c r="AY2736">
        <v>0</v>
      </c>
      <c r="AZ2736">
        <v>0</v>
      </c>
    </row>
    <row r="2737" spans="1:52" x14ac:dyDescent="0.35">
      <c r="A2737">
        <v>16963</v>
      </c>
      <c r="B2737" t="s">
        <v>69</v>
      </c>
      <c r="C2737" t="s">
        <v>74</v>
      </c>
      <c r="D2737" t="s">
        <v>68</v>
      </c>
      <c r="E2737" t="s">
        <v>84</v>
      </c>
      <c r="F2737" t="s">
        <v>198</v>
      </c>
      <c r="G2737" t="s">
        <v>96</v>
      </c>
      <c r="H2737" t="s">
        <v>98</v>
      </c>
      <c r="I2737" t="s">
        <v>203</v>
      </c>
      <c r="J2737" t="s">
        <v>111</v>
      </c>
      <c r="K2737" t="s">
        <v>202</v>
      </c>
      <c r="L2737">
        <v>10</v>
      </c>
      <c r="X2737" s="16"/>
      <c r="Y2737" t="s">
        <v>69</v>
      </c>
      <c r="AB2737">
        <v>4</v>
      </c>
      <c r="AE2737" s="16"/>
      <c r="AF2737" s="16"/>
      <c r="AG2737" s="16"/>
      <c r="AH2737" s="16"/>
      <c r="AI2737" s="16"/>
      <c r="AJ2737" s="16"/>
      <c r="AK2737">
        <v>9</v>
      </c>
      <c r="AL2737" s="16">
        <v>8</v>
      </c>
      <c r="AM2737" s="16">
        <v>8</v>
      </c>
      <c r="AN2737" s="16">
        <v>7</v>
      </c>
      <c r="AO2737" s="16">
        <v>9</v>
      </c>
      <c r="AP2737" s="16">
        <v>8</v>
      </c>
      <c r="AQ2737" s="16">
        <v>1</v>
      </c>
      <c r="AR2737" s="16">
        <v>4</v>
      </c>
      <c r="AS2737" s="16">
        <v>2</v>
      </c>
      <c r="AT2737" s="16">
        <v>3</v>
      </c>
      <c r="AU2737">
        <v>1</v>
      </c>
      <c r="AV2737">
        <v>0</v>
      </c>
      <c r="AW2737">
        <v>0</v>
      </c>
      <c r="AX2737">
        <v>0</v>
      </c>
      <c r="AY2737">
        <v>0</v>
      </c>
      <c r="AZ2737">
        <v>0</v>
      </c>
    </row>
    <row r="2738" spans="1:52" x14ac:dyDescent="0.35">
      <c r="A2738">
        <v>16964</v>
      </c>
      <c r="B2738" t="s">
        <v>69</v>
      </c>
      <c r="C2738" t="s">
        <v>74</v>
      </c>
      <c r="D2738" t="s">
        <v>68</v>
      </c>
      <c r="E2738" t="s">
        <v>79</v>
      </c>
      <c r="F2738" t="s">
        <v>196</v>
      </c>
      <c r="G2738" t="s">
        <v>96</v>
      </c>
      <c r="H2738" t="s">
        <v>97</v>
      </c>
      <c r="I2738" t="s">
        <v>197</v>
      </c>
      <c r="J2738" t="s">
        <v>111</v>
      </c>
      <c r="K2738" t="s">
        <v>204</v>
      </c>
      <c r="L2738">
        <v>9</v>
      </c>
      <c r="X2738" s="16"/>
      <c r="Y2738" t="s">
        <v>69</v>
      </c>
      <c r="AB2738">
        <v>5</v>
      </c>
      <c r="AE2738" s="16"/>
      <c r="AF2738" s="16"/>
      <c r="AG2738" s="16"/>
      <c r="AH2738" s="16"/>
      <c r="AI2738" s="16"/>
      <c r="AJ2738" s="16"/>
      <c r="AK2738">
        <v>10</v>
      </c>
      <c r="AL2738" s="16">
        <v>10</v>
      </c>
      <c r="AM2738" s="16">
        <v>8</v>
      </c>
      <c r="AN2738" s="16">
        <v>10</v>
      </c>
      <c r="AO2738" s="16">
        <v>10</v>
      </c>
      <c r="AP2738" s="16">
        <v>10</v>
      </c>
      <c r="AQ2738" s="16">
        <v>4</v>
      </c>
      <c r="AR2738" s="16">
        <v>1</v>
      </c>
      <c r="AS2738" s="16">
        <v>3</v>
      </c>
      <c r="AT2738" s="16">
        <v>2</v>
      </c>
      <c r="AU2738">
        <v>1</v>
      </c>
      <c r="AV2738">
        <v>1</v>
      </c>
      <c r="AW2738">
        <v>0</v>
      </c>
      <c r="AX2738">
        <v>0</v>
      </c>
      <c r="AY2738">
        <v>0</v>
      </c>
      <c r="AZ2738">
        <v>0</v>
      </c>
    </row>
    <row r="2739" spans="1:52" x14ac:dyDescent="0.35">
      <c r="A2739">
        <v>16965</v>
      </c>
      <c r="B2739" t="s">
        <v>69</v>
      </c>
      <c r="C2739" t="s">
        <v>74</v>
      </c>
      <c r="D2739" t="s">
        <v>68</v>
      </c>
      <c r="E2739" t="s">
        <v>84</v>
      </c>
      <c r="F2739" t="s">
        <v>200</v>
      </c>
      <c r="G2739" t="s">
        <v>95</v>
      </c>
      <c r="H2739" t="s">
        <v>97</v>
      </c>
      <c r="I2739" t="s">
        <v>203</v>
      </c>
      <c r="J2739" t="s">
        <v>111</v>
      </c>
      <c r="K2739" t="s">
        <v>204</v>
      </c>
      <c r="L2739">
        <v>9</v>
      </c>
      <c r="X2739" s="16"/>
      <c r="Y2739" t="s">
        <v>69</v>
      </c>
      <c r="AB2739">
        <v>5</v>
      </c>
      <c r="AE2739" s="16"/>
      <c r="AF2739" s="16"/>
      <c r="AG2739" s="16"/>
      <c r="AH2739" s="16"/>
      <c r="AI2739" s="16"/>
      <c r="AJ2739" s="16"/>
      <c r="AK2739">
        <v>10</v>
      </c>
      <c r="AL2739" s="16">
        <v>9</v>
      </c>
      <c r="AM2739" s="16">
        <v>7</v>
      </c>
      <c r="AN2739" s="16">
        <v>10</v>
      </c>
      <c r="AO2739" s="16">
        <v>7</v>
      </c>
      <c r="AP2739" s="16">
        <v>10</v>
      </c>
      <c r="AQ2739" s="16">
        <v>4</v>
      </c>
      <c r="AR2739" s="16">
        <v>1</v>
      </c>
      <c r="AS2739" s="16">
        <v>2</v>
      </c>
      <c r="AT2739" s="16">
        <v>3</v>
      </c>
      <c r="AU2739">
        <v>1</v>
      </c>
      <c r="AV2739">
        <v>0</v>
      </c>
      <c r="AW2739">
        <v>0</v>
      </c>
      <c r="AX2739">
        <v>1</v>
      </c>
      <c r="AY2739">
        <v>0</v>
      </c>
      <c r="AZ2739">
        <v>0</v>
      </c>
    </row>
    <row r="2740" spans="1:52" x14ac:dyDescent="0.35">
      <c r="A2740">
        <v>16966</v>
      </c>
      <c r="B2740" t="s">
        <v>69</v>
      </c>
      <c r="C2740" t="s">
        <v>74</v>
      </c>
      <c r="D2740" t="s">
        <v>68</v>
      </c>
      <c r="E2740" t="s">
        <v>81</v>
      </c>
      <c r="F2740" t="s">
        <v>208</v>
      </c>
      <c r="G2740" t="s">
        <v>96</v>
      </c>
      <c r="H2740" t="s">
        <v>98</v>
      </c>
      <c r="I2740" t="s">
        <v>205</v>
      </c>
      <c r="J2740" t="s">
        <v>110</v>
      </c>
      <c r="K2740" t="s">
        <v>204</v>
      </c>
      <c r="L2740">
        <v>10</v>
      </c>
      <c r="P2740">
        <v>7</v>
      </c>
      <c r="Q2740">
        <v>9</v>
      </c>
      <c r="R2740">
        <v>9</v>
      </c>
      <c r="S2740">
        <v>9</v>
      </c>
      <c r="T2740">
        <v>9</v>
      </c>
      <c r="U2740">
        <v>9</v>
      </c>
      <c r="V2740" t="s">
        <v>123</v>
      </c>
      <c r="X2740">
        <v>5</v>
      </c>
      <c r="Y2740" t="s">
        <v>69</v>
      </c>
      <c r="AB2740">
        <v>5</v>
      </c>
      <c r="AE2740" s="16"/>
      <c r="AF2740" s="16"/>
      <c r="AG2740" s="16"/>
      <c r="AH2740" s="16"/>
      <c r="AI2740" s="16"/>
      <c r="AJ2740" s="16"/>
      <c r="AL2740" s="16"/>
      <c r="AM2740" s="16"/>
      <c r="AN2740" s="16"/>
      <c r="AO2740" s="16"/>
      <c r="AP2740" s="16"/>
      <c r="AQ2740" s="16"/>
      <c r="AR2740" s="16"/>
      <c r="AS2740" s="16"/>
      <c r="AT2740" s="16"/>
      <c r="AU2740">
        <v>0</v>
      </c>
      <c r="AV2740">
        <v>1</v>
      </c>
      <c r="AW2740">
        <v>0</v>
      </c>
      <c r="AX2740">
        <v>0</v>
      </c>
      <c r="AY2740">
        <v>1</v>
      </c>
      <c r="AZ2740">
        <v>0</v>
      </c>
    </row>
    <row r="2741" spans="1:52" x14ac:dyDescent="0.35">
      <c r="A2741">
        <v>16967</v>
      </c>
      <c r="B2741" t="s">
        <v>69</v>
      </c>
      <c r="C2741" t="s">
        <v>74</v>
      </c>
      <c r="D2741" t="s">
        <v>68</v>
      </c>
      <c r="E2741" t="s">
        <v>78</v>
      </c>
      <c r="F2741" t="s">
        <v>198</v>
      </c>
      <c r="G2741" t="s">
        <v>96</v>
      </c>
      <c r="H2741" t="s">
        <v>97</v>
      </c>
      <c r="I2741" t="s">
        <v>201</v>
      </c>
      <c r="J2741" t="s">
        <v>111</v>
      </c>
      <c r="K2741" t="s">
        <v>202</v>
      </c>
      <c r="L2741">
        <v>9</v>
      </c>
      <c r="X2741" s="16"/>
      <c r="Y2741" t="s">
        <v>68</v>
      </c>
      <c r="Z2741">
        <v>10</v>
      </c>
      <c r="AA2741">
        <v>5</v>
      </c>
      <c r="AB2741">
        <v>5</v>
      </c>
      <c r="AC2741">
        <v>10</v>
      </c>
      <c r="AD2741" t="s">
        <v>129</v>
      </c>
      <c r="AE2741" s="16">
        <v>4</v>
      </c>
      <c r="AF2741" s="16">
        <v>3</v>
      </c>
      <c r="AG2741" s="16">
        <v>4</v>
      </c>
      <c r="AH2741" s="16">
        <v>3</v>
      </c>
      <c r="AI2741" s="16"/>
      <c r="AJ2741" s="16">
        <v>3</v>
      </c>
      <c r="AK2741">
        <v>10</v>
      </c>
      <c r="AL2741" s="16">
        <v>9</v>
      </c>
      <c r="AM2741" s="16">
        <v>8</v>
      </c>
      <c r="AN2741" s="16">
        <v>7</v>
      </c>
      <c r="AO2741" s="16">
        <v>8</v>
      </c>
      <c r="AP2741" s="16">
        <v>9</v>
      </c>
      <c r="AQ2741" s="16">
        <v>4</v>
      </c>
      <c r="AR2741" s="16">
        <v>3</v>
      </c>
      <c r="AS2741" s="16">
        <v>2</v>
      </c>
      <c r="AT2741" s="16">
        <v>1</v>
      </c>
      <c r="AU2741">
        <v>1</v>
      </c>
      <c r="AV2741">
        <v>1</v>
      </c>
      <c r="AW2741">
        <v>0</v>
      </c>
      <c r="AX2741">
        <v>0</v>
      </c>
      <c r="AY2741">
        <v>0</v>
      </c>
      <c r="AZ2741">
        <v>0</v>
      </c>
    </row>
    <row r="2742" spans="1:52" x14ac:dyDescent="0.35">
      <c r="A2742">
        <v>16970</v>
      </c>
      <c r="B2742" t="s">
        <v>69</v>
      </c>
      <c r="C2742" t="s">
        <v>74</v>
      </c>
      <c r="D2742" t="s">
        <v>68</v>
      </c>
      <c r="E2742" t="s">
        <v>78</v>
      </c>
      <c r="F2742" t="s">
        <v>198</v>
      </c>
      <c r="G2742" t="s">
        <v>96</v>
      </c>
      <c r="H2742" t="s">
        <v>97</v>
      </c>
      <c r="I2742" t="s">
        <v>206</v>
      </c>
      <c r="J2742" t="s">
        <v>111</v>
      </c>
      <c r="K2742" t="s">
        <v>202</v>
      </c>
      <c r="L2742">
        <v>5</v>
      </c>
      <c r="X2742" s="16"/>
      <c r="Y2742" t="s">
        <v>68</v>
      </c>
      <c r="Z2742">
        <v>8</v>
      </c>
      <c r="AA2742">
        <v>5</v>
      </c>
      <c r="AB2742">
        <v>4</v>
      </c>
      <c r="AC2742">
        <v>7</v>
      </c>
      <c r="AD2742" t="s">
        <v>128</v>
      </c>
      <c r="AE2742" s="16">
        <v>5</v>
      </c>
      <c r="AF2742" s="16">
        <v>5</v>
      </c>
      <c r="AG2742" s="16">
        <v>4</v>
      </c>
      <c r="AH2742" s="16">
        <v>4</v>
      </c>
      <c r="AI2742" s="16">
        <v>1</v>
      </c>
      <c r="AJ2742" s="16"/>
      <c r="AK2742">
        <v>4</v>
      </c>
      <c r="AL2742" s="16">
        <v>7</v>
      </c>
      <c r="AM2742" s="16">
        <v>4</v>
      </c>
      <c r="AN2742" s="16">
        <v>5</v>
      </c>
      <c r="AO2742" s="16">
        <v>3</v>
      </c>
      <c r="AP2742" s="16">
        <v>5</v>
      </c>
      <c r="AQ2742" s="16">
        <v>2</v>
      </c>
      <c r="AR2742" s="16">
        <v>1</v>
      </c>
      <c r="AS2742" s="16">
        <v>3</v>
      </c>
      <c r="AT2742" s="16">
        <v>4</v>
      </c>
      <c r="AU2742">
        <v>0</v>
      </c>
      <c r="AV2742">
        <v>0</v>
      </c>
      <c r="AW2742">
        <v>0</v>
      </c>
      <c r="AX2742">
        <v>1</v>
      </c>
      <c r="AY2742">
        <v>0</v>
      </c>
      <c r="AZ2742">
        <v>0</v>
      </c>
    </row>
    <row r="2743" spans="1:52" x14ac:dyDescent="0.35">
      <c r="A2743">
        <v>16971</v>
      </c>
      <c r="B2743" t="s">
        <v>69</v>
      </c>
      <c r="C2743" t="s">
        <v>74</v>
      </c>
      <c r="D2743" t="s">
        <v>68</v>
      </c>
      <c r="E2743" t="s">
        <v>81</v>
      </c>
      <c r="F2743" t="s">
        <v>208</v>
      </c>
      <c r="G2743" t="s">
        <v>94</v>
      </c>
      <c r="H2743" t="s">
        <v>99</v>
      </c>
      <c r="I2743" t="s">
        <v>205</v>
      </c>
      <c r="J2743" t="s">
        <v>111</v>
      </c>
      <c r="K2743" t="s">
        <v>116</v>
      </c>
      <c r="L2743">
        <v>9</v>
      </c>
      <c r="X2743" s="16"/>
      <c r="Y2743" t="s">
        <v>68</v>
      </c>
      <c r="Z2743">
        <v>10</v>
      </c>
      <c r="AA2743">
        <v>5</v>
      </c>
      <c r="AB2743">
        <v>5</v>
      </c>
      <c r="AC2743">
        <v>8</v>
      </c>
      <c r="AD2743" t="s">
        <v>129</v>
      </c>
      <c r="AE2743" s="16">
        <v>5</v>
      </c>
      <c r="AF2743" s="16">
        <v>4</v>
      </c>
      <c r="AG2743" s="16">
        <v>4</v>
      </c>
      <c r="AH2743" s="16">
        <v>4</v>
      </c>
      <c r="AI2743" s="16"/>
      <c r="AJ2743" s="16">
        <v>2</v>
      </c>
      <c r="AK2743">
        <v>10</v>
      </c>
      <c r="AL2743" s="16">
        <v>10</v>
      </c>
      <c r="AM2743" s="16">
        <v>10</v>
      </c>
      <c r="AN2743" s="16">
        <v>10</v>
      </c>
      <c r="AO2743" s="16">
        <v>10</v>
      </c>
      <c r="AP2743" s="16">
        <v>9</v>
      </c>
      <c r="AQ2743" s="16">
        <v>2</v>
      </c>
      <c r="AR2743" s="16">
        <v>1</v>
      </c>
      <c r="AS2743" s="16">
        <v>4</v>
      </c>
      <c r="AT2743" s="16">
        <v>3</v>
      </c>
      <c r="AU2743">
        <v>1</v>
      </c>
      <c r="AV2743">
        <v>0</v>
      </c>
      <c r="AW2743">
        <v>1</v>
      </c>
      <c r="AX2743">
        <v>0</v>
      </c>
      <c r="AY2743">
        <v>0</v>
      </c>
      <c r="AZ2743">
        <v>0</v>
      </c>
    </row>
    <row r="2744" spans="1:52" x14ac:dyDescent="0.35">
      <c r="A2744">
        <v>16973</v>
      </c>
      <c r="B2744" t="s">
        <v>69</v>
      </c>
      <c r="C2744" t="s">
        <v>74</v>
      </c>
      <c r="D2744" t="s">
        <v>68</v>
      </c>
      <c r="E2744" t="s">
        <v>76</v>
      </c>
      <c r="F2744" t="s">
        <v>198</v>
      </c>
      <c r="G2744" t="s">
        <v>95</v>
      </c>
      <c r="H2744" t="s">
        <v>97</v>
      </c>
      <c r="I2744" t="s">
        <v>206</v>
      </c>
      <c r="J2744" t="s">
        <v>111</v>
      </c>
      <c r="K2744" t="s">
        <v>202</v>
      </c>
      <c r="L2744">
        <v>6</v>
      </c>
      <c r="X2744" s="16"/>
      <c r="Y2744" t="s">
        <v>69</v>
      </c>
      <c r="AB2744">
        <v>3</v>
      </c>
      <c r="AE2744" s="16"/>
      <c r="AF2744" s="16"/>
      <c r="AG2744" s="16"/>
      <c r="AH2744" s="16"/>
      <c r="AI2744" s="16"/>
      <c r="AJ2744" s="16"/>
      <c r="AK2744">
        <v>8</v>
      </c>
      <c r="AL2744" s="16">
        <v>9</v>
      </c>
      <c r="AM2744" s="16">
        <v>6</v>
      </c>
      <c r="AN2744" s="16">
        <v>6</v>
      </c>
      <c r="AO2744" s="16">
        <v>7</v>
      </c>
      <c r="AP2744" s="16">
        <v>6</v>
      </c>
      <c r="AQ2744" s="16">
        <v>4</v>
      </c>
      <c r="AR2744" s="16">
        <v>3</v>
      </c>
      <c r="AS2744" s="16">
        <v>2</v>
      </c>
      <c r="AT2744" s="16">
        <v>1</v>
      </c>
      <c r="AU2744">
        <v>0</v>
      </c>
      <c r="AV2744">
        <v>0</v>
      </c>
      <c r="AW2744">
        <v>0</v>
      </c>
      <c r="AX2744">
        <v>1</v>
      </c>
      <c r="AY2744">
        <v>0</v>
      </c>
      <c r="AZ2744">
        <v>0</v>
      </c>
    </row>
    <row r="2745" spans="1:52" x14ac:dyDescent="0.35">
      <c r="A2745">
        <v>16977</v>
      </c>
      <c r="B2745" t="s">
        <v>69</v>
      </c>
      <c r="C2745" t="s">
        <v>74</v>
      </c>
      <c r="D2745" t="s">
        <v>68</v>
      </c>
      <c r="E2745" t="s">
        <v>78</v>
      </c>
      <c r="F2745" t="s">
        <v>198</v>
      </c>
      <c r="G2745" t="s">
        <v>94</v>
      </c>
      <c r="H2745" t="s">
        <v>97</v>
      </c>
      <c r="I2745" t="s">
        <v>201</v>
      </c>
      <c r="J2745" t="s">
        <v>111</v>
      </c>
      <c r="K2745" t="s">
        <v>116</v>
      </c>
      <c r="L2745">
        <v>9</v>
      </c>
      <c r="X2745" s="16"/>
      <c r="Y2745" t="s">
        <v>69</v>
      </c>
      <c r="AB2745">
        <v>4</v>
      </c>
      <c r="AE2745" s="16"/>
      <c r="AF2745" s="16"/>
      <c r="AG2745" s="16"/>
      <c r="AH2745" s="16"/>
      <c r="AI2745" s="16"/>
      <c r="AJ2745" s="16"/>
      <c r="AK2745">
        <v>10</v>
      </c>
      <c r="AL2745" s="16">
        <v>9</v>
      </c>
      <c r="AM2745" s="16">
        <v>9</v>
      </c>
      <c r="AN2745" s="16">
        <v>10</v>
      </c>
      <c r="AO2745" s="16">
        <v>7</v>
      </c>
      <c r="AP2745" s="16">
        <v>9</v>
      </c>
      <c r="AQ2745" s="16">
        <v>1</v>
      </c>
      <c r="AR2745" s="16">
        <v>2</v>
      </c>
      <c r="AS2745" s="16">
        <v>3</v>
      </c>
      <c r="AT2745" s="16">
        <v>4</v>
      </c>
      <c r="AU2745">
        <v>1</v>
      </c>
      <c r="AV2745">
        <v>0</v>
      </c>
      <c r="AW2745">
        <v>0</v>
      </c>
      <c r="AX2745">
        <v>1</v>
      </c>
      <c r="AY2745">
        <v>0</v>
      </c>
      <c r="AZ2745">
        <v>0</v>
      </c>
    </row>
    <row r="2746" spans="1:52" x14ac:dyDescent="0.35">
      <c r="A2746">
        <v>16983</v>
      </c>
      <c r="B2746" t="s">
        <v>69</v>
      </c>
      <c r="C2746" t="s">
        <v>74</v>
      </c>
      <c r="D2746" t="s">
        <v>68</v>
      </c>
      <c r="E2746" t="s">
        <v>77</v>
      </c>
      <c r="F2746" t="s">
        <v>196</v>
      </c>
      <c r="G2746" t="s">
        <v>95</v>
      </c>
      <c r="H2746" t="s">
        <v>98</v>
      </c>
      <c r="I2746" t="s">
        <v>197</v>
      </c>
      <c r="J2746" t="s">
        <v>111</v>
      </c>
      <c r="K2746" t="s">
        <v>117</v>
      </c>
      <c r="L2746">
        <v>9</v>
      </c>
      <c r="X2746" s="16"/>
      <c r="Y2746" t="s">
        <v>69</v>
      </c>
      <c r="AB2746">
        <v>5</v>
      </c>
      <c r="AE2746" s="16"/>
      <c r="AF2746" s="16"/>
      <c r="AG2746" s="16"/>
      <c r="AH2746" s="16"/>
      <c r="AI2746" s="16"/>
      <c r="AJ2746" s="16"/>
      <c r="AK2746">
        <v>10</v>
      </c>
      <c r="AL2746" s="16">
        <v>10</v>
      </c>
      <c r="AM2746" s="16">
        <v>9</v>
      </c>
      <c r="AN2746" s="16">
        <v>9</v>
      </c>
      <c r="AO2746" s="16">
        <v>8</v>
      </c>
      <c r="AP2746" s="16">
        <v>10</v>
      </c>
      <c r="AQ2746" s="16">
        <v>3</v>
      </c>
      <c r="AR2746" s="16">
        <v>2</v>
      </c>
      <c r="AS2746" s="16">
        <v>1</v>
      </c>
      <c r="AT2746" s="16">
        <v>4</v>
      </c>
      <c r="AU2746">
        <v>0</v>
      </c>
      <c r="AV2746">
        <v>1</v>
      </c>
      <c r="AW2746">
        <v>0</v>
      </c>
      <c r="AX2746">
        <v>1</v>
      </c>
      <c r="AY2746">
        <v>1</v>
      </c>
      <c r="AZ2746">
        <v>0</v>
      </c>
    </row>
    <row r="2747" spans="1:52" x14ac:dyDescent="0.35">
      <c r="A2747">
        <v>16984</v>
      </c>
      <c r="B2747" t="s">
        <v>69</v>
      </c>
      <c r="C2747" t="s">
        <v>74</v>
      </c>
      <c r="D2747" t="s">
        <v>68</v>
      </c>
      <c r="E2747" t="s">
        <v>75</v>
      </c>
      <c r="F2747" t="s">
        <v>208</v>
      </c>
      <c r="G2747" t="s">
        <v>94</v>
      </c>
      <c r="H2747" t="s">
        <v>98</v>
      </c>
      <c r="I2747" t="s">
        <v>209</v>
      </c>
      <c r="J2747" t="s">
        <v>111</v>
      </c>
      <c r="K2747" t="s">
        <v>202</v>
      </c>
      <c r="L2747">
        <v>7</v>
      </c>
      <c r="X2747" s="16"/>
      <c r="Y2747" t="s">
        <v>68</v>
      </c>
      <c r="Z2747">
        <v>8</v>
      </c>
      <c r="AA2747">
        <v>4</v>
      </c>
      <c r="AB2747">
        <v>5</v>
      </c>
      <c r="AC2747">
        <v>9</v>
      </c>
      <c r="AD2747" t="s">
        <v>129</v>
      </c>
      <c r="AE2747" s="16">
        <v>5</v>
      </c>
      <c r="AF2747" s="16">
        <v>3</v>
      </c>
      <c r="AG2747" s="16">
        <v>4</v>
      </c>
      <c r="AH2747" s="16">
        <v>4</v>
      </c>
      <c r="AI2747" s="16"/>
      <c r="AJ2747" s="16">
        <v>2</v>
      </c>
      <c r="AK2747">
        <v>8</v>
      </c>
      <c r="AL2747" s="16">
        <v>10</v>
      </c>
      <c r="AM2747" s="16">
        <v>10</v>
      </c>
      <c r="AN2747" s="16">
        <v>9</v>
      </c>
      <c r="AO2747" s="16">
        <v>9</v>
      </c>
      <c r="AP2747" s="16">
        <v>8</v>
      </c>
      <c r="AQ2747" s="16">
        <v>2</v>
      </c>
      <c r="AR2747" s="16">
        <v>1</v>
      </c>
      <c r="AS2747" s="16">
        <v>3</v>
      </c>
      <c r="AT2747" s="16">
        <v>4</v>
      </c>
      <c r="AU2747">
        <v>1</v>
      </c>
      <c r="AV2747">
        <v>0</v>
      </c>
      <c r="AW2747">
        <v>1</v>
      </c>
      <c r="AX2747">
        <v>0</v>
      </c>
      <c r="AY2747">
        <v>0</v>
      </c>
      <c r="AZ2747">
        <v>0</v>
      </c>
    </row>
    <row r="2748" spans="1:52" x14ac:dyDescent="0.35">
      <c r="A2748">
        <v>16987</v>
      </c>
      <c r="B2748" t="s">
        <v>69</v>
      </c>
      <c r="C2748" t="s">
        <v>74</v>
      </c>
      <c r="D2748" t="s">
        <v>68</v>
      </c>
      <c r="E2748" t="s">
        <v>81</v>
      </c>
      <c r="F2748" t="s">
        <v>198</v>
      </c>
      <c r="G2748" t="s">
        <v>95</v>
      </c>
      <c r="H2748" t="s">
        <v>97</v>
      </c>
      <c r="I2748" t="s">
        <v>205</v>
      </c>
      <c r="J2748" t="s">
        <v>111</v>
      </c>
      <c r="K2748" t="s">
        <v>204</v>
      </c>
      <c r="L2748">
        <v>9</v>
      </c>
      <c r="X2748" s="16"/>
      <c r="Y2748" t="s">
        <v>69</v>
      </c>
      <c r="AB2748">
        <v>5</v>
      </c>
      <c r="AE2748" s="16"/>
      <c r="AF2748" s="16"/>
      <c r="AG2748" s="16"/>
      <c r="AH2748" s="16"/>
      <c r="AI2748" s="16"/>
      <c r="AJ2748" s="16"/>
      <c r="AK2748">
        <v>10</v>
      </c>
      <c r="AL2748" s="16">
        <v>8</v>
      </c>
      <c r="AM2748" s="16">
        <v>10</v>
      </c>
      <c r="AN2748" s="16">
        <v>7</v>
      </c>
      <c r="AO2748" s="16">
        <v>7</v>
      </c>
      <c r="AP2748" s="16">
        <v>9</v>
      </c>
      <c r="AQ2748" s="16">
        <v>4</v>
      </c>
      <c r="AR2748" s="16">
        <v>3</v>
      </c>
      <c r="AS2748" s="16">
        <v>2</v>
      </c>
      <c r="AT2748" s="16">
        <v>1</v>
      </c>
      <c r="AU2748">
        <v>1</v>
      </c>
      <c r="AV2748">
        <v>1</v>
      </c>
      <c r="AW2748">
        <v>0</v>
      </c>
      <c r="AX2748">
        <v>0</v>
      </c>
      <c r="AY2748">
        <v>0</v>
      </c>
      <c r="AZ2748">
        <v>0</v>
      </c>
    </row>
    <row r="2749" spans="1:52" x14ac:dyDescent="0.35">
      <c r="A2749">
        <v>16988</v>
      </c>
      <c r="B2749" t="s">
        <v>69</v>
      </c>
      <c r="C2749" t="s">
        <v>74</v>
      </c>
      <c r="D2749" t="s">
        <v>68</v>
      </c>
      <c r="E2749" t="s">
        <v>81</v>
      </c>
      <c r="F2749" t="s">
        <v>196</v>
      </c>
      <c r="G2749" t="s">
        <v>96</v>
      </c>
      <c r="H2749" t="s">
        <v>98</v>
      </c>
      <c r="I2749" t="s">
        <v>197</v>
      </c>
      <c r="J2749" t="s">
        <v>111</v>
      </c>
      <c r="K2749" t="s">
        <v>202</v>
      </c>
      <c r="L2749">
        <v>9</v>
      </c>
      <c r="X2749" s="16"/>
      <c r="Y2749" t="s">
        <v>69</v>
      </c>
      <c r="AB2749">
        <v>5</v>
      </c>
      <c r="AE2749" s="16"/>
      <c r="AF2749" s="16"/>
      <c r="AG2749" s="16"/>
      <c r="AH2749" s="16"/>
      <c r="AI2749" s="16"/>
      <c r="AJ2749" s="16"/>
      <c r="AK2749">
        <v>10</v>
      </c>
      <c r="AL2749" s="16">
        <v>10</v>
      </c>
      <c r="AM2749" s="16">
        <v>10</v>
      </c>
      <c r="AN2749" s="16">
        <v>8</v>
      </c>
      <c r="AO2749" s="16">
        <v>10</v>
      </c>
      <c r="AP2749" s="16">
        <v>9</v>
      </c>
      <c r="AQ2749" s="16">
        <v>1</v>
      </c>
      <c r="AR2749" s="16">
        <v>2</v>
      </c>
      <c r="AS2749" s="16">
        <v>4</v>
      </c>
      <c r="AT2749" s="16">
        <v>3</v>
      </c>
      <c r="AU2749">
        <v>0</v>
      </c>
      <c r="AV2749">
        <v>0</v>
      </c>
      <c r="AW2749">
        <v>0</v>
      </c>
      <c r="AX2749">
        <v>1</v>
      </c>
      <c r="AY2749">
        <v>0</v>
      </c>
      <c r="AZ2749">
        <v>0</v>
      </c>
    </row>
    <row r="2750" spans="1:52" x14ac:dyDescent="0.35">
      <c r="A2750">
        <v>16989</v>
      </c>
      <c r="B2750" t="s">
        <v>69</v>
      </c>
      <c r="C2750" t="s">
        <v>74</v>
      </c>
      <c r="D2750" t="s">
        <v>68</v>
      </c>
      <c r="E2750" t="s">
        <v>85</v>
      </c>
      <c r="F2750" t="s">
        <v>208</v>
      </c>
      <c r="G2750" t="s">
        <v>96</v>
      </c>
      <c r="H2750" t="s">
        <v>98</v>
      </c>
      <c r="I2750" t="s">
        <v>209</v>
      </c>
      <c r="J2750" t="s">
        <v>111</v>
      </c>
      <c r="K2750" t="s">
        <v>202</v>
      </c>
      <c r="L2750">
        <v>10</v>
      </c>
      <c r="X2750" s="16"/>
      <c r="Y2750" t="s">
        <v>69</v>
      </c>
      <c r="AB2750">
        <v>4</v>
      </c>
      <c r="AE2750" s="16"/>
      <c r="AF2750" s="16"/>
      <c r="AG2750" s="16"/>
      <c r="AH2750" s="16"/>
      <c r="AI2750" s="16"/>
      <c r="AJ2750" s="16"/>
      <c r="AK2750">
        <v>9</v>
      </c>
      <c r="AL2750" s="16">
        <v>8</v>
      </c>
      <c r="AM2750" s="16">
        <v>8</v>
      </c>
      <c r="AN2750" s="16">
        <v>9</v>
      </c>
      <c r="AO2750" s="16">
        <v>9</v>
      </c>
      <c r="AP2750" s="16">
        <v>9</v>
      </c>
      <c r="AQ2750" s="16">
        <v>4</v>
      </c>
      <c r="AR2750" s="16">
        <v>1</v>
      </c>
      <c r="AS2750" s="16">
        <v>3</v>
      </c>
      <c r="AT2750" s="16">
        <v>2</v>
      </c>
      <c r="AU2750">
        <v>1</v>
      </c>
      <c r="AV2750">
        <v>0</v>
      </c>
      <c r="AW2750">
        <v>1</v>
      </c>
      <c r="AX2750">
        <v>0</v>
      </c>
      <c r="AY2750">
        <v>0</v>
      </c>
      <c r="AZ2750">
        <v>0</v>
      </c>
    </row>
    <row r="2751" spans="1:52" x14ac:dyDescent="0.35">
      <c r="A2751">
        <v>16991</v>
      </c>
      <c r="B2751" t="s">
        <v>69</v>
      </c>
      <c r="C2751" t="s">
        <v>74</v>
      </c>
      <c r="D2751" t="s">
        <v>68</v>
      </c>
      <c r="E2751" t="s">
        <v>82</v>
      </c>
      <c r="F2751" t="s">
        <v>200</v>
      </c>
      <c r="G2751" t="s">
        <v>96</v>
      </c>
      <c r="H2751" t="s">
        <v>98</v>
      </c>
      <c r="I2751" t="s">
        <v>207</v>
      </c>
      <c r="J2751" t="s">
        <v>111</v>
      </c>
      <c r="K2751" t="s">
        <v>204</v>
      </c>
      <c r="L2751">
        <v>10</v>
      </c>
      <c r="X2751" s="16"/>
      <c r="Y2751" t="s">
        <v>69</v>
      </c>
      <c r="AB2751">
        <v>5</v>
      </c>
      <c r="AE2751" s="16"/>
      <c r="AF2751" s="16"/>
      <c r="AG2751" s="16"/>
      <c r="AH2751" s="16"/>
      <c r="AI2751" s="16"/>
      <c r="AJ2751" s="16"/>
      <c r="AK2751">
        <v>9</v>
      </c>
      <c r="AL2751" s="16">
        <v>9</v>
      </c>
      <c r="AM2751" s="16">
        <v>9</v>
      </c>
      <c r="AN2751" s="16">
        <v>9</v>
      </c>
      <c r="AO2751" s="16">
        <v>7</v>
      </c>
      <c r="AP2751" s="16">
        <v>9</v>
      </c>
      <c r="AQ2751" s="16">
        <v>3</v>
      </c>
      <c r="AR2751" s="16">
        <v>4</v>
      </c>
      <c r="AS2751" s="16">
        <v>1</v>
      </c>
      <c r="AT2751" s="16">
        <v>2</v>
      </c>
      <c r="AU2751">
        <v>1</v>
      </c>
      <c r="AV2751">
        <v>1</v>
      </c>
      <c r="AW2751">
        <v>0</v>
      </c>
      <c r="AX2751">
        <v>0</v>
      </c>
      <c r="AY2751">
        <v>1</v>
      </c>
      <c r="AZ2751">
        <v>0</v>
      </c>
    </row>
    <row r="2752" spans="1:52" x14ac:dyDescent="0.35">
      <c r="A2752">
        <v>16993</v>
      </c>
      <c r="B2752" t="s">
        <v>69</v>
      </c>
      <c r="C2752" t="s">
        <v>74</v>
      </c>
      <c r="D2752" t="s">
        <v>68</v>
      </c>
      <c r="E2752" t="s">
        <v>75</v>
      </c>
      <c r="F2752" t="s">
        <v>208</v>
      </c>
      <c r="G2752" t="s">
        <v>96</v>
      </c>
      <c r="H2752" t="s">
        <v>99</v>
      </c>
      <c r="I2752" t="s">
        <v>197</v>
      </c>
      <c r="J2752" t="s">
        <v>111</v>
      </c>
      <c r="K2752" t="s">
        <v>202</v>
      </c>
      <c r="L2752">
        <v>7</v>
      </c>
      <c r="X2752" s="16"/>
      <c r="Y2752" t="s">
        <v>69</v>
      </c>
      <c r="AB2752">
        <v>4</v>
      </c>
      <c r="AE2752" s="16"/>
      <c r="AF2752" s="16"/>
      <c r="AG2752" s="16"/>
      <c r="AH2752" s="16"/>
      <c r="AI2752" s="16"/>
      <c r="AJ2752" s="16"/>
      <c r="AK2752">
        <v>6</v>
      </c>
      <c r="AL2752" s="16">
        <v>6</v>
      </c>
      <c r="AM2752" s="16">
        <v>7</v>
      </c>
      <c r="AN2752" s="16">
        <v>8</v>
      </c>
      <c r="AO2752" s="16">
        <v>8</v>
      </c>
      <c r="AP2752" s="16">
        <v>7</v>
      </c>
      <c r="AQ2752" s="16">
        <v>3</v>
      </c>
      <c r="AR2752" s="16">
        <v>1</v>
      </c>
      <c r="AS2752" s="16">
        <v>2</v>
      </c>
      <c r="AT2752" s="16">
        <v>4</v>
      </c>
      <c r="AU2752">
        <v>1</v>
      </c>
      <c r="AV2752">
        <v>1</v>
      </c>
      <c r="AW2752">
        <v>0</v>
      </c>
      <c r="AX2752">
        <v>0</v>
      </c>
      <c r="AY2752">
        <v>1</v>
      </c>
      <c r="AZ2752">
        <v>0</v>
      </c>
    </row>
    <row r="2753" spans="1:52" x14ac:dyDescent="0.35">
      <c r="A2753">
        <v>17002</v>
      </c>
      <c r="B2753" t="s">
        <v>69</v>
      </c>
      <c r="C2753" t="s">
        <v>74</v>
      </c>
      <c r="D2753" t="s">
        <v>68</v>
      </c>
      <c r="E2753" t="s">
        <v>85</v>
      </c>
      <c r="F2753" t="s">
        <v>200</v>
      </c>
      <c r="G2753" t="s">
        <v>96</v>
      </c>
      <c r="H2753" t="s">
        <v>97</v>
      </c>
      <c r="I2753" t="s">
        <v>197</v>
      </c>
      <c r="J2753" t="s">
        <v>111</v>
      </c>
      <c r="K2753" t="s">
        <v>204</v>
      </c>
      <c r="L2753">
        <v>9</v>
      </c>
      <c r="X2753" s="16"/>
      <c r="Y2753" t="s">
        <v>68</v>
      </c>
      <c r="Z2753">
        <v>10</v>
      </c>
      <c r="AA2753">
        <v>5</v>
      </c>
      <c r="AB2753">
        <v>4</v>
      </c>
      <c r="AC2753">
        <v>10</v>
      </c>
      <c r="AD2753" t="s">
        <v>129</v>
      </c>
      <c r="AE2753" s="16">
        <v>5</v>
      </c>
      <c r="AF2753" s="16">
        <v>5</v>
      </c>
      <c r="AG2753" s="16">
        <v>4</v>
      </c>
      <c r="AH2753" s="16">
        <v>5</v>
      </c>
      <c r="AI2753" s="16"/>
      <c r="AJ2753" s="16">
        <v>2</v>
      </c>
      <c r="AK2753">
        <v>10</v>
      </c>
      <c r="AL2753" s="16">
        <v>10</v>
      </c>
      <c r="AM2753" s="16">
        <v>7</v>
      </c>
      <c r="AN2753" s="16">
        <v>7</v>
      </c>
      <c r="AO2753" s="16">
        <v>8</v>
      </c>
      <c r="AP2753" s="16">
        <v>10</v>
      </c>
      <c r="AQ2753" s="16">
        <v>1</v>
      </c>
      <c r="AR2753" s="16">
        <v>4</v>
      </c>
      <c r="AS2753" s="16">
        <v>2</v>
      </c>
      <c r="AT2753" s="16">
        <v>3</v>
      </c>
      <c r="AU2753">
        <v>0</v>
      </c>
      <c r="AV2753">
        <v>0</v>
      </c>
      <c r="AW2753">
        <v>0</v>
      </c>
      <c r="AX2753">
        <v>0</v>
      </c>
      <c r="AY2753">
        <v>1</v>
      </c>
      <c r="AZ2753">
        <v>0</v>
      </c>
    </row>
    <row r="2754" spans="1:52" x14ac:dyDescent="0.35">
      <c r="A2754">
        <v>17004</v>
      </c>
      <c r="B2754" t="s">
        <v>69</v>
      </c>
      <c r="C2754" t="s">
        <v>74</v>
      </c>
      <c r="D2754" t="s">
        <v>68</v>
      </c>
      <c r="E2754" t="s">
        <v>80</v>
      </c>
      <c r="F2754" t="s">
        <v>200</v>
      </c>
      <c r="G2754" t="s">
        <v>95</v>
      </c>
      <c r="H2754" t="s">
        <v>98</v>
      </c>
      <c r="I2754" t="s">
        <v>205</v>
      </c>
      <c r="J2754" t="s">
        <v>111</v>
      </c>
      <c r="K2754" t="s">
        <v>204</v>
      </c>
      <c r="L2754">
        <v>10</v>
      </c>
      <c r="X2754" s="16"/>
      <c r="Y2754" t="s">
        <v>69</v>
      </c>
      <c r="AB2754">
        <v>5</v>
      </c>
      <c r="AE2754" s="16"/>
      <c r="AF2754" s="16"/>
      <c r="AG2754" s="16"/>
      <c r="AH2754" s="16"/>
      <c r="AI2754" s="16"/>
      <c r="AJ2754" s="16"/>
      <c r="AK2754">
        <v>9</v>
      </c>
      <c r="AL2754" s="16">
        <v>10</v>
      </c>
      <c r="AM2754" s="16">
        <v>7</v>
      </c>
      <c r="AN2754" s="16">
        <v>10</v>
      </c>
      <c r="AO2754" s="16">
        <v>8</v>
      </c>
      <c r="AP2754" s="16">
        <v>10</v>
      </c>
      <c r="AQ2754" s="16">
        <v>2</v>
      </c>
      <c r="AR2754" s="16">
        <v>4</v>
      </c>
      <c r="AS2754" s="16">
        <v>3</v>
      </c>
      <c r="AT2754" s="16">
        <v>1</v>
      </c>
      <c r="AU2754">
        <v>0</v>
      </c>
      <c r="AV2754">
        <v>0</v>
      </c>
      <c r="AW2754">
        <v>0</v>
      </c>
      <c r="AX2754">
        <v>0</v>
      </c>
      <c r="AY2754">
        <v>1</v>
      </c>
      <c r="AZ2754">
        <v>0</v>
      </c>
    </row>
    <row r="2755" spans="1:52" x14ac:dyDescent="0.35">
      <c r="A2755">
        <v>17006</v>
      </c>
      <c r="B2755" t="s">
        <v>69</v>
      </c>
      <c r="C2755" t="s">
        <v>74</v>
      </c>
      <c r="D2755" t="s">
        <v>68</v>
      </c>
      <c r="E2755" t="s">
        <v>83</v>
      </c>
      <c r="F2755" t="s">
        <v>198</v>
      </c>
      <c r="G2755" t="s">
        <v>94</v>
      </c>
      <c r="H2755" t="s">
        <v>97</v>
      </c>
      <c r="I2755" t="s">
        <v>206</v>
      </c>
      <c r="J2755" t="s">
        <v>111</v>
      </c>
      <c r="K2755" t="s">
        <v>116</v>
      </c>
      <c r="L2755">
        <v>8</v>
      </c>
      <c r="X2755" s="16"/>
      <c r="Y2755" t="s">
        <v>68</v>
      </c>
      <c r="Z2755">
        <v>10</v>
      </c>
      <c r="AA2755">
        <v>4</v>
      </c>
      <c r="AB2755">
        <v>5</v>
      </c>
      <c r="AC2755">
        <v>7</v>
      </c>
      <c r="AD2755" t="s">
        <v>128</v>
      </c>
      <c r="AE2755" s="16">
        <v>1</v>
      </c>
      <c r="AF2755" s="16">
        <v>3</v>
      </c>
      <c r="AG2755" s="16">
        <v>3</v>
      </c>
      <c r="AH2755" s="16">
        <v>4</v>
      </c>
      <c r="AI2755" s="16">
        <v>1</v>
      </c>
      <c r="AJ2755" s="16"/>
      <c r="AK2755">
        <v>9</v>
      </c>
      <c r="AL2755" s="16">
        <v>10</v>
      </c>
      <c r="AM2755" s="16">
        <v>9</v>
      </c>
      <c r="AN2755" s="16">
        <v>8</v>
      </c>
      <c r="AO2755" s="16">
        <v>7</v>
      </c>
      <c r="AP2755" s="16">
        <v>10</v>
      </c>
      <c r="AQ2755" s="16">
        <v>1</v>
      </c>
      <c r="AR2755" s="16">
        <v>3</v>
      </c>
      <c r="AS2755" s="16">
        <v>2</v>
      </c>
      <c r="AT2755" s="16">
        <v>4</v>
      </c>
      <c r="AU2755">
        <v>0</v>
      </c>
      <c r="AV2755">
        <v>0</v>
      </c>
      <c r="AW2755">
        <v>0</v>
      </c>
      <c r="AX2755">
        <v>0</v>
      </c>
      <c r="AY2755">
        <v>1</v>
      </c>
      <c r="AZ2755">
        <v>0</v>
      </c>
    </row>
    <row r="2756" spans="1:52" x14ac:dyDescent="0.35">
      <c r="A2756">
        <v>17017</v>
      </c>
      <c r="B2756" t="s">
        <v>69</v>
      </c>
      <c r="C2756" t="s">
        <v>74</v>
      </c>
      <c r="D2756" t="s">
        <v>68</v>
      </c>
      <c r="E2756" t="s">
        <v>78</v>
      </c>
      <c r="F2756" t="s">
        <v>198</v>
      </c>
      <c r="G2756" t="s">
        <v>95</v>
      </c>
      <c r="H2756" t="s">
        <v>98</v>
      </c>
      <c r="I2756" t="s">
        <v>199</v>
      </c>
      <c r="J2756" t="s">
        <v>111</v>
      </c>
      <c r="K2756" t="s">
        <v>113</v>
      </c>
      <c r="L2756">
        <v>8</v>
      </c>
      <c r="X2756" s="16"/>
      <c r="Y2756" t="s">
        <v>69</v>
      </c>
      <c r="AB2756">
        <v>3</v>
      </c>
      <c r="AE2756" s="16"/>
      <c r="AF2756" s="16"/>
      <c r="AG2756" s="16"/>
      <c r="AH2756" s="16"/>
      <c r="AI2756" s="16"/>
      <c r="AJ2756" s="16"/>
      <c r="AK2756">
        <v>9</v>
      </c>
      <c r="AL2756" s="16">
        <v>8</v>
      </c>
      <c r="AM2756" s="16">
        <v>9</v>
      </c>
      <c r="AN2756" s="16">
        <v>8</v>
      </c>
      <c r="AO2756" s="16">
        <v>10</v>
      </c>
      <c r="AP2756" s="16">
        <v>9</v>
      </c>
      <c r="AQ2756" s="16">
        <v>2</v>
      </c>
      <c r="AR2756" s="16">
        <v>1</v>
      </c>
      <c r="AS2756" s="16">
        <v>4</v>
      </c>
      <c r="AT2756" s="16">
        <v>3</v>
      </c>
      <c r="AU2756">
        <v>0</v>
      </c>
      <c r="AV2756">
        <v>0</v>
      </c>
      <c r="AW2756">
        <v>0</v>
      </c>
      <c r="AX2756">
        <v>1</v>
      </c>
      <c r="AY2756">
        <v>0</v>
      </c>
      <c r="AZ2756">
        <v>0</v>
      </c>
    </row>
    <row r="2757" spans="1:52" x14ac:dyDescent="0.35">
      <c r="A2757">
        <v>17018</v>
      </c>
      <c r="B2757" t="s">
        <v>69</v>
      </c>
      <c r="C2757" t="s">
        <v>74</v>
      </c>
      <c r="D2757" t="s">
        <v>68</v>
      </c>
      <c r="E2757" t="s">
        <v>85</v>
      </c>
      <c r="F2757" t="s">
        <v>198</v>
      </c>
      <c r="G2757" t="s">
        <v>95</v>
      </c>
      <c r="H2757" t="s">
        <v>97</v>
      </c>
      <c r="I2757" t="s">
        <v>201</v>
      </c>
      <c r="J2757" t="s">
        <v>111</v>
      </c>
      <c r="K2757" t="s">
        <v>117</v>
      </c>
      <c r="L2757">
        <v>9</v>
      </c>
      <c r="X2757" s="16"/>
      <c r="Y2757" t="s">
        <v>68</v>
      </c>
      <c r="Z2757">
        <v>10</v>
      </c>
      <c r="AA2757">
        <v>5</v>
      </c>
      <c r="AB2757">
        <v>5</v>
      </c>
      <c r="AC2757">
        <v>9</v>
      </c>
      <c r="AD2757" t="s">
        <v>129</v>
      </c>
      <c r="AE2757" s="16">
        <v>5</v>
      </c>
      <c r="AF2757" s="16">
        <v>5</v>
      </c>
      <c r="AG2757" s="16">
        <v>4</v>
      </c>
      <c r="AH2757" s="16">
        <v>5</v>
      </c>
      <c r="AI2757" s="16"/>
      <c r="AJ2757" s="16">
        <v>2</v>
      </c>
      <c r="AK2757">
        <v>10</v>
      </c>
      <c r="AL2757" s="16">
        <v>10</v>
      </c>
      <c r="AM2757" s="16">
        <v>7</v>
      </c>
      <c r="AN2757" s="16">
        <v>7</v>
      </c>
      <c r="AO2757" s="16">
        <v>7</v>
      </c>
      <c r="AP2757" s="16">
        <v>9</v>
      </c>
      <c r="AQ2757" s="16">
        <v>2</v>
      </c>
      <c r="AR2757" s="16">
        <v>4</v>
      </c>
      <c r="AS2757" s="16">
        <v>1</v>
      </c>
      <c r="AT2757" s="16">
        <v>3</v>
      </c>
      <c r="AU2757">
        <v>0</v>
      </c>
      <c r="AV2757">
        <v>1</v>
      </c>
      <c r="AW2757">
        <v>1</v>
      </c>
      <c r="AX2757">
        <v>0</v>
      </c>
      <c r="AY2757">
        <v>0</v>
      </c>
      <c r="AZ2757">
        <v>0</v>
      </c>
    </row>
    <row r="2758" spans="1:52" x14ac:dyDescent="0.35">
      <c r="A2758">
        <v>17027</v>
      </c>
      <c r="B2758" t="s">
        <v>69</v>
      </c>
      <c r="C2758" t="s">
        <v>74</v>
      </c>
      <c r="D2758" t="s">
        <v>68</v>
      </c>
      <c r="E2758" t="s">
        <v>77</v>
      </c>
      <c r="F2758" t="s">
        <v>200</v>
      </c>
      <c r="G2758" t="s">
        <v>95</v>
      </c>
      <c r="H2758" t="s">
        <v>97</v>
      </c>
      <c r="I2758" t="s">
        <v>199</v>
      </c>
      <c r="J2758" t="s">
        <v>110</v>
      </c>
      <c r="K2758" t="s">
        <v>204</v>
      </c>
      <c r="L2758">
        <v>10</v>
      </c>
      <c r="P2758">
        <v>9</v>
      </c>
      <c r="Q2758">
        <v>5</v>
      </c>
      <c r="R2758">
        <v>8</v>
      </c>
      <c r="S2758">
        <v>10</v>
      </c>
      <c r="T2758">
        <v>10</v>
      </c>
      <c r="U2758">
        <v>9</v>
      </c>
      <c r="V2758" t="s">
        <v>122</v>
      </c>
      <c r="X2758">
        <v>3</v>
      </c>
      <c r="Y2758" t="s">
        <v>69</v>
      </c>
      <c r="AB2758">
        <v>4</v>
      </c>
      <c r="AE2758" s="16"/>
      <c r="AF2758" s="16"/>
      <c r="AG2758" s="16"/>
      <c r="AH2758" s="16"/>
      <c r="AI2758" s="16"/>
      <c r="AJ2758" s="16"/>
      <c r="AL2758" s="16"/>
      <c r="AM2758" s="16"/>
      <c r="AN2758" s="16"/>
      <c r="AO2758" s="16"/>
      <c r="AP2758" s="16"/>
      <c r="AQ2758" s="16"/>
      <c r="AR2758" s="16"/>
      <c r="AS2758" s="16"/>
      <c r="AT2758" s="16"/>
      <c r="AU2758">
        <v>1</v>
      </c>
      <c r="AV2758">
        <v>0</v>
      </c>
      <c r="AW2758">
        <v>0</v>
      </c>
      <c r="AX2758">
        <v>1</v>
      </c>
      <c r="AY2758">
        <v>0</v>
      </c>
      <c r="AZ2758">
        <v>0</v>
      </c>
    </row>
    <row r="2759" spans="1:52" x14ac:dyDescent="0.35">
      <c r="A2759">
        <v>17028</v>
      </c>
      <c r="B2759" t="s">
        <v>69</v>
      </c>
      <c r="C2759" t="s">
        <v>74</v>
      </c>
      <c r="D2759" t="s">
        <v>68</v>
      </c>
      <c r="E2759" t="s">
        <v>81</v>
      </c>
      <c r="F2759" t="s">
        <v>196</v>
      </c>
      <c r="G2759" t="s">
        <v>96</v>
      </c>
      <c r="H2759" t="s">
        <v>97</v>
      </c>
      <c r="I2759" t="s">
        <v>203</v>
      </c>
      <c r="J2759" t="s">
        <v>111</v>
      </c>
      <c r="K2759" t="s">
        <v>204</v>
      </c>
      <c r="L2759">
        <v>9</v>
      </c>
      <c r="X2759" s="16"/>
      <c r="Y2759" t="s">
        <v>69</v>
      </c>
      <c r="AB2759">
        <v>5</v>
      </c>
      <c r="AE2759" s="16"/>
      <c r="AF2759" s="16"/>
      <c r="AG2759" s="16"/>
      <c r="AH2759" s="16"/>
      <c r="AI2759" s="16"/>
      <c r="AJ2759" s="16"/>
      <c r="AK2759">
        <v>10</v>
      </c>
      <c r="AL2759" s="16">
        <v>10</v>
      </c>
      <c r="AM2759" s="16">
        <v>7</v>
      </c>
      <c r="AN2759" s="16">
        <v>10</v>
      </c>
      <c r="AO2759" s="16">
        <v>8</v>
      </c>
      <c r="AP2759" s="16">
        <v>9</v>
      </c>
      <c r="AQ2759" s="16">
        <v>1</v>
      </c>
      <c r="AR2759" s="16">
        <v>2</v>
      </c>
      <c r="AS2759" s="16">
        <v>3</v>
      </c>
      <c r="AT2759" s="16">
        <v>4</v>
      </c>
      <c r="AU2759">
        <v>1</v>
      </c>
      <c r="AV2759">
        <v>0</v>
      </c>
      <c r="AW2759">
        <v>0</v>
      </c>
      <c r="AX2759">
        <v>0</v>
      </c>
      <c r="AY2759">
        <v>0</v>
      </c>
      <c r="AZ2759">
        <v>0</v>
      </c>
    </row>
    <row r="2760" spans="1:52" x14ac:dyDescent="0.35">
      <c r="A2760">
        <v>17031</v>
      </c>
      <c r="B2760" t="s">
        <v>69</v>
      </c>
      <c r="C2760" t="s">
        <v>74</v>
      </c>
      <c r="D2760" t="s">
        <v>68</v>
      </c>
      <c r="E2760" t="s">
        <v>84</v>
      </c>
      <c r="F2760" t="s">
        <v>196</v>
      </c>
      <c r="G2760" t="s">
        <v>96</v>
      </c>
      <c r="H2760" t="s">
        <v>97</v>
      </c>
      <c r="I2760" t="s">
        <v>209</v>
      </c>
      <c r="J2760" t="s">
        <v>111</v>
      </c>
      <c r="K2760" t="s">
        <v>204</v>
      </c>
      <c r="L2760">
        <v>10</v>
      </c>
      <c r="X2760" s="16"/>
      <c r="Y2760" t="s">
        <v>69</v>
      </c>
      <c r="AB2760">
        <v>4</v>
      </c>
      <c r="AE2760" s="16"/>
      <c r="AF2760" s="16"/>
      <c r="AG2760" s="16"/>
      <c r="AH2760" s="16"/>
      <c r="AI2760" s="16"/>
      <c r="AJ2760" s="16"/>
      <c r="AK2760">
        <v>9</v>
      </c>
      <c r="AL2760" s="16">
        <v>10</v>
      </c>
      <c r="AM2760" s="16">
        <v>9</v>
      </c>
      <c r="AN2760" s="16">
        <v>8</v>
      </c>
      <c r="AO2760" s="16">
        <v>10</v>
      </c>
      <c r="AP2760" s="16">
        <v>10</v>
      </c>
      <c r="AQ2760" s="16">
        <v>1</v>
      </c>
      <c r="AR2760" s="16">
        <v>3</v>
      </c>
      <c r="AS2760" s="16">
        <v>2</v>
      </c>
      <c r="AT2760" s="16">
        <v>4</v>
      </c>
      <c r="AU2760">
        <v>1</v>
      </c>
      <c r="AV2760">
        <v>0</v>
      </c>
      <c r="AW2760">
        <v>0</v>
      </c>
      <c r="AX2760">
        <v>0</v>
      </c>
      <c r="AY2760">
        <v>0</v>
      </c>
      <c r="AZ2760">
        <v>0</v>
      </c>
    </row>
    <row r="2761" spans="1:52" x14ac:dyDescent="0.35">
      <c r="A2761">
        <v>17033</v>
      </c>
      <c r="B2761" t="s">
        <v>69</v>
      </c>
      <c r="C2761" t="s">
        <v>74</v>
      </c>
      <c r="D2761" t="s">
        <v>68</v>
      </c>
      <c r="E2761" t="s">
        <v>79</v>
      </c>
      <c r="F2761" t="s">
        <v>196</v>
      </c>
      <c r="G2761" t="s">
        <v>93</v>
      </c>
      <c r="H2761" t="s">
        <v>100</v>
      </c>
      <c r="I2761" t="s">
        <v>199</v>
      </c>
      <c r="J2761" t="s">
        <v>111</v>
      </c>
      <c r="K2761" t="s">
        <v>117</v>
      </c>
      <c r="L2761">
        <v>9</v>
      </c>
      <c r="X2761" s="16"/>
      <c r="Y2761" t="s">
        <v>69</v>
      </c>
      <c r="AB2761">
        <v>5</v>
      </c>
      <c r="AE2761" s="16"/>
      <c r="AF2761" s="16"/>
      <c r="AG2761" s="16"/>
      <c r="AH2761" s="16"/>
      <c r="AI2761" s="16"/>
      <c r="AJ2761" s="16"/>
      <c r="AK2761">
        <v>10</v>
      </c>
      <c r="AL2761" s="16">
        <v>8</v>
      </c>
      <c r="AM2761" s="16">
        <v>8</v>
      </c>
      <c r="AN2761" s="16">
        <v>10</v>
      </c>
      <c r="AO2761" s="16">
        <v>7</v>
      </c>
      <c r="AP2761" s="16">
        <v>9</v>
      </c>
      <c r="AQ2761" s="16">
        <v>1</v>
      </c>
      <c r="AR2761" s="16">
        <v>3</v>
      </c>
      <c r="AS2761" s="16">
        <v>2</v>
      </c>
      <c r="AT2761" s="16">
        <v>4</v>
      </c>
      <c r="AU2761">
        <v>1</v>
      </c>
      <c r="AV2761">
        <v>0</v>
      </c>
      <c r="AW2761">
        <v>0</v>
      </c>
      <c r="AX2761">
        <v>0</v>
      </c>
      <c r="AY2761">
        <v>0</v>
      </c>
      <c r="AZ2761">
        <v>0</v>
      </c>
    </row>
    <row r="2762" spans="1:52" x14ac:dyDescent="0.35">
      <c r="A2762">
        <v>17034</v>
      </c>
      <c r="B2762" t="s">
        <v>69</v>
      </c>
      <c r="C2762" t="s">
        <v>74</v>
      </c>
      <c r="D2762" t="s">
        <v>68</v>
      </c>
      <c r="E2762" t="s">
        <v>76</v>
      </c>
      <c r="F2762" t="s">
        <v>198</v>
      </c>
      <c r="G2762" t="s">
        <v>95</v>
      </c>
      <c r="H2762" t="s">
        <v>98</v>
      </c>
      <c r="I2762" t="s">
        <v>209</v>
      </c>
      <c r="J2762" t="s">
        <v>110</v>
      </c>
      <c r="K2762" t="s">
        <v>204</v>
      </c>
      <c r="L2762">
        <v>8</v>
      </c>
      <c r="P2762">
        <v>9</v>
      </c>
      <c r="Q2762">
        <v>10</v>
      </c>
      <c r="R2762">
        <v>9</v>
      </c>
      <c r="S2762">
        <v>10</v>
      </c>
      <c r="T2762">
        <v>9</v>
      </c>
      <c r="U2762">
        <v>10</v>
      </c>
      <c r="V2762" t="s">
        <v>123</v>
      </c>
      <c r="X2762">
        <v>5</v>
      </c>
      <c r="Y2762" t="s">
        <v>69</v>
      </c>
      <c r="AB2762">
        <v>5</v>
      </c>
      <c r="AE2762" s="16"/>
      <c r="AF2762" s="16"/>
      <c r="AG2762" s="16"/>
      <c r="AH2762" s="16"/>
      <c r="AI2762" s="16"/>
      <c r="AJ2762" s="16"/>
      <c r="AL2762" s="16"/>
      <c r="AM2762" s="16"/>
      <c r="AN2762" s="16"/>
      <c r="AO2762" s="16"/>
      <c r="AP2762" s="16"/>
      <c r="AQ2762" s="16"/>
      <c r="AR2762" s="16"/>
      <c r="AS2762" s="16"/>
      <c r="AT2762" s="16"/>
      <c r="AU2762">
        <v>1</v>
      </c>
      <c r="AV2762">
        <v>0</v>
      </c>
      <c r="AW2762">
        <v>0</v>
      </c>
      <c r="AX2762">
        <v>0</v>
      </c>
      <c r="AY2762">
        <v>0</v>
      </c>
      <c r="AZ2762">
        <v>0</v>
      </c>
    </row>
    <row r="2763" spans="1:52" x14ac:dyDescent="0.35">
      <c r="A2763">
        <v>17036</v>
      </c>
      <c r="B2763" t="s">
        <v>69</v>
      </c>
      <c r="C2763" t="s">
        <v>74</v>
      </c>
      <c r="D2763" t="s">
        <v>68</v>
      </c>
      <c r="E2763" t="s">
        <v>79</v>
      </c>
      <c r="F2763" t="s">
        <v>200</v>
      </c>
      <c r="G2763" t="s">
        <v>94</v>
      </c>
      <c r="H2763" t="s">
        <v>97</v>
      </c>
      <c r="I2763" t="s">
        <v>209</v>
      </c>
      <c r="J2763" t="s">
        <v>110</v>
      </c>
      <c r="K2763" t="s">
        <v>116</v>
      </c>
      <c r="L2763">
        <v>8</v>
      </c>
      <c r="P2763">
        <v>8</v>
      </c>
      <c r="Q2763">
        <v>6</v>
      </c>
      <c r="R2763">
        <v>9</v>
      </c>
      <c r="S2763">
        <v>8</v>
      </c>
      <c r="T2763">
        <v>10</v>
      </c>
      <c r="U2763">
        <v>6</v>
      </c>
      <c r="V2763" t="s">
        <v>123</v>
      </c>
      <c r="X2763">
        <v>5</v>
      </c>
      <c r="Y2763" t="s">
        <v>69</v>
      </c>
      <c r="AB2763">
        <v>5</v>
      </c>
      <c r="AE2763" s="16"/>
      <c r="AF2763" s="16"/>
      <c r="AG2763" s="16"/>
      <c r="AH2763" s="16"/>
      <c r="AI2763" s="16"/>
      <c r="AJ2763" s="16"/>
      <c r="AL2763" s="16"/>
      <c r="AM2763" s="16"/>
      <c r="AN2763" s="16"/>
      <c r="AO2763" s="16"/>
      <c r="AP2763" s="16"/>
      <c r="AQ2763" s="16"/>
      <c r="AR2763" s="16"/>
      <c r="AS2763" s="16"/>
      <c r="AT2763" s="16"/>
      <c r="AU2763">
        <v>0</v>
      </c>
      <c r="AV2763">
        <v>1</v>
      </c>
      <c r="AW2763">
        <v>1</v>
      </c>
      <c r="AX2763">
        <v>1</v>
      </c>
      <c r="AY2763">
        <v>0</v>
      </c>
      <c r="AZ2763">
        <v>0</v>
      </c>
    </row>
    <row r="2764" spans="1:52" x14ac:dyDescent="0.35">
      <c r="A2764">
        <v>17037</v>
      </c>
      <c r="B2764" t="s">
        <v>69</v>
      </c>
      <c r="C2764" t="s">
        <v>74</v>
      </c>
      <c r="D2764" t="s">
        <v>68</v>
      </c>
      <c r="E2764" t="s">
        <v>78</v>
      </c>
      <c r="F2764" t="s">
        <v>208</v>
      </c>
      <c r="G2764" t="s">
        <v>94</v>
      </c>
      <c r="H2764" t="s">
        <v>98</v>
      </c>
      <c r="I2764" t="s">
        <v>205</v>
      </c>
      <c r="J2764" t="s">
        <v>111</v>
      </c>
      <c r="K2764" t="s">
        <v>204</v>
      </c>
      <c r="L2764">
        <v>5</v>
      </c>
      <c r="X2764" s="16"/>
      <c r="Y2764" t="s">
        <v>68</v>
      </c>
      <c r="Z2764">
        <v>6</v>
      </c>
      <c r="AA2764">
        <v>3</v>
      </c>
      <c r="AB2764">
        <v>2</v>
      </c>
      <c r="AC2764">
        <v>3</v>
      </c>
      <c r="AD2764" t="s">
        <v>129</v>
      </c>
      <c r="AE2764" s="16">
        <v>2</v>
      </c>
      <c r="AF2764" s="16">
        <v>2</v>
      </c>
      <c r="AG2764" s="16">
        <v>3</v>
      </c>
      <c r="AH2764" s="16">
        <v>3</v>
      </c>
      <c r="AI2764" s="16"/>
      <c r="AJ2764" s="16">
        <v>2</v>
      </c>
      <c r="AK2764">
        <v>4</v>
      </c>
      <c r="AL2764" s="16">
        <v>4</v>
      </c>
      <c r="AM2764" s="16">
        <v>5</v>
      </c>
      <c r="AN2764" s="16">
        <v>6</v>
      </c>
      <c r="AO2764" s="16">
        <v>5</v>
      </c>
      <c r="AP2764" s="16">
        <v>6</v>
      </c>
      <c r="AQ2764" s="16">
        <v>3</v>
      </c>
      <c r="AR2764" s="16">
        <v>2</v>
      </c>
      <c r="AS2764" s="16">
        <v>1</v>
      </c>
      <c r="AT2764" s="16">
        <v>4</v>
      </c>
      <c r="AU2764">
        <v>1</v>
      </c>
      <c r="AV2764">
        <v>0</v>
      </c>
      <c r="AW2764">
        <v>0</v>
      </c>
      <c r="AX2764">
        <v>0</v>
      </c>
      <c r="AY2764">
        <v>1</v>
      </c>
      <c r="AZ2764">
        <v>0</v>
      </c>
    </row>
    <row r="2765" spans="1:52" x14ac:dyDescent="0.35">
      <c r="A2765">
        <v>17042</v>
      </c>
      <c r="B2765" t="s">
        <v>69</v>
      </c>
      <c r="C2765" t="s">
        <v>74</v>
      </c>
      <c r="D2765" t="s">
        <v>68</v>
      </c>
      <c r="E2765" t="s">
        <v>75</v>
      </c>
      <c r="F2765" t="s">
        <v>200</v>
      </c>
      <c r="G2765" t="s">
        <v>95</v>
      </c>
      <c r="H2765" t="s">
        <v>99</v>
      </c>
      <c r="I2765" t="s">
        <v>207</v>
      </c>
      <c r="J2765" t="s">
        <v>111</v>
      </c>
      <c r="K2765" t="s">
        <v>204</v>
      </c>
      <c r="L2765">
        <v>8</v>
      </c>
      <c r="X2765" s="16"/>
      <c r="Y2765" t="s">
        <v>69</v>
      </c>
      <c r="AB2765">
        <v>4</v>
      </c>
      <c r="AE2765" s="16"/>
      <c r="AF2765" s="16"/>
      <c r="AG2765" s="16"/>
      <c r="AH2765" s="16"/>
      <c r="AI2765" s="16"/>
      <c r="AJ2765" s="16"/>
      <c r="AK2765">
        <v>9</v>
      </c>
      <c r="AL2765" s="16">
        <v>10</v>
      </c>
      <c r="AM2765" s="16">
        <v>7</v>
      </c>
      <c r="AN2765" s="16">
        <v>10</v>
      </c>
      <c r="AO2765" s="16">
        <v>9</v>
      </c>
      <c r="AP2765" s="16">
        <v>9</v>
      </c>
      <c r="AQ2765" s="16">
        <v>1</v>
      </c>
      <c r="AR2765" s="16">
        <v>4</v>
      </c>
      <c r="AS2765" s="16">
        <v>3</v>
      </c>
      <c r="AT2765" s="16">
        <v>2</v>
      </c>
      <c r="AU2765">
        <v>0</v>
      </c>
      <c r="AV2765">
        <v>0</v>
      </c>
      <c r="AW2765">
        <v>0</v>
      </c>
      <c r="AX2765">
        <v>0</v>
      </c>
      <c r="AY2765">
        <v>1</v>
      </c>
      <c r="AZ2765">
        <v>0</v>
      </c>
    </row>
    <row r="2766" spans="1:52" x14ac:dyDescent="0.35">
      <c r="A2766">
        <v>17043</v>
      </c>
      <c r="B2766" t="s">
        <v>69</v>
      </c>
      <c r="C2766" t="s">
        <v>74</v>
      </c>
      <c r="D2766" t="s">
        <v>68</v>
      </c>
      <c r="E2766" t="s">
        <v>85</v>
      </c>
      <c r="F2766" t="s">
        <v>196</v>
      </c>
      <c r="G2766" t="s">
        <v>95</v>
      </c>
      <c r="H2766" t="s">
        <v>98</v>
      </c>
      <c r="I2766" t="s">
        <v>205</v>
      </c>
      <c r="J2766" t="s">
        <v>111</v>
      </c>
      <c r="K2766" t="s">
        <v>202</v>
      </c>
      <c r="L2766">
        <v>9</v>
      </c>
      <c r="X2766" s="16"/>
      <c r="Y2766" t="s">
        <v>68</v>
      </c>
      <c r="Z2766">
        <v>9</v>
      </c>
      <c r="AA2766">
        <v>5</v>
      </c>
      <c r="AB2766">
        <v>4</v>
      </c>
      <c r="AC2766">
        <v>9</v>
      </c>
      <c r="AD2766" t="s">
        <v>128</v>
      </c>
      <c r="AE2766" s="16">
        <v>5</v>
      </c>
      <c r="AF2766" s="16">
        <v>3</v>
      </c>
      <c r="AG2766" s="16">
        <v>5</v>
      </c>
      <c r="AH2766" s="16">
        <v>5</v>
      </c>
      <c r="AI2766" s="16">
        <v>1</v>
      </c>
      <c r="AJ2766" s="16"/>
      <c r="AK2766">
        <v>10</v>
      </c>
      <c r="AL2766" s="16">
        <v>9</v>
      </c>
      <c r="AM2766" s="16">
        <v>7</v>
      </c>
      <c r="AN2766" s="16">
        <v>9</v>
      </c>
      <c r="AO2766" s="16">
        <v>10</v>
      </c>
      <c r="AP2766" s="16">
        <v>9</v>
      </c>
      <c r="AQ2766" s="16">
        <v>1</v>
      </c>
      <c r="AR2766" s="16">
        <v>4</v>
      </c>
      <c r="AS2766" s="16">
        <v>3</v>
      </c>
      <c r="AT2766" s="16">
        <v>2</v>
      </c>
      <c r="AU2766">
        <v>1</v>
      </c>
      <c r="AV2766">
        <v>1</v>
      </c>
      <c r="AW2766">
        <v>0</v>
      </c>
      <c r="AX2766">
        <v>1</v>
      </c>
      <c r="AY2766">
        <v>0</v>
      </c>
      <c r="AZ2766">
        <v>0</v>
      </c>
    </row>
    <row r="2767" spans="1:52" x14ac:dyDescent="0.35">
      <c r="A2767">
        <v>17044</v>
      </c>
      <c r="B2767" t="s">
        <v>69</v>
      </c>
      <c r="C2767" t="s">
        <v>74</v>
      </c>
      <c r="D2767" t="s">
        <v>68</v>
      </c>
      <c r="E2767" t="s">
        <v>82</v>
      </c>
      <c r="F2767" t="s">
        <v>198</v>
      </c>
      <c r="G2767" t="s">
        <v>95</v>
      </c>
      <c r="H2767" t="s">
        <v>98</v>
      </c>
      <c r="I2767" t="s">
        <v>206</v>
      </c>
      <c r="J2767" t="s">
        <v>111</v>
      </c>
      <c r="K2767" t="s">
        <v>202</v>
      </c>
      <c r="L2767">
        <v>7</v>
      </c>
      <c r="X2767" s="16"/>
      <c r="Y2767" t="s">
        <v>68</v>
      </c>
      <c r="Z2767">
        <v>6</v>
      </c>
      <c r="AA2767">
        <v>3</v>
      </c>
      <c r="AB2767">
        <v>4</v>
      </c>
      <c r="AC2767">
        <v>7</v>
      </c>
      <c r="AD2767" t="s">
        <v>129</v>
      </c>
      <c r="AE2767" s="16">
        <v>5</v>
      </c>
      <c r="AF2767" s="16">
        <v>5</v>
      </c>
      <c r="AG2767" s="16">
        <v>4</v>
      </c>
      <c r="AH2767" s="16">
        <v>4</v>
      </c>
      <c r="AI2767" s="16"/>
      <c r="AJ2767" s="16">
        <v>2</v>
      </c>
      <c r="AK2767">
        <v>9</v>
      </c>
      <c r="AL2767" s="16">
        <v>10</v>
      </c>
      <c r="AM2767" s="16">
        <v>7</v>
      </c>
      <c r="AN2767" s="16">
        <v>7</v>
      </c>
      <c r="AO2767" s="16">
        <v>9</v>
      </c>
      <c r="AP2767" s="16">
        <v>9</v>
      </c>
      <c r="AQ2767" s="16">
        <v>4</v>
      </c>
      <c r="AR2767" s="16">
        <v>1</v>
      </c>
      <c r="AS2767" s="16">
        <v>2</v>
      </c>
      <c r="AT2767" s="16">
        <v>3</v>
      </c>
      <c r="AU2767">
        <v>0</v>
      </c>
      <c r="AV2767">
        <v>0</v>
      </c>
      <c r="AW2767">
        <v>0</v>
      </c>
      <c r="AX2767">
        <v>1</v>
      </c>
      <c r="AY2767">
        <v>0</v>
      </c>
      <c r="AZ2767">
        <v>0</v>
      </c>
    </row>
    <row r="2768" spans="1:52" x14ac:dyDescent="0.35">
      <c r="A2768">
        <v>17045</v>
      </c>
      <c r="B2768" t="s">
        <v>69</v>
      </c>
      <c r="C2768" t="s">
        <v>74</v>
      </c>
      <c r="D2768" t="s">
        <v>68</v>
      </c>
      <c r="E2768" t="s">
        <v>79</v>
      </c>
      <c r="F2768" t="s">
        <v>196</v>
      </c>
      <c r="G2768" t="s">
        <v>95</v>
      </c>
      <c r="H2768" t="s">
        <v>98</v>
      </c>
      <c r="I2768" t="s">
        <v>199</v>
      </c>
      <c r="J2768" t="s">
        <v>111</v>
      </c>
      <c r="K2768" t="s">
        <v>116</v>
      </c>
      <c r="L2768">
        <v>4</v>
      </c>
      <c r="X2768" s="16"/>
      <c r="Y2768" t="s">
        <v>68</v>
      </c>
      <c r="Z2768">
        <v>4</v>
      </c>
      <c r="AA2768">
        <v>3</v>
      </c>
      <c r="AB2768">
        <v>5</v>
      </c>
      <c r="AC2768">
        <v>2</v>
      </c>
      <c r="AD2768" t="s">
        <v>129</v>
      </c>
      <c r="AE2768" s="16">
        <v>3</v>
      </c>
      <c r="AF2768" s="16">
        <v>4</v>
      </c>
      <c r="AG2768" s="16">
        <v>4</v>
      </c>
      <c r="AH2768" s="16">
        <v>4</v>
      </c>
      <c r="AI2768" s="16"/>
      <c r="AJ2768" s="16">
        <v>3</v>
      </c>
      <c r="AK2768">
        <v>4</v>
      </c>
      <c r="AL2768" s="16">
        <v>4</v>
      </c>
      <c r="AM2768" s="16">
        <v>4</v>
      </c>
      <c r="AN2768" s="16">
        <v>7</v>
      </c>
      <c r="AO2768" s="16">
        <v>7</v>
      </c>
      <c r="AP2768" s="16">
        <v>6</v>
      </c>
      <c r="AQ2768" s="16">
        <v>3</v>
      </c>
      <c r="AR2768" s="16">
        <v>1</v>
      </c>
      <c r="AS2768" s="16">
        <v>4</v>
      </c>
      <c r="AT2768" s="16">
        <v>2</v>
      </c>
      <c r="AU2768">
        <v>1</v>
      </c>
      <c r="AV2768">
        <v>0</v>
      </c>
      <c r="AW2768">
        <v>0</v>
      </c>
      <c r="AX2768">
        <v>0</v>
      </c>
      <c r="AY2768">
        <v>0</v>
      </c>
      <c r="AZ2768">
        <v>0</v>
      </c>
    </row>
    <row r="2769" spans="1:52" x14ac:dyDescent="0.35">
      <c r="A2769">
        <v>17047</v>
      </c>
      <c r="B2769" t="s">
        <v>69</v>
      </c>
      <c r="C2769" t="s">
        <v>74</v>
      </c>
      <c r="D2769" t="s">
        <v>68</v>
      </c>
      <c r="E2769" t="s">
        <v>82</v>
      </c>
      <c r="F2769" t="s">
        <v>198</v>
      </c>
      <c r="G2769" t="s">
        <v>95</v>
      </c>
      <c r="H2769" t="s">
        <v>98</v>
      </c>
      <c r="I2769" t="s">
        <v>197</v>
      </c>
      <c r="J2769" t="s">
        <v>110</v>
      </c>
      <c r="K2769" t="s">
        <v>113</v>
      </c>
      <c r="L2769">
        <v>10</v>
      </c>
      <c r="P2769">
        <v>10</v>
      </c>
      <c r="Q2769">
        <v>8</v>
      </c>
      <c r="R2769">
        <v>9</v>
      </c>
      <c r="S2769">
        <v>10</v>
      </c>
      <c r="T2769">
        <v>10</v>
      </c>
      <c r="U2769">
        <v>8</v>
      </c>
      <c r="V2769" t="s">
        <v>126</v>
      </c>
      <c r="X2769">
        <v>4</v>
      </c>
      <c r="Y2769" t="s">
        <v>69</v>
      </c>
      <c r="AB2769">
        <v>5</v>
      </c>
      <c r="AE2769" s="16"/>
      <c r="AF2769" s="16"/>
      <c r="AG2769" s="16"/>
      <c r="AH2769" s="16"/>
      <c r="AI2769" s="16"/>
      <c r="AJ2769" s="16"/>
      <c r="AL2769" s="16"/>
      <c r="AM2769" s="16"/>
      <c r="AN2769" s="16"/>
      <c r="AO2769" s="16"/>
      <c r="AP2769" s="16"/>
      <c r="AQ2769" s="16"/>
      <c r="AR2769" s="16"/>
      <c r="AS2769" s="16"/>
      <c r="AT2769" s="16"/>
      <c r="AU2769">
        <v>0</v>
      </c>
      <c r="AV2769">
        <v>1</v>
      </c>
      <c r="AW2769">
        <v>0</v>
      </c>
      <c r="AX2769">
        <v>0</v>
      </c>
      <c r="AY2769">
        <v>0</v>
      </c>
      <c r="AZ2769">
        <v>0</v>
      </c>
    </row>
    <row r="2770" spans="1:52" x14ac:dyDescent="0.35">
      <c r="A2770">
        <v>17051</v>
      </c>
      <c r="B2770" t="s">
        <v>69</v>
      </c>
      <c r="C2770" t="s">
        <v>74</v>
      </c>
      <c r="D2770" t="s">
        <v>68</v>
      </c>
      <c r="E2770" t="s">
        <v>75</v>
      </c>
      <c r="F2770" t="s">
        <v>198</v>
      </c>
      <c r="G2770" t="s">
        <v>96</v>
      </c>
      <c r="H2770" t="s">
        <v>97</v>
      </c>
      <c r="I2770" t="s">
        <v>203</v>
      </c>
      <c r="J2770" t="s">
        <v>111</v>
      </c>
      <c r="K2770" t="s">
        <v>204</v>
      </c>
      <c r="L2770">
        <v>9</v>
      </c>
      <c r="X2770" s="16"/>
      <c r="Y2770" t="s">
        <v>69</v>
      </c>
      <c r="AB2770">
        <v>5</v>
      </c>
      <c r="AE2770" s="16"/>
      <c r="AF2770" s="16"/>
      <c r="AG2770" s="16"/>
      <c r="AH2770" s="16"/>
      <c r="AI2770" s="16"/>
      <c r="AJ2770" s="16"/>
      <c r="AK2770">
        <v>10</v>
      </c>
      <c r="AL2770" s="16">
        <v>9</v>
      </c>
      <c r="AM2770" s="16">
        <v>8</v>
      </c>
      <c r="AN2770" s="16">
        <v>10</v>
      </c>
      <c r="AO2770" s="16">
        <v>7</v>
      </c>
      <c r="AP2770" s="16">
        <v>9</v>
      </c>
      <c r="AQ2770" s="16">
        <v>1</v>
      </c>
      <c r="AR2770" s="16">
        <v>3</v>
      </c>
      <c r="AS2770" s="16">
        <v>2</v>
      </c>
      <c r="AT2770" s="16">
        <v>4</v>
      </c>
      <c r="AU2770">
        <v>0</v>
      </c>
      <c r="AV2770">
        <v>1</v>
      </c>
      <c r="AW2770">
        <v>1</v>
      </c>
      <c r="AX2770">
        <v>0</v>
      </c>
      <c r="AY2770">
        <v>0</v>
      </c>
      <c r="AZ2770">
        <v>0</v>
      </c>
    </row>
    <row r="2771" spans="1:52" x14ac:dyDescent="0.35">
      <c r="A2771">
        <v>17054</v>
      </c>
      <c r="B2771" t="s">
        <v>69</v>
      </c>
      <c r="C2771" t="s">
        <v>74</v>
      </c>
      <c r="D2771" t="s">
        <v>68</v>
      </c>
      <c r="E2771" t="s">
        <v>76</v>
      </c>
      <c r="F2771" t="s">
        <v>198</v>
      </c>
      <c r="G2771" t="s">
        <v>95</v>
      </c>
      <c r="H2771" t="s">
        <v>98</v>
      </c>
      <c r="I2771" t="s">
        <v>197</v>
      </c>
      <c r="J2771" t="s">
        <v>111</v>
      </c>
      <c r="K2771" t="s">
        <v>202</v>
      </c>
      <c r="L2771">
        <v>7</v>
      </c>
      <c r="X2771" s="16"/>
      <c r="Y2771" t="s">
        <v>69</v>
      </c>
      <c r="AB2771">
        <v>3</v>
      </c>
      <c r="AE2771" s="16"/>
      <c r="AF2771" s="16"/>
      <c r="AG2771" s="16"/>
      <c r="AH2771" s="16"/>
      <c r="AI2771" s="16"/>
      <c r="AJ2771" s="16"/>
      <c r="AK2771">
        <v>9</v>
      </c>
      <c r="AL2771" s="16">
        <v>10</v>
      </c>
      <c r="AM2771" s="16">
        <v>7</v>
      </c>
      <c r="AN2771" s="16">
        <v>8</v>
      </c>
      <c r="AO2771" s="16">
        <v>8</v>
      </c>
      <c r="AP2771" s="16">
        <v>9</v>
      </c>
      <c r="AQ2771" s="16">
        <v>2</v>
      </c>
      <c r="AR2771" s="16">
        <v>1</v>
      </c>
      <c r="AS2771" s="16">
        <v>3</v>
      </c>
      <c r="AT2771" s="16">
        <v>4</v>
      </c>
      <c r="AU2771">
        <v>0</v>
      </c>
      <c r="AV2771">
        <v>0</v>
      </c>
      <c r="AW2771">
        <v>0</v>
      </c>
      <c r="AX2771">
        <v>1</v>
      </c>
      <c r="AY2771">
        <v>1</v>
      </c>
      <c r="AZ2771">
        <v>0</v>
      </c>
    </row>
    <row r="2772" spans="1:52" x14ac:dyDescent="0.35">
      <c r="A2772">
        <v>17059</v>
      </c>
      <c r="B2772" t="s">
        <v>69</v>
      </c>
      <c r="C2772" t="s">
        <v>74</v>
      </c>
      <c r="D2772" t="s">
        <v>68</v>
      </c>
      <c r="E2772" t="s">
        <v>80</v>
      </c>
      <c r="F2772" t="s">
        <v>196</v>
      </c>
      <c r="G2772" t="s">
        <v>95</v>
      </c>
      <c r="H2772" t="s">
        <v>97</v>
      </c>
      <c r="I2772" t="s">
        <v>206</v>
      </c>
      <c r="J2772" t="s">
        <v>111</v>
      </c>
      <c r="K2772" t="s">
        <v>204</v>
      </c>
      <c r="L2772">
        <v>7</v>
      </c>
      <c r="X2772" s="16"/>
      <c r="Y2772" t="s">
        <v>68</v>
      </c>
      <c r="Z2772">
        <v>6</v>
      </c>
      <c r="AA2772">
        <v>2</v>
      </c>
      <c r="AB2772">
        <v>4</v>
      </c>
      <c r="AC2772">
        <v>5</v>
      </c>
      <c r="AD2772" t="s">
        <v>129</v>
      </c>
      <c r="AE2772" s="16">
        <v>4</v>
      </c>
      <c r="AF2772" s="16">
        <v>5</v>
      </c>
      <c r="AG2772" s="16">
        <v>4</v>
      </c>
      <c r="AH2772" s="16">
        <v>4</v>
      </c>
      <c r="AI2772" s="16"/>
      <c r="AJ2772" s="16">
        <v>2</v>
      </c>
      <c r="AK2772">
        <v>9</v>
      </c>
      <c r="AL2772" s="16">
        <v>10</v>
      </c>
      <c r="AM2772" s="16">
        <v>7</v>
      </c>
      <c r="AN2772" s="16">
        <v>9</v>
      </c>
      <c r="AO2772" s="16">
        <v>8</v>
      </c>
      <c r="AP2772" s="16">
        <v>9</v>
      </c>
      <c r="AQ2772" s="16">
        <v>3</v>
      </c>
      <c r="AR2772" s="16">
        <v>2</v>
      </c>
      <c r="AS2772" s="16">
        <v>1</v>
      </c>
      <c r="AT2772" s="16">
        <v>4</v>
      </c>
      <c r="AU2772">
        <v>1</v>
      </c>
      <c r="AV2772">
        <v>0</v>
      </c>
      <c r="AW2772">
        <v>0</v>
      </c>
      <c r="AX2772">
        <v>0</v>
      </c>
      <c r="AY2772">
        <v>0</v>
      </c>
      <c r="AZ2772">
        <v>0</v>
      </c>
    </row>
    <row r="2773" spans="1:52" x14ac:dyDescent="0.35">
      <c r="A2773">
        <v>17061</v>
      </c>
      <c r="B2773" t="s">
        <v>69</v>
      </c>
      <c r="C2773" t="s">
        <v>74</v>
      </c>
      <c r="D2773" t="s">
        <v>68</v>
      </c>
      <c r="E2773" t="s">
        <v>86</v>
      </c>
      <c r="F2773" t="s">
        <v>198</v>
      </c>
      <c r="G2773" t="s">
        <v>95</v>
      </c>
      <c r="H2773" t="s">
        <v>97</v>
      </c>
      <c r="I2773" t="s">
        <v>197</v>
      </c>
      <c r="J2773" t="s">
        <v>111</v>
      </c>
      <c r="K2773" t="s">
        <v>202</v>
      </c>
      <c r="L2773">
        <v>6</v>
      </c>
      <c r="X2773" s="16"/>
      <c r="Y2773" t="s">
        <v>69</v>
      </c>
      <c r="AB2773">
        <v>5</v>
      </c>
      <c r="AE2773" s="16"/>
      <c r="AF2773" s="16"/>
      <c r="AG2773" s="16"/>
      <c r="AH2773" s="16"/>
      <c r="AI2773" s="16"/>
      <c r="AJ2773" s="16"/>
      <c r="AK2773">
        <v>4</v>
      </c>
      <c r="AL2773" s="16">
        <v>5</v>
      </c>
      <c r="AM2773" s="16">
        <v>8</v>
      </c>
      <c r="AN2773" s="16">
        <v>7</v>
      </c>
      <c r="AO2773" s="16">
        <v>7</v>
      </c>
      <c r="AP2773" s="16">
        <v>4</v>
      </c>
      <c r="AQ2773" s="16">
        <v>2</v>
      </c>
      <c r="AR2773" s="16">
        <v>4</v>
      </c>
      <c r="AS2773" s="16">
        <v>1</v>
      </c>
      <c r="AT2773" s="16">
        <v>3</v>
      </c>
      <c r="AU2773">
        <v>1</v>
      </c>
      <c r="AV2773">
        <v>1</v>
      </c>
      <c r="AW2773">
        <v>0</v>
      </c>
      <c r="AX2773">
        <v>0</v>
      </c>
      <c r="AY2773">
        <v>1</v>
      </c>
      <c r="AZ2773">
        <v>0</v>
      </c>
    </row>
    <row r="2774" spans="1:52" x14ac:dyDescent="0.35">
      <c r="A2774">
        <v>17064</v>
      </c>
      <c r="B2774" t="s">
        <v>69</v>
      </c>
      <c r="C2774" t="s">
        <v>74</v>
      </c>
      <c r="D2774" t="s">
        <v>68</v>
      </c>
      <c r="E2774" t="s">
        <v>78</v>
      </c>
      <c r="F2774" t="s">
        <v>208</v>
      </c>
      <c r="G2774" t="s">
        <v>96</v>
      </c>
      <c r="H2774" t="s">
        <v>98</v>
      </c>
      <c r="I2774" t="s">
        <v>199</v>
      </c>
      <c r="J2774" t="s">
        <v>111</v>
      </c>
      <c r="K2774" t="s">
        <v>202</v>
      </c>
      <c r="L2774">
        <v>10</v>
      </c>
      <c r="X2774" s="16"/>
      <c r="Y2774" t="s">
        <v>69</v>
      </c>
      <c r="AB2774">
        <v>5</v>
      </c>
      <c r="AE2774" s="16"/>
      <c r="AF2774" s="16"/>
      <c r="AG2774" s="16"/>
      <c r="AH2774" s="16"/>
      <c r="AI2774" s="16"/>
      <c r="AJ2774" s="16"/>
      <c r="AK2774">
        <v>8</v>
      </c>
      <c r="AL2774" s="16">
        <v>7</v>
      </c>
      <c r="AM2774" s="16">
        <v>9</v>
      </c>
      <c r="AN2774" s="16">
        <v>10</v>
      </c>
      <c r="AO2774" s="16">
        <v>9</v>
      </c>
      <c r="AP2774" s="16">
        <v>9</v>
      </c>
      <c r="AQ2774" s="16">
        <v>4</v>
      </c>
      <c r="AR2774" s="16">
        <v>1</v>
      </c>
      <c r="AS2774" s="16">
        <v>3</v>
      </c>
      <c r="AT2774" s="16">
        <v>2</v>
      </c>
      <c r="AU2774">
        <v>1</v>
      </c>
      <c r="AV2774">
        <v>0</v>
      </c>
      <c r="AW2774">
        <v>0</v>
      </c>
      <c r="AX2774">
        <v>0</v>
      </c>
      <c r="AY2774">
        <v>0</v>
      </c>
      <c r="AZ2774">
        <v>0</v>
      </c>
    </row>
    <row r="2775" spans="1:52" x14ac:dyDescent="0.35">
      <c r="A2775">
        <v>17065</v>
      </c>
      <c r="B2775" t="s">
        <v>69</v>
      </c>
      <c r="C2775" t="s">
        <v>74</v>
      </c>
      <c r="D2775" t="s">
        <v>68</v>
      </c>
      <c r="E2775" t="s">
        <v>82</v>
      </c>
      <c r="F2775" t="s">
        <v>198</v>
      </c>
      <c r="G2775" t="s">
        <v>96</v>
      </c>
      <c r="H2775" t="s">
        <v>98</v>
      </c>
      <c r="I2775" t="s">
        <v>207</v>
      </c>
      <c r="J2775" t="s">
        <v>111</v>
      </c>
      <c r="K2775" t="s">
        <v>204</v>
      </c>
      <c r="L2775">
        <v>9</v>
      </c>
      <c r="X2775" s="16"/>
      <c r="Y2775" t="s">
        <v>69</v>
      </c>
      <c r="AB2775">
        <v>5</v>
      </c>
      <c r="AE2775" s="16"/>
      <c r="AF2775" s="16"/>
      <c r="AG2775" s="16"/>
      <c r="AH2775" s="16"/>
      <c r="AI2775" s="16"/>
      <c r="AJ2775" s="16"/>
      <c r="AK2775">
        <v>10</v>
      </c>
      <c r="AL2775" s="16">
        <v>10</v>
      </c>
      <c r="AM2775" s="16">
        <v>7</v>
      </c>
      <c r="AN2775" s="16">
        <v>8</v>
      </c>
      <c r="AO2775" s="16">
        <v>7</v>
      </c>
      <c r="AP2775" s="16">
        <v>9</v>
      </c>
      <c r="AQ2775" s="16">
        <v>1</v>
      </c>
      <c r="AR2775" s="16">
        <v>3</v>
      </c>
      <c r="AS2775" s="16">
        <v>4</v>
      </c>
      <c r="AT2775" s="16">
        <v>2</v>
      </c>
      <c r="AU2775">
        <v>0</v>
      </c>
      <c r="AV2775">
        <v>1</v>
      </c>
      <c r="AW2775">
        <v>0</v>
      </c>
      <c r="AX2775">
        <v>0</v>
      </c>
      <c r="AY2775">
        <v>0</v>
      </c>
      <c r="AZ2775">
        <v>0</v>
      </c>
    </row>
    <row r="2776" spans="1:52" x14ac:dyDescent="0.35">
      <c r="A2776">
        <v>17067</v>
      </c>
      <c r="B2776" t="s">
        <v>69</v>
      </c>
      <c r="C2776" t="s">
        <v>74</v>
      </c>
      <c r="D2776" t="s">
        <v>68</v>
      </c>
      <c r="E2776" t="s">
        <v>75</v>
      </c>
      <c r="F2776" t="s">
        <v>198</v>
      </c>
      <c r="G2776" t="s">
        <v>96</v>
      </c>
      <c r="H2776" t="s">
        <v>100</v>
      </c>
      <c r="I2776" t="s">
        <v>197</v>
      </c>
      <c r="J2776" t="s">
        <v>111</v>
      </c>
      <c r="K2776" t="s">
        <v>202</v>
      </c>
      <c r="L2776">
        <v>9</v>
      </c>
      <c r="X2776" s="16"/>
      <c r="Y2776" t="s">
        <v>69</v>
      </c>
      <c r="AB2776">
        <v>4</v>
      </c>
      <c r="AE2776" s="16"/>
      <c r="AF2776" s="16"/>
      <c r="AG2776" s="16"/>
      <c r="AH2776" s="16"/>
      <c r="AI2776" s="16"/>
      <c r="AJ2776" s="16"/>
      <c r="AK2776">
        <v>10</v>
      </c>
      <c r="AL2776" s="16">
        <v>10</v>
      </c>
      <c r="AM2776" s="16">
        <v>7</v>
      </c>
      <c r="AN2776" s="16">
        <v>9</v>
      </c>
      <c r="AO2776" s="16">
        <v>7</v>
      </c>
      <c r="AP2776" s="16">
        <v>10</v>
      </c>
      <c r="AQ2776" s="16">
        <v>2</v>
      </c>
      <c r="AR2776" s="16">
        <v>4</v>
      </c>
      <c r="AS2776" s="16">
        <v>1</v>
      </c>
      <c r="AT2776" s="16">
        <v>3</v>
      </c>
      <c r="AU2776">
        <v>1</v>
      </c>
      <c r="AV2776">
        <v>0</v>
      </c>
      <c r="AW2776">
        <v>0</v>
      </c>
      <c r="AX2776">
        <v>1</v>
      </c>
      <c r="AY2776">
        <v>1</v>
      </c>
      <c r="AZ2776">
        <v>0</v>
      </c>
    </row>
    <row r="2777" spans="1:52" x14ac:dyDescent="0.35">
      <c r="A2777">
        <v>17069</v>
      </c>
      <c r="B2777" t="s">
        <v>69</v>
      </c>
      <c r="C2777" t="s">
        <v>74</v>
      </c>
      <c r="D2777" t="s">
        <v>68</v>
      </c>
      <c r="E2777" t="s">
        <v>83</v>
      </c>
      <c r="F2777" t="s">
        <v>198</v>
      </c>
      <c r="G2777" t="s">
        <v>95</v>
      </c>
      <c r="H2777" t="s">
        <v>97</v>
      </c>
      <c r="I2777" t="s">
        <v>201</v>
      </c>
      <c r="J2777" t="s">
        <v>111</v>
      </c>
      <c r="K2777" t="s">
        <v>204</v>
      </c>
      <c r="L2777">
        <v>8</v>
      </c>
      <c r="X2777" s="16"/>
      <c r="Y2777" t="s">
        <v>69</v>
      </c>
      <c r="AB2777">
        <v>5</v>
      </c>
      <c r="AE2777" s="16"/>
      <c r="AF2777" s="16"/>
      <c r="AG2777" s="16"/>
      <c r="AH2777" s="16"/>
      <c r="AI2777" s="16"/>
      <c r="AJ2777" s="16"/>
      <c r="AK2777">
        <v>7</v>
      </c>
      <c r="AL2777" s="16">
        <v>7</v>
      </c>
      <c r="AM2777" s="16">
        <v>10</v>
      </c>
      <c r="AN2777" s="16">
        <v>7</v>
      </c>
      <c r="AO2777" s="16">
        <v>10</v>
      </c>
      <c r="AP2777" s="16">
        <v>7</v>
      </c>
      <c r="AQ2777" s="16">
        <v>1</v>
      </c>
      <c r="AR2777" s="16">
        <v>3</v>
      </c>
      <c r="AS2777" s="16">
        <v>4</v>
      </c>
      <c r="AT2777" s="16">
        <v>2</v>
      </c>
      <c r="AU2777">
        <v>0</v>
      </c>
      <c r="AV2777">
        <v>0</v>
      </c>
      <c r="AW2777">
        <v>0</v>
      </c>
      <c r="AX2777">
        <v>1</v>
      </c>
      <c r="AY2777">
        <v>0</v>
      </c>
      <c r="AZ2777">
        <v>0</v>
      </c>
    </row>
    <row r="2778" spans="1:52" x14ac:dyDescent="0.35">
      <c r="A2778">
        <v>17070</v>
      </c>
      <c r="B2778" t="s">
        <v>69</v>
      </c>
      <c r="C2778" t="s">
        <v>74</v>
      </c>
      <c r="D2778" t="s">
        <v>68</v>
      </c>
      <c r="E2778" t="s">
        <v>81</v>
      </c>
      <c r="F2778" t="s">
        <v>208</v>
      </c>
      <c r="G2778" t="s">
        <v>93</v>
      </c>
      <c r="H2778" t="s">
        <v>99</v>
      </c>
      <c r="I2778" t="s">
        <v>207</v>
      </c>
      <c r="J2778" t="s">
        <v>111</v>
      </c>
      <c r="K2778" t="s">
        <v>116</v>
      </c>
      <c r="L2778">
        <v>7</v>
      </c>
      <c r="X2778" s="16"/>
      <c r="Y2778" t="s">
        <v>68</v>
      </c>
      <c r="Z2778">
        <v>9</v>
      </c>
      <c r="AA2778">
        <v>5</v>
      </c>
      <c r="AB2778">
        <v>5</v>
      </c>
      <c r="AC2778">
        <v>5</v>
      </c>
      <c r="AD2778" t="s">
        <v>129</v>
      </c>
      <c r="AE2778" s="16">
        <v>4</v>
      </c>
      <c r="AF2778" s="16">
        <v>4</v>
      </c>
      <c r="AG2778" s="16">
        <v>5</v>
      </c>
      <c r="AH2778" s="16">
        <v>4</v>
      </c>
      <c r="AI2778" s="16"/>
      <c r="AJ2778" s="16">
        <v>2</v>
      </c>
      <c r="AK2778">
        <v>7</v>
      </c>
      <c r="AL2778" s="16">
        <v>10</v>
      </c>
      <c r="AM2778" s="16">
        <v>8</v>
      </c>
      <c r="AN2778" s="16">
        <v>6</v>
      </c>
      <c r="AO2778" s="16">
        <v>9</v>
      </c>
      <c r="AP2778" s="16">
        <v>9</v>
      </c>
      <c r="AQ2778" s="16">
        <v>2</v>
      </c>
      <c r="AR2778" s="16">
        <v>3</v>
      </c>
      <c r="AS2778" s="16">
        <v>1</v>
      </c>
      <c r="AT2778" s="16">
        <v>4</v>
      </c>
      <c r="AU2778">
        <v>1</v>
      </c>
      <c r="AV2778">
        <v>0</v>
      </c>
      <c r="AW2778">
        <v>1</v>
      </c>
      <c r="AX2778">
        <v>0</v>
      </c>
      <c r="AY2778">
        <v>0</v>
      </c>
      <c r="AZ2778">
        <v>0</v>
      </c>
    </row>
    <row r="2779" spans="1:52" x14ac:dyDescent="0.35">
      <c r="A2779">
        <v>17072</v>
      </c>
      <c r="B2779" t="s">
        <v>69</v>
      </c>
      <c r="C2779" t="s">
        <v>74</v>
      </c>
      <c r="D2779" t="s">
        <v>68</v>
      </c>
      <c r="E2779" t="s">
        <v>79</v>
      </c>
      <c r="F2779" t="s">
        <v>198</v>
      </c>
      <c r="G2779" t="s">
        <v>94</v>
      </c>
      <c r="H2779" t="s">
        <v>98</v>
      </c>
      <c r="I2779" t="s">
        <v>197</v>
      </c>
      <c r="J2779" t="s">
        <v>110</v>
      </c>
      <c r="K2779" t="s">
        <v>204</v>
      </c>
      <c r="L2779">
        <v>9</v>
      </c>
      <c r="P2779">
        <v>9</v>
      </c>
      <c r="Q2779">
        <v>7</v>
      </c>
      <c r="R2779">
        <v>7</v>
      </c>
      <c r="S2779">
        <v>8</v>
      </c>
      <c r="T2779">
        <v>9</v>
      </c>
      <c r="U2779">
        <v>9</v>
      </c>
      <c r="V2779" t="s">
        <v>124</v>
      </c>
      <c r="X2779">
        <v>5</v>
      </c>
      <c r="Y2779" t="s">
        <v>68</v>
      </c>
      <c r="Z2779">
        <v>10</v>
      </c>
      <c r="AA2779">
        <v>4</v>
      </c>
      <c r="AB2779">
        <v>5</v>
      </c>
      <c r="AC2779">
        <v>8</v>
      </c>
      <c r="AD2779" t="s">
        <v>129</v>
      </c>
      <c r="AE2779" s="16">
        <v>4</v>
      </c>
      <c r="AF2779" s="16">
        <v>4</v>
      </c>
      <c r="AG2779" s="16">
        <v>5</v>
      </c>
      <c r="AH2779" s="16">
        <v>5</v>
      </c>
      <c r="AI2779" s="16"/>
      <c r="AJ2779" s="16">
        <v>2</v>
      </c>
      <c r="AL2779" s="16"/>
      <c r="AM2779" s="16"/>
      <c r="AN2779" s="16"/>
      <c r="AO2779" s="16"/>
      <c r="AP2779" s="16"/>
      <c r="AQ2779" s="16"/>
      <c r="AR2779" s="16"/>
      <c r="AS2779" s="16"/>
      <c r="AT2779" s="16"/>
      <c r="AU2779">
        <v>0</v>
      </c>
      <c r="AV2779">
        <v>1</v>
      </c>
      <c r="AW2779">
        <v>0</v>
      </c>
      <c r="AX2779">
        <v>1</v>
      </c>
      <c r="AY2779">
        <v>0</v>
      </c>
      <c r="AZ2779">
        <v>0</v>
      </c>
    </row>
    <row r="2780" spans="1:52" x14ac:dyDescent="0.35">
      <c r="A2780">
        <v>17074</v>
      </c>
      <c r="B2780" t="s">
        <v>69</v>
      </c>
      <c r="C2780" t="s">
        <v>74</v>
      </c>
      <c r="D2780" t="s">
        <v>68</v>
      </c>
      <c r="E2780" t="s">
        <v>78</v>
      </c>
      <c r="F2780" t="s">
        <v>198</v>
      </c>
      <c r="G2780" t="s">
        <v>96</v>
      </c>
      <c r="H2780" t="s">
        <v>98</v>
      </c>
      <c r="I2780" t="s">
        <v>205</v>
      </c>
      <c r="J2780" t="s">
        <v>111</v>
      </c>
      <c r="K2780" t="s">
        <v>202</v>
      </c>
      <c r="L2780">
        <v>8</v>
      </c>
      <c r="X2780" s="16"/>
      <c r="Y2780" t="s">
        <v>68</v>
      </c>
      <c r="Z2780">
        <v>9</v>
      </c>
      <c r="AA2780">
        <v>5</v>
      </c>
      <c r="AB2780">
        <v>5</v>
      </c>
      <c r="AC2780">
        <v>9</v>
      </c>
      <c r="AD2780" t="s">
        <v>128</v>
      </c>
      <c r="AE2780" s="16">
        <v>5</v>
      </c>
      <c r="AF2780" s="16">
        <v>5</v>
      </c>
      <c r="AG2780" s="16">
        <v>4</v>
      </c>
      <c r="AH2780" s="16">
        <v>4</v>
      </c>
      <c r="AI2780" s="16">
        <v>2</v>
      </c>
      <c r="AJ2780" s="16"/>
      <c r="AK2780">
        <v>7</v>
      </c>
      <c r="AL2780" s="16">
        <v>6</v>
      </c>
      <c r="AM2780" s="16">
        <v>6</v>
      </c>
      <c r="AN2780" s="16">
        <v>7</v>
      </c>
      <c r="AO2780" s="16">
        <v>7</v>
      </c>
      <c r="AP2780" s="16">
        <v>6</v>
      </c>
      <c r="AQ2780" s="16">
        <v>1</v>
      </c>
      <c r="AR2780" s="16">
        <v>3</v>
      </c>
      <c r="AS2780" s="16">
        <v>2</v>
      </c>
      <c r="AT2780" s="16">
        <v>4</v>
      </c>
      <c r="AU2780">
        <v>1</v>
      </c>
      <c r="AV2780">
        <v>0</v>
      </c>
      <c r="AW2780">
        <v>0</v>
      </c>
      <c r="AX2780">
        <v>0</v>
      </c>
      <c r="AY2780">
        <v>0</v>
      </c>
      <c r="AZ2780">
        <v>0</v>
      </c>
    </row>
    <row r="2781" spans="1:52" x14ac:dyDescent="0.35">
      <c r="A2781">
        <v>17075</v>
      </c>
      <c r="B2781" t="s">
        <v>69</v>
      </c>
      <c r="C2781" t="s">
        <v>74</v>
      </c>
      <c r="D2781" t="s">
        <v>68</v>
      </c>
      <c r="E2781" t="s">
        <v>84</v>
      </c>
      <c r="F2781" t="s">
        <v>196</v>
      </c>
      <c r="G2781" t="s">
        <v>95</v>
      </c>
      <c r="H2781" t="s">
        <v>97</v>
      </c>
      <c r="I2781" t="s">
        <v>203</v>
      </c>
      <c r="J2781" t="s">
        <v>111</v>
      </c>
      <c r="K2781" t="s">
        <v>202</v>
      </c>
      <c r="L2781">
        <v>9</v>
      </c>
      <c r="X2781" s="16"/>
      <c r="Y2781" t="s">
        <v>69</v>
      </c>
      <c r="AB2781">
        <v>5</v>
      </c>
      <c r="AE2781" s="16"/>
      <c r="AF2781" s="16"/>
      <c r="AG2781" s="16"/>
      <c r="AH2781" s="16"/>
      <c r="AI2781" s="16"/>
      <c r="AJ2781" s="16"/>
      <c r="AK2781">
        <v>10</v>
      </c>
      <c r="AL2781" s="16">
        <v>10</v>
      </c>
      <c r="AM2781" s="16">
        <v>8</v>
      </c>
      <c r="AN2781" s="16">
        <v>9</v>
      </c>
      <c r="AO2781" s="16">
        <v>8</v>
      </c>
      <c r="AP2781" s="16">
        <v>9</v>
      </c>
      <c r="AQ2781" s="16">
        <v>3</v>
      </c>
      <c r="AR2781" s="16">
        <v>2</v>
      </c>
      <c r="AS2781" s="16">
        <v>1</v>
      </c>
      <c r="AT2781" s="16">
        <v>4</v>
      </c>
      <c r="AU2781">
        <v>0</v>
      </c>
      <c r="AV2781">
        <v>0</v>
      </c>
      <c r="AW2781">
        <v>0</v>
      </c>
      <c r="AX2781">
        <v>0</v>
      </c>
      <c r="AY2781">
        <v>1</v>
      </c>
      <c r="AZ2781">
        <v>0</v>
      </c>
    </row>
    <row r="2782" spans="1:52" x14ac:dyDescent="0.35">
      <c r="A2782">
        <v>17076</v>
      </c>
      <c r="B2782" t="s">
        <v>69</v>
      </c>
      <c r="C2782" t="s">
        <v>74</v>
      </c>
      <c r="D2782" t="s">
        <v>68</v>
      </c>
      <c r="E2782" t="s">
        <v>81</v>
      </c>
      <c r="F2782" t="s">
        <v>196</v>
      </c>
      <c r="G2782" t="s">
        <v>95</v>
      </c>
      <c r="H2782" t="s">
        <v>97</v>
      </c>
      <c r="I2782" t="s">
        <v>207</v>
      </c>
      <c r="J2782" t="s">
        <v>111</v>
      </c>
      <c r="K2782" t="s">
        <v>204</v>
      </c>
      <c r="L2782">
        <v>9</v>
      </c>
      <c r="X2782" s="16"/>
      <c r="Y2782" t="s">
        <v>69</v>
      </c>
      <c r="AB2782">
        <v>4</v>
      </c>
      <c r="AE2782" s="16"/>
      <c r="AF2782" s="16"/>
      <c r="AG2782" s="16"/>
      <c r="AH2782" s="16"/>
      <c r="AI2782" s="16"/>
      <c r="AJ2782" s="16"/>
      <c r="AK2782">
        <v>10</v>
      </c>
      <c r="AL2782" s="16">
        <v>10</v>
      </c>
      <c r="AM2782" s="16">
        <v>9</v>
      </c>
      <c r="AN2782" s="16">
        <v>10</v>
      </c>
      <c r="AO2782" s="16">
        <v>8</v>
      </c>
      <c r="AP2782" s="16">
        <v>10</v>
      </c>
      <c r="AQ2782" s="16">
        <v>2</v>
      </c>
      <c r="AR2782" s="16">
        <v>1</v>
      </c>
      <c r="AS2782" s="16">
        <v>3</v>
      </c>
      <c r="AT2782" s="16">
        <v>4</v>
      </c>
      <c r="AU2782">
        <v>0</v>
      </c>
      <c r="AV2782">
        <v>0</v>
      </c>
      <c r="AW2782">
        <v>1</v>
      </c>
      <c r="AX2782">
        <v>0</v>
      </c>
      <c r="AY2782">
        <v>1</v>
      </c>
      <c r="AZ2782">
        <v>0</v>
      </c>
    </row>
    <row r="2783" spans="1:52" x14ac:dyDescent="0.35">
      <c r="A2783">
        <v>17077</v>
      </c>
      <c r="B2783" t="s">
        <v>69</v>
      </c>
      <c r="C2783" t="s">
        <v>74</v>
      </c>
      <c r="D2783" t="s">
        <v>68</v>
      </c>
      <c r="E2783" t="s">
        <v>84</v>
      </c>
      <c r="F2783" t="s">
        <v>198</v>
      </c>
      <c r="G2783" t="s">
        <v>94</v>
      </c>
      <c r="H2783" t="s">
        <v>97</v>
      </c>
      <c r="I2783" t="s">
        <v>207</v>
      </c>
      <c r="J2783" t="s">
        <v>111</v>
      </c>
      <c r="K2783" t="s">
        <v>202</v>
      </c>
      <c r="L2783">
        <v>6</v>
      </c>
      <c r="X2783" s="16"/>
      <c r="Y2783" t="s">
        <v>68</v>
      </c>
      <c r="Z2783">
        <v>4</v>
      </c>
      <c r="AA2783">
        <v>1</v>
      </c>
      <c r="AB2783">
        <v>4</v>
      </c>
      <c r="AC2783">
        <v>7</v>
      </c>
      <c r="AD2783" t="s">
        <v>128</v>
      </c>
      <c r="AE2783" s="16">
        <v>4</v>
      </c>
      <c r="AF2783" s="16">
        <v>5</v>
      </c>
      <c r="AG2783" s="16">
        <v>4</v>
      </c>
      <c r="AH2783" s="16">
        <v>3</v>
      </c>
      <c r="AI2783" s="16">
        <v>2</v>
      </c>
      <c r="AJ2783" s="16"/>
      <c r="AK2783">
        <v>6</v>
      </c>
      <c r="AL2783" s="16">
        <v>7</v>
      </c>
      <c r="AM2783" s="16">
        <v>7</v>
      </c>
      <c r="AN2783" s="16">
        <v>6</v>
      </c>
      <c r="AO2783" s="16">
        <v>9</v>
      </c>
      <c r="AP2783" s="16">
        <v>7</v>
      </c>
      <c r="AQ2783" s="16">
        <v>4</v>
      </c>
      <c r="AR2783" s="16">
        <v>1</v>
      </c>
      <c r="AS2783" s="16">
        <v>3</v>
      </c>
      <c r="AT2783" s="16">
        <v>2</v>
      </c>
      <c r="AU2783">
        <v>1</v>
      </c>
      <c r="AV2783">
        <v>0</v>
      </c>
      <c r="AW2783">
        <v>0</v>
      </c>
      <c r="AX2783">
        <v>0</v>
      </c>
      <c r="AY2783">
        <v>1</v>
      </c>
      <c r="AZ2783">
        <v>0</v>
      </c>
    </row>
    <row r="2784" spans="1:52" x14ac:dyDescent="0.35">
      <c r="A2784">
        <v>17078</v>
      </c>
      <c r="B2784" t="s">
        <v>69</v>
      </c>
      <c r="C2784" t="s">
        <v>74</v>
      </c>
      <c r="D2784" t="s">
        <v>68</v>
      </c>
      <c r="E2784" t="s">
        <v>86</v>
      </c>
      <c r="F2784" t="s">
        <v>196</v>
      </c>
      <c r="G2784" t="s">
        <v>96</v>
      </c>
      <c r="H2784" t="s">
        <v>98</v>
      </c>
      <c r="I2784" t="s">
        <v>203</v>
      </c>
      <c r="J2784" t="s">
        <v>111</v>
      </c>
      <c r="K2784" t="s">
        <v>204</v>
      </c>
      <c r="L2784">
        <v>9</v>
      </c>
      <c r="X2784" s="16"/>
      <c r="Y2784" t="s">
        <v>68</v>
      </c>
      <c r="Z2784">
        <v>10</v>
      </c>
      <c r="AA2784">
        <v>4</v>
      </c>
      <c r="AB2784">
        <v>5</v>
      </c>
      <c r="AC2784">
        <v>10</v>
      </c>
      <c r="AD2784" t="s">
        <v>129</v>
      </c>
      <c r="AE2784" s="16">
        <v>5</v>
      </c>
      <c r="AF2784" s="16">
        <v>4</v>
      </c>
      <c r="AG2784" s="16">
        <v>5</v>
      </c>
      <c r="AH2784" s="16">
        <v>5</v>
      </c>
      <c r="AI2784" s="16"/>
      <c r="AJ2784" s="16">
        <v>1</v>
      </c>
      <c r="AK2784">
        <v>10</v>
      </c>
      <c r="AL2784" s="16">
        <v>10</v>
      </c>
      <c r="AM2784" s="16">
        <v>7</v>
      </c>
      <c r="AN2784" s="16">
        <v>10</v>
      </c>
      <c r="AO2784" s="16">
        <v>9</v>
      </c>
      <c r="AP2784" s="16">
        <v>10</v>
      </c>
      <c r="AQ2784" s="16">
        <v>1</v>
      </c>
      <c r="AR2784" s="16">
        <v>2</v>
      </c>
      <c r="AS2784" s="16">
        <v>3</v>
      </c>
      <c r="AT2784" s="16">
        <v>4</v>
      </c>
      <c r="AU2784">
        <v>1</v>
      </c>
      <c r="AV2784">
        <v>0</v>
      </c>
      <c r="AW2784">
        <v>0</v>
      </c>
      <c r="AX2784">
        <v>0</v>
      </c>
      <c r="AY2784">
        <v>0</v>
      </c>
      <c r="AZ2784">
        <v>0</v>
      </c>
    </row>
    <row r="2785" spans="1:52" x14ac:dyDescent="0.35">
      <c r="A2785">
        <v>17079</v>
      </c>
      <c r="B2785" t="s">
        <v>69</v>
      </c>
      <c r="C2785" t="s">
        <v>74</v>
      </c>
      <c r="D2785" t="s">
        <v>68</v>
      </c>
      <c r="E2785" t="s">
        <v>81</v>
      </c>
      <c r="F2785" t="s">
        <v>200</v>
      </c>
      <c r="G2785" t="s">
        <v>96</v>
      </c>
      <c r="H2785" t="s">
        <v>97</v>
      </c>
      <c r="I2785" t="s">
        <v>197</v>
      </c>
      <c r="J2785" t="s">
        <v>111</v>
      </c>
      <c r="K2785" t="s">
        <v>204</v>
      </c>
      <c r="L2785">
        <v>9</v>
      </c>
      <c r="X2785" s="16"/>
      <c r="Y2785" t="s">
        <v>69</v>
      </c>
      <c r="AB2785">
        <v>5</v>
      </c>
      <c r="AE2785" s="16"/>
      <c r="AF2785" s="16"/>
      <c r="AG2785" s="16"/>
      <c r="AH2785" s="16"/>
      <c r="AI2785" s="16"/>
      <c r="AJ2785" s="16"/>
      <c r="AK2785">
        <v>10</v>
      </c>
      <c r="AL2785" s="16">
        <v>8</v>
      </c>
      <c r="AM2785" s="16">
        <v>9</v>
      </c>
      <c r="AN2785" s="16">
        <v>10</v>
      </c>
      <c r="AO2785" s="16">
        <v>8</v>
      </c>
      <c r="AP2785" s="16">
        <v>10</v>
      </c>
      <c r="AQ2785" s="16">
        <v>3</v>
      </c>
      <c r="AR2785" s="16">
        <v>1</v>
      </c>
      <c r="AS2785" s="16">
        <v>4</v>
      </c>
      <c r="AT2785" s="16">
        <v>2</v>
      </c>
      <c r="AU2785">
        <v>1</v>
      </c>
      <c r="AV2785">
        <v>1</v>
      </c>
      <c r="AW2785">
        <v>1</v>
      </c>
      <c r="AX2785">
        <v>1</v>
      </c>
      <c r="AY2785">
        <v>0</v>
      </c>
      <c r="AZ2785">
        <v>0</v>
      </c>
    </row>
    <row r="2786" spans="1:52" x14ac:dyDescent="0.35">
      <c r="A2786">
        <v>17089</v>
      </c>
      <c r="B2786" t="s">
        <v>69</v>
      </c>
      <c r="C2786" t="s">
        <v>74</v>
      </c>
      <c r="D2786" t="s">
        <v>68</v>
      </c>
      <c r="E2786" t="s">
        <v>77</v>
      </c>
      <c r="F2786" t="s">
        <v>200</v>
      </c>
      <c r="G2786" t="s">
        <v>96</v>
      </c>
      <c r="H2786" t="s">
        <v>98</v>
      </c>
      <c r="I2786" t="s">
        <v>197</v>
      </c>
      <c r="J2786" t="s">
        <v>112</v>
      </c>
      <c r="K2786" t="s">
        <v>202</v>
      </c>
      <c r="L2786">
        <v>9</v>
      </c>
      <c r="X2786" s="16"/>
      <c r="Y2786" t="s">
        <v>69</v>
      </c>
      <c r="AB2786">
        <v>5</v>
      </c>
      <c r="AE2786" s="16"/>
      <c r="AF2786" s="16"/>
      <c r="AG2786" s="16"/>
      <c r="AH2786" s="16"/>
      <c r="AI2786" s="16"/>
      <c r="AJ2786" s="16"/>
      <c r="AK2786">
        <v>10</v>
      </c>
      <c r="AL2786" s="16">
        <v>10</v>
      </c>
      <c r="AM2786" s="16">
        <v>10</v>
      </c>
      <c r="AN2786" s="16">
        <v>10</v>
      </c>
      <c r="AO2786" s="16">
        <v>8</v>
      </c>
      <c r="AP2786" s="16">
        <v>9</v>
      </c>
      <c r="AQ2786" s="16">
        <v>4</v>
      </c>
      <c r="AR2786" s="16">
        <v>3</v>
      </c>
      <c r="AS2786" s="16">
        <v>2</v>
      </c>
      <c r="AT2786" s="16">
        <v>1</v>
      </c>
      <c r="AU2786">
        <v>1</v>
      </c>
      <c r="AV2786">
        <v>1</v>
      </c>
      <c r="AW2786">
        <v>1</v>
      </c>
      <c r="AX2786">
        <v>0</v>
      </c>
      <c r="AY2786">
        <v>1</v>
      </c>
      <c r="AZ2786">
        <v>0</v>
      </c>
    </row>
    <row r="2787" spans="1:52" x14ac:dyDescent="0.35">
      <c r="A2787">
        <v>17091</v>
      </c>
      <c r="B2787" t="s">
        <v>69</v>
      </c>
      <c r="C2787" t="s">
        <v>74</v>
      </c>
      <c r="D2787" t="s">
        <v>68</v>
      </c>
      <c r="E2787" t="s">
        <v>82</v>
      </c>
      <c r="F2787" t="s">
        <v>196</v>
      </c>
      <c r="G2787" t="s">
        <v>96</v>
      </c>
      <c r="H2787" t="s">
        <v>98</v>
      </c>
      <c r="I2787" t="s">
        <v>201</v>
      </c>
      <c r="J2787" t="s">
        <v>111</v>
      </c>
      <c r="K2787" t="s">
        <v>204</v>
      </c>
      <c r="L2787">
        <v>9</v>
      </c>
      <c r="X2787" s="16"/>
      <c r="Y2787" t="s">
        <v>69</v>
      </c>
      <c r="AB2787">
        <v>5</v>
      </c>
      <c r="AE2787" s="16"/>
      <c r="AF2787" s="16"/>
      <c r="AG2787" s="16"/>
      <c r="AH2787" s="16"/>
      <c r="AI2787" s="16"/>
      <c r="AJ2787" s="16"/>
      <c r="AK2787">
        <v>10</v>
      </c>
      <c r="AL2787" s="16">
        <v>9</v>
      </c>
      <c r="AM2787" s="16">
        <v>7</v>
      </c>
      <c r="AN2787" s="16">
        <v>7</v>
      </c>
      <c r="AO2787" s="16">
        <v>9</v>
      </c>
      <c r="AP2787" s="16">
        <v>9</v>
      </c>
      <c r="AQ2787" s="16">
        <v>2</v>
      </c>
      <c r="AR2787" s="16">
        <v>1</v>
      </c>
      <c r="AS2787" s="16">
        <v>4</v>
      </c>
      <c r="AT2787" s="16">
        <v>3</v>
      </c>
      <c r="AU2787">
        <v>1</v>
      </c>
      <c r="AV2787">
        <v>1</v>
      </c>
      <c r="AW2787">
        <v>0</v>
      </c>
      <c r="AX2787">
        <v>0</v>
      </c>
      <c r="AY2787">
        <v>0</v>
      </c>
      <c r="AZ2787">
        <v>0</v>
      </c>
    </row>
    <row r="2788" spans="1:52" x14ac:dyDescent="0.35">
      <c r="A2788">
        <v>17092</v>
      </c>
      <c r="B2788" t="s">
        <v>69</v>
      </c>
      <c r="C2788" t="s">
        <v>74</v>
      </c>
      <c r="D2788" t="s">
        <v>68</v>
      </c>
      <c r="E2788" t="s">
        <v>83</v>
      </c>
      <c r="F2788" t="s">
        <v>208</v>
      </c>
      <c r="G2788" t="s">
        <v>94</v>
      </c>
      <c r="H2788" t="s">
        <v>98</v>
      </c>
      <c r="I2788" t="s">
        <v>207</v>
      </c>
      <c r="J2788" t="s">
        <v>111</v>
      </c>
      <c r="K2788" t="s">
        <v>202</v>
      </c>
      <c r="L2788">
        <v>9</v>
      </c>
      <c r="X2788" s="16"/>
      <c r="Y2788" t="s">
        <v>69</v>
      </c>
      <c r="AB2788">
        <v>5</v>
      </c>
      <c r="AE2788" s="16"/>
      <c r="AF2788" s="16"/>
      <c r="AG2788" s="16"/>
      <c r="AH2788" s="16"/>
      <c r="AI2788" s="16"/>
      <c r="AJ2788" s="16"/>
      <c r="AK2788">
        <v>10</v>
      </c>
      <c r="AL2788" s="16">
        <v>10</v>
      </c>
      <c r="AM2788" s="16">
        <v>9</v>
      </c>
      <c r="AN2788" s="16">
        <v>7</v>
      </c>
      <c r="AO2788" s="16">
        <v>9</v>
      </c>
      <c r="AP2788" s="16">
        <v>9</v>
      </c>
      <c r="AQ2788" s="16">
        <v>1</v>
      </c>
      <c r="AR2788" s="16">
        <v>3</v>
      </c>
      <c r="AS2788" s="16">
        <v>2</v>
      </c>
      <c r="AT2788" s="16">
        <v>4</v>
      </c>
      <c r="AU2788">
        <v>0</v>
      </c>
      <c r="AV2788">
        <v>1</v>
      </c>
      <c r="AW2788">
        <v>1</v>
      </c>
      <c r="AX2788">
        <v>0</v>
      </c>
      <c r="AY2788">
        <v>0</v>
      </c>
      <c r="AZ2788">
        <v>0</v>
      </c>
    </row>
    <row r="2789" spans="1:52" x14ac:dyDescent="0.35">
      <c r="A2789">
        <v>17096</v>
      </c>
      <c r="B2789" t="s">
        <v>69</v>
      </c>
      <c r="C2789" t="s">
        <v>74</v>
      </c>
      <c r="D2789" t="s">
        <v>68</v>
      </c>
      <c r="E2789" t="s">
        <v>84</v>
      </c>
      <c r="F2789" t="s">
        <v>208</v>
      </c>
      <c r="G2789" t="s">
        <v>96</v>
      </c>
      <c r="H2789" t="s">
        <v>98</v>
      </c>
      <c r="I2789" t="s">
        <v>206</v>
      </c>
      <c r="J2789" t="s">
        <v>111</v>
      </c>
      <c r="K2789" t="s">
        <v>202</v>
      </c>
      <c r="L2789">
        <v>10</v>
      </c>
      <c r="X2789" s="16"/>
      <c r="Y2789" t="s">
        <v>69</v>
      </c>
      <c r="AB2789">
        <v>5</v>
      </c>
      <c r="AE2789" s="16"/>
      <c r="AF2789" s="16"/>
      <c r="AG2789" s="16"/>
      <c r="AH2789" s="16"/>
      <c r="AI2789" s="16"/>
      <c r="AJ2789" s="16"/>
      <c r="AK2789">
        <v>9</v>
      </c>
      <c r="AL2789" s="16">
        <v>10</v>
      </c>
      <c r="AM2789" s="16">
        <v>8</v>
      </c>
      <c r="AN2789" s="16">
        <v>9</v>
      </c>
      <c r="AO2789" s="16">
        <v>10</v>
      </c>
      <c r="AP2789" s="16">
        <v>9</v>
      </c>
      <c r="AQ2789" s="16">
        <v>3</v>
      </c>
      <c r="AR2789" s="16">
        <v>2</v>
      </c>
      <c r="AS2789" s="16">
        <v>1</v>
      </c>
      <c r="AT2789" s="16">
        <v>4</v>
      </c>
      <c r="AU2789">
        <v>0</v>
      </c>
      <c r="AV2789">
        <v>0</v>
      </c>
      <c r="AW2789">
        <v>0</v>
      </c>
      <c r="AX2789">
        <v>0</v>
      </c>
      <c r="AY2789">
        <v>1</v>
      </c>
      <c r="AZ2789">
        <v>0</v>
      </c>
    </row>
    <row r="2790" spans="1:52" x14ac:dyDescent="0.35">
      <c r="A2790">
        <v>17099</v>
      </c>
      <c r="B2790" t="s">
        <v>69</v>
      </c>
      <c r="C2790" t="s">
        <v>74</v>
      </c>
      <c r="D2790" t="s">
        <v>68</v>
      </c>
      <c r="E2790" t="s">
        <v>78</v>
      </c>
      <c r="F2790" t="s">
        <v>198</v>
      </c>
      <c r="G2790" t="s">
        <v>95</v>
      </c>
      <c r="H2790" t="s">
        <v>97</v>
      </c>
      <c r="I2790" t="s">
        <v>209</v>
      </c>
      <c r="J2790" t="s">
        <v>111</v>
      </c>
      <c r="K2790" t="s">
        <v>204</v>
      </c>
      <c r="L2790">
        <v>7</v>
      </c>
      <c r="X2790" s="16"/>
      <c r="Y2790" t="s">
        <v>69</v>
      </c>
      <c r="AB2790">
        <v>5</v>
      </c>
      <c r="AE2790" s="16"/>
      <c r="AF2790" s="16"/>
      <c r="AG2790" s="16"/>
      <c r="AH2790" s="16"/>
      <c r="AI2790" s="16"/>
      <c r="AJ2790" s="16"/>
      <c r="AK2790">
        <v>9</v>
      </c>
      <c r="AL2790" s="16">
        <v>9</v>
      </c>
      <c r="AM2790" s="16">
        <v>9</v>
      </c>
      <c r="AN2790" s="16">
        <v>10</v>
      </c>
      <c r="AO2790" s="16">
        <v>10</v>
      </c>
      <c r="AP2790" s="16">
        <v>9</v>
      </c>
      <c r="AQ2790" s="16">
        <v>3</v>
      </c>
      <c r="AR2790" s="16">
        <v>1</v>
      </c>
      <c r="AS2790" s="16">
        <v>4</v>
      </c>
      <c r="AT2790" s="16">
        <v>2</v>
      </c>
      <c r="AU2790">
        <v>0</v>
      </c>
      <c r="AV2790">
        <v>0</v>
      </c>
      <c r="AW2790">
        <v>1</v>
      </c>
      <c r="AX2790">
        <v>0</v>
      </c>
      <c r="AY2790">
        <v>0</v>
      </c>
      <c r="AZ2790">
        <v>0</v>
      </c>
    </row>
    <row r="2791" spans="1:52" x14ac:dyDescent="0.35">
      <c r="A2791">
        <v>17100</v>
      </c>
      <c r="B2791" t="s">
        <v>69</v>
      </c>
      <c r="C2791" t="s">
        <v>74</v>
      </c>
      <c r="D2791" t="s">
        <v>68</v>
      </c>
      <c r="E2791" t="s">
        <v>81</v>
      </c>
      <c r="F2791" t="s">
        <v>196</v>
      </c>
      <c r="G2791" t="s">
        <v>95</v>
      </c>
      <c r="H2791" t="s">
        <v>97</v>
      </c>
      <c r="I2791" t="s">
        <v>207</v>
      </c>
      <c r="J2791" t="s">
        <v>111</v>
      </c>
      <c r="K2791" t="s">
        <v>113</v>
      </c>
      <c r="L2791">
        <v>9</v>
      </c>
      <c r="X2791" s="16"/>
      <c r="Y2791" t="s">
        <v>69</v>
      </c>
      <c r="AB2791">
        <v>4</v>
      </c>
      <c r="AE2791" s="16"/>
      <c r="AF2791" s="16"/>
      <c r="AG2791" s="16"/>
      <c r="AH2791" s="16"/>
      <c r="AI2791" s="16"/>
      <c r="AJ2791" s="16"/>
      <c r="AK2791">
        <v>8</v>
      </c>
      <c r="AL2791" s="16">
        <v>9</v>
      </c>
      <c r="AM2791" s="16">
        <v>10</v>
      </c>
      <c r="AN2791" s="16">
        <v>7</v>
      </c>
      <c r="AO2791" s="16">
        <v>8</v>
      </c>
      <c r="AP2791" s="16">
        <v>7</v>
      </c>
      <c r="AQ2791" s="16">
        <v>1</v>
      </c>
      <c r="AR2791" s="16">
        <v>3</v>
      </c>
      <c r="AS2791" s="16">
        <v>4</v>
      </c>
      <c r="AT2791" s="16">
        <v>2</v>
      </c>
      <c r="AU2791">
        <v>1</v>
      </c>
      <c r="AV2791">
        <v>0</v>
      </c>
      <c r="AW2791">
        <v>0</v>
      </c>
      <c r="AX2791">
        <v>0</v>
      </c>
      <c r="AY2791">
        <v>0</v>
      </c>
      <c r="AZ2791">
        <v>0</v>
      </c>
    </row>
    <row r="2792" spans="1:52" x14ac:dyDescent="0.35">
      <c r="A2792">
        <v>17101</v>
      </c>
      <c r="B2792" t="s">
        <v>69</v>
      </c>
      <c r="C2792" t="s">
        <v>74</v>
      </c>
      <c r="D2792" t="s">
        <v>68</v>
      </c>
      <c r="E2792" t="s">
        <v>77</v>
      </c>
      <c r="F2792" t="s">
        <v>198</v>
      </c>
      <c r="G2792" t="s">
        <v>94</v>
      </c>
      <c r="H2792" t="s">
        <v>98</v>
      </c>
      <c r="I2792" t="s">
        <v>199</v>
      </c>
      <c r="J2792" t="s">
        <v>111</v>
      </c>
      <c r="K2792" t="s">
        <v>116</v>
      </c>
      <c r="L2792">
        <v>9</v>
      </c>
      <c r="X2792" s="16"/>
      <c r="Y2792" t="s">
        <v>68</v>
      </c>
      <c r="Z2792">
        <v>10</v>
      </c>
      <c r="AA2792">
        <v>5</v>
      </c>
      <c r="AB2792">
        <v>4</v>
      </c>
      <c r="AC2792">
        <v>9</v>
      </c>
      <c r="AD2792" t="s">
        <v>128</v>
      </c>
      <c r="AE2792" s="16">
        <v>3</v>
      </c>
      <c r="AF2792" s="16">
        <v>4</v>
      </c>
      <c r="AG2792" s="16">
        <v>5</v>
      </c>
      <c r="AH2792" s="16">
        <v>5</v>
      </c>
      <c r="AI2792" s="16">
        <v>1</v>
      </c>
      <c r="AJ2792" s="16"/>
      <c r="AK2792">
        <v>10</v>
      </c>
      <c r="AL2792" s="16">
        <v>8</v>
      </c>
      <c r="AM2792" s="16">
        <v>9</v>
      </c>
      <c r="AN2792" s="16">
        <v>7</v>
      </c>
      <c r="AO2792" s="16">
        <v>8</v>
      </c>
      <c r="AP2792" s="16">
        <v>9</v>
      </c>
      <c r="AQ2792" s="16">
        <v>4</v>
      </c>
      <c r="AR2792" s="16">
        <v>3</v>
      </c>
      <c r="AS2792" s="16">
        <v>2</v>
      </c>
      <c r="AT2792" s="16">
        <v>1</v>
      </c>
      <c r="AU2792">
        <v>1</v>
      </c>
      <c r="AV2792">
        <v>0</v>
      </c>
      <c r="AW2792">
        <v>0</v>
      </c>
      <c r="AX2792">
        <v>1</v>
      </c>
      <c r="AY2792">
        <v>0</v>
      </c>
      <c r="AZ2792">
        <v>0</v>
      </c>
    </row>
    <row r="2793" spans="1:52" x14ac:dyDescent="0.35">
      <c r="A2793">
        <v>17104</v>
      </c>
      <c r="B2793" t="s">
        <v>69</v>
      </c>
      <c r="C2793" t="s">
        <v>74</v>
      </c>
      <c r="D2793" t="s">
        <v>68</v>
      </c>
      <c r="E2793" t="s">
        <v>79</v>
      </c>
      <c r="F2793" t="s">
        <v>198</v>
      </c>
      <c r="G2793" t="s">
        <v>94</v>
      </c>
      <c r="H2793" t="s">
        <v>97</v>
      </c>
      <c r="I2793" t="s">
        <v>205</v>
      </c>
      <c r="J2793" t="s">
        <v>110</v>
      </c>
      <c r="K2793" t="s">
        <v>204</v>
      </c>
      <c r="L2793">
        <v>9</v>
      </c>
      <c r="P2793">
        <v>9</v>
      </c>
      <c r="Q2793">
        <v>9</v>
      </c>
      <c r="R2793">
        <v>10</v>
      </c>
      <c r="S2793">
        <v>9</v>
      </c>
      <c r="T2793">
        <v>8</v>
      </c>
      <c r="U2793">
        <v>9</v>
      </c>
      <c r="V2793" t="s">
        <v>123</v>
      </c>
      <c r="X2793">
        <v>3</v>
      </c>
      <c r="Y2793" t="s">
        <v>69</v>
      </c>
      <c r="AB2793">
        <v>5</v>
      </c>
      <c r="AE2793" s="16"/>
      <c r="AF2793" s="16"/>
      <c r="AG2793" s="16"/>
      <c r="AH2793" s="16"/>
      <c r="AI2793" s="16"/>
      <c r="AJ2793" s="16"/>
      <c r="AL2793" s="16"/>
      <c r="AM2793" s="16"/>
      <c r="AN2793" s="16"/>
      <c r="AO2793" s="16"/>
      <c r="AP2793" s="16"/>
      <c r="AQ2793" s="16"/>
      <c r="AR2793" s="16"/>
      <c r="AS2793" s="16"/>
      <c r="AT2793" s="16"/>
      <c r="AU2793">
        <v>0</v>
      </c>
      <c r="AV2793">
        <v>0</v>
      </c>
      <c r="AW2793">
        <v>1</v>
      </c>
      <c r="AX2793">
        <v>1</v>
      </c>
      <c r="AY2793">
        <v>0</v>
      </c>
      <c r="AZ2793">
        <v>0</v>
      </c>
    </row>
    <row r="2794" spans="1:52" x14ac:dyDescent="0.35">
      <c r="A2794">
        <v>17112</v>
      </c>
      <c r="B2794" t="s">
        <v>69</v>
      </c>
      <c r="C2794" t="s">
        <v>74</v>
      </c>
      <c r="D2794" t="s">
        <v>68</v>
      </c>
      <c r="E2794" t="s">
        <v>77</v>
      </c>
      <c r="F2794" t="s">
        <v>198</v>
      </c>
      <c r="G2794" t="s">
        <v>96</v>
      </c>
      <c r="H2794" t="s">
        <v>97</v>
      </c>
      <c r="I2794" t="s">
        <v>199</v>
      </c>
      <c r="J2794" t="s">
        <v>111</v>
      </c>
      <c r="K2794" t="s">
        <v>116</v>
      </c>
      <c r="L2794">
        <v>10</v>
      </c>
      <c r="X2794" s="16"/>
      <c r="Y2794" t="s">
        <v>69</v>
      </c>
      <c r="AB2794">
        <v>5</v>
      </c>
      <c r="AE2794" s="16"/>
      <c r="AF2794" s="16"/>
      <c r="AG2794" s="16"/>
      <c r="AH2794" s="16"/>
      <c r="AI2794" s="16"/>
      <c r="AJ2794" s="16"/>
      <c r="AK2794">
        <v>8</v>
      </c>
      <c r="AL2794" s="16">
        <v>10</v>
      </c>
      <c r="AM2794" s="16">
        <v>8</v>
      </c>
      <c r="AN2794" s="16">
        <v>8</v>
      </c>
      <c r="AO2794" s="16">
        <v>5</v>
      </c>
      <c r="AP2794" s="16">
        <v>5</v>
      </c>
      <c r="AQ2794" s="16">
        <v>4</v>
      </c>
      <c r="AR2794" s="16">
        <v>1</v>
      </c>
      <c r="AS2794" s="16">
        <v>2</v>
      </c>
      <c r="AT2794" s="16">
        <v>3</v>
      </c>
      <c r="AU2794">
        <v>0</v>
      </c>
      <c r="AV2794">
        <v>0</v>
      </c>
      <c r="AW2794">
        <v>0</v>
      </c>
      <c r="AX2794">
        <v>1</v>
      </c>
      <c r="AY2794">
        <v>0</v>
      </c>
      <c r="AZ2794">
        <v>0</v>
      </c>
    </row>
    <row r="2795" spans="1:52" x14ac:dyDescent="0.35">
      <c r="A2795">
        <v>17114</v>
      </c>
      <c r="B2795" t="s">
        <v>69</v>
      </c>
      <c r="C2795" t="s">
        <v>74</v>
      </c>
      <c r="D2795" t="s">
        <v>68</v>
      </c>
      <c r="E2795" t="s">
        <v>84</v>
      </c>
      <c r="F2795" t="s">
        <v>198</v>
      </c>
      <c r="G2795" t="s">
        <v>96</v>
      </c>
      <c r="H2795" t="s">
        <v>97</v>
      </c>
      <c r="I2795" t="s">
        <v>197</v>
      </c>
      <c r="J2795" t="s">
        <v>111</v>
      </c>
      <c r="K2795" t="s">
        <v>116</v>
      </c>
      <c r="L2795">
        <v>8</v>
      </c>
      <c r="X2795" s="16"/>
      <c r="Y2795" t="s">
        <v>68</v>
      </c>
      <c r="Z2795">
        <v>10</v>
      </c>
      <c r="AA2795">
        <v>5</v>
      </c>
      <c r="AB2795">
        <v>3</v>
      </c>
      <c r="AC2795">
        <v>10</v>
      </c>
      <c r="AD2795" t="s">
        <v>128</v>
      </c>
      <c r="AE2795" s="16">
        <v>5</v>
      </c>
      <c r="AF2795" s="16">
        <v>5</v>
      </c>
      <c r="AG2795" s="16">
        <v>5</v>
      </c>
      <c r="AH2795" s="16">
        <v>4</v>
      </c>
      <c r="AI2795" s="16">
        <v>1</v>
      </c>
      <c r="AJ2795" s="16"/>
      <c r="AK2795">
        <v>9</v>
      </c>
      <c r="AL2795" s="16">
        <v>9</v>
      </c>
      <c r="AM2795" s="16">
        <v>9</v>
      </c>
      <c r="AN2795" s="16">
        <v>10</v>
      </c>
      <c r="AO2795" s="16">
        <v>8</v>
      </c>
      <c r="AP2795" s="16">
        <v>9</v>
      </c>
      <c r="AQ2795" s="16">
        <v>2</v>
      </c>
      <c r="AR2795" s="16">
        <v>3</v>
      </c>
      <c r="AS2795" s="16">
        <v>1</v>
      </c>
      <c r="AT2795" s="16">
        <v>4</v>
      </c>
      <c r="AU2795">
        <v>0</v>
      </c>
      <c r="AV2795">
        <v>1</v>
      </c>
      <c r="AW2795">
        <v>1</v>
      </c>
      <c r="AX2795">
        <v>0</v>
      </c>
      <c r="AY2795">
        <v>1</v>
      </c>
      <c r="AZ2795">
        <v>0</v>
      </c>
    </row>
    <row r="2796" spans="1:52" x14ac:dyDescent="0.35">
      <c r="A2796">
        <v>17120</v>
      </c>
      <c r="B2796" t="s">
        <v>69</v>
      </c>
      <c r="C2796" t="s">
        <v>74</v>
      </c>
      <c r="D2796" t="s">
        <v>68</v>
      </c>
      <c r="E2796" t="s">
        <v>79</v>
      </c>
      <c r="F2796" t="s">
        <v>92</v>
      </c>
      <c r="G2796" t="s">
        <v>96</v>
      </c>
      <c r="H2796" t="s">
        <v>98</v>
      </c>
      <c r="I2796" t="s">
        <v>205</v>
      </c>
      <c r="J2796" t="s">
        <v>111</v>
      </c>
      <c r="K2796" t="s">
        <v>202</v>
      </c>
      <c r="L2796">
        <v>9</v>
      </c>
      <c r="X2796" s="16"/>
      <c r="Y2796" t="s">
        <v>69</v>
      </c>
      <c r="AB2796">
        <v>4</v>
      </c>
      <c r="AE2796" s="16"/>
      <c r="AF2796" s="16"/>
      <c r="AG2796" s="16"/>
      <c r="AH2796" s="16"/>
      <c r="AI2796" s="16"/>
      <c r="AJ2796" s="16"/>
      <c r="AK2796">
        <v>10</v>
      </c>
      <c r="AL2796" s="16">
        <v>9</v>
      </c>
      <c r="AM2796" s="16">
        <v>8</v>
      </c>
      <c r="AN2796" s="16">
        <v>9</v>
      </c>
      <c r="AO2796" s="16">
        <v>10</v>
      </c>
      <c r="AP2796" s="16">
        <v>9</v>
      </c>
      <c r="AQ2796" s="16">
        <v>1</v>
      </c>
      <c r="AR2796" s="16">
        <v>4</v>
      </c>
      <c r="AS2796" s="16">
        <v>3</v>
      </c>
      <c r="AT2796" s="16">
        <v>2</v>
      </c>
      <c r="AU2796">
        <v>1</v>
      </c>
      <c r="AV2796">
        <v>1</v>
      </c>
      <c r="AW2796">
        <v>0</v>
      </c>
      <c r="AX2796">
        <v>1</v>
      </c>
      <c r="AY2796">
        <v>0</v>
      </c>
      <c r="AZ2796">
        <v>0</v>
      </c>
    </row>
    <row r="2797" spans="1:52" x14ac:dyDescent="0.35">
      <c r="A2797">
        <v>17121</v>
      </c>
      <c r="B2797" t="s">
        <v>69</v>
      </c>
      <c r="C2797" t="s">
        <v>74</v>
      </c>
      <c r="D2797" t="s">
        <v>68</v>
      </c>
      <c r="E2797" t="s">
        <v>76</v>
      </c>
      <c r="F2797" t="s">
        <v>198</v>
      </c>
      <c r="G2797" t="s">
        <v>95</v>
      </c>
      <c r="H2797" t="s">
        <v>98</v>
      </c>
      <c r="I2797" t="s">
        <v>203</v>
      </c>
      <c r="J2797" t="s">
        <v>111</v>
      </c>
      <c r="K2797" t="s">
        <v>202</v>
      </c>
      <c r="L2797">
        <v>8</v>
      </c>
      <c r="X2797" s="16"/>
      <c r="Y2797" t="s">
        <v>69</v>
      </c>
      <c r="AB2797">
        <v>5</v>
      </c>
      <c r="AE2797" s="16"/>
      <c r="AF2797" s="16"/>
      <c r="AG2797" s="16"/>
      <c r="AH2797" s="16"/>
      <c r="AI2797" s="16"/>
      <c r="AJ2797" s="16"/>
      <c r="AK2797">
        <v>9</v>
      </c>
      <c r="AL2797" s="16">
        <v>9</v>
      </c>
      <c r="AM2797" s="16">
        <v>7</v>
      </c>
      <c r="AN2797" s="16">
        <v>8</v>
      </c>
      <c r="AO2797" s="16">
        <v>8</v>
      </c>
      <c r="AP2797" s="16">
        <v>10</v>
      </c>
      <c r="AQ2797" s="16">
        <v>1</v>
      </c>
      <c r="AR2797" s="16">
        <v>4</v>
      </c>
      <c r="AS2797" s="16">
        <v>2</v>
      </c>
      <c r="AT2797" s="16">
        <v>3</v>
      </c>
      <c r="AU2797">
        <v>0</v>
      </c>
      <c r="AV2797">
        <v>0</v>
      </c>
      <c r="AW2797">
        <v>1</v>
      </c>
      <c r="AX2797">
        <v>1</v>
      </c>
      <c r="AY2797">
        <v>0</v>
      </c>
      <c r="AZ2797">
        <v>0</v>
      </c>
    </row>
    <row r="2798" spans="1:52" x14ac:dyDescent="0.35">
      <c r="A2798">
        <v>17123</v>
      </c>
      <c r="B2798" t="s">
        <v>69</v>
      </c>
      <c r="C2798" t="s">
        <v>74</v>
      </c>
      <c r="D2798" t="s">
        <v>68</v>
      </c>
      <c r="E2798" t="s">
        <v>86</v>
      </c>
      <c r="F2798" t="s">
        <v>208</v>
      </c>
      <c r="G2798" t="s">
        <v>96</v>
      </c>
      <c r="H2798" t="s">
        <v>100</v>
      </c>
      <c r="I2798" t="s">
        <v>205</v>
      </c>
      <c r="J2798" t="s">
        <v>110</v>
      </c>
      <c r="K2798" t="s">
        <v>116</v>
      </c>
      <c r="L2798">
        <v>9</v>
      </c>
      <c r="P2798">
        <v>10</v>
      </c>
      <c r="Q2798">
        <v>10</v>
      </c>
      <c r="R2798">
        <v>9</v>
      </c>
      <c r="S2798">
        <v>10</v>
      </c>
      <c r="T2798">
        <v>10</v>
      </c>
      <c r="U2798">
        <v>10</v>
      </c>
      <c r="V2798" t="s">
        <v>123</v>
      </c>
      <c r="X2798">
        <v>4</v>
      </c>
      <c r="Y2798" t="s">
        <v>69</v>
      </c>
      <c r="AB2798">
        <v>5</v>
      </c>
      <c r="AE2798" s="16"/>
      <c r="AF2798" s="16"/>
      <c r="AG2798" s="16"/>
      <c r="AH2798" s="16"/>
      <c r="AI2798" s="16"/>
      <c r="AJ2798" s="16"/>
      <c r="AL2798" s="16"/>
      <c r="AM2798" s="16"/>
      <c r="AN2798" s="16"/>
      <c r="AO2798" s="16"/>
      <c r="AP2798" s="16"/>
      <c r="AQ2798" s="16"/>
      <c r="AR2798" s="16"/>
      <c r="AS2798" s="16"/>
      <c r="AT2798" s="16"/>
      <c r="AU2798">
        <v>0</v>
      </c>
      <c r="AV2798">
        <v>1</v>
      </c>
      <c r="AW2798">
        <v>0</v>
      </c>
      <c r="AX2798">
        <v>1</v>
      </c>
      <c r="AY2798">
        <v>0</v>
      </c>
      <c r="AZ2798">
        <v>0</v>
      </c>
    </row>
    <row r="2799" spans="1:52" x14ac:dyDescent="0.35">
      <c r="A2799">
        <v>17125</v>
      </c>
      <c r="B2799" t="s">
        <v>69</v>
      </c>
      <c r="C2799" t="s">
        <v>74</v>
      </c>
      <c r="D2799" t="s">
        <v>68</v>
      </c>
      <c r="E2799" t="s">
        <v>75</v>
      </c>
      <c r="F2799" t="s">
        <v>208</v>
      </c>
      <c r="G2799" t="s">
        <v>94</v>
      </c>
      <c r="H2799" t="s">
        <v>98</v>
      </c>
      <c r="I2799" t="s">
        <v>199</v>
      </c>
      <c r="J2799" t="s">
        <v>110</v>
      </c>
      <c r="K2799" t="s">
        <v>202</v>
      </c>
      <c r="L2799">
        <v>9</v>
      </c>
      <c r="P2799">
        <v>9</v>
      </c>
      <c r="Q2799">
        <v>7</v>
      </c>
      <c r="R2799">
        <v>8</v>
      </c>
      <c r="S2799">
        <v>9</v>
      </c>
      <c r="T2799">
        <v>8</v>
      </c>
      <c r="U2799">
        <v>7</v>
      </c>
      <c r="V2799" t="s">
        <v>123</v>
      </c>
      <c r="X2799">
        <v>5</v>
      </c>
      <c r="Y2799" t="s">
        <v>68</v>
      </c>
      <c r="Z2799">
        <v>10</v>
      </c>
      <c r="AA2799">
        <v>5</v>
      </c>
      <c r="AB2799">
        <v>5</v>
      </c>
      <c r="AC2799">
        <v>10</v>
      </c>
      <c r="AD2799" t="s">
        <v>129</v>
      </c>
      <c r="AE2799" s="16">
        <v>3</v>
      </c>
      <c r="AF2799" s="16">
        <v>4</v>
      </c>
      <c r="AG2799" s="16">
        <v>4</v>
      </c>
      <c r="AH2799" s="16">
        <v>5</v>
      </c>
      <c r="AI2799" s="16"/>
      <c r="AJ2799" s="16">
        <v>1</v>
      </c>
      <c r="AL2799" s="16"/>
      <c r="AM2799" s="16"/>
      <c r="AN2799" s="16"/>
      <c r="AO2799" s="16"/>
      <c r="AP2799" s="16"/>
      <c r="AQ2799" s="16"/>
      <c r="AR2799" s="16"/>
      <c r="AS2799" s="16"/>
      <c r="AT2799" s="16"/>
      <c r="AU2799">
        <v>1</v>
      </c>
      <c r="AV2799">
        <v>0</v>
      </c>
      <c r="AW2799">
        <v>0</v>
      </c>
      <c r="AX2799">
        <v>0</v>
      </c>
      <c r="AY2799">
        <v>0</v>
      </c>
      <c r="AZ2799">
        <v>0</v>
      </c>
    </row>
    <row r="2800" spans="1:52" x14ac:dyDescent="0.35">
      <c r="A2800">
        <v>17126</v>
      </c>
      <c r="B2800" t="s">
        <v>69</v>
      </c>
      <c r="C2800" t="s">
        <v>74</v>
      </c>
      <c r="D2800" t="s">
        <v>68</v>
      </c>
      <c r="E2800" t="s">
        <v>78</v>
      </c>
      <c r="F2800" t="s">
        <v>200</v>
      </c>
      <c r="G2800" t="s">
        <v>94</v>
      </c>
      <c r="H2800" t="s">
        <v>97</v>
      </c>
      <c r="I2800" t="s">
        <v>197</v>
      </c>
      <c r="J2800" t="s">
        <v>111</v>
      </c>
      <c r="K2800" t="s">
        <v>202</v>
      </c>
      <c r="L2800">
        <v>10</v>
      </c>
      <c r="X2800" s="16"/>
      <c r="Y2800" t="s">
        <v>69</v>
      </c>
      <c r="AB2800">
        <v>5</v>
      </c>
      <c r="AE2800" s="16"/>
      <c r="AF2800" s="16"/>
      <c r="AG2800" s="16"/>
      <c r="AH2800" s="16"/>
      <c r="AI2800" s="16"/>
      <c r="AJ2800" s="16"/>
      <c r="AK2800">
        <v>8</v>
      </c>
      <c r="AL2800" s="16">
        <v>10</v>
      </c>
      <c r="AM2800" s="16">
        <v>7</v>
      </c>
      <c r="AN2800" s="16">
        <v>10</v>
      </c>
      <c r="AO2800" s="16">
        <v>8</v>
      </c>
      <c r="AP2800" s="16">
        <v>8</v>
      </c>
      <c r="AQ2800" s="16">
        <v>2</v>
      </c>
      <c r="AR2800" s="16">
        <v>4</v>
      </c>
      <c r="AS2800" s="16">
        <v>1</v>
      </c>
      <c r="AT2800" s="16">
        <v>3</v>
      </c>
      <c r="AU2800">
        <v>1</v>
      </c>
      <c r="AV2800">
        <v>1</v>
      </c>
      <c r="AW2800">
        <v>0</v>
      </c>
      <c r="AX2800">
        <v>1</v>
      </c>
      <c r="AY2800">
        <v>1</v>
      </c>
      <c r="AZ2800">
        <v>0</v>
      </c>
    </row>
    <row r="2801" spans="1:52" x14ac:dyDescent="0.35">
      <c r="A2801">
        <v>17127</v>
      </c>
      <c r="B2801" t="s">
        <v>69</v>
      </c>
      <c r="C2801" t="s">
        <v>74</v>
      </c>
      <c r="D2801" t="s">
        <v>68</v>
      </c>
      <c r="E2801" t="s">
        <v>75</v>
      </c>
      <c r="F2801" t="s">
        <v>200</v>
      </c>
      <c r="G2801" t="s">
        <v>95</v>
      </c>
      <c r="H2801" t="s">
        <v>97</v>
      </c>
      <c r="I2801" t="s">
        <v>207</v>
      </c>
      <c r="J2801" t="s">
        <v>111</v>
      </c>
      <c r="K2801" t="s">
        <v>202</v>
      </c>
      <c r="L2801">
        <v>9</v>
      </c>
      <c r="X2801" s="16"/>
      <c r="Y2801" t="s">
        <v>68</v>
      </c>
      <c r="Z2801">
        <v>10</v>
      </c>
      <c r="AA2801">
        <v>4</v>
      </c>
      <c r="AB2801">
        <v>5</v>
      </c>
      <c r="AC2801">
        <v>9</v>
      </c>
      <c r="AD2801" t="s">
        <v>129</v>
      </c>
      <c r="AE2801" s="16">
        <v>1</v>
      </c>
      <c r="AF2801" s="16">
        <v>2</v>
      </c>
      <c r="AG2801" s="16">
        <v>2</v>
      </c>
      <c r="AH2801" s="16">
        <v>3</v>
      </c>
      <c r="AI2801" s="16"/>
      <c r="AJ2801" s="16">
        <v>2</v>
      </c>
      <c r="AK2801">
        <v>10</v>
      </c>
      <c r="AL2801" s="16">
        <v>10</v>
      </c>
      <c r="AM2801" s="16">
        <v>10</v>
      </c>
      <c r="AN2801" s="16">
        <v>10</v>
      </c>
      <c r="AO2801" s="16">
        <v>9</v>
      </c>
      <c r="AP2801" s="16">
        <v>9</v>
      </c>
      <c r="AQ2801" s="16">
        <v>4</v>
      </c>
      <c r="AR2801" s="16">
        <v>3</v>
      </c>
      <c r="AS2801" s="16">
        <v>2</v>
      </c>
      <c r="AT2801" s="16">
        <v>1</v>
      </c>
      <c r="AU2801">
        <v>0</v>
      </c>
      <c r="AV2801">
        <v>0</v>
      </c>
      <c r="AW2801">
        <v>0</v>
      </c>
      <c r="AX2801">
        <v>0</v>
      </c>
      <c r="AY2801">
        <v>1</v>
      </c>
      <c r="AZ2801">
        <v>0</v>
      </c>
    </row>
    <row r="2802" spans="1:52" x14ac:dyDescent="0.35">
      <c r="A2802">
        <v>17128</v>
      </c>
      <c r="B2802" t="s">
        <v>69</v>
      </c>
      <c r="C2802" t="s">
        <v>74</v>
      </c>
      <c r="D2802" t="s">
        <v>68</v>
      </c>
      <c r="E2802" t="s">
        <v>77</v>
      </c>
      <c r="F2802" t="s">
        <v>198</v>
      </c>
      <c r="G2802" t="s">
        <v>96</v>
      </c>
      <c r="H2802" t="s">
        <v>97</v>
      </c>
      <c r="I2802" t="s">
        <v>205</v>
      </c>
      <c r="J2802" t="s">
        <v>110</v>
      </c>
      <c r="K2802" t="s">
        <v>202</v>
      </c>
      <c r="L2802">
        <v>10</v>
      </c>
      <c r="P2802">
        <v>10</v>
      </c>
      <c r="Q2802">
        <v>10</v>
      </c>
      <c r="R2802">
        <v>9</v>
      </c>
      <c r="S2802">
        <v>9</v>
      </c>
      <c r="T2802">
        <v>8</v>
      </c>
      <c r="U2802">
        <v>10</v>
      </c>
      <c r="V2802" t="s">
        <v>123</v>
      </c>
      <c r="X2802">
        <v>5</v>
      </c>
      <c r="Y2802" t="s">
        <v>68</v>
      </c>
      <c r="Z2802">
        <v>9</v>
      </c>
      <c r="AA2802">
        <v>4</v>
      </c>
      <c r="AB2802">
        <v>5</v>
      </c>
      <c r="AC2802">
        <v>10</v>
      </c>
      <c r="AD2802" t="s">
        <v>128</v>
      </c>
      <c r="AE2802" s="16">
        <v>3</v>
      </c>
      <c r="AF2802" s="16">
        <v>4</v>
      </c>
      <c r="AG2802" s="16">
        <v>4</v>
      </c>
      <c r="AH2802" s="16">
        <v>4</v>
      </c>
      <c r="AI2802" s="16">
        <v>2</v>
      </c>
      <c r="AJ2802" s="16"/>
      <c r="AL2802" s="16"/>
      <c r="AM2802" s="16"/>
      <c r="AN2802" s="16"/>
      <c r="AO2802" s="16"/>
      <c r="AP2802" s="16"/>
      <c r="AQ2802" s="16"/>
      <c r="AR2802" s="16"/>
      <c r="AS2802" s="16"/>
      <c r="AT2802" s="16"/>
      <c r="AU2802">
        <v>0</v>
      </c>
      <c r="AV2802">
        <v>0</v>
      </c>
      <c r="AW2802">
        <v>1</v>
      </c>
      <c r="AX2802">
        <v>1</v>
      </c>
      <c r="AY2802">
        <v>0</v>
      </c>
      <c r="AZ2802">
        <v>0</v>
      </c>
    </row>
    <row r="2803" spans="1:52" x14ac:dyDescent="0.35">
      <c r="A2803">
        <v>17130</v>
      </c>
      <c r="B2803" t="s">
        <v>69</v>
      </c>
      <c r="C2803" t="s">
        <v>74</v>
      </c>
      <c r="D2803" t="s">
        <v>68</v>
      </c>
      <c r="E2803" t="s">
        <v>76</v>
      </c>
      <c r="F2803" t="s">
        <v>198</v>
      </c>
      <c r="G2803" t="s">
        <v>94</v>
      </c>
      <c r="H2803" t="s">
        <v>97</v>
      </c>
      <c r="I2803" t="s">
        <v>199</v>
      </c>
      <c r="J2803" t="s">
        <v>110</v>
      </c>
      <c r="K2803" t="s">
        <v>202</v>
      </c>
      <c r="L2803">
        <v>9</v>
      </c>
      <c r="P2803">
        <v>9</v>
      </c>
      <c r="Q2803">
        <v>9</v>
      </c>
      <c r="R2803">
        <v>9</v>
      </c>
      <c r="S2803">
        <v>9</v>
      </c>
      <c r="T2803">
        <v>10</v>
      </c>
      <c r="U2803">
        <v>9</v>
      </c>
      <c r="V2803" t="s">
        <v>123</v>
      </c>
      <c r="X2803">
        <v>5</v>
      </c>
      <c r="Y2803" t="s">
        <v>69</v>
      </c>
      <c r="AB2803">
        <v>5</v>
      </c>
      <c r="AE2803" s="16"/>
      <c r="AF2803" s="16"/>
      <c r="AG2803" s="16"/>
      <c r="AH2803" s="16"/>
      <c r="AI2803" s="16"/>
      <c r="AJ2803" s="16"/>
      <c r="AL2803" s="16"/>
      <c r="AM2803" s="16"/>
      <c r="AN2803" s="16"/>
      <c r="AO2803" s="16"/>
      <c r="AP2803" s="16"/>
      <c r="AQ2803" s="16"/>
      <c r="AR2803" s="16"/>
      <c r="AS2803" s="16"/>
      <c r="AT2803" s="16"/>
      <c r="AU2803">
        <v>1</v>
      </c>
      <c r="AV2803">
        <v>0</v>
      </c>
      <c r="AW2803">
        <v>0</v>
      </c>
      <c r="AX2803">
        <v>1</v>
      </c>
      <c r="AY2803">
        <v>0</v>
      </c>
      <c r="AZ2803">
        <v>0</v>
      </c>
    </row>
    <row r="2804" spans="1:52" x14ac:dyDescent="0.35">
      <c r="A2804">
        <v>17132</v>
      </c>
      <c r="B2804" t="s">
        <v>69</v>
      </c>
      <c r="C2804" t="s">
        <v>74</v>
      </c>
      <c r="D2804" t="s">
        <v>68</v>
      </c>
      <c r="E2804" t="s">
        <v>81</v>
      </c>
      <c r="F2804" t="s">
        <v>198</v>
      </c>
      <c r="G2804" t="s">
        <v>96</v>
      </c>
      <c r="H2804" t="s">
        <v>97</v>
      </c>
      <c r="I2804" t="s">
        <v>197</v>
      </c>
      <c r="J2804" t="s">
        <v>111</v>
      </c>
      <c r="K2804" t="s">
        <v>202</v>
      </c>
      <c r="L2804">
        <v>9</v>
      </c>
      <c r="X2804" s="16"/>
      <c r="Y2804" t="s">
        <v>69</v>
      </c>
      <c r="AB2804">
        <v>4</v>
      </c>
      <c r="AE2804" s="16"/>
      <c r="AF2804" s="16"/>
      <c r="AG2804" s="16"/>
      <c r="AH2804" s="16"/>
      <c r="AI2804" s="16"/>
      <c r="AJ2804" s="16"/>
      <c r="AK2804">
        <v>10</v>
      </c>
      <c r="AL2804" s="16">
        <v>10</v>
      </c>
      <c r="AM2804" s="16">
        <v>7</v>
      </c>
      <c r="AN2804" s="16">
        <v>10</v>
      </c>
      <c r="AO2804" s="16">
        <v>8</v>
      </c>
      <c r="AP2804" s="16">
        <v>10</v>
      </c>
      <c r="AQ2804" s="16">
        <v>4</v>
      </c>
      <c r="AR2804" s="16">
        <v>1</v>
      </c>
      <c r="AS2804" s="16">
        <v>2</v>
      </c>
      <c r="AT2804" s="16">
        <v>3</v>
      </c>
      <c r="AU2804">
        <v>1</v>
      </c>
      <c r="AV2804">
        <v>1</v>
      </c>
      <c r="AW2804">
        <v>0</v>
      </c>
      <c r="AX2804">
        <v>1</v>
      </c>
      <c r="AY2804">
        <v>0</v>
      </c>
      <c r="AZ2804">
        <v>0</v>
      </c>
    </row>
    <row r="2805" spans="1:52" x14ac:dyDescent="0.35">
      <c r="A2805">
        <v>17133</v>
      </c>
      <c r="B2805" t="s">
        <v>69</v>
      </c>
      <c r="C2805" t="s">
        <v>74</v>
      </c>
      <c r="D2805" t="s">
        <v>68</v>
      </c>
      <c r="E2805" t="s">
        <v>85</v>
      </c>
      <c r="F2805" t="s">
        <v>208</v>
      </c>
      <c r="G2805" t="s">
        <v>94</v>
      </c>
      <c r="H2805" t="s">
        <v>98</v>
      </c>
      <c r="I2805" t="s">
        <v>205</v>
      </c>
      <c r="J2805" t="s">
        <v>111</v>
      </c>
      <c r="K2805" t="s">
        <v>116</v>
      </c>
      <c r="L2805">
        <v>8</v>
      </c>
      <c r="X2805" s="16"/>
      <c r="Y2805" t="s">
        <v>69</v>
      </c>
      <c r="AB2805">
        <v>3</v>
      </c>
      <c r="AE2805" s="16"/>
      <c r="AF2805" s="16"/>
      <c r="AG2805" s="16"/>
      <c r="AH2805" s="16"/>
      <c r="AI2805" s="16"/>
      <c r="AJ2805" s="16"/>
      <c r="AK2805">
        <v>9</v>
      </c>
      <c r="AL2805" s="16">
        <v>8</v>
      </c>
      <c r="AM2805" s="16">
        <v>7</v>
      </c>
      <c r="AN2805" s="16">
        <v>8</v>
      </c>
      <c r="AO2805" s="16">
        <v>10</v>
      </c>
      <c r="AP2805" s="16">
        <v>9</v>
      </c>
      <c r="AQ2805" s="16">
        <v>4</v>
      </c>
      <c r="AR2805" s="16">
        <v>3</v>
      </c>
      <c r="AS2805" s="16">
        <v>1</v>
      </c>
      <c r="AT2805" s="16">
        <v>2</v>
      </c>
      <c r="AU2805">
        <v>1</v>
      </c>
      <c r="AV2805">
        <v>1</v>
      </c>
      <c r="AW2805">
        <v>0</v>
      </c>
      <c r="AX2805">
        <v>0</v>
      </c>
      <c r="AY2805">
        <v>0</v>
      </c>
      <c r="AZ2805">
        <v>0</v>
      </c>
    </row>
    <row r="2806" spans="1:52" x14ac:dyDescent="0.35">
      <c r="A2806">
        <v>17134</v>
      </c>
      <c r="B2806" t="s">
        <v>69</v>
      </c>
      <c r="C2806" t="s">
        <v>74</v>
      </c>
      <c r="D2806" t="s">
        <v>68</v>
      </c>
      <c r="E2806" t="s">
        <v>77</v>
      </c>
      <c r="F2806" t="s">
        <v>208</v>
      </c>
      <c r="G2806" t="s">
        <v>94</v>
      </c>
      <c r="H2806" t="s">
        <v>98</v>
      </c>
      <c r="I2806" t="s">
        <v>207</v>
      </c>
      <c r="J2806" t="s">
        <v>111</v>
      </c>
      <c r="K2806" t="s">
        <v>116</v>
      </c>
      <c r="L2806">
        <v>7</v>
      </c>
      <c r="X2806" s="16"/>
      <c r="Y2806" t="s">
        <v>68</v>
      </c>
      <c r="Z2806">
        <v>9</v>
      </c>
      <c r="AA2806">
        <v>5</v>
      </c>
      <c r="AB2806">
        <v>5</v>
      </c>
      <c r="AC2806">
        <v>7</v>
      </c>
      <c r="AD2806" t="s">
        <v>129</v>
      </c>
      <c r="AE2806" s="16">
        <v>5</v>
      </c>
      <c r="AF2806" s="16">
        <v>4</v>
      </c>
      <c r="AG2806" s="16">
        <v>4</v>
      </c>
      <c r="AH2806" s="16">
        <v>5</v>
      </c>
      <c r="AI2806" s="16"/>
      <c r="AJ2806" s="16">
        <v>2</v>
      </c>
      <c r="AK2806">
        <v>8</v>
      </c>
      <c r="AL2806" s="16">
        <v>7</v>
      </c>
      <c r="AM2806" s="16">
        <v>8</v>
      </c>
      <c r="AN2806" s="16">
        <v>10</v>
      </c>
      <c r="AO2806" s="16">
        <v>7</v>
      </c>
      <c r="AP2806" s="16">
        <v>10</v>
      </c>
      <c r="AQ2806" s="16">
        <v>1</v>
      </c>
      <c r="AR2806" s="16">
        <v>4</v>
      </c>
      <c r="AS2806" s="16">
        <v>3</v>
      </c>
      <c r="AT2806" s="16">
        <v>2</v>
      </c>
      <c r="AU2806">
        <v>0</v>
      </c>
      <c r="AV2806">
        <v>1</v>
      </c>
      <c r="AW2806">
        <v>1</v>
      </c>
      <c r="AX2806">
        <v>0</v>
      </c>
      <c r="AY2806">
        <v>0</v>
      </c>
      <c r="AZ2806">
        <v>0</v>
      </c>
    </row>
    <row r="2807" spans="1:52" x14ac:dyDescent="0.35">
      <c r="A2807">
        <v>17135</v>
      </c>
      <c r="B2807" t="s">
        <v>69</v>
      </c>
      <c r="C2807" t="s">
        <v>74</v>
      </c>
      <c r="D2807" t="s">
        <v>68</v>
      </c>
      <c r="E2807" t="s">
        <v>75</v>
      </c>
      <c r="F2807" t="s">
        <v>208</v>
      </c>
      <c r="G2807" t="s">
        <v>94</v>
      </c>
      <c r="H2807" t="s">
        <v>98</v>
      </c>
      <c r="I2807" t="s">
        <v>206</v>
      </c>
      <c r="J2807" t="s">
        <v>110</v>
      </c>
      <c r="K2807" t="s">
        <v>204</v>
      </c>
      <c r="L2807">
        <v>3</v>
      </c>
      <c r="P2807">
        <v>3</v>
      </c>
      <c r="Q2807">
        <v>6</v>
      </c>
      <c r="R2807">
        <v>3</v>
      </c>
      <c r="S2807">
        <v>3</v>
      </c>
      <c r="T2807">
        <v>5</v>
      </c>
      <c r="U2807">
        <v>6</v>
      </c>
      <c r="V2807" t="s">
        <v>122</v>
      </c>
      <c r="X2807">
        <v>2</v>
      </c>
      <c r="Y2807" t="s">
        <v>69</v>
      </c>
      <c r="AB2807">
        <v>2</v>
      </c>
      <c r="AE2807" s="16"/>
      <c r="AF2807" s="16"/>
      <c r="AG2807" s="16"/>
      <c r="AH2807" s="16"/>
      <c r="AI2807" s="16"/>
      <c r="AJ2807" s="16"/>
      <c r="AL2807" s="16"/>
      <c r="AM2807" s="16"/>
      <c r="AN2807" s="16"/>
      <c r="AO2807" s="16"/>
      <c r="AP2807" s="16"/>
      <c r="AQ2807" s="16"/>
      <c r="AR2807" s="16"/>
      <c r="AS2807" s="16"/>
      <c r="AT2807" s="16"/>
      <c r="AU2807">
        <v>0</v>
      </c>
      <c r="AV2807">
        <v>0</v>
      </c>
      <c r="AW2807">
        <v>0</v>
      </c>
      <c r="AX2807">
        <v>0</v>
      </c>
      <c r="AY2807">
        <v>1</v>
      </c>
      <c r="AZ2807">
        <v>0</v>
      </c>
    </row>
    <row r="2808" spans="1:52" x14ac:dyDescent="0.35">
      <c r="A2808">
        <v>17139</v>
      </c>
      <c r="B2808" t="s">
        <v>69</v>
      </c>
      <c r="C2808" t="s">
        <v>74</v>
      </c>
      <c r="D2808" t="s">
        <v>68</v>
      </c>
      <c r="E2808" t="s">
        <v>80</v>
      </c>
      <c r="F2808" t="s">
        <v>196</v>
      </c>
      <c r="G2808" t="s">
        <v>95</v>
      </c>
      <c r="H2808" t="s">
        <v>97</v>
      </c>
      <c r="I2808" t="s">
        <v>207</v>
      </c>
      <c r="J2808" t="s">
        <v>110</v>
      </c>
      <c r="K2808" t="s">
        <v>202</v>
      </c>
      <c r="L2808">
        <v>10</v>
      </c>
      <c r="P2808">
        <v>10</v>
      </c>
      <c r="Q2808">
        <v>10</v>
      </c>
      <c r="R2808">
        <v>10</v>
      </c>
      <c r="S2808">
        <v>9</v>
      </c>
      <c r="T2808">
        <v>10</v>
      </c>
      <c r="U2808">
        <v>10</v>
      </c>
      <c r="V2808" t="s">
        <v>122</v>
      </c>
      <c r="X2808">
        <v>4</v>
      </c>
      <c r="Y2808" t="s">
        <v>68</v>
      </c>
      <c r="Z2808">
        <v>9</v>
      </c>
      <c r="AA2808">
        <v>4</v>
      </c>
      <c r="AB2808">
        <v>5</v>
      </c>
      <c r="AC2808">
        <v>9</v>
      </c>
      <c r="AD2808" t="s">
        <v>129</v>
      </c>
      <c r="AE2808" s="16">
        <v>5</v>
      </c>
      <c r="AF2808" s="16">
        <v>4</v>
      </c>
      <c r="AG2808" s="16">
        <v>4</v>
      </c>
      <c r="AH2808" s="16">
        <v>5</v>
      </c>
      <c r="AI2808" s="16"/>
      <c r="AJ2808" s="16">
        <v>4</v>
      </c>
      <c r="AL2808" s="16"/>
      <c r="AM2808" s="16"/>
      <c r="AN2808" s="16"/>
      <c r="AO2808" s="16"/>
      <c r="AP2808" s="16"/>
      <c r="AQ2808" s="16"/>
      <c r="AR2808" s="16"/>
      <c r="AS2808" s="16"/>
      <c r="AT2808" s="16"/>
      <c r="AU2808">
        <v>1</v>
      </c>
      <c r="AV2808">
        <v>0</v>
      </c>
      <c r="AW2808">
        <v>0</v>
      </c>
      <c r="AX2808">
        <v>0</v>
      </c>
      <c r="AY2808">
        <v>1</v>
      </c>
      <c r="AZ2808">
        <v>0</v>
      </c>
    </row>
    <row r="2809" spans="1:52" x14ac:dyDescent="0.35">
      <c r="A2809">
        <v>17140</v>
      </c>
      <c r="B2809" t="s">
        <v>69</v>
      </c>
      <c r="C2809" t="s">
        <v>74</v>
      </c>
      <c r="D2809" t="s">
        <v>68</v>
      </c>
      <c r="E2809" t="s">
        <v>84</v>
      </c>
      <c r="F2809" t="s">
        <v>198</v>
      </c>
      <c r="G2809" t="s">
        <v>96</v>
      </c>
      <c r="H2809" t="s">
        <v>97</v>
      </c>
      <c r="I2809" t="s">
        <v>206</v>
      </c>
      <c r="J2809" t="s">
        <v>111</v>
      </c>
      <c r="K2809" t="s">
        <v>116</v>
      </c>
      <c r="L2809">
        <v>7</v>
      </c>
      <c r="X2809" s="16"/>
      <c r="Y2809" t="s">
        <v>69</v>
      </c>
      <c r="AB2809">
        <v>3</v>
      </c>
      <c r="AE2809" s="16"/>
      <c r="AF2809" s="16"/>
      <c r="AG2809" s="16"/>
      <c r="AH2809" s="16"/>
      <c r="AI2809" s="16"/>
      <c r="AJ2809" s="16"/>
      <c r="AK2809">
        <v>8</v>
      </c>
      <c r="AL2809" s="16">
        <v>7</v>
      </c>
      <c r="AM2809" s="16">
        <v>8</v>
      </c>
      <c r="AN2809" s="16">
        <v>9</v>
      </c>
      <c r="AO2809" s="16">
        <v>9</v>
      </c>
      <c r="AP2809" s="16">
        <v>7</v>
      </c>
      <c r="AQ2809" s="16">
        <v>1</v>
      </c>
      <c r="AR2809" s="16">
        <v>3</v>
      </c>
      <c r="AS2809" s="16">
        <v>4</v>
      </c>
      <c r="AT2809" s="16">
        <v>2</v>
      </c>
      <c r="AU2809">
        <v>0</v>
      </c>
      <c r="AV2809">
        <v>0</v>
      </c>
      <c r="AW2809">
        <v>0</v>
      </c>
      <c r="AX2809">
        <v>1</v>
      </c>
      <c r="AY2809">
        <v>0</v>
      </c>
      <c r="AZ2809">
        <v>0</v>
      </c>
    </row>
    <row r="2810" spans="1:52" x14ac:dyDescent="0.35">
      <c r="A2810">
        <v>17142</v>
      </c>
      <c r="B2810" t="s">
        <v>69</v>
      </c>
      <c r="C2810" t="s">
        <v>74</v>
      </c>
      <c r="D2810" t="s">
        <v>68</v>
      </c>
      <c r="E2810" t="s">
        <v>75</v>
      </c>
      <c r="F2810" t="s">
        <v>198</v>
      </c>
      <c r="G2810" t="s">
        <v>94</v>
      </c>
      <c r="H2810" t="s">
        <v>98</v>
      </c>
      <c r="I2810" t="s">
        <v>197</v>
      </c>
      <c r="J2810" t="s">
        <v>110</v>
      </c>
      <c r="K2810" t="s">
        <v>204</v>
      </c>
      <c r="L2810">
        <v>8</v>
      </c>
      <c r="P2810">
        <v>8</v>
      </c>
      <c r="Q2810">
        <v>9</v>
      </c>
      <c r="R2810">
        <v>10</v>
      </c>
      <c r="S2810">
        <v>8</v>
      </c>
      <c r="T2810">
        <v>10</v>
      </c>
      <c r="U2810">
        <v>9</v>
      </c>
      <c r="V2810" t="s">
        <v>124</v>
      </c>
      <c r="X2810">
        <v>4</v>
      </c>
      <c r="Y2810" t="s">
        <v>69</v>
      </c>
      <c r="AB2810">
        <v>5</v>
      </c>
      <c r="AE2810" s="16"/>
      <c r="AF2810" s="16"/>
      <c r="AG2810" s="16"/>
      <c r="AH2810" s="16"/>
      <c r="AI2810" s="16"/>
      <c r="AJ2810" s="16"/>
      <c r="AL2810" s="16"/>
      <c r="AM2810" s="16"/>
      <c r="AN2810" s="16"/>
      <c r="AO2810" s="16"/>
      <c r="AP2810" s="16"/>
      <c r="AQ2810" s="16"/>
      <c r="AR2810" s="16"/>
      <c r="AS2810" s="16"/>
      <c r="AT2810" s="16"/>
      <c r="AU2810">
        <v>1</v>
      </c>
      <c r="AV2810">
        <v>0</v>
      </c>
      <c r="AW2810">
        <v>0</v>
      </c>
      <c r="AX2810">
        <v>1</v>
      </c>
      <c r="AY2810">
        <v>0</v>
      </c>
      <c r="AZ2810">
        <v>0</v>
      </c>
    </row>
    <row r="2811" spans="1:52" x14ac:dyDescent="0.35">
      <c r="A2811">
        <v>17143</v>
      </c>
      <c r="B2811" t="s">
        <v>69</v>
      </c>
      <c r="C2811" t="s">
        <v>74</v>
      </c>
      <c r="D2811" t="s">
        <v>68</v>
      </c>
      <c r="E2811" t="s">
        <v>75</v>
      </c>
      <c r="F2811" t="s">
        <v>196</v>
      </c>
      <c r="G2811" t="s">
        <v>96</v>
      </c>
      <c r="H2811" t="s">
        <v>98</v>
      </c>
      <c r="I2811" t="s">
        <v>209</v>
      </c>
      <c r="J2811" t="s">
        <v>111</v>
      </c>
      <c r="K2811" t="s">
        <v>204</v>
      </c>
      <c r="L2811">
        <v>7</v>
      </c>
      <c r="X2811" s="16"/>
      <c r="Y2811" t="s">
        <v>68</v>
      </c>
      <c r="Z2811">
        <v>7</v>
      </c>
      <c r="AA2811">
        <v>3</v>
      </c>
      <c r="AB2811">
        <v>3</v>
      </c>
      <c r="AC2811">
        <v>8</v>
      </c>
      <c r="AD2811" t="s">
        <v>128</v>
      </c>
      <c r="AE2811" s="16">
        <v>5</v>
      </c>
      <c r="AF2811" s="16">
        <v>4</v>
      </c>
      <c r="AG2811" s="16">
        <v>5</v>
      </c>
      <c r="AH2811" s="16">
        <v>4</v>
      </c>
      <c r="AI2811" s="16">
        <v>3</v>
      </c>
      <c r="AJ2811" s="16"/>
      <c r="AK2811">
        <v>7</v>
      </c>
      <c r="AL2811" s="16">
        <v>10</v>
      </c>
      <c r="AM2811" s="16">
        <v>7</v>
      </c>
      <c r="AN2811" s="16">
        <v>10</v>
      </c>
      <c r="AO2811" s="16">
        <v>8</v>
      </c>
      <c r="AP2811" s="16">
        <v>9</v>
      </c>
      <c r="AQ2811" s="16">
        <v>2</v>
      </c>
      <c r="AR2811" s="16">
        <v>1</v>
      </c>
      <c r="AS2811" s="16">
        <v>3</v>
      </c>
      <c r="AT2811" s="16">
        <v>4</v>
      </c>
      <c r="AU2811">
        <v>1</v>
      </c>
      <c r="AV2811">
        <v>0</v>
      </c>
      <c r="AW2811">
        <v>0</v>
      </c>
      <c r="AX2811">
        <v>0</v>
      </c>
      <c r="AY2811">
        <v>0</v>
      </c>
      <c r="AZ2811">
        <v>0</v>
      </c>
    </row>
    <row r="2812" spans="1:52" x14ac:dyDescent="0.35">
      <c r="A2812">
        <v>17144</v>
      </c>
      <c r="B2812" t="s">
        <v>69</v>
      </c>
      <c r="C2812" t="s">
        <v>74</v>
      </c>
      <c r="D2812" t="s">
        <v>68</v>
      </c>
      <c r="E2812" t="s">
        <v>75</v>
      </c>
      <c r="F2812" t="s">
        <v>196</v>
      </c>
      <c r="G2812" t="s">
        <v>95</v>
      </c>
      <c r="H2812" t="s">
        <v>98</v>
      </c>
      <c r="I2812" t="s">
        <v>199</v>
      </c>
      <c r="J2812" t="s">
        <v>111</v>
      </c>
      <c r="K2812" t="s">
        <v>116</v>
      </c>
      <c r="L2812">
        <v>7</v>
      </c>
      <c r="X2812" s="16"/>
      <c r="Y2812" t="s">
        <v>69</v>
      </c>
      <c r="AB2812">
        <v>5</v>
      </c>
      <c r="AE2812" s="16"/>
      <c r="AF2812" s="16"/>
      <c r="AG2812" s="16"/>
      <c r="AH2812" s="16"/>
      <c r="AI2812" s="16"/>
      <c r="AJ2812" s="16"/>
      <c r="AK2812">
        <v>8</v>
      </c>
      <c r="AL2812" s="16">
        <v>10</v>
      </c>
      <c r="AM2812" s="16">
        <v>10</v>
      </c>
      <c r="AN2812" s="16">
        <v>9</v>
      </c>
      <c r="AO2812" s="16">
        <v>8</v>
      </c>
      <c r="AP2812" s="16">
        <v>8</v>
      </c>
      <c r="AQ2812" s="16">
        <v>2</v>
      </c>
      <c r="AR2812" s="16">
        <v>4</v>
      </c>
      <c r="AS2812" s="16">
        <v>1</v>
      </c>
      <c r="AT2812" s="16">
        <v>3</v>
      </c>
      <c r="AU2812">
        <v>0</v>
      </c>
      <c r="AV2812">
        <v>0</v>
      </c>
      <c r="AW2812">
        <v>0</v>
      </c>
      <c r="AX2812">
        <v>0</v>
      </c>
      <c r="AY2812">
        <v>1</v>
      </c>
      <c r="AZ2812">
        <v>0</v>
      </c>
    </row>
    <row r="2813" spans="1:52" x14ac:dyDescent="0.35">
      <c r="A2813">
        <v>17145</v>
      </c>
      <c r="B2813" t="s">
        <v>69</v>
      </c>
      <c r="C2813" t="s">
        <v>74</v>
      </c>
      <c r="D2813" t="s">
        <v>68</v>
      </c>
      <c r="E2813" t="s">
        <v>85</v>
      </c>
      <c r="F2813" t="s">
        <v>198</v>
      </c>
      <c r="G2813" t="s">
        <v>96</v>
      </c>
      <c r="H2813" t="s">
        <v>97</v>
      </c>
      <c r="I2813" t="s">
        <v>207</v>
      </c>
      <c r="J2813" t="s">
        <v>111</v>
      </c>
      <c r="K2813" t="s">
        <v>202</v>
      </c>
      <c r="L2813">
        <v>9</v>
      </c>
      <c r="X2813" s="16"/>
      <c r="Y2813" t="s">
        <v>69</v>
      </c>
      <c r="AB2813">
        <v>4</v>
      </c>
      <c r="AE2813" s="16"/>
      <c r="AF2813" s="16"/>
      <c r="AG2813" s="16"/>
      <c r="AH2813" s="16"/>
      <c r="AI2813" s="16"/>
      <c r="AJ2813" s="16"/>
      <c r="AK2813">
        <v>10</v>
      </c>
      <c r="AL2813" s="16">
        <v>10</v>
      </c>
      <c r="AM2813" s="16">
        <v>10</v>
      </c>
      <c r="AN2813" s="16">
        <v>8</v>
      </c>
      <c r="AO2813" s="16">
        <v>7</v>
      </c>
      <c r="AP2813" s="16">
        <v>9</v>
      </c>
      <c r="AQ2813" s="16">
        <v>3</v>
      </c>
      <c r="AR2813" s="16">
        <v>2</v>
      </c>
      <c r="AS2813" s="16">
        <v>4</v>
      </c>
      <c r="AT2813" s="16">
        <v>1</v>
      </c>
      <c r="AU2813">
        <v>0</v>
      </c>
      <c r="AV2813">
        <v>1</v>
      </c>
      <c r="AW2813">
        <v>0</v>
      </c>
      <c r="AX2813">
        <v>0</v>
      </c>
      <c r="AY2813">
        <v>1</v>
      </c>
      <c r="AZ2813">
        <v>0</v>
      </c>
    </row>
    <row r="2814" spans="1:52" x14ac:dyDescent="0.35">
      <c r="A2814">
        <v>17148</v>
      </c>
      <c r="B2814" t="s">
        <v>69</v>
      </c>
      <c r="C2814" t="s">
        <v>74</v>
      </c>
      <c r="D2814" t="s">
        <v>68</v>
      </c>
      <c r="E2814" t="s">
        <v>81</v>
      </c>
      <c r="F2814" t="s">
        <v>198</v>
      </c>
      <c r="G2814" t="s">
        <v>96</v>
      </c>
      <c r="H2814" t="s">
        <v>98</v>
      </c>
      <c r="I2814" t="s">
        <v>209</v>
      </c>
      <c r="J2814" t="s">
        <v>111</v>
      </c>
      <c r="K2814" t="s">
        <v>204</v>
      </c>
      <c r="L2814">
        <v>10</v>
      </c>
      <c r="X2814" s="16"/>
      <c r="Y2814" t="s">
        <v>68</v>
      </c>
      <c r="Z2814">
        <v>9</v>
      </c>
      <c r="AA2814">
        <v>5</v>
      </c>
      <c r="AB2814">
        <v>5</v>
      </c>
      <c r="AC2814">
        <v>9</v>
      </c>
      <c r="AD2814" t="s">
        <v>129</v>
      </c>
      <c r="AE2814" s="16">
        <v>4</v>
      </c>
      <c r="AF2814" s="16">
        <v>5</v>
      </c>
      <c r="AG2814" s="16">
        <v>5</v>
      </c>
      <c r="AH2814" s="16">
        <v>4</v>
      </c>
      <c r="AI2814" s="16"/>
      <c r="AJ2814" s="16">
        <v>2</v>
      </c>
      <c r="AK2814">
        <v>9</v>
      </c>
      <c r="AL2814" s="16">
        <v>8</v>
      </c>
      <c r="AM2814" s="16">
        <v>8</v>
      </c>
      <c r="AN2814" s="16">
        <v>10</v>
      </c>
      <c r="AO2814" s="16">
        <v>7</v>
      </c>
      <c r="AP2814" s="16">
        <v>9</v>
      </c>
      <c r="AQ2814" s="16">
        <v>2</v>
      </c>
      <c r="AR2814" s="16">
        <v>1</v>
      </c>
      <c r="AS2814" s="16">
        <v>3</v>
      </c>
      <c r="AT2814" s="16">
        <v>4</v>
      </c>
      <c r="AU2814">
        <v>1</v>
      </c>
      <c r="AV2814">
        <v>0</v>
      </c>
      <c r="AW2814">
        <v>0</v>
      </c>
      <c r="AX2814">
        <v>1</v>
      </c>
      <c r="AY2814">
        <v>0</v>
      </c>
      <c r="AZ2814">
        <v>0</v>
      </c>
    </row>
    <row r="2815" spans="1:52" x14ac:dyDescent="0.35">
      <c r="A2815">
        <v>17149</v>
      </c>
      <c r="B2815" t="s">
        <v>69</v>
      </c>
      <c r="C2815" t="s">
        <v>74</v>
      </c>
      <c r="D2815" t="s">
        <v>68</v>
      </c>
      <c r="E2815" t="s">
        <v>76</v>
      </c>
      <c r="F2815" t="s">
        <v>208</v>
      </c>
      <c r="G2815" t="s">
        <v>93</v>
      </c>
      <c r="H2815" t="s">
        <v>98</v>
      </c>
      <c r="I2815" t="s">
        <v>206</v>
      </c>
      <c r="J2815" t="s">
        <v>111</v>
      </c>
      <c r="K2815" t="s">
        <v>204</v>
      </c>
      <c r="L2815">
        <v>10</v>
      </c>
      <c r="X2815" s="16"/>
      <c r="Y2815" t="s">
        <v>69</v>
      </c>
      <c r="AB2815">
        <v>5</v>
      </c>
      <c r="AE2815" s="16"/>
      <c r="AF2815" s="16"/>
      <c r="AG2815" s="16"/>
      <c r="AH2815" s="16"/>
      <c r="AI2815" s="16"/>
      <c r="AJ2815" s="16"/>
      <c r="AK2815">
        <v>9</v>
      </c>
      <c r="AL2815" s="16">
        <v>9</v>
      </c>
      <c r="AM2815" s="16">
        <v>10</v>
      </c>
      <c r="AN2815" s="16">
        <v>8</v>
      </c>
      <c r="AO2815" s="16">
        <v>7</v>
      </c>
      <c r="AP2815" s="16">
        <v>9</v>
      </c>
      <c r="AQ2815" s="16">
        <v>2</v>
      </c>
      <c r="AR2815" s="16">
        <v>1</v>
      </c>
      <c r="AS2815" s="16">
        <v>3</v>
      </c>
      <c r="AT2815" s="16">
        <v>4</v>
      </c>
      <c r="AU2815">
        <v>1</v>
      </c>
      <c r="AV2815">
        <v>0</v>
      </c>
      <c r="AW2815">
        <v>0</v>
      </c>
      <c r="AX2815">
        <v>0</v>
      </c>
      <c r="AY2815">
        <v>0</v>
      </c>
      <c r="AZ2815">
        <v>0</v>
      </c>
    </row>
    <row r="2816" spans="1:52" x14ac:dyDescent="0.35">
      <c r="A2816">
        <v>17150</v>
      </c>
      <c r="B2816" t="s">
        <v>69</v>
      </c>
      <c r="C2816" t="s">
        <v>74</v>
      </c>
      <c r="D2816" t="s">
        <v>68</v>
      </c>
      <c r="E2816" t="s">
        <v>77</v>
      </c>
      <c r="F2816" t="s">
        <v>198</v>
      </c>
      <c r="G2816" t="s">
        <v>94</v>
      </c>
      <c r="H2816" t="s">
        <v>97</v>
      </c>
      <c r="I2816" t="s">
        <v>197</v>
      </c>
      <c r="J2816" t="s">
        <v>111</v>
      </c>
      <c r="K2816" t="s">
        <v>204</v>
      </c>
      <c r="L2816">
        <v>6</v>
      </c>
      <c r="X2816" s="16"/>
      <c r="Y2816" t="s">
        <v>69</v>
      </c>
      <c r="AB2816">
        <v>4</v>
      </c>
      <c r="AE2816" s="16"/>
      <c r="AF2816" s="16"/>
      <c r="AG2816" s="16"/>
      <c r="AH2816" s="16"/>
      <c r="AI2816" s="16"/>
      <c r="AJ2816" s="16"/>
      <c r="AK2816">
        <v>8</v>
      </c>
      <c r="AL2816" s="16">
        <v>8</v>
      </c>
      <c r="AM2816" s="16">
        <v>8</v>
      </c>
      <c r="AN2816" s="16">
        <v>8</v>
      </c>
      <c r="AO2816" s="16">
        <v>9</v>
      </c>
      <c r="AP2816" s="16">
        <v>7</v>
      </c>
      <c r="AQ2816" s="16">
        <v>2</v>
      </c>
      <c r="AR2816" s="16">
        <v>4</v>
      </c>
      <c r="AS2816" s="16">
        <v>1</v>
      </c>
      <c r="AT2816" s="16">
        <v>3</v>
      </c>
      <c r="AU2816">
        <v>0</v>
      </c>
      <c r="AV2816">
        <v>1</v>
      </c>
      <c r="AW2816">
        <v>1</v>
      </c>
      <c r="AX2816">
        <v>1</v>
      </c>
      <c r="AY2816">
        <v>1</v>
      </c>
      <c r="AZ2816">
        <v>0</v>
      </c>
    </row>
    <row r="2817" spans="1:52" x14ac:dyDescent="0.35">
      <c r="A2817">
        <v>17151</v>
      </c>
      <c r="B2817" t="s">
        <v>69</v>
      </c>
      <c r="C2817" t="s">
        <v>74</v>
      </c>
      <c r="D2817" t="s">
        <v>68</v>
      </c>
      <c r="E2817" t="s">
        <v>77</v>
      </c>
      <c r="F2817" t="s">
        <v>198</v>
      </c>
      <c r="G2817" t="s">
        <v>95</v>
      </c>
      <c r="H2817" t="s">
        <v>97</v>
      </c>
      <c r="I2817" t="s">
        <v>205</v>
      </c>
      <c r="J2817" t="s">
        <v>111</v>
      </c>
      <c r="K2817" t="s">
        <v>202</v>
      </c>
      <c r="L2817">
        <v>5</v>
      </c>
      <c r="X2817" s="16"/>
      <c r="Y2817" t="s">
        <v>68</v>
      </c>
      <c r="Z2817">
        <v>4</v>
      </c>
      <c r="AA2817">
        <v>3</v>
      </c>
      <c r="AB2817">
        <v>4</v>
      </c>
      <c r="AC2817">
        <v>5</v>
      </c>
      <c r="AD2817" t="s">
        <v>128</v>
      </c>
      <c r="AE2817" s="16">
        <v>4</v>
      </c>
      <c r="AF2817" s="16">
        <v>5</v>
      </c>
      <c r="AG2817" s="16">
        <v>4</v>
      </c>
      <c r="AH2817" s="16">
        <v>3</v>
      </c>
      <c r="AI2817" s="16">
        <v>2</v>
      </c>
      <c r="AJ2817" s="16"/>
      <c r="AK2817">
        <v>5</v>
      </c>
      <c r="AL2817" s="16">
        <v>7</v>
      </c>
      <c r="AM2817" s="16">
        <v>7</v>
      </c>
      <c r="AN2817" s="16">
        <v>7</v>
      </c>
      <c r="AO2817" s="16">
        <v>4</v>
      </c>
      <c r="AP2817" s="16">
        <v>5</v>
      </c>
      <c r="AQ2817" s="16">
        <v>2</v>
      </c>
      <c r="AR2817" s="16">
        <v>1</v>
      </c>
      <c r="AS2817" s="16">
        <v>3</v>
      </c>
      <c r="AT2817" s="16">
        <v>4</v>
      </c>
      <c r="AU2817">
        <v>0</v>
      </c>
      <c r="AV2817">
        <v>1</v>
      </c>
      <c r="AW2817">
        <v>0</v>
      </c>
      <c r="AX2817">
        <v>1</v>
      </c>
      <c r="AY2817">
        <v>0</v>
      </c>
      <c r="AZ2817">
        <v>0</v>
      </c>
    </row>
    <row r="2818" spans="1:52" x14ac:dyDescent="0.35">
      <c r="A2818">
        <v>17153</v>
      </c>
      <c r="B2818" t="s">
        <v>69</v>
      </c>
      <c r="C2818" t="s">
        <v>74</v>
      </c>
      <c r="D2818" t="s">
        <v>68</v>
      </c>
      <c r="E2818" t="s">
        <v>82</v>
      </c>
      <c r="F2818" t="s">
        <v>196</v>
      </c>
      <c r="G2818" t="s">
        <v>93</v>
      </c>
      <c r="H2818" t="s">
        <v>98</v>
      </c>
      <c r="I2818" t="s">
        <v>203</v>
      </c>
      <c r="J2818" t="s">
        <v>111</v>
      </c>
      <c r="K2818" t="s">
        <v>116</v>
      </c>
      <c r="L2818">
        <v>6</v>
      </c>
      <c r="X2818" s="16"/>
      <c r="Y2818" t="s">
        <v>68</v>
      </c>
      <c r="Z2818">
        <v>7</v>
      </c>
      <c r="AA2818">
        <v>4</v>
      </c>
      <c r="AB2818">
        <v>3</v>
      </c>
      <c r="AC2818">
        <v>5</v>
      </c>
      <c r="AD2818" t="s">
        <v>128</v>
      </c>
      <c r="AE2818" s="16">
        <v>3</v>
      </c>
      <c r="AF2818" s="16">
        <v>5</v>
      </c>
      <c r="AG2818" s="16">
        <v>2</v>
      </c>
      <c r="AH2818" s="16">
        <v>3</v>
      </c>
      <c r="AI2818" s="16">
        <v>1</v>
      </c>
      <c r="AJ2818" s="16"/>
      <c r="AK2818">
        <v>7</v>
      </c>
      <c r="AL2818" s="16">
        <v>10</v>
      </c>
      <c r="AM2818" s="16">
        <v>8</v>
      </c>
      <c r="AN2818" s="16">
        <v>8</v>
      </c>
      <c r="AO2818" s="16">
        <v>9</v>
      </c>
      <c r="AP2818" s="16">
        <v>7</v>
      </c>
      <c r="AQ2818" s="16">
        <v>1</v>
      </c>
      <c r="AR2818" s="16">
        <v>3</v>
      </c>
      <c r="AS2818" s="16">
        <v>4</v>
      </c>
      <c r="AT2818" s="16">
        <v>2</v>
      </c>
      <c r="AU2818">
        <v>0</v>
      </c>
      <c r="AV2818">
        <v>1</v>
      </c>
      <c r="AW2818">
        <v>0</v>
      </c>
      <c r="AX2818">
        <v>1</v>
      </c>
      <c r="AY2818">
        <v>0</v>
      </c>
      <c r="AZ2818">
        <v>0</v>
      </c>
    </row>
    <row r="2819" spans="1:52" x14ac:dyDescent="0.35">
      <c r="A2819">
        <v>17154</v>
      </c>
      <c r="B2819" t="s">
        <v>69</v>
      </c>
      <c r="C2819" t="s">
        <v>74</v>
      </c>
      <c r="D2819" t="s">
        <v>68</v>
      </c>
      <c r="E2819" t="s">
        <v>86</v>
      </c>
      <c r="F2819" t="s">
        <v>198</v>
      </c>
      <c r="G2819" t="s">
        <v>94</v>
      </c>
      <c r="H2819" t="s">
        <v>98</v>
      </c>
      <c r="I2819" t="s">
        <v>209</v>
      </c>
      <c r="J2819" t="s">
        <v>111</v>
      </c>
      <c r="K2819" t="s">
        <v>113</v>
      </c>
      <c r="L2819">
        <v>3</v>
      </c>
      <c r="X2819" s="16"/>
      <c r="Y2819" t="s">
        <v>69</v>
      </c>
      <c r="AB2819">
        <v>1</v>
      </c>
      <c r="AE2819" s="16"/>
      <c r="AF2819" s="16"/>
      <c r="AG2819" s="16"/>
      <c r="AH2819" s="16"/>
      <c r="AI2819" s="16"/>
      <c r="AJ2819" s="16"/>
      <c r="AK2819">
        <v>5</v>
      </c>
      <c r="AL2819" s="16">
        <v>6</v>
      </c>
      <c r="AM2819" s="16">
        <v>3</v>
      </c>
      <c r="AN2819" s="16">
        <v>3</v>
      </c>
      <c r="AO2819" s="16">
        <v>7</v>
      </c>
      <c r="AP2819" s="16">
        <v>7</v>
      </c>
      <c r="AQ2819" s="16">
        <v>2</v>
      </c>
      <c r="AR2819" s="16">
        <v>4</v>
      </c>
      <c r="AS2819" s="16">
        <v>1</v>
      </c>
      <c r="AT2819" s="16">
        <v>3</v>
      </c>
      <c r="AU2819">
        <v>1</v>
      </c>
      <c r="AV2819">
        <v>0</v>
      </c>
      <c r="AW2819">
        <v>1</v>
      </c>
      <c r="AX2819">
        <v>0</v>
      </c>
      <c r="AY2819">
        <v>0</v>
      </c>
      <c r="AZ2819">
        <v>0</v>
      </c>
    </row>
    <row r="2820" spans="1:52" x14ac:dyDescent="0.35">
      <c r="A2820">
        <v>17155</v>
      </c>
      <c r="B2820" t="s">
        <v>69</v>
      </c>
      <c r="C2820" t="s">
        <v>74</v>
      </c>
      <c r="D2820" t="s">
        <v>68</v>
      </c>
      <c r="E2820" t="s">
        <v>77</v>
      </c>
      <c r="F2820" t="s">
        <v>196</v>
      </c>
      <c r="G2820" t="s">
        <v>96</v>
      </c>
      <c r="H2820" t="s">
        <v>97</v>
      </c>
      <c r="I2820" t="s">
        <v>207</v>
      </c>
      <c r="J2820" t="s">
        <v>111</v>
      </c>
      <c r="K2820" t="s">
        <v>117</v>
      </c>
      <c r="L2820">
        <v>7</v>
      </c>
      <c r="X2820" s="16"/>
      <c r="Y2820" t="s">
        <v>69</v>
      </c>
      <c r="AB2820">
        <v>5</v>
      </c>
      <c r="AE2820" s="16"/>
      <c r="AF2820" s="16"/>
      <c r="AG2820" s="16"/>
      <c r="AH2820" s="16"/>
      <c r="AI2820" s="16"/>
      <c r="AJ2820" s="16"/>
      <c r="AK2820">
        <v>8</v>
      </c>
      <c r="AL2820" s="16">
        <v>6</v>
      </c>
      <c r="AM2820" s="16">
        <v>7</v>
      </c>
      <c r="AN2820" s="16">
        <v>8</v>
      </c>
      <c r="AO2820" s="16">
        <v>6</v>
      </c>
      <c r="AP2820" s="16">
        <v>8</v>
      </c>
      <c r="AQ2820" s="16">
        <v>4</v>
      </c>
      <c r="AR2820" s="16">
        <v>1</v>
      </c>
      <c r="AS2820" s="16">
        <v>3</v>
      </c>
      <c r="AT2820" s="16">
        <v>2</v>
      </c>
      <c r="AU2820">
        <v>0</v>
      </c>
      <c r="AV2820">
        <v>0</v>
      </c>
      <c r="AW2820">
        <v>1</v>
      </c>
      <c r="AX2820">
        <v>0</v>
      </c>
      <c r="AY2820">
        <v>0</v>
      </c>
      <c r="AZ2820">
        <v>0</v>
      </c>
    </row>
    <row r="2821" spans="1:52" x14ac:dyDescent="0.35">
      <c r="A2821">
        <v>17160</v>
      </c>
      <c r="B2821" t="s">
        <v>69</v>
      </c>
      <c r="C2821" t="s">
        <v>74</v>
      </c>
      <c r="D2821" t="s">
        <v>68</v>
      </c>
      <c r="E2821" t="s">
        <v>76</v>
      </c>
      <c r="F2821" t="s">
        <v>196</v>
      </c>
      <c r="G2821" t="s">
        <v>96</v>
      </c>
      <c r="H2821" t="s">
        <v>98</v>
      </c>
      <c r="I2821" t="s">
        <v>199</v>
      </c>
      <c r="J2821" t="s">
        <v>111</v>
      </c>
      <c r="K2821" t="s">
        <v>204</v>
      </c>
      <c r="L2821">
        <v>6</v>
      </c>
      <c r="X2821" s="16"/>
      <c r="Y2821" t="s">
        <v>69</v>
      </c>
      <c r="AB2821">
        <v>3</v>
      </c>
      <c r="AE2821" s="16"/>
      <c r="AF2821" s="16"/>
      <c r="AG2821" s="16"/>
      <c r="AH2821" s="16"/>
      <c r="AI2821" s="16"/>
      <c r="AJ2821" s="16"/>
      <c r="AK2821">
        <v>8</v>
      </c>
      <c r="AL2821" s="16">
        <v>10</v>
      </c>
      <c r="AM2821" s="16">
        <v>10</v>
      </c>
      <c r="AN2821" s="16">
        <v>7</v>
      </c>
      <c r="AO2821" s="16">
        <v>10</v>
      </c>
      <c r="AP2821" s="16">
        <v>7</v>
      </c>
      <c r="AQ2821" s="16">
        <v>1</v>
      </c>
      <c r="AR2821" s="16">
        <v>3</v>
      </c>
      <c r="AS2821" s="16">
        <v>2</v>
      </c>
      <c r="AT2821" s="16">
        <v>4</v>
      </c>
      <c r="AU2821">
        <v>0</v>
      </c>
      <c r="AV2821">
        <v>0</v>
      </c>
      <c r="AW2821">
        <v>1</v>
      </c>
      <c r="AX2821">
        <v>0</v>
      </c>
      <c r="AY2821">
        <v>0</v>
      </c>
      <c r="AZ2821">
        <v>0</v>
      </c>
    </row>
    <row r="2822" spans="1:52" x14ac:dyDescent="0.35">
      <c r="A2822">
        <v>17165</v>
      </c>
      <c r="B2822" t="s">
        <v>69</v>
      </c>
      <c r="C2822" t="s">
        <v>74</v>
      </c>
      <c r="D2822" t="s">
        <v>68</v>
      </c>
      <c r="E2822" t="s">
        <v>80</v>
      </c>
      <c r="F2822" t="s">
        <v>198</v>
      </c>
      <c r="G2822" t="s">
        <v>96</v>
      </c>
      <c r="H2822" t="s">
        <v>97</v>
      </c>
      <c r="I2822" t="s">
        <v>203</v>
      </c>
      <c r="J2822" t="s">
        <v>111</v>
      </c>
      <c r="K2822" t="s">
        <v>202</v>
      </c>
      <c r="L2822">
        <v>9</v>
      </c>
      <c r="X2822" s="16"/>
      <c r="Y2822" t="s">
        <v>69</v>
      </c>
      <c r="AB2822">
        <v>4</v>
      </c>
      <c r="AE2822" s="16"/>
      <c r="AF2822" s="16"/>
      <c r="AG2822" s="16"/>
      <c r="AH2822" s="16"/>
      <c r="AI2822" s="16"/>
      <c r="AJ2822" s="16"/>
      <c r="AK2822">
        <v>10</v>
      </c>
      <c r="AL2822" s="16">
        <v>9</v>
      </c>
      <c r="AM2822" s="16">
        <v>8</v>
      </c>
      <c r="AN2822" s="16">
        <v>10</v>
      </c>
      <c r="AO2822" s="16">
        <v>8</v>
      </c>
      <c r="AP2822" s="16">
        <v>9</v>
      </c>
      <c r="AQ2822" s="16">
        <v>1</v>
      </c>
      <c r="AR2822" s="16">
        <v>3</v>
      </c>
      <c r="AS2822" s="16">
        <v>4</v>
      </c>
      <c r="AT2822" s="16">
        <v>2</v>
      </c>
      <c r="AU2822">
        <v>1</v>
      </c>
      <c r="AV2822">
        <v>1</v>
      </c>
      <c r="AW2822">
        <v>1</v>
      </c>
      <c r="AX2822">
        <v>0</v>
      </c>
      <c r="AY2822">
        <v>0</v>
      </c>
      <c r="AZ2822">
        <v>0</v>
      </c>
    </row>
    <row r="2823" spans="1:52" x14ac:dyDescent="0.35">
      <c r="A2823">
        <v>17166</v>
      </c>
      <c r="B2823" t="s">
        <v>69</v>
      </c>
      <c r="C2823" t="s">
        <v>74</v>
      </c>
      <c r="D2823" t="s">
        <v>68</v>
      </c>
      <c r="E2823" t="s">
        <v>81</v>
      </c>
      <c r="F2823" t="s">
        <v>196</v>
      </c>
      <c r="G2823" t="s">
        <v>96</v>
      </c>
      <c r="H2823" t="s">
        <v>97</v>
      </c>
      <c r="I2823" t="s">
        <v>201</v>
      </c>
      <c r="J2823" t="s">
        <v>110</v>
      </c>
      <c r="K2823" t="s">
        <v>202</v>
      </c>
      <c r="L2823">
        <v>9</v>
      </c>
      <c r="P2823">
        <v>9</v>
      </c>
      <c r="Q2823">
        <v>9</v>
      </c>
      <c r="R2823">
        <v>9</v>
      </c>
      <c r="S2823">
        <v>8</v>
      </c>
      <c r="T2823">
        <v>10</v>
      </c>
      <c r="U2823">
        <v>9</v>
      </c>
      <c r="V2823" t="s">
        <v>123</v>
      </c>
      <c r="X2823">
        <v>5</v>
      </c>
      <c r="Y2823" t="s">
        <v>69</v>
      </c>
      <c r="AB2823">
        <v>4</v>
      </c>
      <c r="AE2823" s="16"/>
      <c r="AF2823" s="16"/>
      <c r="AG2823" s="16"/>
      <c r="AH2823" s="16"/>
      <c r="AI2823" s="16"/>
      <c r="AJ2823" s="16"/>
      <c r="AL2823" s="16"/>
      <c r="AM2823" s="16"/>
      <c r="AN2823" s="16"/>
      <c r="AO2823" s="16"/>
      <c r="AP2823" s="16"/>
      <c r="AQ2823" s="16"/>
      <c r="AR2823" s="16"/>
      <c r="AS2823" s="16"/>
      <c r="AT2823" s="16"/>
      <c r="AU2823">
        <v>0</v>
      </c>
      <c r="AV2823">
        <v>1</v>
      </c>
      <c r="AW2823">
        <v>1</v>
      </c>
      <c r="AX2823">
        <v>1</v>
      </c>
      <c r="AY2823">
        <v>0</v>
      </c>
      <c r="AZ2823">
        <v>0</v>
      </c>
    </row>
    <row r="2824" spans="1:52" x14ac:dyDescent="0.35">
      <c r="A2824">
        <v>17167</v>
      </c>
      <c r="B2824" t="s">
        <v>69</v>
      </c>
      <c r="C2824" t="s">
        <v>74</v>
      </c>
      <c r="D2824" t="s">
        <v>68</v>
      </c>
      <c r="E2824" t="s">
        <v>82</v>
      </c>
      <c r="F2824" t="s">
        <v>196</v>
      </c>
      <c r="G2824" t="s">
        <v>96</v>
      </c>
      <c r="H2824" t="s">
        <v>97</v>
      </c>
      <c r="I2824" t="s">
        <v>209</v>
      </c>
      <c r="J2824" t="s">
        <v>110</v>
      </c>
      <c r="K2824" t="s">
        <v>204</v>
      </c>
      <c r="L2824">
        <v>9</v>
      </c>
      <c r="P2824">
        <v>9</v>
      </c>
      <c r="Q2824">
        <v>10</v>
      </c>
      <c r="R2824">
        <v>9</v>
      </c>
      <c r="S2824">
        <v>8</v>
      </c>
      <c r="T2824">
        <v>10</v>
      </c>
      <c r="U2824">
        <v>10</v>
      </c>
      <c r="V2824" t="s">
        <v>123</v>
      </c>
      <c r="X2824">
        <v>4</v>
      </c>
      <c r="Y2824" t="s">
        <v>69</v>
      </c>
      <c r="AB2824">
        <v>5</v>
      </c>
      <c r="AE2824" s="16"/>
      <c r="AF2824" s="16"/>
      <c r="AG2824" s="16"/>
      <c r="AH2824" s="16"/>
      <c r="AI2824" s="16"/>
      <c r="AJ2824" s="16"/>
      <c r="AL2824" s="16"/>
      <c r="AM2824" s="16"/>
      <c r="AN2824" s="16"/>
      <c r="AO2824" s="16"/>
      <c r="AP2824" s="16"/>
      <c r="AQ2824" s="16"/>
      <c r="AR2824" s="16"/>
      <c r="AS2824" s="16"/>
      <c r="AT2824" s="16"/>
      <c r="AU2824">
        <v>1</v>
      </c>
      <c r="AV2824">
        <v>0</v>
      </c>
      <c r="AW2824">
        <v>0</v>
      </c>
      <c r="AX2824">
        <v>0</v>
      </c>
      <c r="AY2824">
        <v>0</v>
      </c>
      <c r="AZ2824">
        <v>0</v>
      </c>
    </row>
    <row r="2825" spans="1:52" x14ac:dyDescent="0.35">
      <c r="A2825">
        <v>17169</v>
      </c>
      <c r="B2825" t="s">
        <v>69</v>
      </c>
      <c r="C2825" t="s">
        <v>74</v>
      </c>
      <c r="D2825" t="s">
        <v>68</v>
      </c>
      <c r="E2825" t="s">
        <v>76</v>
      </c>
      <c r="F2825" t="s">
        <v>198</v>
      </c>
      <c r="G2825" t="s">
        <v>94</v>
      </c>
      <c r="H2825" t="s">
        <v>97</v>
      </c>
      <c r="I2825" t="s">
        <v>209</v>
      </c>
      <c r="J2825" t="s">
        <v>111</v>
      </c>
      <c r="K2825" t="s">
        <v>116</v>
      </c>
      <c r="L2825">
        <v>9</v>
      </c>
      <c r="X2825" s="16"/>
      <c r="Y2825" t="s">
        <v>68</v>
      </c>
      <c r="Z2825">
        <v>10</v>
      </c>
      <c r="AA2825">
        <v>4</v>
      </c>
      <c r="AB2825">
        <v>5</v>
      </c>
      <c r="AC2825">
        <v>9</v>
      </c>
      <c r="AD2825" t="s">
        <v>128</v>
      </c>
      <c r="AE2825" s="16">
        <v>4</v>
      </c>
      <c r="AF2825" s="16">
        <v>4</v>
      </c>
      <c r="AG2825" s="16">
        <v>4</v>
      </c>
      <c r="AH2825" s="16">
        <v>4</v>
      </c>
      <c r="AI2825" s="16">
        <v>1</v>
      </c>
      <c r="AJ2825" s="16"/>
      <c r="AK2825">
        <v>10</v>
      </c>
      <c r="AL2825" s="16">
        <v>10</v>
      </c>
      <c r="AM2825" s="16">
        <v>10</v>
      </c>
      <c r="AN2825" s="16">
        <v>8</v>
      </c>
      <c r="AO2825" s="16">
        <v>8</v>
      </c>
      <c r="AP2825" s="16">
        <v>9</v>
      </c>
      <c r="AQ2825" s="16">
        <v>2</v>
      </c>
      <c r="AR2825" s="16">
        <v>1</v>
      </c>
      <c r="AS2825" s="16">
        <v>3</v>
      </c>
      <c r="AT2825" s="16">
        <v>4</v>
      </c>
      <c r="AU2825">
        <v>1</v>
      </c>
      <c r="AV2825">
        <v>1</v>
      </c>
      <c r="AW2825">
        <v>0</v>
      </c>
      <c r="AX2825">
        <v>1</v>
      </c>
      <c r="AY2825">
        <v>0</v>
      </c>
      <c r="AZ2825">
        <v>0</v>
      </c>
    </row>
    <row r="2826" spans="1:52" x14ac:dyDescent="0.35">
      <c r="A2826">
        <v>17170</v>
      </c>
      <c r="B2826" t="s">
        <v>69</v>
      </c>
      <c r="C2826" t="s">
        <v>74</v>
      </c>
      <c r="D2826" t="s">
        <v>68</v>
      </c>
      <c r="E2826" t="s">
        <v>81</v>
      </c>
      <c r="F2826" t="s">
        <v>198</v>
      </c>
      <c r="G2826" t="s">
        <v>95</v>
      </c>
      <c r="H2826" t="s">
        <v>97</v>
      </c>
      <c r="I2826" t="s">
        <v>205</v>
      </c>
      <c r="J2826" t="s">
        <v>111</v>
      </c>
      <c r="K2826" t="s">
        <v>202</v>
      </c>
      <c r="L2826">
        <v>9</v>
      </c>
      <c r="X2826" s="16"/>
      <c r="Y2826" t="s">
        <v>69</v>
      </c>
      <c r="AB2826">
        <v>4</v>
      </c>
      <c r="AE2826" s="16"/>
      <c r="AF2826" s="16"/>
      <c r="AG2826" s="16"/>
      <c r="AH2826" s="16"/>
      <c r="AI2826" s="16"/>
      <c r="AJ2826" s="16"/>
      <c r="AK2826">
        <v>10</v>
      </c>
      <c r="AL2826" s="16">
        <v>9</v>
      </c>
      <c r="AM2826" s="16">
        <v>7</v>
      </c>
      <c r="AN2826" s="16">
        <v>9</v>
      </c>
      <c r="AO2826" s="16">
        <v>8</v>
      </c>
      <c r="AP2826" s="16">
        <v>9</v>
      </c>
      <c r="AQ2826" s="16">
        <v>1</v>
      </c>
      <c r="AR2826" s="16">
        <v>2</v>
      </c>
      <c r="AS2826" s="16">
        <v>4</v>
      </c>
      <c r="AT2826" s="16">
        <v>3</v>
      </c>
      <c r="AU2826">
        <v>1</v>
      </c>
      <c r="AV2826">
        <v>1</v>
      </c>
      <c r="AW2826">
        <v>0</v>
      </c>
      <c r="AX2826">
        <v>0</v>
      </c>
      <c r="AY2826">
        <v>0</v>
      </c>
      <c r="AZ2826">
        <v>0</v>
      </c>
    </row>
    <row r="2827" spans="1:52" x14ac:dyDescent="0.35">
      <c r="A2827">
        <v>17173</v>
      </c>
      <c r="B2827" t="s">
        <v>69</v>
      </c>
      <c r="C2827" t="s">
        <v>74</v>
      </c>
      <c r="D2827" t="s">
        <v>68</v>
      </c>
      <c r="E2827" t="s">
        <v>83</v>
      </c>
      <c r="F2827" t="s">
        <v>198</v>
      </c>
      <c r="G2827" t="s">
        <v>95</v>
      </c>
      <c r="H2827" t="s">
        <v>97</v>
      </c>
      <c r="I2827" t="s">
        <v>207</v>
      </c>
      <c r="J2827" t="s">
        <v>111</v>
      </c>
      <c r="K2827" t="s">
        <v>116</v>
      </c>
      <c r="L2827">
        <v>7</v>
      </c>
      <c r="X2827" s="16"/>
      <c r="Y2827" t="s">
        <v>69</v>
      </c>
      <c r="AB2827">
        <v>3</v>
      </c>
      <c r="AE2827" s="16"/>
      <c r="AF2827" s="16"/>
      <c r="AG2827" s="16"/>
      <c r="AH2827" s="16"/>
      <c r="AI2827" s="16"/>
      <c r="AJ2827" s="16"/>
      <c r="AK2827">
        <v>8</v>
      </c>
      <c r="AL2827" s="16">
        <v>10</v>
      </c>
      <c r="AM2827" s="16">
        <v>10</v>
      </c>
      <c r="AN2827" s="16">
        <v>7</v>
      </c>
      <c r="AO2827" s="16">
        <v>10</v>
      </c>
      <c r="AP2827" s="16">
        <v>10</v>
      </c>
      <c r="AQ2827" s="16">
        <v>3</v>
      </c>
      <c r="AR2827" s="16">
        <v>1</v>
      </c>
      <c r="AS2827" s="16">
        <v>4</v>
      </c>
      <c r="AT2827" s="16">
        <v>2</v>
      </c>
      <c r="AU2827">
        <v>0</v>
      </c>
      <c r="AV2827">
        <v>1</v>
      </c>
      <c r="AW2827">
        <v>0</v>
      </c>
      <c r="AX2827">
        <v>0</v>
      </c>
      <c r="AY2827">
        <v>0</v>
      </c>
      <c r="AZ2827">
        <v>0</v>
      </c>
    </row>
    <row r="2828" spans="1:52" x14ac:dyDescent="0.35">
      <c r="A2828">
        <v>17174</v>
      </c>
      <c r="B2828" t="s">
        <v>69</v>
      </c>
      <c r="C2828" t="s">
        <v>74</v>
      </c>
      <c r="D2828" t="s">
        <v>68</v>
      </c>
      <c r="E2828" t="s">
        <v>84</v>
      </c>
      <c r="F2828" t="s">
        <v>198</v>
      </c>
      <c r="G2828" t="s">
        <v>95</v>
      </c>
      <c r="H2828" t="s">
        <v>98</v>
      </c>
      <c r="I2828" t="s">
        <v>205</v>
      </c>
      <c r="J2828" t="s">
        <v>111</v>
      </c>
      <c r="K2828" t="s">
        <v>202</v>
      </c>
      <c r="L2828">
        <v>9</v>
      </c>
      <c r="X2828" s="16"/>
      <c r="Y2828" t="s">
        <v>69</v>
      </c>
      <c r="AB2828">
        <v>5</v>
      </c>
      <c r="AE2828" s="16"/>
      <c r="AF2828" s="16"/>
      <c r="AG2828" s="16"/>
      <c r="AH2828" s="16"/>
      <c r="AI2828" s="16"/>
      <c r="AJ2828" s="16"/>
      <c r="AK2828">
        <v>10</v>
      </c>
      <c r="AL2828" s="16">
        <v>8</v>
      </c>
      <c r="AM2828" s="16">
        <v>10</v>
      </c>
      <c r="AN2828" s="16">
        <v>9</v>
      </c>
      <c r="AO2828" s="16">
        <v>10</v>
      </c>
      <c r="AP2828" s="16">
        <v>9</v>
      </c>
      <c r="AQ2828" s="16">
        <v>1</v>
      </c>
      <c r="AR2828" s="16">
        <v>2</v>
      </c>
      <c r="AS2828" s="16">
        <v>3</v>
      </c>
      <c r="AT2828" s="16">
        <v>4</v>
      </c>
      <c r="AU2828">
        <v>0</v>
      </c>
      <c r="AV2828">
        <v>0</v>
      </c>
      <c r="AW2828">
        <v>0</v>
      </c>
      <c r="AX2828">
        <v>1</v>
      </c>
      <c r="AY2828">
        <v>1</v>
      </c>
      <c r="AZ2828">
        <v>0</v>
      </c>
    </row>
    <row r="2829" spans="1:52" x14ac:dyDescent="0.35">
      <c r="A2829">
        <v>17179</v>
      </c>
      <c r="B2829" t="s">
        <v>69</v>
      </c>
      <c r="C2829" t="s">
        <v>74</v>
      </c>
      <c r="D2829" t="s">
        <v>68</v>
      </c>
      <c r="E2829" t="s">
        <v>77</v>
      </c>
      <c r="F2829" t="s">
        <v>196</v>
      </c>
      <c r="G2829" t="s">
        <v>95</v>
      </c>
      <c r="H2829" t="s">
        <v>97</v>
      </c>
      <c r="I2829" t="s">
        <v>209</v>
      </c>
      <c r="J2829" t="s">
        <v>110</v>
      </c>
      <c r="K2829" t="s">
        <v>204</v>
      </c>
      <c r="L2829">
        <v>8</v>
      </c>
      <c r="P2829">
        <v>9</v>
      </c>
      <c r="Q2829">
        <v>8</v>
      </c>
      <c r="R2829">
        <v>8</v>
      </c>
      <c r="S2829">
        <v>10</v>
      </c>
      <c r="T2829">
        <v>10</v>
      </c>
      <c r="U2829">
        <v>8</v>
      </c>
      <c r="V2829" t="s">
        <v>123</v>
      </c>
      <c r="X2829">
        <v>3</v>
      </c>
      <c r="Y2829" t="s">
        <v>68</v>
      </c>
      <c r="Z2829">
        <v>9</v>
      </c>
      <c r="AA2829">
        <v>5</v>
      </c>
      <c r="AB2829">
        <v>4</v>
      </c>
      <c r="AC2829">
        <v>8</v>
      </c>
      <c r="AD2829" t="s">
        <v>129</v>
      </c>
      <c r="AE2829" s="16">
        <v>4</v>
      </c>
      <c r="AF2829" s="16">
        <v>4</v>
      </c>
      <c r="AG2829" s="16">
        <v>4</v>
      </c>
      <c r="AH2829" s="16">
        <v>4</v>
      </c>
      <c r="AI2829" s="16"/>
      <c r="AJ2829" s="16">
        <v>2</v>
      </c>
      <c r="AL2829" s="16"/>
      <c r="AM2829" s="16"/>
      <c r="AN2829" s="16"/>
      <c r="AO2829" s="16"/>
      <c r="AP2829" s="16"/>
      <c r="AQ2829" s="16"/>
      <c r="AR2829" s="16"/>
      <c r="AS2829" s="16"/>
      <c r="AT2829" s="16"/>
      <c r="AU2829">
        <v>0</v>
      </c>
      <c r="AV2829">
        <v>1</v>
      </c>
      <c r="AW2829">
        <v>0</v>
      </c>
      <c r="AX2829">
        <v>1</v>
      </c>
      <c r="AY2829">
        <v>0</v>
      </c>
      <c r="AZ2829">
        <v>0</v>
      </c>
    </row>
    <row r="2830" spans="1:52" x14ac:dyDescent="0.35">
      <c r="A2830">
        <v>17181</v>
      </c>
      <c r="B2830" t="s">
        <v>69</v>
      </c>
      <c r="C2830" t="s">
        <v>74</v>
      </c>
      <c r="D2830" t="s">
        <v>68</v>
      </c>
      <c r="E2830" t="s">
        <v>80</v>
      </c>
      <c r="F2830" t="s">
        <v>198</v>
      </c>
      <c r="G2830" t="s">
        <v>95</v>
      </c>
      <c r="H2830" t="s">
        <v>98</v>
      </c>
      <c r="I2830" t="s">
        <v>203</v>
      </c>
      <c r="J2830" t="s">
        <v>111</v>
      </c>
      <c r="K2830" t="s">
        <v>204</v>
      </c>
      <c r="L2830">
        <v>9</v>
      </c>
      <c r="X2830" s="16"/>
      <c r="Y2830" t="s">
        <v>69</v>
      </c>
      <c r="AB2830">
        <v>4</v>
      </c>
      <c r="AE2830" s="16"/>
      <c r="AF2830" s="16"/>
      <c r="AG2830" s="16"/>
      <c r="AH2830" s="16"/>
      <c r="AI2830" s="16"/>
      <c r="AJ2830" s="16"/>
      <c r="AK2830">
        <v>10</v>
      </c>
      <c r="AL2830" s="16">
        <v>10</v>
      </c>
      <c r="AM2830" s="16">
        <v>8</v>
      </c>
      <c r="AN2830" s="16">
        <v>8</v>
      </c>
      <c r="AO2830" s="16">
        <v>10</v>
      </c>
      <c r="AP2830" s="16">
        <v>9</v>
      </c>
      <c r="AQ2830" s="16">
        <v>4</v>
      </c>
      <c r="AR2830" s="16">
        <v>2</v>
      </c>
      <c r="AS2830" s="16">
        <v>3</v>
      </c>
      <c r="AT2830" s="16">
        <v>1</v>
      </c>
      <c r="AU2830">
        <v>1</v>
      </c>
      <c r="AV2830">
        <v>0</v>
      </c>
      <c r="AW2830">
        <v>0</v>
      </c>
      <c r="AX2830">
        <v>1</v>
      </c>
      <c r="AY2830">
        <v>1</v>
      </c>
      <c r="AZ2830">
        <v>0</v>
      </c>
    </row>
    <row r="2831" spans="1:52" x14ac:dyDescent="0.35">
      <c r="A2831">
        <v>17184</v>
      </c>
      <c r="B2831" t="s">
        <v>69</v>
      </c>
      <c r="C2831" t="s">
        <v>74</v>
      </c>
      <c r="D2831" t="s">
        <v>68</v>
      </c>
      <c r="E2831" t="s">
        <v>84</v>
      </c>
      <c r="F2831" t="s">
        <v>198</v>
      </c>
      <c r="G2831" t="s">
        <v>95</v>
      </c>
      <c r="H2831" t="s">
        <v>97</v>
      </c>
      <c r="I2831" t="s">
        <v>209</v>
      </c>
      <c r="J2831" t="s">
        <v>111</v>
      </c>
      <c r="K2831" t="s">
        <v>116</v>
      </c>
      <c r="L2831">
        <v>8</v>
      </c>
      <c r="X2831" s="16"/>
      <c r="Y2831" t="s">
        <v>69</v>
      </c>
      <c r="AB2831">
        <v>4</v>
      </c>
      <c r="AE2831" s="16"/>
      <c r="AF2831" s="16"/>
      <c r="AG2831" s="16"/>
      <c r="AH2831" s="16"/>
      <c r="AI2831" s="16"/>
      <c r="AJ2831" s="16"/>
      <c r="AK2831">
        <v>9</v>
      </c>
      <c r="AL2831" s="16">
        <v>10</v>
      </c>
      <c r="AM2831" s="16">
        <v>7</v>
      </c>
      <c r="AN2831" s="16">
        <v>10</v>
      </c>
      <c r="AO2831" s="16">
        <v>8</v>
      </c>
      <c r="AP2831" s="16">
        <v>10</v>
      </c>
      <c r="AQ2831" s="16">
        <v>2</v>
      </c>
      <c r="AR2831" s="16">
        <v>4</v>
      </c>
      <c r="AS2831" s="16">
        <v>1</v>
      </c>
      <c r="AT2831" s="16">
        <v>3</v>
      </c>
      <c r="AU2831">
        <v>1</v>
      </c>
      <c r="AV2831">
        <v>0</v>
      </c>
      <c r="AW2831">
        <v>1</v>
      </c>
      <c r="AX2831">
        <v>0</v>
      </c>
      <c r="AY2831">
        <v>0</v>
      </c>
      <c r="AZ2831">
        <v>0</v>
      </c>
    </row>
    <row r="2832" spans="1:52" x14ac:dyDescent="0.35">
      <c r="A2832">
        <v>17185</v>
      </c>
      <c r="B2832" t="s">
        <v>69</v>
      </c>
      <c r="C2832" t="s">
        <v>74</v>
      </c>
      <c r="D2832" t="s">
        <v>68</v>
      </c>
      <c r="E2832" t="s">
        <v>84</v>
      </c>
      <c r="F2832" t="s">
        <v>92</v>
      </c>
      <c r="G2832" t="s">
        <v>94</v>
      </c>
      <c r="H2832" t="s">
        <v>98</v>
      </c>
      <c r="I2832" t="s">
        <v>203</v>
      </c>
      <c r="J2832" t="s">
        <v>111</v>
      </c>
      <c r="K2832" t="s">
        <v>202</v>
      </c>
      <c r="L2832">
        <v>10</v>
      </c>
      <c r="X2832" s="16"/>
      <c r="Y2832" t="s">
        <v>69</v>
      </c>
      <c r="AB2832">
        <v>4</v>
      </c>
      <c r="AE2832" s="16"/>
      <c r="AF2832" s="16"/>
      <c r="AG2832" s="16"/>
      <c r="AH2832" s="16"/>
      <c r="AI2832" s="16"/>
      <c r="AJ2832" s="16"/>
      <c r="AK2832">
        <v>9</v>
      </c>
      <c r="AL2832" s="16">
        <v>8</v>
      </c>
      <c r="AM2832" s="16">
        <v>7</v>
      </c>
      <c r="AN2832" s="16">
        <v>8</v>
      </c>
      <c r="AO2832" s="16">
        <v>8</v>
      </c>
      <c r="AP2832" s="16">
        <v>9</v>
      </c>
      <c r="AQ2832" s="16">
        <v>4</v>
      </c>
      <c r="AR2832" s="16">
        <v>2</v>
      </c>
      <c r="AS2832" s="16">
        <v>3</v>
      </c>
      <c r="AT2832" s="16">
        <v>1</v>
      </c>
      <c r="AU2832">
        <v>0</v>
      </c>
      <c r="AV2832">
        <v>0</v>
      </c>
      <c r="AW2832">
        <v>1</v>
      </c>
      <c r="AX2832">
        <v>1</v>
      </c>
      <c r="AY2832">
        <v>1</v>
      </c>
      <c r="AZ2832">
        <v>0</v>
      </c>
    </row>
    <row r="2833" spans="1:52" x14ac:dyDescent="0.35">
      <c r="A2833">
        <v>17186</v>
      </c>
      <c r="B2833" t="s">
        <v>69</v>
      </c>
      <c r="C2833" t="s">
        <v>74</v>
      </c>
      <c r="D2833" t="s">
        <v>68</v>
      </c>
      <c r="E2833" t="s">
        <v>79</v>
      </c>
      <c r="F2833" t="s">
        <v>198</v>
      </c>
      <c r="G2833" t="s">
        <v>95</v>
      </c>
      <c r="H2833" t="s">
        <v>97</v>
      </c>
      <c r="I2833" t="s">
        <v>203</v>
      </c>
      <c r="J2833" t="s">
        <v>111</v>
      </c>
      <c r="K2833" t="s">
        <v>116</v>
      </c>
      <c r="L2833">
        <v>9</v>
      </c>
      <c r="X2833" s="16"/>
      <c r="Y2833" t="s">
        <v>68</v>
      </c>
      <c r="Z2833">
        <v>10</v>
      </c>
      <c r="AA2833">
        <v>4</v>
      </c>
      <c r="AB2833">
        <v>4</v>
      </c>
      <c r="AC2833">
        <v>10</v>
      </c>
      <c r="AD2833" t="s">
        <v>128</v>
      </c>
      <c r="AE2833" s="16">
        <v>4</v>
      </c>
      <c r="AF2833" s="16">
        <v>3</v>
      </c>
      <c r="AG2833" s="16">
        <v>5</v>
      </c>
      <c r="AH2833" s="16">
        <v>4</v>
      </c>
      <c r="AI2833" s="16">
        <v>2</v>
      </c>
      <c r="AJ2833" s="16"/>
      <c r="AK2833">
        <v>10</v>
      </c>
      <c r="AL2833" s="16">
        <v>10</v>
      </c>
      <c r="AM2833" s="16">
        <v>10</v>
      </c>
      <c r="AN2833" s="16">
        <v>7</v>
      </c>
      <c r="AO2833" s="16">
        <v>8</v>
      </c>
      <c r="AP2833" s="16">
        <v>9</v>
      </c>
      <c r="AQ2833" s="16">
        <v>1</v>
      </c>
      <c r="AR2833" s="16">
        <v>4</v>
      </c>
      <c r="AS2833" s="16">
        <v>3</v>
      </c>
      <c r="AT2833" s="16">
        <v>2</v>
      </c>
      <c r="AU2833">
        <v>0</v>
      </c>
      <c r="AV2833">
        <v>1</v>
      </c>
      <c r="AW2833">
        <v>0</v>
      </c>
      <c r="AX2833">
        <v>0</v>
      </c>
      <c r="AY2833">
        <v>1</v>
      </c>
      <c r="AZ2833">
        <v>0</v>
      </c>
    </row>
    <row r="2834" spans="1:52" x14ac:dyDescent="0.35">
      <c r="A2834">
        <v>17187</v>
      </c>
      <c r="B2834" t="s">
        <v>69</v>
      </c>
      <c r="C2834" t="s">
        <v>74</v>
      </c>
      <c r="D2834" t="s">
        <v>68</v>
      </c>
      <c r="E2834" t="s">
        <v>84</v>
      </c>
      <c r="F2834" t="s">
        <v>198</v>
      </c>
      <c r="G2834" t="s">
        <v>94</v>
      </c>
      <c r="H2834" t="s">
        <v>97</v>
      </c>
      <c r="I2834" t="s">
        <v>207</v>
      </c>
      <c r="J2834" t="s">
        <v>110</v>
      </c>
      <c r="K2834" t="s">
        <v>116</v>
      </c>
      <c r="L2834">
        <v>9</v>
      </c>
      <c r="P2834">
        <v>8</v>
      </c>
      <c r="Q2834">
        <v>9</v>
      </c>
      <c r="R2834">
        <v>10</v>
      </c>
      <c r="S2834">
        <v>10</v>
      </c>
      <c r="T2834">
        <v>9</v>
      </c>
      <c r="U2834">
        <v>9</v>
      </c>
      <c r="V2834" t="s">
        <v>125</v>
      </c>
      <c r="X2834">
        <v>5</v>
      </c>
      <c r="Y2834" t="s">
        <v>69</v>
      </c>
      <c r="AB2834">
        <v>5</v>
      </c>
      <c r="AE2834" s="16"/>
      <c r="AF2834" s="16"/>
      <c r="AG2834" s="16"/>
      <c r="AH2834" s="16"/>
      <c r="AI2834" s="16"/>
      <c r="AJ2834" s="16"/>
      <c r="AL2834" s="16"/>
      <c r="AM2834" s="16"/>
      <c r="AN2834" s="16"/>
      <c r="AO2834" s="16"/>
      <c r="AP2834" s="16"/>
      <c r="AQ2834" s="16"/>
      <c r="AR2834" s="16"/>
      <c r="AS2834" s="16"/>
      <c r="AT2834" s="16"/>
      <c r="AU2834">
        <v>0</v>
      </c>
      <c r="AV2834">
        <v>1</v>
      </c>
      <c r="AW2834">
        <v>0</v>
      </c>
      <c r="AX2834">
        <v>0</v>
      </c>
      <c r="AY2834">
        <v>1</v>
      </c>
      <c r="AZ2834">
        <v>0</v>
      </c>
    </row>
    <row r="2835" spans="1:52" x14ac:dyDescent="0.35">
      <c r="A2835">
        <v>17191</v>
      </c>
      <c r="B2835" t="s">
        <v>69</v>
      </c>
      <c r="C2835" t="s">
        <v>74</v>
      </c>
      <c r="D2835" t="s">
        <v>68</v>
      </c>
      <c r="E2835" t="s">
        <v>86</v>
      </c>
      <c r="F2835" t="s">
        <v>196</v>
      </c>
      <c r="G2835" t="s">
        <v>95</v>
      </c>
      <c r="H2835" t="s">
        <v>98</v>
      </c>
      <c r="I2835" t="s">
        <v>206</v>
      </c>
      <c r="J2835" t="s">
        <v>111</v>
      </c>
      <c r="K2835" t="s">
        <v>204</v>
      </c>
      <c r="L2835">
        <v>10</v>
      </c>
      <c r="X2835" s="16"/>
      <c r="Y2835" t="s">
        <v>69</v>
      </c>
      <c r="AB2835">
        <v>5</v>
      </c>
      <c r="AE2835" s="16"/>
      <c r="AF2835" s="16"/>
      <c r="AG2835" s="16"/>
      <c r="AH2835" s="16"/>
      <c r="AI2835" s="16"/>
      <c r="AJ2835" s="16"/>
      <c r="AK2835">
        <v>9</v>
      </c>
      <c r="AL2835" s="16">
        <v>9</v>
      </c>
      <c r="AM2835" s="16">
        <v>7</v>
      </c>
      <c r="AN2835" s="16">
        <v>9</v>
      </c>
      <c r="AO2835" s="16">
        <v>9</v>
      </c>
      <c r="AP2835" s="16">
        <v>9</v>
      </c>
      <c r="AQ2835" s="16">
        <v>1</v>
      </c>
      <c r="AR2835" s="16">
        <v>4</v>
      </c>
      <c r="AS2835" s="16">
        <v>3</v>
      </c>
      <c r="AT2835" s="16">
        <v>2</v>
      </c>
      <c r="AU2835">
        <v>0</v>
      </c>
      <c r="AV2835">
        <v>0</v>
      </c>
      <c r="AW2835">
        <v>0</v>
      </c>
      <c r="AX2835">
        <v>1</v>
      </c>
      <c r="AY2835">
        <v>0</v>
      </c>
      <c r="AZ2835">
        <v>0</v>
      </c>
    </row>
    <row r="2836" spans="1:52" x14ac:dyDescent="0.35">
      <c r="A2836">
        <v>17193</v>
      </c>
      <c r="B2836" t="s">
        <v>69</v>
      </c>
      <c r="C2836" t="s">
        <v>74</v>
      </c>
      <c r="D2836" t="s">
        <v>68</v>
      </c>
      <c r="E2836" t="s">
        <v>84</v>
      </c>
      <c r="F2836" t="s">
        <v>196</v>
      </c>
      <c r="G2836" t="s">
        <v>96</v>
      </c>
      <c r="H2836" t="s">
        <v>97</v>
      </c>
      <c r="I2836" t="s">
        <v>206</v>
      </c>
      <c r="J2836" t="s">
        <v>111</v>
      </c>
      <c r="K2836" t="s">
        <v>202</v>
      </c>
      <c r="L2836">
        <v>6</v>
      </c>
      <c r="X2836" s="16"/>
      <c r="Y2836" t="s">
        <v>69</v>
      </c>
      <c r="AB2836">
        <v>5</v>
      </c>
      <c r="AE2836" s="16"/>
      <c r="AF2836" s="16"/>
      <c r="AG2836" s="16"/>
      <c r="AH2836" s="16"/>
      <c r="AI2836" s="16"/>
      <c r="AJ2836" s="16"/>
      <c r="AK2836">
        <v>3</v>
      </c>
      <c r="AL2836" s="16">
        <v>5</v>
      </c>
      <c r="AM2836" s="16">
        <v>6</v>
      </c>
      <c r="AN2836" s="16">
        <v>5</v>
      </c>
      <c r="AO2836" s="16">
        <v>4</v>
      </c>
      <c r="AP2836" s="16">
        <v>5</v>
      </c>
      <c r="AQ2836" s="16">
        <v>1</v>
      </c>
      <c r="AR2836" s="16">
        <v>4</v>
      </c>
      <c r="AS2836" s="16">
        <v>2</v>
      </c>
      <c r="AT2836" s="16">
        <v>3</v>
      </c>
      <c r="AU2836">
        <v>1</v>
      </c>
      <c r="AV2836">
        <v>0</v>
      </c>
      <c r="AW2836">
        <v>0</v>
      </c>
      <c r="AX2836">
        <v>0</v>
      </c>
      <c r="AY2836">
        <v>0</v>
      </c>
      <c r="AZ2836">
        <v>0</v>
      </c>
    </row>
    <row r="2837" spans="1:52" x14ac:dyDescent="0.35">
      <c r="A2837">
        <v>17194</v>
      </c>
      <c r="B2837" t="s">
        <v>69</v>
      </c>
      <c r="C2837" t="s">
        <v>74</v>
      </c>
      <c r="D2837" t="s">
        <v>68</v>
      </c>
      <c r="E2837" t="s">
        <v>84</v>
      </c>
      <c r="F2837" t="s">
        <v>196</v>
      </c>
      <c r="G2837" t="s">
        <v>96</v>
      </c>
      <c r="H2837" t="s">
        <v>97</v>
      </c>
      <c r="I2837" t="s">
        <v>197</v>
      </c>
      <c r="J2837" t="s">
        <v>111</v>
      </c>
      <c r="K2837" t="s">
        <v>116</v>
      </c>
      <c r="L2837">
        <v>10</v>
      </c>
      <c r="X2837" s="16"/>
      <c r="Y2837" t="s">
        <v>69</v>
      </c>
      <c r="AB2837">
        <v>4</v>
      </c>
      <c r="AE2837" s="16"/>
      <c r="AF2837" s="16"/>
      <c r="AG2837" s="16"/>
      <c r="AH2837" s="16"/>
      <c r="AI2837" s="16"/>
      <c r="AJ2837" s="16"/>
      <c r="AK2837">
        <v>9</v>
      </c>
      <c r="AL2837" s="16">
        <v>8</v>
      </c>
      <c r="AM2837" s="16">
        <v>9</v>
      </c>
      <c r="AN2837" s="16">
        <v>9</v>
      </c>
      <c r="AO2837" s="16">
        <v>10</v>
      </c>
      <c r="AP2837" s="16">
        <v>9</v>
      </c>
      <c r="AQ2837" s="16">
        <v>4</v>
      </c>
      <c r="AR2837" s="16">
        <v>2</v>
      </c>
      <c r="AS2837" s="16">
        <v>3</v>
      </c>
      <c r="AT2837" s="16">
        <v>1</v>
      </c>
      <c r="AU2837">
        <v>0</v>
      </c>
      <c r="AV2837">
        <v>0</v>
      </c>
      <c r="AW2837">
        <v>0</v>
      </c>
      <c r="AX2837">
        <v>1</v>
      </c>
      <c r="AY2837">
        <v>0</v>
      </c>
      <c r="AZ2837">
        <v>0</v>
      </c>
    </row>
    <row r="2838" spans="1:52" x14ac:dyDescent="0.35">
      <c r="A2838">
        <v>17198</v>
      </c>
      <c r="B2838" t="s">
        <v>69</v>
      </c>
      <c r="C2838" t="s">
        <v>74</v>
      </c>
      <c r="D2838" t="s">
        <v>68</v>
      </c>
      <c r="E2838" t="s">
        <v>76</v>
      </c>
      <c r="F2838" t="s">
        <v>196</v>
      </c>
      <c r="G2838" t="s">
        <v>95</v>
      </c>
      <c r="H2838" t="s">
        <v>98</v>
      </c>
      <c r="I2838" t="s">
        <v>203</v>
      </c>
      <c r="J2838" t="s">
        <v>111</v>
      </c>
      <c r="K2838" t="s">
        <v>202</v>
      </c>
      <c r="L2838">
        <v>10</v>
      </c>
      <c r="X2838" s="16"/>
      <c r="Y2838" t="s">
        <v>69</v>
      </c>
      <c r="AB2838">
        <v>5</v>
      </c>
      <c r="AE2838" s="16"/>
      <c r="AF2838" s="16"/>
      <c r="AG2838" s="16"/>
      <c r="AH2838" s="16"/>
      <c r="AI2838" s="16"/>
      <c r="AJ2838" s="16"/>
      <c r="AK2838">
        <v>9</v>
      </c>
      <c r="AL2838" s="16">
        <v>10</v>
      </c>
      <c r="AM2838" s="16">
        <v>8</v>
      </c>
      <c r="AN2838" s="16">
        <v>8</v>
      </c>
      <c r="AO2838" s="16">
        <v>6</v>
      </c>
      <c r="AP2838" s="16">
        <v>9</v>
      </c>
      <c r="AQ2838" s="16">
        <v>3</v>
      </c>
      <c r="AR2838" s="16">
        <v>2</v>
      </c>
      <c r="AS2838" s="16">
        <v>4</v>
      </c>
      <c r="AT2838" s="16">
        <v>1</v>
      </c>
      <c r="AU2838">
        <v>1</v>
      </c>
      <c r="AV2838">
        <v>0</v>
      </c>
      <c r="AW2838">
        <v>0</v>
      </c>
      <c r="AX2838">
        <v>1</v>
      </c>
      <c r="AY2838">
        <v>0</v>
      </c>
      <c r="AZ2838">
        <v>0</v>
      </c>
    </row>
    <row r="2839" spans="1:52" x14ac:dyDescent="0.35">
      <c r="A2839">
        <v>17200</v>
      </c>
      <c r="B2839" t="s">
        <v>69</v>
      </c>
      <c r="C2839" t="s">
        <v>74</v>
      </c>
      <c r="D2839" t="s">
        <v>68</v>
      </c>
      <c r="E2839" t="s">
        <v>83</v>
      </c>
      <c r="F2839" t="s">
        <v>198</v>
      </c>
      <c r="G2839" t="s">
        <v>96</v>
      </c>
      <c r="H2839" t="s">
        <v>98</v>
      </c>
      <c r="I2839" t="s">
        <v>199</v>
      </c>
      <c r="J2839" t="s">
        <v>111</v>
      </c>
      <c r="K2839" t="s">
        <v>116</v>
      </c>
      <c r="L2839">
        <v>9</v>
      </c>
      <c r="X2839" s="16"/>
      <c r="Y2839" t="s">
        <v>69</v>
      </c>
      <c r="AB2839">
        <v>4</v>
      </c>
      <c r="AE2839" s="16"/>
      <c r="AF2839" s="16"/>
      <c r="AG2839" s="16"/>
      <c r="AH2839" s="16"/>
      <c r="AI2839" s="16"/>
      <c r="AJ2839" s="16"/>
      <c r="AK2839">
        <v>10</v>
      </c>
      <c r="AL2839" s="16">
        <v>9</v>
      </c>
      <c r="AM2839" s="16">
        <v>8</v>
      </c>
      <c r="AN2839" s="16">
        <v>10</v>
      </c>
      <c r="AO2839" s="16">
        <v>7</v>
      </c>
      <c r="AP2839" s="16">
        <v>10</v>
      </c>
      <c r="AQ2839" s="16">
        <v>1</v>
      </c>
      <c r="AR2839" s="16">
        <v>3</v>
      </c>
      <c r="AS2839" s="16">
        <v>4</v>
      </c>
      <c r="AT2839" s="16">
        <v>2</v>
      </c>
      <c r="AU2839">
        <v>1</v>
      </c>
      <c r="AV2839">
        <v>0</v>
      </c>
      <c r="AW2839">
        <v>0</v>
      </c>
      <c r="AX2839">
        <v>0</v>
      </c>
      <c r="AY2839">
        <v>0</v>
      </c>
      <c r="AZ2839">
        <v>0</v>
      </c>
    </row>
    <row r="2840" spans="1:52" x14ac:dyDescent="0.35">
      <c r="A2840">
        <v>17202</v>
      </c>
      <c r="B2840" t="s">
        <v>69</v>
      </c>
      <c r="C2840" t="s">
        <v>74</v>
      </c>
      <c r="D2840" t="s">
        <v>68</v>
      </c>
      <c r="E2840" t="s">
        <v>80</v>
      </c>
      <c r="F2840" t="s">
        <v>208</v>
      </c>
      <c r="G2840" t="s">
        <v>96</v>
      </c>
      <c r="H2840" t="s">
        <v>98</v>
      </c>
      <c r="I2840" t="s">
        <v>209</v>
      </c>
      <c r="J2840" t="s">
        <v>111</v>
      </c>
      <c r="K2840" t="s">
        <v>202</v>
      </c>
      <c r="L2840">
        <v>9</v>
      </c>
      <c r="X2840" s="16"/>
      <c r="Y2840" t="s">
        <v>69</v>
      </c>
      <c r="AB2840">
        <v>4</v>
      </c>
      <c r="AE2840" s="16"/>
      <c r="AF2840" s="16"/>
      <c r="AG2840" s="16"/>
      <c r="AH2840" s="16"/>
      <c r="AI2840" s="16"/>
      <c r="AJ2840" s="16"/>
      <c r="AK2840">
        <v>10</v>
      </c>
      <c r="AL2840" s="16">
        <v>10</v>
      </c>
      <c r="AM2840" s="16">
        <v>8</v>
      </c>
      <c r="AN2840" s="16">
        <v>8</v>
      </c>
      <c r="AO2840" s="16">
        <v>9</v>
      </c>
      <c r="AP2840" s="16">
        <v>9</v>
      </c>
      <c r="AQ2840" s="16">
        <v>3</v>
      </c>
      <c r="AR2840" s="16">
        <v>1</v>
      </c>
      <c r="AS2840" s="16">
        <v>4</v>
      </c>
      <c r="AT2840" s="16">
        <v>2</v>
      </c>
      <c r="AU2840">
        <v>0</v>
      </c>
      <c r="AV2840">
        <v>1</v>
      </c>
      <c r="AW2840">
        <v>1</v>
      </c>
      <c r="AX2840">
        <v>1</v>
      </c>
      <c r="AY2840">
        <v>0</v>
      </c>
      <c r="AZ2840">
        <v>0</v>
      </c>
    </row>
    <row r="2841" spans="1:52" x14ac:dyDescent="0.35">
      <c r="A2841">
        <v>17203</v>
      </c>
      <c r="B2841" t="s">
        <v>69</v>
      </c>
      <c r="C2841" t="s">
        <v>74</v>
      </c>
      <c r="D2841" t="s">
        <v>68</v>
      </c>
      <c r="E2841" t="s">
        <v>83</v>
      </c>
      <c r="F2841" t="s">
        <v>196</v>
      </c>
      <c r="G2841" t="s">
        <v>96</v>
      </c>
      <c r="H2841" t="s">
        <v>98</v>
      </c>
      <c r="I2841" t="s">
        <v>197</v>
      </c>
      <c r="J2841" t="s">
        <v>111</v>
      </c>
      <c r="K2841" t="s">
        <v>204</v>
      </c>
      <c r="L2841">
        <v>9</v>
      </c>
      <c r="X2841" s="16"/>
      <c r="Y2841" t="s">
        <v>68</v>
      </c>
      <c r="Z2841">
        <v>10</v>
      </c>
      <c r="AA2841">
        <v>5</v>
      </c>
      <c r="AB2841">
        <v>4</v>
      </c>
      <c r="AC2841">
        <v>10</v>
      </c>
      <c r="AD2841" t="s">
        <v>129</v>
      </c>
      <c r="AE2841" s="16">
        <v>4</v>
      </c>
      <c r="AF2841" s="16">
        <v>2</v>
      </c>
      <c r="AG2841" s="16">
        <v>5</v>
      </c>
      <c r="AH2841" s="16">
        <v>3</v>
      </c>
      <c r="AI2841" s="16"/>
      <c r="AJ2841" s="16">
        <v>2</v>
      </c>
      <c r="AK2841">
        <v>10</v>
      </c>
      <c r="AL2841" s="16">
        <v>9</v>
      </c>
      <c r="AM2841" s="16">
        <v>8</v>
      </c>
      <c r="AN2841" s="16">
        <v>10</v>
      </c>
      <c r="AO2841" s="16">
        <v>7</v>
      </c>
      <c r="AP2841" s="16">
        <v>10</v>
      </c>
      <c r="AQ2841" s="16">
        <v>4</v>
      </c>
      <c r="AR2841" s="16">
        <v>3</v>
      </c>
      <c r="AS2841" s="16">
        <v>2</v>
      </c>
      <c r="AT2841" s="16">
        <v>1</v>
      </c>
      <c r="AU2841">
        <v>0</v>
      </c>
      <c r="AV2841">
        <v>0</v>
      </c>
      <c r="AW2841">
        <v>1</v>
      </c>
      <c r="AX2841">
        <v>1</v>
      </c>
      <c r="AY2841">
        <v>0</v>
      </c>
      <c r="AZ2841">
        <v>0</v>
      </c>
    </row>
    <row r="2842" spans="1:52" x14ac:dyDescent="0.35">
      <c r="A2842">
        <v>17204</v>
      </c>
      <c r="B2842" t="s">
        <v>69</v>
      </c>
      <c r="C2842" t="s">
        <v>74</v>
      </c>
      <c r="D2842" t="s">
        <v>68</v>
      </c>
      <c r="E2842" t="s">
        <v>85</v>
      </c>
      <c r="F2842" t="s">
        <v>208</v>
      </c>
      <c r="G2842" t="s">
        <v>93</v>
      </c>
      <c r="H2842" t="s">
        <v>98</v>
      </c>
      <c r="I2842" t="s">
        <v>197</v>
      </c>
      <c r="J2842" t="s">
        <v>111</v>
      </c>
      <c r="K2842" t="s">
        <v>116</v>
      </c>
      <c r="L2842">
        <v>9</v>
      </c>
      <c r="X2842" s="16"/>
      <c r="Y2842" t="s">
        <v>69</v>
      </c>
      <c r="AB2842">
        <v>5</v>
      </c>
      <c r="AE2842" s="16"/>
      <c r="AF2842" s="16"/>
      <c r="AG2842" s="16"/>
      <c r="AH2842" s="16"/>
      <c r="AI2842" s="16"/>
      <c r="AJ2842" s="16"/>
      <c r="AK2842">
        <v>10</v>
      </c>
      <c r="AL2842" s="16">
        <v>10</v>
      </c>
      <c r="AM2842" s="16">
        <v>8</v>
      </c>
      <c r="AN2842" s="16">
        <v>9</v>
      </c>
      <c r="AO2842" s="16">
        <v>9</v>
      </c>
      <c r="AP2842" s="16">
        <v>9</v>
      </c>
      <c r="AQ2842" s="16">
        <v>1</v>
      </c>
      <c r="AR2842" s="16">
        <v>2</v>
      </c>
      <c r="AS2842" s="16">
        <v>4</v>
      </c>
      <c r="AT2842" s="16">
        <v>3</v>
      </c>
      <c r="AU2842">
        <v>1</v>
      </c>
      <c r="AV2842">
        <v>0</v>
      </c>
      <c r="AW2842">
        <v>0</v>
      </c>
      <c r="AX2842">
        <v>0</v>
      </c>
      <c r="AY2842">
        <v>0</v>
      </c>
      <c r="AZ2842">
        <v>0</v>
      </c>
    </row>
    <row r="2843" spans="1:52" x14ac:dyDescent="0.35">
      <c r="A2843">
        <v>17206</v>
      </c>
      <c r="B2843" t="s">
        <v>69</v>
      </c>
      <c r="C2843" t="s">
        <v>74</v>
      </c>
      <c r="D2843" t="s">
        <v>68</v>
      </c>
      <c r="E2843" t="s">
        <v>81</v>
      </c>
      <c r="F2843" t="s">
        <v>198</v>
      </c>
      <c r="G2843" t="s">
        <v>96</v>
      </c>
      <c r="H2843" t="s">
        <v>98</v>
      </c>
      <c r="I2843" t="s">
        <v>203</v>
      </c>
      <c r="J2843" t="s">
        <v>111</v>
      </c>
      <c r="K2843" t="s">
        <v>204</v>
      </c>
      <c r="L2843">
        <v>9</v>
      </c>
      <c r="X2843" s="16"/>
      <c r="Y2843" t="s">
        <v>69</v>
      </c>
      <c r="AB2843">
        <v>5</v>
      </c>
      <c r="AE2843" s="16"/>
      <c r="AF2843" s="16"/>
      <c r="AG2843" s="16"/>
      <c r="AH2843" s="16"/>
      <c r="AI2843" s="16"/>
      <c r="AJ2843" s="16"/>
      <c r="AK2843">
        <v>10</v>
      </c>
      <c r="AL2843" s="16">
        <v>10</v>
      </c>
      <c r="AM2843" s="16">
        <v>8</v>
      </c>
      <c r="AN2843" s="16">
        <v>9</v>
      </c>
      <c r="AO2843" s="16">
        <v>8</v>
      </c>
      <c r="AP2843" s="16">
        <v>10</v>
      </c>
      <c r="AQ2843" s="16">
        <v>2</v>
      </c>
      <c r="AR2843" s="16">
        <v>4</v>
      </c>
      <c r="AS2843" s="16">
        <v>1</v>
      </c>
      <c r="AT2843" s="16">
        <v>3</v>
      </c>
      <c r="AU2843">
        <v>0</v>
      </c>
      <c r="AV2843">
        <v>1</v>
      </c>
      <c r="AW2843">
        <v>0</v>
      </c>
      <c r="AX2843">
        <v>0</v>
      </c>
      <c r="AY2843">
        <v>0</v>
      </c>
      <c r="AZ2843">
        <v>0</v>
      </c>
    </row>
    <row r="2844" spans="1:52" x14ac:dyDescent="0.35">
      <c r="A2844">
        <v>17212</v>
      </c>
      <c r="B2844" t="s">
        <v>69</v>
      </c>
      <c r="C2844" t="s">
        <v>74</v>
      </c>
      <c r="D2844" t="s">
        <v>68</v>
      </c>
      <c r="E2844" t="s">
        <v>78</v>
      </c>
      <c r="F2844" t="s">
        <v>198</v>
      </c>
      <c r="G2844" t="s">
        <v>96</v>
      </c>
      <c r="H2844" t="s">
        <v>97</v>
      </c>
      <c r="I2844" t="s">
        <v>201</v>
      </c>
      <c r="J2844" t="s">
        <v>111</v>
      </c>
      <c r="K2844" t="s">
        <v>202</v>
      </c>
      <c r="L2844">
        <v>6</v>
      </c>
      <c r="X2844" s="16"/>
      <c r="Y2844" t="s">
        <v>68</v>
      </c>
      <c r="Z2844">
        <v>8</v>
      </c>
      <c r="AA2844">
        <v>5</v>
      </c>
      <c r="AB2844">
        <v>5</v>
      </c>
      <c r="AC2844">
        <v>10</v>
      </c>
      <c r="AD2844" t="s">
        <v>128</v>
      </c>
      <c r="AE2844" s="16">
        <v>4</v>
      </c>
      <c r="AF2844" s="16">
        <v>4</v>
      </c>
      <c r="AG2844" s="16">
        <v>4</v>
      </c>
      <c r="AH2844" s="16">
        <v>5</v>
      </c>
      <c r="AI2844" s="16">
        <v>1</v>
      </c>
      <c r="AJ2844" s="16"/>
      <c r="AK2844">
        <v>5</v>
      </c>
      <c r="AL2844" s="16">
        <v>7</v>
      </c>
      <c r="AM2844" s="16">
        <v>4</v>
      </c>
      <c r="AN2844" s="16">
        <v>6</v>
      </c>
      <c r="AO2844" s="16">
        <v>7</v>
      </c>
      <c r="AP2844" s="16">
        <v>5</v>
      </c>
      <c r="AQ2844" s="16">
        <v>4</v>
      </c>
      <c r="AR2844" s="16">
        <v>2</v>
      </c>
      <c r="AS2844" s="16">
        <v>3</v>
      </c>
      <c r="AT2844" s="16">
        <v>1</v>
      </c>
      <c r="AU2844">
        <v>1</v>
      </c>
      <c r="AV2844">
        <v>0</v>
      </c>
      <c r="AW2844">
        <v>1</v>
      </c>
      <c r="AX2844">
        <v>0</v>
      </c>
      <c r="AY2844">
        <v>0</v>
      </c>
      <c r="AZ2844">
        <v>0</v>
      </c>
    </row>
    <row r="2845" spans="1:52" x14ac:dyDescent="0.35">
      <c r="A2845">
        <v>17213</v>
      </c>
      <c r="B2845" t="s">
        <v>69</v>
      </c>
      <c r="C2845" t="s">
        <v>74</v>
      </c>
      <c r="D2845" t="s">
        <v>68</v>
      </c>
      <c r="E2845" t="s">
        <v>84</v>
      </c>
      <c r="F2845" t="s">
        <v>198</v>
      </c>
      <c r="G2845" t="s">
        <v>96</v>
      </c>
      <c r="H2845" t="s">
        <v>98</v>
      </c>
      <c r="I2845" t="s">
        <v>207</v>
      </c>
      <c r="J2845" t="s">
        <v>111</v>
      </c>
      <c r="K2845" t="s">
        <v>204</v>
      </c>
      <c r="L2845">
        <v>7</v>
      </c>
      <c r="X2845" s="16"/>
      <c r="Y2845" t="s">
        <v>69</v>
      </c>
      <c r="AB2845">
        <v>3</v>
      </c>
      <c r="AE2845" s="16"/>
      <c r="AF2845" s="16"/>
      <c r="AG2845" s="16"/>
      <c r="AH2845" s="16"/>
      <c r="AI2845" s="16"/>
      <c r="AJ2845" s="16"/>
      <c r="AK2845">
        <v>7</v>
      </c>
      <c r="AL2845" s="16">
        <v>7</v>
      </c>
      <c r="AM2845" s="16">
        <v>9</v>
      </c>
      <c r="AN2845" s="16">
        <v>7</v>
      </c>
      <c r="AO2845" s="16">
        <v>9</v>
      </c>
      <c r="AP2845" s="16">
        <v>9</v>
      </c>
      <c r="AQ2845" s="16">
        <v>1</v>
      </c>
      <c r="AR2845" s="16">
        <v>3</v>
      </c>
      <c r="AS2845" s="16">
        <v>2</v>
      </c>
      <c r="AT2845" s="16">
        <v>4</v>
      </c>
      <c r="AU2845">
        <v>1</v>
      </c>
      <c r="AV2845">
        <v>0</v>
      </c>
      <c r="AW2845">
        <v>0</v>
      </c>
      <c r="AX2845">
        <v>0</v>
      </c>
      <c r="AY2845">
        <v>0</v>
      </c>
      <c r="AZ2845">
        <v>0</v>
      </c>
    </row>
    <row r="2846" spans="1:52" x14ac:dyDescent="0.35">
      <c r="A2846">
        <v>17214</v>
      </c>
      <c r="B2846" t="s">
        <v>69</v>
      </c>
      <c r="C2846" t="s">
        <v>74</v>
      </c>
      <c r="D2846" t="s">
        <v>68</v>
      </c>
      <c r="E2846" t="s">
        <v>77</v>
      </c>
      <c r="F2846" t="s">
        <v>198</v>
      </c>
      <c r="G2846" t="s">
        <v>95</v>
      </c>
      <c r="H2846" t="s">
        <v>97</v>
      </c>
      <c r="I2846" t="s">
        <v>197</v>
      </c>
      <c r="J2846" t="s">
        <v>111</v>
      </c>
      <c r="K2846" t="s">
        <v>204</v>
      </c>
      <c r="L2846">
        <v>10</v>
      </c>
      <c r="X2846" s="16"/>
      <c r="Y2846" t="s">
        <v>68</v>
      </c>
      <c r="Z2846">
        <v>9</v>
      </c>
      <c r="AA2846">
        <v>5</v>
      </c>
      <c r="AB2846">
        <v>5</v>
      </c>
      <c r="AC2846">
        <v>10</v>
      </c>
      <c r="AD2846" t="s">
        <v>128</v>
      </c>
      <c r="AE2846" s="16">
        <v>4</v>
      </c>
      <c r="AF2846" s="16">
        <v>5</v>
      </c>
      <c r="AG2846" s="16">
        <v>4</v>
      </c>
      <c r="AH2846" s="16">
        <v>4</v>
      </c>
      <c r="AI2846" s="16">
        <v>1</v>
      </c>
      <c r="AJ2846" s="16"/>
      <c r="AK2846">
        <v>9</v>
      </c>
      <c r="AL2846" s="16">
        <v>10</v>
      </c>
      <c r="AM2846" s="16">
        <v>9</v>
      </c>
      <c r="AN2846" s="16">
        <v>10</v>
      </c>
      <c r="AO2846" s="16">
        <v>7</v>
      </c>
      <c r="AP2846" s="16">
        <v>10</v>
      </c>
      <c r="AQ2846" s="16">
        <v>1</v>
      </c>
      <c r="AR2846" s="16">
        <v>3</v>
      </c>
      <c r="AS2846" s="16">
        <v>2</v>
      </c>
      <c r="AT2846" s="16">
        <v>4</v>
      </c>
      <c r="AU2846">
        <v>1</v>
      </c>
      <c r="AV2846">
        <v>0</v>
      </c>
      <c r="AW2846">
        <v>0</v>
      </c>
      <c r="AX2846">
        <v>0</v>
      </c>
      <c r="AY2846">
        <v>1</v>
      </c>
      <c r="AZ2846">
        <v>0</v>
      </c>
    </row>
    <row r="2847" spans="1:52" x14ac:dyDescent="0.35">
      <c r="A2847">
        <v>17215</v>
      </c>
      <c r="B2847" t="s">
        <v>69</v>
      </c>
      <c r="C2847" t="s">
        <v>74</v>
      </c>
      <c r="D2847" t="s">
        <v>68</v>
      </c>
      <c r="E2847" t="s">
        <v>81</v>
      </c>
      <c r="F2847" t="s">
        <v>196</v>
      </c>
      <c r="G2847" t="s">
        <v>95</v>
      </c>
      <c r="H2847" t="s">
        <v>97</v>
      </c>
      <c r="I2847" t="s">
        <v>205</v>
      </c>
      <c r="J2847" t="s">
        <v>111</v>
      </c>
      <c r="K2847" t="s">
        <v>204</v>
      </c>
      <c r="L2847">
        <v>7</v>
      </c>
      <c r="X2847" s="16"/>
      <c r="Y2847" t="s">
        <v>69</v>
      </c>
      <c r="AB2847">
        <v>3</v>
      </c>
      <c r="AE2847" s="16"/>
      <c r="AF2847" s="16"/>
      <c r="AG2847" s="16"/>
      <c r="AH2847" s="16"/>
      <c r="AI2847" s="16"/>
      <c r="AJ2847" s="16"/>
      <c r="AK2847">
        <v>8</v>
      </c>
      <c r="AL2847" s="16">
        <v>10</v>
      </c>
      <c r="AM2847" s="16">
        <v>9</v>
      </c>
      <c r="AN2847" s="16">
        <v>10</v>
      </c>
      <c r="AO2847" s="16">
        <v>8</v>
      </c>
      <c r="AP2847" s="16">
        <v>9</v>
      </c>
      <c r="AQ2847" s="16">
        <v>1</v>
      </c>
      <c r="AR2847" s="16">
        <v>3</v>
      </c>
      <c r="AS2847" s="16">
        <v>4</v>
      </c>
      <c r="AT2847" s="16">
        <v>2</v>
      </c>
      <c r="AU2847">
        <v>1</v>
      </c>
      <c r="AV2847">
        <v>0</v>
      </c>
      <c r="AW2847">
        <v>0</v>
      </c>
      <c r="AX2847">
        <v>0</v>
      </c>
      <c r="AY2847">
        <v>0</v>
      </c>
      <c r="AZ2847">
        <v>0</v>
      </c>
    </row>
    <row r="2848" spans="1:52" x14ac:dyDescent="0.35">
      <c r="A2848">
        <v>17218</v>
      </c>
      <c r="B2848" t="s">
        <v>69</v>
      </c>
      <c r="C2848" t="s">
        <v>74</v>
      </c>
      <c r="D2848" t="s">
        <v>68</v>
      </c>
      <c r="E2848" t="s">
        <v>79</v>
      </c>
      <c r="F2848" t="s">
        <v>196</v>
      </c>
      <c r="G2848" t="s">
        <v>95</v>
      </c>
      <c r="H2848" t="s">
        <v>98</v>
      </c>
      <c r="I2848" t="s">
        <v>206</v>
      </c>
      <c r="J2848" t="s">
        <v>111</v>
      </c>
      <c r="K2848" t="s">
        <v>202</v>
      </c>
      <c r="L2848">
        <v>6</v>
      </c>
      <c r="X2848" s="16"/>
      <c r="Y2848" t="s">
        <v>69</v>
      </c>
      <c r="AB2848">
        <v>3</v>
      </c>
      <c r="AE2848" s="16"/>
      <c r="AF2848" s="16"/>
      <c r="AG2848" s="16"/>
      <c r="AH2848" s="16"/>
      <c r="AI2848" s="16"/>
      <c r="AJ2848" s="16"/>
      <c r="AK2848">
        <v>5</v>
      </c>
      <c r="AL2848" s="16">
        <v>6</v>
      </c>
      <c r="AM2848" s="16">
        <v>4</v>
      </c>
      <c r="AN2848" s="16">
        <v>4</v>
      </c>
      <c r="AO2848" s="16">
        <v>5</v>
      </c>
      <c r="AP2848" s="16">
        <v>3</v>
      </c>
      <c r="AQ2848" s="16">
        <v>4</v>
      </c>
      <c r="AR2848" s="16">
        <v>3</v>
      </c>
      <c r="AS2848" s="16">
        <v>2</v>
      </c>
      <c r="AT2848" s="16">
        <v>1</v>
      </c>
      <c r="AU2848">
        <v>0</v>
      </c>
      <c r="AV2848">
        <v>0</v>
      </c>
      <c r="AW2848">
        <v>0</v>
      </c>
      <c r="AX2848">
        <v>0</v>
      </c>
      <c r="AY2848">
        <v>1</v>
      </c>
      <c r="AZ2848">
        <v>0</v>
      </c>
    </row>
    <row r="2849" spans="1:52" x14ac:dyDescent="0.35">
      <c r="A2849">
        <v>17221</v>
      </c>
      <c r="B2849" t="s">
        <v>69</v>
      </c>
      <c r="C2849" t="s">
        <v>74</v>
      </c>
      <c r="D2849" t="s">
        <v>68</v>
      </c>
      <c r="E2849" t="s">
        <v>78</v>
      </c>
      <c r="F2849" t="s">
        <v>196</v>
      </c>
      <c r="G2849" t="s">
        <v>96</v>
      </c>
      <c r="H2849" t="s">
        <v>97</v>
      </c>
      <c r="I2849" t="s">
        <v>199</v>
      </c>
      <c r="J2849" t="s">
        <v>111</v>
      </c>
      <c r="K2849" t="s">
        <v>204</v>
      </c>
      <c r="L2849">
        <v>9</v>
      </c>
      <c r="X2849" s="16"/>
      <c r="Y2849" t="s">
        <v>69</v>
      </c>
      <c r="AB2849">
        <v>5</v>
      </c>
      <c r="AE2849" s="16"/>
      <c r="AF2849" s="16"/>
      <c r="AG2849" s="16"/>
      <c r="AH2849" s="16"/>
      <c r="AI2849" s="16"/>
      <c r="AJ2849" s="16"/>
      <c r="AK2849">
        <v>10</v>
      </c>
      <c r="AL2849" s="16">
        <v>10</v>
      </c>
      <c r="AM2849" s="16">
        <v>7</v>
      </c>
      <c r="AN2849" s="16">
        <v>7</v>
      </c>
      <c r="AO2849" s="16">
        <v>9</v>
      </c>
      <c r="AP2849" s="16">
        <v>9</v>
      </c>
      <c r="AQ2849" s="16">
        <v>1</v>
      </c>
      <c r="AR2849" s="16">
        <v>3</v>
      </c>
      <c r="AS2849" s="16">
        <v>2</v>
      </c>
      <c r="AT2849" s="16">
        <v>4</v>
      </c>
      <c r="AU2849">
        <v>0</v>
      </c>
      <c r="AV2849">
        <v>0</v>
      </c>
      <c r="AW2849">
        <v>0</v>
      </c>
      <c r="AX2849">
        <v>1</v>
      </c>
      <c r="AY2849">
        <v>0</v>
      </c>
      <c r="AZ2849">
        <v>0</v>
      </c>
    </row>
    <row r="2850" spans="1:52" x14ac:dyDescent="0.35">
      <c r="A2850">
        <v>17222</v>
      </c>
      <c r="B2850" t="s">
        <v>69</v>
      </c>
      <c r="C2850" t="s">
        <v>74</v>
      </c>
      <c r="D2850" t="s">
        <v>68</v>
      </c>
      <c r="E2850" t="s">
        <v>81</v>
      </c>
      <c r="F2850" t="s">
        <v>196</v>
      </c>
      <c r="G2850" t="s">
        <v>95</v>
      </c>
      <c r="H2850" t="s">
        <v>98</v>
      </c>
      <c r="I2850" t="s">
        <v>201</v>
      </c>
      <c r="J2850" t="s">
        <v>110</v>
      </c>
      <c r="K2850" t="s">
        <v>117</v>
      </c>
      <c r="L2850">
        <v>5</v>
      </c>
      <c r="P2850">
        <v>7</v>
      </c>
      <c r="Q2850">
        <v>6</v>
      </c>
      <c r="R2850">
        <v>9</v>
      </c>
      <c r="S2850">
        <v>9</v>
      </c>
      <c r="T2850">
        <v>9</v>
      </c>
      <c r="U2850">
        <v>6</v>
      </c>
      <c r="V2850" t="s">
        <v>123</v>
      </c>
      <c r="X2850">
        <v>4</v>
      </c>
      <c r="Y2850" t="s">
        <v>69</v>
      </c>
      <c r="AB2850">
        <v>2</v>
      </c>
      <c r="AE2850" s="16"/>
      <c r="AF2850" s="16"/>
      <c r="AG2850" s="16"/>
      <c r="AH2850" s="16"/>
      <c r="AI2850" s="16"/>
      <c r="AJ2850" s="16"/>
      <c r="AL2850" s="16"/>
      <c r="AM2850" s="16"/>
      <c r="AN2850" s="16"/>
      <c r="AO2850" s="16"/>
      <c r="AP2850" s="16"/>
      <c r="AQ2850" s="16"/>
      <c r="AR2850" s="16"/>
      <c r="AS2850" s="16"/>
      <c r="AT2850" s="16"/>
      <c r="AU2850">
        <v>0</v>
      </c>
      <c r="AV2850">
        <v>0</v>
      </c>
      <c r="AW2850">
        <v>0</v>
      </c>
      <c r="AX2850">
        <v>1</v>
      </c>
      <c r="AY2850">
        <v>0</v>
      </c>
      <c r="AZ2850">
        <v>0</v>
      </c>
    </row>
    <row r="2851" spans="1:52" x14ac:dyDescent="0.35">
      <c r="A2851">
        <v>17223</v>
      </c>
      <c r="B2851" t="s">
        <v>69</v>
      </c>
      <c r="C2851" t="s">
        <v>74</v>
      </c>
      <c r="D2851" t="s">
        <v>68</v>
      </c>
      <c r="E2851" t="s">
        <v>77</v>
      </c>
      <c r="F2851" t="s">
        <v>196</v>
      </c>
      <c r="G2851" t="s">
        <v>93</v>
      </c>
      <c r="H2851" t="s">
        <v>98</v>
      </c>
      <c r="I2851" t="s">
        <v>206</v>
      </c>
      <c r="J2851" t="s">
        <v>110</v>
      </c>
      <c r="K2851" t="s">
        <v>202</v>
      </c>
      <c r="L2851">
        <v>9</v>
      </c>
      <c r="P2851">
        <v>8</v>
      </c>
      <c r="Q2851">
        <v>9</v>
      </c>
      <c r="R2851">
        <v>8</v>
      </c>
      <c r="S2851">
        <v>9</v>
      </c>
      <c r="T2851">
        <v>9</v>
      </c>
      <c r="U2851">
        <v>9</v>
      </c>
      <c r="V2851" t="s">
        <v>123</v>
      </c>
      <c r="X2851">
        <v>4</v>
      </c>
      <c r="Y2851" t="s">
        <v>69</v>
      </c>
      <c r="AB2851">
        <v>4</v>
      </c>
      <c r="AE2851" s="16"/>
      <c r="AF2851" s="16"/>
      <c r="AG2851" s="16"/>
      <c r="AH2851" s="16"/>
      <c r="AI2851" s="16"/>
      <c r="AJ2851" s="16"/>
      <c r="AL2851" s="16"/>
      <c r="AM2851" s="16"/>
      <c r="AN2851" s="16"/>
      <c r="AO2851" s="16"/>
      <c r="AP2851" s="16"/>
      <c r="AQ2851" s="16"/>
      <c r="AR2851" s="16"/>
      <c r="AS2851" s="16"/>
      <c r="AT2851" s="16"/>
      <c r="AU2851">
        <v>0</v>
      </c>
      <c r="AV2851">
        <v>0</v>
      </c>
      <c r="AW2851">
        <v>0</v>
      </c>
      <c r="AX2851">
        <v>1</v>
      </c>
      <c r="AY2851">
        <v>0</v>
      </c>
      <c r="AZ2851">
        <v>0</v>
      </c>
    </row>
    <row r="2852" spans="1:52" x14ac:dyDescent="0.35">
      <c r="A2852">
        <v>17227</v>
      </c>
      <c r="B2852" t="s">
        <v>69</v>
      </c>
      <c r="C2852" t="s">
        <v>74</v>
      </c>
      <c r="D2852" t="s">
        <v>68</v>
      </c>
      <c r="E2852" t="s">
        <v>75</v>
      </c>
      <c r="F2852" t="s">
        <v>196</v>
      </c>
      <c r="G2852" t="s">
        <v>96</v>
      </c>
      <c r="H2852" t="s">
        <v>97</v>
      </c>
      <c r="I2852" t="s">
        <v>206</v>
      </c>
      <c r="J2852" t="s">
        <v>111</v>
      </c>
      <c r="K2852" t="s">
        <v>116</v>
      </c>
      <c r="L2852">
        <v>10</v>
      </c>
      <c r="X2852" s="16"/>
      <c r="Y2852" t="s">
        <v>69</v>
      </c>
      <c r="AB2852">
        <v>4</v>
      </c>
      <c r="AE2852" s="16"/>
      <c r="AF2852" s="16"/>
      <c r="AG2852" s="16"/>
      <c r="AH2852" s="16"/>
      <c r="AI2852" s="16"/>
      <c r="AJ2852" s="16"/>
      <c r="AK2852">
        <v>9</v>
      </c>
      <c r="AL2852" s="16">
        <v>9</v>
      </c>
      <c r="AM2852" s="16">
        <v>8</v>
      </c>
      <c r="AN2852" s="16">
        <v>8</v>
      </c>
      <c r="AO2852" s="16">
        <v>10</v>
      </c>
      <c r="AP2852" s="16">
        <v>9</v>
      </c>
      <c r="AQ2852" s="16">
        <v>3</v>
      </c>
      <c r="AR2852" s="16">
        <v>1</v>
      </c>
      <c r="AS2852" s="16">
        <v>4</v>
      </c>
      <c r="AT2852" s="16">
        <v>2</v>
      </c>
      <c r="AU2852">
        <v>1</v>
      </c>
      <c r="AV2852">
        <v>0</v>
      </c>
      <c r="AW2852">
        <v>0</v>
      </c>
      <c r="AX2852">
        <v>0</v>
      </c>
      <c r="AY2852">
        <v>0</v>
      </c>
      <c r="AZ2852">
        <v>0</v>
      </c>
    </row>
    <row r="2853" spans="1:52" x14ac:dyDescent="0.35">
      <c r="A2853">
        <v>17228</v>
      </c>
      <c r="B2853" t="s">
        <v>69</v>
      </c>
      <c r="C2853" t="s">
        <v>74</v>
      </c>
      <c r="D2853" t="s">
        <v>68</v>
      </c>
      <c r="E2853" t="s">
        <v>77</v>
      </c>
      <c r="F2853" t="s">
        <v>198</v>
      </c>
      <c r="G2853" t="s">
        <v>96</v>
      </c>
      <c r="H2853" t="s">
        <v>98</v>
      </c>
      <c r="I2853" t="s">
        <v>197</v>
      </c>
      <c r="J2853" t="s">
        <v>111</v>
      </c>
      <c r="K2853" t="s">
        <v>116</v>
      </c>
      <c r="L2853">
        <v>9</v>
      </c>
      <c r="X2853" s="16"/>
      <c r="Y2853" t="s">
        <v>69</v>
      </c>
      <c r="AB2853">
        <v>4</v>
      </c>
      <c r="AE2853" s="16"/>
      <c r="AF2853" s="16"/>
      <c r="AG2853" s="16"/>
      <c r="AH2853" s="16"/>
      <c r="AI2853" s="16"/>
      <c r="AJ2853" s="16"/>
      <c r="AK2853">
        <v>10</v>
      </c>
      <c r="AL2853" s="16">
        <v>9</v>
      </c>
      <c r="AM2853" s="16">
        <v>10</v>
      </c>
      <c r="AN2853" s="16">
        <v>9</v>
      </c>
      <c r="AO2853" s="16">
        <v>7</v>
      </c>
      <c r="AP2853" s="16">
        <v>9</v>
      </c>
      <c r="AQ2853" s="16">
        <v>1</v>
      </c>
      <c r="AR2853" s="16">
        <v>4</v>
      </c>
      <c r="AS2853" s="16">
        <v>2</v>
      </c>
      <c r="AT2853" s="16">
        <v>3</v>
      </c>
      <c r="AU2853">
        <v>1</v>
      </c>
      <c r="AV2853">
        <v>0</v>
      </c>
      <c r="AW2853">
        <v>0</v>
      </c>
      <c r="AX2853">
        <v>0</v>
      </c>
      <c r="AY2853">
        <v>1</v>
      </c>
      <c r="AZ2853">
        <v>0</v>
      </c>
    </row>
    <row r="2854" spans="1:52" x14ac:dyDescent="0.35">
      <c r="A2854">
        <v>17232</v>
      </c>
      <c r="B2854" t="s">
        <v>69</v>
      </c>
      <c r="C2854" t="s">
        <v>74</v>
      </c>
      <c r="D2854" t="s">
        <v>68</v>
      </c>
      <c r="E2854" t="s">
        <v>81</v>
      </c>
      <c r="F2854" t="s">
        <v>196</v>
      </c>
      <c r="G2854" t="s">
        <v>96</v>
      </c>
      <c r="H2854" t="s">
        <v>98</v>
      </c>
      <c r="I2854" t="s">
        <v>197</v>
      </c>
      <c r="J2854" t="s">
        <v>111</v>
      </c>
      <c r="K2854" t="s">
        <v>116</v>
      </c>
      <c r="L2854">
        <v>9</v>
      </c>
      <c r="X2854" s="16"/>
      <c r="Y2854" t="s">
        <v>68</v>
      </c>
      <c r="Z2854">
        <v>10</v>
      </c>
      <c r="AA2854">
        <v>4</v>
      </c>
      <c r="AB2854">
        <v>4</v>
      </c>
      <c r="AC2854">
        <v>10</v>
      </c>
      <c r="AD2854" t="s">
        <v>128</v>
      </c>
      <c r="AE2854" s="16">
        <v>5</v>
      </c>
      <c r="AF2854" s="16">
        <v>5</v>
      </c>
      <c r="AG2854" s="16">
        <v>4</v>
      </c>
      <c r="AH2854" s="16">
        <v>5</v>
      </c>
      <c r="AI2854" s="16">
        <v>2</v>
      </c>
      <c r="AJ2854" s="16"/>
      <c r="AK2854">
        <v>10</v>
      </c>
      <c r="AL2854" s="16">
        <v>9</v>
      </c>
      <c r="AM2854" s="16">
        <v>9</v>
      </c>
      <c r="AN2854" s="16">
        <v>10</v>
      </c>
      <c r="AO2854" s="16">
        <v>8</v>
      </c>
      <c r="AP2854" s="16">
        <v>9</v>
      </c>
      <c r="AQ2854" s="16">
        <v>2</v>
      </c>
      <c r="AR2854" s="16">
        <v>1</v>
      </c>
      <c r="AS2854" s="16">
        <v>4</v>
      </c>
      <c r="AT2854" s="16">
        <v>3</v>
      </c>
      <c r="AU2854">
        <v>0</v>
      </c>
      <c r="AV2854">
        <v>0</v>
      </c>
      <c r="AW2854">
        <v>0</v>
      </c>
      <c r="AX2854">
        <v>1</v>
      </c>
      <c r="AY2854">
        <v>1</v>
      </c>
      <c r="AZ2854">
        <v>0</v>
      </c>
    </row>
    <row r="2855" spans="1:52" x14ac:dyDescent="0.35">
      <c r="A2855">
        <v>17235</v>
      </c>
      <c r="B2855" t="s">
        <v>69</v>
      </c>
      <c r="C2855" t="s">
        <v>74</v>
      </c>
      <c r="D2855" t="s">
        <v>68</v>
      </c>
      <c r="E2855" t="s">
        <v>77</v>
      </c>
      <c r="F2855" t="s">
        <v>198</v>
      </c>
      <c r="G2855" t="s">
        <v>96</v>
      </c>
      <c r="H2855" t="s">
        <v>100</v>
      </c>
      <c r="I2855" t="s">
        <v>203</v>
      </c>
      <c r="J2855" t="s">
        <v>111</v>
      </c>
      <c r="K2855" t="s">
        <v>202</v>
      </c>
      <c r="L2855">
        <v>8</v>
      </c>
      <c r="X2855" s="16"/>
      <c r="Y2855" t="s">
        <v>68</v>
      </c>
      <c r="Z2855">
        <v>9</v>
      </c>
      <c r="AA2855">
        <v>5</v>
      </c>
      <c r="AB2855">
        <v>5</v>
      </c>
      <c r="AC2855">
        <v>7</v>
      </c>
      <c r="AD2855" t="s">
        <v>128</v>
      </c>
      <c r="AE2855" s="16">
        <v>2</v>
      </c>
      <c r="AF2855" s="16">
        <v>5</v>
      </c>
      <c r="AG2855" s="16">
        <v>3</v>
      </c>
      <c r="AH2855" s="16">
        <v>3</v>
      </c>
      <c r="AI2855" s="16">
        <v>2</v>
      </c>
      <c r="AJ2855" s="16"/>
      <c r="AK2855">
        <v>7</v>
      </c>
      <c r="AL2855" s="16">
        <v>9</v>
      </c>
      <c r="AM2855" s="16">
        <v>10</v>
      </c>
      <c r="AN2855" s="16">
        <v>8</v>
      </c>
      <c r="AO2855" s="16">
        <v>8</v>
      </c>
      <c r="AP2855" s="16">
        <v>8</v>
      </c>
      <c r="AQ2855" s="16">
        <v>3</v>
      </c>
      <c r="AR2855" s="16">
        <v>2</v>
      </c>
      <c r="AS2855" s="16">
        <v>4</v>
      </c>
      <c r="AT2855" s="16">
        <v>1</v>
      </c>
      <c r="AU2855">
        <v>1</v>
      </c>
      <c r="AV2855">
        <v>1</v>
      </c>
      <c r="AW2855">
        <v>0</v>
      </c>
      <c r="AX2855">
        <v>1</v>
      </c>
      <c r="AY2855">
        <v>0</v>
      </c>
      <c r="AZ2855">
        <v>0</v>
      </c>
    </row>
    <row r="2856" spans="1:52" x14ac:dyDescent="0.35">
      <c r="A2856">
        <v>17241</v>
      </c>
      <c r="B2856" t="s">
        <v>69</v>
      </c>
      <c r="C2856" t="s">
        <v>74</v>
      </c>
      <c r="D2856" t="s">
        <v>68</v>
      </c>
      <c r="E2856" t="s">
        <v>75</v>
      </c>
      <c r="F2856" t="s">
        <v>198</v>
      </c>
      <c r="G2856" t="s">
        <v>93</v>
      </c>
      <c r="H2856" t="s">
        <v>97</v>
      </c>
      <c r="I2856" t="s">
        <v>203</v>
      </c>
      <c r="J2856" t="s">
        <v>111</v>
      </c>
      <c r="K2856" t="s">
        <v>116</v>
      </c>
      <c r="L2856">
        <v>5</v>
      </c>
      <c r="X2856" s="16"/>
      <c r="Y2856" t="s">
        <v>69</v>
      </c>
      <c r="AB2856">
        <v>5</v>
      </c>
      <c r="AE2856" s="16"/>
      <c r="AF2856" s="16"/>
      <c r="AG2856" s="16"/>
      <c r="AH2856" s="16"/>
      <c r="AI2856" s="16"/>
      <c r="AJ2856" s="16"/>
      <c r="AK2856">
        <v>6</v>
      </c>
      <c r="AL2856" s="16">
        <v>5</v>
      </c>
      <c r="AM2856" s="16">
        <v>6</v>
      </c>
      <c r="AN2856" s="16">
        <v>5</v>
      </c>
      <c r="AO2856" s="16">
        <v>9</v>
      </c>
      <c r="AP2856" s="16">
        <v>5</v>
      </c>
      <c r="AQ2856" s="16">
        <v>1</v>
      </c>
      <c r="AR2856" s="16">
        <v>3</v>
      </c>
      <c r="AS2856" s="16">
        <v>2</v>
      </c>
      <c r="AT2856" s="16">
        <v>4</v>
      </c>
      <c r="AU2856">
        <v>1</v>
      </c>
      <c r="AV2856">
        <v>0</v>
      </c>
      <c r="AW2856">
        <v>0</v>
      </c>
      <c r="AX2856">
        <v>1</v>
      </c>
      <c r="AY2856">
        <v>0</v>
      </c>
      <c r="AZ2856">
        <v>0</v>
      </c>
    </row>
    <row r="2857" spans="1:52" x14ac:dyDescent="0.35">
      <c r="A2857">
        <v>17243</v>
      </c>
      <c r="B2857" t="s">
        <v>69</v>
      </c>
      <c r="C2857" t="s">
        <v>74</v>
      </c>
      <c r="D2857" t="s">
        <v>68</v>
      </c>
      <c r="E2857" t="s">
        <v>84</v>
      </c>
      <c r="F2857" t="s">
        <v>196</v>
      </c>
      <c r="G2857" t="s">
        <v>95</v>
      </c>
      <c r="H2857" t="s">
        <v>97</v>
      </c>
      <c r="I2857" t="s">
        <v>209</v>
      </c>
      <c r="J2857" t="s">
        <v>110</v>
      </c>
      <c r="K2857" t="s">
        <v>116</v>
      </c>
      <c r="L2857">
        <v>10</v>
      </c>
      <c r="P2857">
        <v>8</v>
      </c>
      <c r="Q2857">
        <v>6</v>
      </c>
      <c r="R2857">
        <v>8</v>
      </c>
      <c r="S2857">
        <v>9</v>
      </c>
      <c r="T2857">
        <v>10</v>
      </c>
      <c r="U2857">
        <v>6</v>
      </c>
      <c r="V2857" t="s">
        <v>123</v>
      </c>
      <c r="X2857">
        <v>4</v>
      </c>
      <c r="Y2857" t="s">
        <v>68</v>
      </c>
      <c r="Z2857">
        <v>9</v>
      </c>
      <c r="AA2857">
        <v>4</v>
      </c>
      <c r="AB2857">
        <v>4</v>
      </c>
      <c r="AC2857">
        <v>8</v>
      </c>
      <c r="AD2857" t="s">
        <v>128</v>
      </c>
      <c r="AE2857" s="16">
        <v>5</v>
      </c>
      <c r="AF2857" s="16">
        <v>5</v>
      </c>
      <c r="AG2857" s="16">
        <v>4</v>
      </c>
      <c r="AH2857" s="16">
        <v>4</v>
      </c>
      <c r="AI2857" s="16">
        <v>2</v>
      </c>
      <c r="AJ2857" s="16"/>
      <c r="AL2857" s="16"/>
      <c r="AM2857" s="16"/>
      <c r="AN2857" s="16"/>
      <c r="AO2857" s="16"/>
      <c r="AP2857" s="16"/>
      <c r="AQ2857" s="16"/>
      <c r="AR2857" s="16"/>
      <c r="AS2857" s="16"/>
      <c r="AT2857" s="16"/>
      <c r="AU2857">
        <v>1</v>
      </c>
      <c r="AV2857">
        <v>1</v>
      </c>
      <c r="AW2857">
        <v>1</v>
      </c>
      <c r="AX2857">
        <v>1</v>
      </c>
      <c r="AY2857">
        <v>0</v>
      </c>
      <c r="AZ2857">
        <v>0</v>
      </c>
    </row>
    <row r="2858" spans="1:52" x14ac:dyDescent="0.35">
      <c r="A2858">
        <v>17244</v>
      </c>
      <c r="B2858" t="s">
        <v>69</v>
      </c>
      <c r="C2858" t="s">
        <v>74</v>
      </c>
      <c r="D2858" t="s">
        <v>68</v>
      </c>
      <c r="E2858" t="s">
        <v>82</v>
      </c>
      <c r="F2858" t="s">
        <v>196</v>
      </c>
      <c r="G2858" t="s">
        <v>96</v>
      </c>
      <c r="H2858" t="s">
        <v>97</v>
      </c>
      <c r="I2858" t="s">
        <v>209</v>
      </c>
      <c r="J2858" t="s">
        <v>110</v>
      </c>
      <c r="K2858" t="s">
        <v>116</v>
      </c>
      <c r="L2858">
        <v>8</v>
      </c>
      <c r="P2858">
        <v>8</v>
      </c>
      <c r="Q2858">
        <v>8</v>
      </c>
      <c r="R2858">
        <v>8</v>
      </c>
      <c r="S2858">
        <v>10</v>
      </c>
      <c r="T2858">
        <v>9</v>
      </c>
      <c r="U2858">
        <v>9</v>
      </c>
      <c r="V2858" t="s">
        <v>123</v>
      </c>
      <c r="X2858">
        <v>4</v>
      </c>
      <c r="Y2858" t="s">
        <v>69</v>
      </c>
      <c r="AB2858">
        <v>3</v>
      </c>
      <c r="AE2858" s="16"/>
      <c r="AF2858" s="16"/>
      <c r="AG2858" s="16"/>
      <c r="AH2858" s="16"/>
      <c r="AI2858" s="16"/>
      <c r="AJ2858" s="16"/>
      <c r="AL2858" s="16"/>
      <c r="AM2858" s="16"/>
      <c r="AN2858" s="16"/>
      <c r="AO2858" s="16"/>
      <c r="AP2858" s="16"/>
      <c r="AQ2858" s="16"/>
      <c r="AR2858" s="16"/>
      <c r="AS2858" s="16"/>
      <c r="AT2858" s="16"/>
      <c r="AU2858">
        <v>0</v>
      </c>
      <c r="AV2858">
        <v>0</v>
      </c>
      <c r="AW2858">
        <v>1</v>
      </c>
      <c r="AX2858">
        <v>0</v>
      </c>
      <c r="AY2858">
        <v>0</v>
      </c>
      <c r="AZ2858">
        <v>0</v>
      </c>
    </row>
    <row r="2859" spans="1:52" x14ac:dyDescent="0.35">
      <c r="A2859">
        <v>17254</v>
      </c>
      <c r="B2859" t="s">
        <v>69</v>
      </c>
      <c r="C2859" t="s">
        <v>74</v>
      </c>
      <c r="D2859" t="s">
        <v>68</v>
      </c>
      <c r="E2859" t="s">
        <v>85</v>
      </c>
      <c r="F2859" t="s">
        <v>200</v>
      </c>
      <c r="G2859" t="s">
        <v>96</v>
      </c>
      <c r="H2859" t="s">
        <v>98</v>
      </c>
      <c r="I2859" t="s">
        <v>209</v>
      </c>
      <c r="J2859" t="s">
        <v>111</v>
      </c>
      <c r="K2859" t="s">
        <v>202</v>
      </c>
      <c r="L2859">
        <v>9</v>
      </c>
      <c r="X2859" s="16"/>
      <c r="Y2859" t="s">
        <v>69</v>
      </c>
      <c r="AB2859">
        <v>4</v>
      </c>
      <c r="AE2859" s="16"/>
      <c r="AF2859" s="16"/>
      <c r="AG2859" s="16"/>
      <c r="AH2859" s="16"/>
      <c r="AI2859" s="16"/>
      <c r="AJ2859" s="16"/>
      <c r="AK2859">
        <v>10</v>
      </c>
      <c r="AL2859" s="16">
        <v>9</v>
      </c>
      <c r="AM2859" s="16">
        <v>8</v>
      </c>
      <c r="AN2859" s="16">
        <v>9</v>
      </c>
      <c r="AO2859" s="16">
        <v>10</v>
      </c>
      <c r="AP2859" s="16">
        <v>9</v>
      </c>
      <c r="AQ2859" s="16">
        <v>2</v>
      </c>
      <c r="AR2859" s="16">
        <v>1</v>
      </c>
      <c r="AS2859" s="16">
        <v>3</v>
      </c>
      <c r="AT2859" s="16">
        <v>4</v>
      </c>
      <c r="AU2859">
        <v>1</v>
      </c>
      <c r="AV2859">
        <v>0</v>
      </c>
      <c r="AW2859">
        <v>0</v>
      </c>
      <c r="AX2859">
        <v>0</v>
      </c>
      <c r="AY2859">
        <v>0</v>
      </c>
      <c r="AZ2859">
        <v>0</v>
      </c>
    </row>
    <row r="2860" spans="1:52" x14ac:dyDescent="0.35">
      <c r="A2860">
        <v>17255</v>
      </c>
      <c r="B2860" t="s">
        <v>69</v>
      </c>
      <c r="C2860" t="s">
        <v>74</v>
      </c>
      <c r="D2860" t="s">
        <v>68</v>
      </c>
      <c r="E2860" t="s">
        <v>84</v>
      </c>
      <c r="F2860" t="s">
        <v>196</v>
      </c>
      <c r="G2860" t="s">
        <v>95</v>
      </c>
      <c r="H2860" t="s">
        <v>98</v>
      </c>
      <c r="I2860" t="s">
        <v>206</v>
      </c>
      <c r="J2860" t="s">
        <v>111</v>
      </c>
      <c r="K2860" t="s">
        <v>204</v>
      </c>
      <c r="L2860">
        <v>10</v>
      </c>
      <c r="X2860" s="16"/>
      <c r="Y2860" t="s">
        <v>68</v>
      </c>
      <c r="Z2860">
        <v>9</v>
      </c>
      <c r="AA2860">
        <v>5</v>
      </c>
      <c r="AB2860">
        <v>5</v>
      </c>
      <c r="AC2860">
        <v>10</v>
      </c>
      <c r="AD2860" t="s">
        <v>128</v>
      </c>
      <c r="AE2860" s="16">
        <v>4</v>
      </c>
      <c r="AF2860" s="16">
        <v>4</v>
      </c>
      <c r="AG2860" s="16">
        <v>5</v>
      </c>
      <c r="AH2860" s="16">
        <v>4</v>
      </c>
      <c r="AI2860" s="16">
        <v>2</v>
      </c>
      <c r="AJ2860" s="16"/>
      <c r="AK2860">
        <v>9</v>
      </c>
      <c r="AL2860" s="16">
        <v>10</v>
      </c>
      <c r="AM2860" s="16">
        <v>9</v>
      </c>
      <c r="AN2860" s="16">
        <v>7</v>
      </c>
      <c r="AO2860" s="16">
        <v>7</v>
      </c>
      <c r="AP2860" s="16">
        <v>9</v>
      </c>
      <c r="AQ2860" s="16">
        <v>3</v>
      </c>
      <c r="AR2860" s="16">
        <v>2</v>
      </c>
      <c r="AS2860" s="16">
        <v>4</v>
      </c>
      <c r="AT2860" s="16">
        <v>1</v>
      </c>
      <c r="AU2860">
        <v>1</v>
      </c>
      <c r="AV2860">
        <v>0</v>
      </c>
      <c r="AW2860">
        <v>0</v>
      </c>
      <c r="AX2860">
        <v>0</v>
      </c>
      <c r="AY2860">
        <v>0</v>
      </c>
      <c r="AZ2860">
        <v>0</v>
      </c>
    </row>
    <row r="2861" spans="1:52" x14ac:dyDescent="0.35">
      <c r="A2861">
        <v>17256</v>
      </c>
      <c r="B2861" t="s">
        <v>69</v>
      </c>
      <c r="C2861" t="s">
        <v>74</v>
      </c>
      <c r="D2861" t="s">
        <v>68</v>
      </c>
      <c r="E2861" t="s">
        <v>76</v>
      </c>
      <c r="F2861" t="s">
        <v>198</v>
      </c>
      <c r="G2861" t="s">
        <v>93</v>
      </c>
      <c r="H2861" t="s">
        <v>97</v>
      </c>
      <c r="I2861" t="s">
        <v>203</v>
      </c>
      <c r="J2861" t="s">
        <v>112</v>
      </c>
      <c r="K2861" t="s">
        <v>204</v>
      </c>
      <c r="L2861">
        <v>9</v>
      </c>
      <c r="X2861" s="16"/>
      <c r="Y2861" t="s">
        <v>68</v>
      </c>
      <c r="Z2861">
        <v>10</v>
      </c>
      <c r="AA2861">
        <v>4</v>
      </c>
      <c r="AB2861">
        <v>5</v>
      </c>
      <c r="AC2861">
        <v>10</v>
      </c>
      <c r="AD2861" t="s">
        <v>129</v>
      </c>
      <c r="AE2861" s="16">
        <v>4</v>
      </c>
      <c r="AF2861" s="16">
        <v>1</v>
      </c>
      <c r="AG2861" s="16">
        <v>4</v>
      </c>
      <c r="AH2861" s="16">
        <v>4</v>
      </c>
      <c r="AI2861" s="16"/>
      <c r="AJ2861" s="16">
        <v>2</v>
      </c>
      <c r="AK2861">
        <v>10</v>
      </c>
      <c r="AL2861" s="16">
        <v>9</v>
      </c>
      <c r="AM2861" s="16">
        <v>10</v>
      </c>
      <c r="AN2861" s="16">
        <v>9</v>
      </c>
      <c r="AO2861" s="16">
        <v>10</v>
      </c>
      <c r="AP2861" s="16">
        <v>9</v>
      </c>
      <c r="AQ2861" s="16">
        <v>2</v>
      </c>
      <c r="AR2861" s="16">
        <v>1</v>
      </c>
      <c r="AS2861" s="16">
        <v>3</v>
      </c>
      <c r="AT2861" s="16">
        <v>4</v>
      </c>
      <c r="AU2861">
        <v>1</v>
      </c>
      <c r="AV2861">
        <v>1</v>
      </c>
      <c r="AW2861">
        <v>0</v>
      </c>
      <c r="AX2861">
        <v>1</v>
      </c>
      <c r="AY2861">
        <v>0</v>
      </c>
      <c r="AZ2861">
        <v>0</v>
      </c>
    </row>
    <row r="2862" spans="1:52" x14ac:dyDescent="0.35">
      <c r="A2862">
        <v>17258</v>
      </c>
      <c r="B2862" t="s">
        <v>69</v>
      </c>
      <c r="C2862" t="s">
        <v>74</v>
      </c>
      <c r="D2862" t="s">
        <v>68</v>
      </c>
      <c r="E2862" t="s">
        <v>79</v>
      </c>
      <c r="F2862" t="s">
        <v>198</v>
      </c>
      <c r="G2862" t="s">
        <v>95</v>
      </c>
      <c r="H2862" t="s">
        <v>100</v>
      </c>
      <c r="I2862" t="s">
        <v>197</v>
      </c>
      <c r="J2862" t="s">
        <v>110</v>
      </c>
      <c r="K2862" t="s">
        <v>202</v>
      </c>
      <c r="L2862">
        <v>10</v>
      </c>
      <c r="P2862">
        <v>10</v>
      </c>
      <c r="Q2862">
        <v>9</v>
      </c>
      <c r="R2862">
        <v>10</v>
      </c>
      <c r="S2862">
        <v>8</v>
      </c>
      <c r="T2862">
        <v>9</v>
      </c>
      <c r="U2862">
        <v>9</v>
      </c>
      <c r="V2862" t="s">
        <v>124</v>
      </c>
      <c r="X2862">
        <v>4</v>
      </c>
      <c r="Y2862" t="s">
        <v>69</v>
      </c>
      <c r="AB2862">
        <v>4</v>
      </c>
      <c r="AE2862" s="16"/>
      <c r="AF2862" s="16"/>
      <c r="AG2862" s="16"/>
      <c r="AH2862" s="16"/>
      <c r="AI2862" s="16"/>
      <c r="AJ2862" s="16"/>
      <c r="AL2862" s="16"/>
      <c r="AM2862" s="16"/>
      <c r="AN2862" s="16"/>
      <c r="AO2862" s="16"/>
      <c r="AP2862" s="16"/>
      <c r="AQ2862" s="16"/>
      <c r="AR2862" s="16"/>
      <c r="AS2862" s="16"/>
      <c r="AT2862" s="16"/>
      <c r="AU2862">
        <v>0</v>
      </c>
      <c r="AV2862">
        <v>0</v>
      </c>
      <c r="AW2862">
        <v>1</v>
      </c>
      <c r="AX2862">
        <v>1</v>
      </c>
      <c r="AY2862">
        <v>0</v>
      </c>
      <c r="AZ2862">
        <v>0</v>
      </c>
    </row>
    <row r="2863" spans="1:52" x14ac:dyDescent="0.35">
      <c r="A2863">
        <v>17260</v>
      </c>
      <c r="B2863" t="s">
        <v>69</v>
      </c>
      <c r="C2863" t="s">
        <v>74</v>
      </c>
      <c r="D2863" t="s">
        <v>68</v>
      </c>
      <c r="E2863" t="s">
        <v>80</v>
      </c>
      <c r="F2863" t="s">
        <v>198</v>
      </c>
      <c r="G2863" t="s">
        <v>93</v>
      </c>
      <c r="H2863" t="s">
        <v>98</v>
      </c>
      <c r="I2863" t="s">
        <v>207</v>
      </c>
      <c r="J2863" t="s">
        <v>111</v>
      </c>
      <c r="K2863" t="s">
        <v>202</v>
      </c>
      <c r="L2863">
        <v>8</v>
      </c>
      <c r="X2863" s="16"/>
      <c r="Y2863" t="s">
        <v>69</v>
      </c>
      <c r="AB2863">
        <v>5</v>
      </c>
      <c r="AE2863" s="16"/>
      <c r="AF2863" s="16"/>
      <c r="AG2863" s="16"/>
      <c r="AH2863" s="16"/>
      <c r="AI2863" s="16"/>
      <c r="AJ2863" s="16"/>
      <c r="AK2863">
        <v>10</v>
      </c>
      <c r="AL2863" s="16">
        <v>10</v>
      </c>
      <c r="AM2863" s="16">
        <v>7</v>
      </c>
      <c r="AN2863" s="16">
        <v>10</v>
      </c>
      <c r="AO2863" s="16">
        <v>7</v>
      </c>
      <c r="AP2863" s="16">
        <v>9</v>
      </c>
      <c r="AQ2863" s="16">
        <v>4</v>
      </c>
      <c r="AR2863" s="16">
        <v>2</v>
      </c>
      <c r="AS2863" s="16">
        <v>3</v>
      </c>
      <c r="AT2863" s="16">
        <v>1</v>
      </c>
      <c r="AU2863">
        <v>1</v>
      </c>
      <c r="AV2863">
        <v>0</v>
      </c>
      <c r="AW2863">
        <v>0</v>
      </c>
      <c r="AX2863">
        <v>0</v>
      </c>
      <c r="AY2863">
        <v>1</v>
      </c>
      <c r="AZ2863">
        <v>0</v>
      </c>
    </row>
    <row r="2864" spans="1:52" x14ac:dyDescent="0.35">
      <c r="A2864">
        <v>17264</v>
      </c>
      <c r="B2864" t="s">
        <v>69</v>
      </c>
      <c r="C2864" t="s">
        <v>74</v>
      </c>
      <c r="D2864" t="s">
        <v>68</v>
      </c>
      <c r="E2864" t="s">
        <v>77</v>
      </c>
      <c r="F2864" t="s">
        <v>200</v>
      </c>
      <c r="G2864" t="s">
        <v>94</v>
      </c>
      <c r="H2864" t="s">
        <v>97</v>
      </c>
      <c r="I2864" t="s">
        <v>205</v>
      </c>
      <c r="J2864" t="s">
        <v>110</v>
      </c>
      <c r="K2864" t="s">
        <v>202</v>
      </c>
      <c r="L2864">
        <v>9</v>
      </c>
      <c r="P2864">
        <v>10</v>
      </c>
      <c r="Q2864">
        <v>10</v>
      </c>
      <c r="R2864">
        <v>9</v>
      </c>
      <c r="S2864">
        <v>9</v>
      </c>
      <c r="T2864">
        <v>9</v>
      </c>
      <c r="U2864">
        <v>10</v>
      </c>
      <c r="V2864" t="s">
        <v>124</v>
      </c>
      <c r="X2864">
        <v>5</v>
      </c>
      <c r="Y2864" t="s">
        <v>69</v>
      </c>
      <c r="AB2864">
        <v>5</v>
      </c>
      <c r="AE2864" s="16"/>
      <c r="AF2864" s="16"/>
      <c r="AG2864" s="16"/>
      <c r="AH2864" s="16"/>
      <c r="AI2864" s="16"/>
      <c r="AJ2864" s="16"/>
      <c r="AL2864" s="16"/>
      <c r="AM2864" s="16"/>
      <c r="AN2864" s="16"/>
      <c r="AO2864" s="16"/>
      <c r="AP2864" s="16"/>
      <c r="AQ2864" s="16"/>
      <c r="AR2864" s="16"/>
      <c r="AS2864" s="16"/>
      <c r="AT2864" s="16"/>
      <c r="AU2864">
        <v>1</v>
      </c>
      <c r="AV2864">
        <v>1</v>
      </c>
      <c r="AW2864">
        <v>0</v>
      </c>
      <c r="AX2864">
        <v>0</v>
      </c>
      <c r="AY2864">
        <v>0</v>
      </c>
      <c r="AZ2864">
        <v>0</v>
      </c>
    </row>
    <row r="2865" spans="1:52" x14ac:dyDescent="0.35">
      <c r="A2865">
        <v>17268</v>
      </c>
      <c r="B2865" t="s">
        <v>69</v>
      </c>
      <c r="C2865" t="s">
        <v>74</v>
      </c>
      <c r="D2865" t="s">
        <v>68</v>
      </c>
      <c r="E2865" t="s">
        <v>85</v>
      </c>
      <c r="F2865" t="s">
        <v>198</v>
      </c>
      <c r="G2865" t="s">
        <v>95</v>
      </c>
      <c r="H2865" t="s">
        <v>97</v>
      </c>
      <c r="I2865" t="s">
        <v>199</v>
      </c>
      <c r="J2865" t="s">
        <v>111</v>
      </c>
      <c r="K2865" t="s">
        <v>202</v>
      </c>
      <c r="L2865">
        <v>9</v>
      </c>
      <c r="X2865" s="16"/>
      <c r="Y2865" t="s">
        <v>68</v>
      </c>
      <c r="Z2865">
        <v>10</v>
      </c>
      <c r="AA2865">
        <v>5</v>
      </c>
      <c r="AB2865">
        <v>4</v>
      </c>
      <c r="AC2865">
        <v>9</v>
      </c>
      <c r="AD2865" t="s">
        <v>129</v>
      </c>
      <c r="AE2865" s="16">
        <v>5</v>
      </c>
      <c r="AF2865" s="16">
        <v>5</v>
      </c>
      <c r="AG2865" s="16">
        <v>5</v>
      </c>
      <c r="AH2865" s="16">
        <v>5</v>
      </c>
      <c r="AI2865" s="16"/>
      <c r="AJ2865" s="16">
        <v>2</v>
      </c>
      <c r="AK2865">
        <v>10</v>
      </c>
      <c r="AL2865" s="16">
        <v>9</v>
      </c>
      <c r="AM2865" s="16">
        <v>10</v>
      </c>
      <c r="AN2865" s="16">
        <v>8</v>
      </c>
      <c r="AO2865" s="16">
        <v>7</v>
      </c>
      <c r="AP2865" s="16">
        <v>10</v>
      </c>
      <c r="AQ2865" s="16">
        <v>3</v>
      </c>
      <c r="AR2865" s="16">
        <v>1</v>
      </c>
      <c r="AS2865" s="16">
        <v>4</v>
      </c>
      <c r="AT2865" s="16">
        <v>2</v>
      </c>
      <c r="AU2865">
        <v>1</v>
      </c>
      <c r="AV2865">
        <v>0</v>
      </c>
      <c r="AW2865">
        <v>0</v>
      </c>
      <c r="AX2865">
        <v>1</v>
      </c>
      <c r="AY2865">
        <v>0</v>
      </c>
      <c r="AZ2865">
        <v>0</v>
      </c>
    </row>
    <row r="2866" spans="1:52" x14ac:dyDescent="0.35">
      <c r="A2866">
        <v>17274</v>
      </c>
      <c r="B2866" t="s">
        <v>69</v>
      </c>
      <c r="C2866" t="s">
        <v>74</v>
      </c>
      <c r="D2866" t="s">
        <v>68</v>
      </c>
      <c r="E2866" t="s">
        <v>86</v>
      </c>
      <c r="F2866" t="s">
        <v>208</v>
      </c>
      <c r="G2866" t="s">
        <v>96</v>
      </c>
      <c r="H2866" t="s">
        <v>98</v>
      </c>
      <c r="I2866" t="s">
        <v>207</v>
      </c>
      <c r="J2866" t="s">
        <v>111</v>
      </c>
      <c r="K2866" t="s">
        <v>204</v>
      </c>
      <c r="L2866">
        <v>8</v>
      </c>
      <c r="X2866" s="16"/>
      <c r="Y2866" t="s">
        <v>68</v>
      </c>
      <c r="Z2866">
        <v>8</v>
      </c>
      <c r="AA2866">
        <v>4</v>
      </c>
      <c r="AB2866">
        <v>5</v>
      </c>
      <c r="AC2866">
        <v>9</v>
      </c>
      <c r="AD2866" t="s">
        <v>128</v>
      </c>
      <c r="AE2866" s="16">
        <v>5</v>
      </c>
      <c r="AF2866" s="16">
        <v>4</v>
      </c>
      <c r="AG2866" s="16">
        <v>5</v>
      </c>
      <c r="AH2866" s="16">
        <v>5</v>
      </c>
      <c r="AI2866" s="16">
        <v>2</v>
      </c>
      <c r="AJ2866" s="16"/>
      <c r="AK2866">
        <v>7</v>
      </c>
      <c r="AL2866" s="16">
        <v>10</v>
      </c>
      <c r="AM2866" s="16">
        <v>7</v>
      </c>
      <c r="AN2866" s="16">
        <v>7</v>
      </c>
      <c r="AO2866" s="16">
        <v>10</v>
      </c>
      <c r="AP2866" s="16">
        <v>9</v>
      </c>
      <c r="AQ2866" s="16">
        <v>4</v>
      </c>
      <c r="AR2866" s="16">
        <v>3</v>
      </c>
      <c r="AS2866" s="16">
        <v>2</v>
      </c>
      <c r="AT2866" s="16">
        <v>1</v>
      </c>
      <c r="AU2866">
        <v>1</v>
      </c>
      <c r="AV2866">
        <v>1</v>
      </c>
      <c r="AW2866">
        <v>0</v>
      </c>
      <c r="AX2866">
        <v>0</v>
      </c>
      <c r="AY2866">
        <v>1</v>
      </c>
      <c r="AZ2866">
        <v>0</v>
      </c>
    </row>
    <row r="2867" spans="1:52" x14ac:dyDescent="0.35">
      <c r="A2867">
        <v>17275</v>
      </c>
      <c r="B2867" t="s">
        <v>69</v>
      </c>
      <c r="C2867" t="s">
        <v>74</v>
      </c>
      <c r="D2867" t="s">
        <v>68</v>
      </c>
      <c r="E2867" t="s">
        <v>76</v>
      </c>
      <c r="F2867" t="s">
        <v>200</v>
      </c>
      <c r="G2867" t="s">
        <v>96</v>
      </c>
      <c r="H2867" t="s">
        <v>98</v>
      </c>
      <c r="I2867" t="s">
        <v>199</v>
      </c>
      <c r="J2867" t="s">
        <v>111</v>
      </c>
      <c r="K2867" t="s">
        <v>204</v>
      </c>
      <c r="L2867">
        <v>6</v>
      </c>
      <c r="X2867" s="16"/>
      <c r="Y2867" t="s">
        <v>69</v>
      </c>
      <c r="AB2867">
        <v>4</v>
      </c>
      <c r="AE2867" s="16"/>
      <c r="AF2867" s="16"/>
      <c r="AG2867" s="16"/>
      <c r="AH2867" s="16"/>
      <c r="AI2867" s="16"/>
      <c r="AJ2867" s="16"/>
      <c r="AK2867">
        <v>7</v>
      </c>
      <c r="AL2867" s="16">
        <v>9</v>
      </c>
      <c r="AM2867" s="16">
        <v>10</v>
      </c>
      <c r="AN2867" s="16">
        <v>6</v>
      </c>
      <c r="AO2867" s="16">
        <v>9</v>
      </c>
      <c r="AP2867" s="16">
        <v>5</v>
      </c>
      <c r="AQ2867" s="16">
        <v>1</v>
      </c>
      <c r="AR2867" s="16">
        <v>4</v>
      </c>
      <c r="AS2867" s="16">
        <v>3</v>
      </c>
      <c r="AT2867" s="16">
        <v>2</v>
      </c>
      <c r="AU2867">
        <v>0</v>
      </c>
      <c r="AV2867">
        <v>0</v>
      </c>
      <c r="AW2867">
        <v>0</v>
      </c>
      <c r="AX2867">
        <v>0</v>
      </c>
      <c r="AY2867">
        <v>1</v>
      </c>
      <c r="AZ2867">
        <v>0</v>
      </c>
    </row>
    <row r="2868" spans="1:52" x14ac:dyDescent="0.35">
      <c r="A2868">
        <v>17276</v>
      </c>
      <c r="B2868" t="s">
        <v>69</v>
      </c>
      <c r="C2868" t="s">
        <v>74</v>
      </c>
      <c r="D2868" t="s">
        <v>68</v>
      </c>
      <c r="E2868" t="s">
        <v>80</v>
      </c>
      <c r="F2868" t="s">
        <v>208</v>
      </c>
      <c r="G2868" t="s">
        <v>94</v>
      </c>
      <c r="H2868" t="s">
        <v>98</v>
      </c>
      <c r="I2868" t="s">
        <v>206</v>
      </c>
      <c r="J2868" t="s">
        <v>111</v>
      </c>
      <c r="K2868" t="s">
        <v>116</v>
      </c>
      <c r="L2868">
        <v>10</v>
      </c>
      <c r="X2868" s="16"/>
      <c r="Y2868" t="s">
        <v>68</v>
      </c>
      <c r="Z2868">
        <v>9</v>
      </c>
      <c r="AA2868">
        <v>5</v>
      </c>
      <c r="AB2868">
        <v>4</v>
      </c>
      <c r="AC2868">
        <v>10</v>
      </c>
      <c r="AD2868" t="s">
        <v>129</v>
      </c>
      <c r="AE2868" s="16">
        <v>4</v>
      </c>
      <c r="AF2868" s="16">
        <v>5</v>
      </c>
      <c r="AG2868" s="16">
        <v>5</v>
      </c>
      <c r="AH2868" s="16">
        <v>4</v>
      </c>
      <c r="AI2868" s="16"/>
      <c r="AJ2868" s="16">
        <v>2</v>
      </c>
      <c r="AK2868">
        <v>9</v>
      </c>
      <c r="AL2868" s="16">
        <v>10</v>
      </c>
      <c r="AM2868" s="16">
        <v>7</v>
      </c>
      <c r="AN2868" s="16">
        <v>9</v>
      </c>
      <c r="AO2868" s="16">
        <v>9</v>
      </c>
      <c r="AP2868" s="16">
        <v>10</v>
      </c>
      <c r="AQ2868" s="16">
        <v>2</v>
      </c>
      <c r="AR2868" s="16">
        <v>1</v>
      </c>
      <c r="AS2868" s="16">
        <v>3</v>
      </c>
      <c r="AT2868" s="16">
        <v>4</v>
      </c>
      <c r="AU2868">
        <v>0</v>
      </c>
      <c r="AV2868">
        <v>0</v>
      </c>
      <c r="AW2868">
        <v>0</v>
      </c>
      <c r="AX2868">
        <v>0</v>
      </c>
      <c r="AY2868">
        <v>1</v>
      </c>
      <c r="AZ2868">
        <v>0</v>
      </c>
    </row>
    <row r="2869" spans="1:52" x14ac:dyDescent="0.35">
      <c r="A2869">
        <v>17277</v>
      </c>
      <c r="B2869" t="s">
        <v>69</v>
      </c>
      <c r="C2869" t="s">
        <v>74</v>
      </c>
      <c r="D2869" t="s">
        <v>68</v>
      </c>
      <c r="E2869" t="s">
        <v>81</v>
      </c>
      <c r="F2869" t="s">
        <v>198</v>
      </c>
      <c r="G2869" t="s">
        <v>95</v>
      </c>
      <c r="H2869" t="s">
        <v>97</v>
      </c>
      <c r="I2869" t="s">
        <v>197</v>
      </c>
      <c r="J2869" t="s">
        <v>111</v>
      </c>
      <c r="K2869" t="s">
        <v>202</v>
      </c>
      <c r="L2869">
        <v>8</v>
      </c>
      <c r="X2869" s="16"/>
      <c r="Y2869" t="s">
        <v>69</v>
      </c>
      <c r="AB2869">
        <v>4</v>
      </c>
      <c r="AE2869" s="16"/>
      <c r="AF2869" s="16"/>
      <c r="AG2869" s="16"/>
      <c r="AH2869" s="16"/>
      <c r="AI2869" s="16"/>
      <c r="AJ2869" s="16"/>
      <c r="AK2869">
        <v>10</v>
      </c>
      <c r="AL2869" s="16">
        <v>10</v>
      </c>
      <c r="AM2869" s="16">
        <v>9</v>
      </c>
      <c r="AN2869" s="16">
        <v>9</v>
      </c>
      <c r="AO2869" s="16">
        <v>8</v>
      </c>
      <c r="AP2869" s="16">
        <v>9</v>
      </c>
      <c r="AQ2869" s="16">
        <v>1</v>
      </c>
      <c r="AR2869" s="16">
        <v>2</v>
      </c>
      <c r="AS2869" s="16">
        <v>3</v>
      </c>
      <c r="AT2869" s="16">
        <v>4</v>
      </c>
      <c r="AU2869">
        <v>0</v>
      </c>
      <c r="AV2869">
        <v>1</v>
      </c>
      <c r="AW2869">
        <v>1</v>
      </c>
      <c r="AX2869">
        <v>1</v>
      </c>
      <c r="AY2869">
        <v>1</v>
      </c>
      <c r="AZ2869">
        <v>0</v>
      </c>
    </row>
    <row r="2870" spans="1:52" x14ac:dyDescent="0.35">
      <c r="A2870">
        <v>17281</v>
      </c>
      <c r="B2870" t="s">
        <v>69</v>
      </c>
      <c r="C2870" t="s">
        <v>74</v>
      </c>
      <c r="D2870" t="s">
        <v>68</v>
      </c>
      <c r="E2870" t="s">
        <v>80</v>
      </c>
      <c r="F2870" t="s">
        <v>198</v>
      </c>
      <c r="G2870" t="s">
        <v>96</v>
      </c>
      <c r="H2870" t="s">
        <v>98</v>
      </c>
      <c r="I2870" t="s">
        <v>207</v>
      </c>
      <c r="J2870" t="s">
        <v>111</v>
      </c>
      <c r="K2870" t="s">
        <v>202</v>
      </c>
      <c r="L2870">
        <v>9</v>
      </c>
      <c r="X2870" s="16"/>
      <c r="Y2870" t="s">
        <v>68</v>
      </c>
      <c r="Z2870">
        <v>10</v>
      </c>
      <c r="AA2870">
        <v>5</v>
      </c>
      <c r="AB2870">
        <v>4</v>
      </c>
      <c r="AC2870">
        <v>9</v>
      </c>
      <c r="AD2870" t="s">
        <v>129</v>
      </c>
      <c r="AE2870" s="16">
        <v>4</v>
      </c>
      <c r="AF2870" s="16">
        <v>4</v>
      </c>
      <c r="AG2870" s="16">
        <v>4</v>
      </c>
      <c r="AH2870" s="16">
        <v>4</v>
      </c>
      <c r="AI2870" s="16"/>
      <c r="AJ2870" s="16">
        <v>2</v>
      </c>
      <c r="AK2870">
        <v>10</v>
      </c>
      <c r="AL2870" s="16">
        <v>10</v>
      </c>
      <c r="AM2870" s="16">
        <v>10</v>
      </c>
      <c r="AN2870" s="16">
        <v>7</v>
      </c>
      <c r="AO2870" s="16">
        <v>10</v>
      </c>
      <c r="AP2870" s="16">
        <v>9</v>
      </c>
      <c r="AQ2870" s="16">
        <v>3</v>
      </c>
      <c r="AR2870" s="16">
        <v>2</v>
      </c>
      <c r="AS2870" s="16">
        <v>1</v>
      </c>
      <c r="AT2870" s="16">
        <v>4</v>
      </c>
      <c r="AU2870">
        <v>0</v>
      </c>
      <c r="AV2870">
        <v>1</v>
      </c>
      <c r="AW2870">
        <v>0</v>
      </c>
      <c r="AX2870">
        <v>0</v>
      </c>
      <c r="AY2870">
        <v>1</v>
      </c>
      <c r="AZ2870">
        <v>0</v>
      </c>
    </row>
    <row r="2871" spans="1:52" x14ac:dyDescent="0.35">
      <c r="A2871">
        <v>17282</v>
      </c>
      <c r="B2871" t="s">
        <v>69</v>
      </c>
      <c r="C2871" t="s">
        <v>74</v>
      </c>
      <c r="D2871" t="s">
        <v>68</v>
      </c>
      <c r="E2871" t="s">
        <v>75</v>
      </c>
      <c r="F2871" t="s">
        <v>196</v>
      </c>
      <c r="G2871" t="s">
        <v>95</v>
      </c>
      <c r="H2871" t="s">
        <v>97</v>
      </c>
      <c r="I2871" t="s">
        <v>209</v>
      </c>
      <c r="J2871" t="s">
        <v>111</v>
      </c>
      <c r="K2871" t="s">
        <v>117</v>
      </c>
      <c r="L2871">
        <v>9</v>
      </c>
      <c r="X2871" s="16"/>
      <c r="Y2871" t="s">
        <v>69</v>
      </c>
      <c r="AB2871">
        <v>5</v>
      </c>
      <c r="AE2871" s="16"/>
      <c r="AF2871" s="16"/>
      <c r="AG2871" s="16"/>
      <c r="AH2871" s="16"/>
      <c r="AI2871" s="16"/>
      <c r="AJ2871" s="16"/>
      <c r="AK2871">
        <v>10</v>
      </c>
      <c r="AL2871" s="16">
        <v>9</v>
      </c>
      <c r="AM2871" s="16">
        <v>8</v>
      </c>
      <c r="AN2871" s="16">
        <v>8</v>
      </c>
      <c r="AO2871" s="16">
        <v>7</v>
      </c>
      <c r="AP2871" s="16">
        <v>9</v>
      </c>
      <c r="AQ2871" s="16">
        <v>2</v>
      </c>
      <c r="AR2871" s="16">
        <v>1</v>
      </c>
      <c r="AS2871" s="16">
        <v>3</v>
      </c>
      <c r="AT2871" s="16">
        <v>4</v>
      </c>
      <c r="AU2871">
        <v>0</v>
      </c>
      <c r="AV2871">
        <v>0</v>
      </c>
      <c r="AW2871">
        <v>0</v>
      </c>
      <c r="AX2871">
        <v>1</v>
      </c>
      <c r="AY2871">
        <v>0</v>
      </c>
      <c r="AZ2871">
        <v>0</v>
      </c>
    </row>
    <row r="2872" spans="1:52" x14ac:dyDescent="0.35">
      <c r="A2872">
        <v>17285</v>
      </c>
      <c r="B2872" t="s">
        <v>69</v>
      </c>
      <c r="C2872" t="s">
        <v>74</v>
      </c>
      <c r="D2872" t="s">
        <v>68</v>
      </c>
      <c r="E2872" t="s">
        <v>84</v>
      </c>
      <c r="F2872" t="s">
        <v>198</v>
      </c>
      <c r="G2872" t="s">
        <v>94</v>
      </c>
      <c r="H2872" t="s">
        <v>97</v>
      </c>
      <c r="I2872" t="s">
        <v>205</v>
      </c>
      <c r="J2872" t="s">
        <v>111</v>
      </c>
      <c r="K2872" t="s">
        <v>116</v>
      </c>
      <c r="L2872">
        <v>5</v>
      </c>
      <c r="X2872" s="16"/>
      <c r="Y2872" t="s">
        <v>68</v>
      </c>
      <c r="Z2872">
        <v>6</v>
      </c>
      <c r="AA2872">
        <v>3</v>
      </c>
      <c r="AB2872">
        <v>2</v>
      </c>
      <c r="AC2872">
        <v>4</v>
      </c>
      <c r="AD2872" t="s">
        <v>128</v>
      </c>
      <c r="AE2872" s="16">
        <v>2</v>
      </c>
      <c r="AF2872" s="16">
        <v>2</v>
      </c>
      <c r="AG2872" s="16">
        <v>3</v>
      </c>
      <c r="AH2872" s="16">
        <v>3</v>
      </c>
      <c r="AI2872" s="16">
        <v>2</v>
      </c>
      <c r="AJ2872" s="16"/>
      <c r="AK2872">
        <v>6</v>
      </c>
      <c r="AL2872" s="16">
        <v>4</v>
      </c>
      <c r="AM2872" s="16">
        <v>6</v>
      </c>
      <c r="AN2872" s="16">
        <v>4</v>
      </c>
      <c r="AO2872" s="16">
        <v>5</v>
      </c>
      <c r="AP2872" s="16">
        <v>5</v>
      </c>
      <c r="AQ2872" s="16">
        <v>2</v>
      </c>
      <c r="AR2872" s="16">
        <v>1</v>
      </c>
      <c r="AS2872" s="16">
        <v>4</v>
      </c>
      <c r="AT2872" s="16">
        <v>3</v>
      </c>
      <c r="AU2872">
        <v>1</v>
      </c>
      <c r="AV2872">
        <v>0</v>
      </c>
      <c r="AW2872">
        <v>0</v>
      </c>
      <c r="AX2872">
        <v>0</v>
      </c>
      <c r="AY2872">
        <v>1</v>
      </c>
      <c r="AZ2872">
        <v>0</v>
      </c>
    </row>
    <row r="2873" spans="1:52" x14ac:dyDescent="0.35">
      <c r="A2873">
        <v>17288</v>
      </c>
      <c r="B2873" t="s">
        <v>69</v>
      </c>
      <c r="C2873" t="s">
        <v>74</v>
      </c>
      <c r="D2873" t="s">
        <v>68</v>
      </c>
      <c r="E2873" t="s">
        <v>81</v>
      </c>
      <c r="F2873" t="s">
        <v>196</v>
      </c>
      <c r="G2873" t="s">
        <v>96</v>
      </c>
      <c r="H2873" t="s">
        <v>98</v>
      </c>
      <c r="I2873" t="s">
        <v>206</v>
      </c>
      <c r="J2873" t="s">
        <v>111</v>
      </c>
      <c r="K2873" t="s">
        <v>204</v>
      </c>
      <c r="L2873">
        <v>8</v>
      </c>
      <c r="X2873" s="16"/>
      <c r="Y2873" t="s">
        <v>68</v>
      </c>
      <c r="Z2873">
        <v>9</v>
      </c>
      <c r="AA2873">
        <v>4</v>
      </c>
      <c r="AB2873">
        <v>4</v>
      </c>
      <c r="AC2873">
        <v>7</v>
      </c>
      <c r="AD2873" t="s">
        <v>128</v>
      </c>
      <c r="AE2873" s="16">
        <v>5</v>
      </c>
      <c r="AF2873" s="16">
        <v>4</v>
      </c>
      <c r="AG2873" s="16">
        <v>4</v>
      </c>
      <c r="AH2873" s="16">
        <v>4</v>
      </c>
      <c r="AI2873" s="16">
        <v>1</v>
      </c>
      <c r="AJ2873" s="16"/>
      <c r="AK2873">
        <v>8</v>
      </c>
      <c r="AL2873" s="16">
        <v>8</v>
      </c>
      <c r="AM2873" s="16">
        <v>10</v>
      </c>
      <c r="AN2873" s="16">
        <v>10</v>
      </c>
      <c r="AO2873" s="16">
        <v>8</v>
      </c>
      <c r="AP2873" s="16">
        <v>9</v>
      </c>
      <c r="AQ2873" s="16">
        <v>1</v>
      </c>
      <c r="AR2873" s="16">
        <v>4</v>
      </c>
      <c r="AS2873" s="16">
        <v>3</v>
      </c>
      <c r="AT2873" s="16">
        <v>2</v>
      </c>
      <c r="AU2873">
        <v>0</v>
      </c>
      <c r="AV2873">
        <v>0</v>
      </c>
      <c r="AW2873">
        <v>0</v>
      </c>
      <c r="AX2873">
        <v>1</v>
      </c>
      <c r="AY2873">
        <v>0</v>
      </c>
      <c r="AZ2873">
        <v>0</v>
      </c>
    </row>
    <row r="2874" spans="1:52" x14ac:dyDescent="0.35">
      <c r="A2874">
        <v>17289</v>
      </c>
      <c r="B2874" t="s">
        <v>69</v>
      </c>
      <c r="C2874" t="s">
        <v>74</v>
      </c>
      <c r="D2874" t="s">
        <v>68</v>
      </c>
      <c r="E2874" t="s">
        <v>82</v>
      </c>
      <c r="F2874" t="s">
        <v>198</v>
      </c>
      <c r="G2874" t="s">
        <v>95</v>
      </c>
      <c r="H2874" t="s">
        <v>97</v>
      </c>
      <c r="I2874" t="s">
        <v>207</v>
      </c>
      <c r="J2874" t="s">
        <v>111</v>
      </c>
      <c r="K2874" t="s">
        <v>202</v>
      </c>
      <c r="L2874">
        <v>8</v>
      </c>
      <c r="X2874" s="16"/>
      <c r="Y2874" t="s">
        <v>69</v>
      </c>
      <c r="AB2874">
        <v>4</v>
      </c>
      <c r="AE2874" s="16"/>
      <c r="AF2874" s="16"/>
      <c r="AG2874" s="16"/>
      <c r="AH2874" s="16"/>
      <c r="AI2874" s="16"/>
      <c r="AJ2874" s="16"/>
      <c r="AK2874">
        <v>9</v>
      </c>
      <c r="AL2874" s="16">
        <v>7</v>
      </c>
      <c r="AM2874" s="16">
        <v>8</v>
      </c>
      <c r="AN2874" s="16">
        <v>9</v>
      </c>
      <c r="AO2874" s="16">
        <v>9</v>
      </c>
      <c r="AP2874" s="16">
        <v>9</v>
      </c>
      <c r="AQ2874" s="16">
        <v>1</v>
      </c>
      <c r="AR2874" s="16">
        <v>2</v>
      </c>
      <c r="AS2874" s="16">
        <v>3</v>
      </c>
      <c r="AT2874" s="16">
        <v>4</v>
      </c>
      <c r="AU2874">
        <v>1</v>
      </c>
      <c r="AV2874">
        <v>1</v>
      </c>
      <c r="AW2874">
        <v>1</v>
      </c>
      <c r="AX2874">
        <v>0</v>
      </c>
      <c r="AY2874">
        <v>0</v>
      </c>
      <c r="AZ2874">
        <v>0</v>
      </c>
    </row>
    <row r="2875" spans="1:52" x14ac:dyDescent="0.35">
      <c r="A2875">
        <v>17292</v>
      </c>
      <c r="B2875" t="s">
        <v>69</v>
      </c>
      <c r="C2875" t="s">
        <v>74</v>
      </c>
      <c r="D2875" t="s">
        <v>68</v>
      </c>
      <c r="E2875" t="s">
        <v>83</v>
      </c>
      <c r="F2875" t="s">
        <v>198</v>
      </c>
      <c r="G2875" t="s">
        <v>93</v>
      </c>
      <c r="H2875" t="s">
        <v>97</v>
      </c>
      <c r="I2875" t="s">
        <v>199</v>
      </c>
      <c r="J2875" t="s">
        <v>111</v>
      </c>
      <c r="K2875" t="s">
        <v>116</v>
      </c>
      <c r="L2875">
        <v>9</v>
      </c>
      <c r="X2875" s="16"/>
      <c r="Y2875" t="s">
        <v>69</v>
      </c>
      <c r="AB2875">
        <v>5</v>
      </c>
      <c r="AE2875" s="16"/>
      <c r="AF2875" s="16"/>
      <c r="AG2875" s="16"/>
      <c r="AH2875" s="16"/>
      <c r="AI2875" s="16"/>
      <c r="AJ2875" s="16"/>
      <c r="AK2875">
        <v>10</v>
      </c>
      <c r="AL2875" s="16">
        <v>9</v>
      </c>
      <c r="AM2875" s="16">
        <v>10</v>
      </c>
      <c r="AN2875" s="16">
        <v>8</v>
      </c>
      <c r="AO2875" s="16">
        <v>7</v>
      </c>
      <c r="AP2875" s="16">
        <v>9</v>
      </c>
      <c r="AQ2875" s="16">
        <v>2</v>
      </c>
      <c r="AR2875" s="16">
        <v>1</v>
      </c>
      <c r="AS2875" s="16">
        <v>3</v>
      </c>
      <c r="AT2875" s="16">
        <v>4</v>
      </c>
      <c r="AU2875">
        <v>1</v>
      </c>
      <c r="AV2875">
        <v>0</v>
      </c>
      <c r="AW2875">
        <v>0</v>
      </c>
      <c r="AX2875">
        <v>0</v>
      </c>
      <c r="AY2875">
        <v>0</v>
      </c>
      <c r="AZ2875">
        <v>0</v>
      </c>
    </row>
    <row r="2876" spans="1:52" x14ac:dyDescent="0.35">
      <c r="A2876">
        <v>17295</v>
      </c>
      <c r="B2876" t="s">
        <v>69</v>
      </c>
      <c r="C2876" t="s">
        <v>74</v>
      </c>
      <c r="D2876" t="s">
        <v>68</v>
      </c>
      <c r="E2876" t="s">
        <v>78</v>
      </c>
      <c r="F2876" t="s">
        <v>208</v>
      </c>
      <c r="G2876" t="s">
        <v>94</v>
      </c>
      <c r="H2876" t="s">
        <v>98</v>
      </c>
      <c r="I2876" t="s">
        <v>209</v>
      </c>
      <c r="J2876" t="s">
        <v>111</v>
      </c>
      <c r="K2876" t="s">
        <v>202</v>
      </c>
      <c r="L2876">
        <v>6</v>
      </c>
      <c r="X2876" s="16"/>
      <c r="Y2876" t="s">
        <v>68</v>
      </c>
      <c r="Z2876">
        <v>7</v>
      </c>
      <c r="AA2876">
        <v>4</v>
      </c>
      <c r="AB2876">
        <v>3</v>
      </c>
      <c r="AC2876">
        <v>4</v>
      </c>
      <c r="AD2876" t="s">
        <v>129</v>
      </c>
      <c r="AE2876" s="16">
        <v>5</v>
      </c>
      <c r="AF2876" s="16">
        <v>4</v>
      </c>
      <c r="AG2876" s="16">
        <v>5</v>
      </c>
      <c r="AH2876" s="16">
        <v>4</v>
      </c>
      <c r="AI2876" s="16"/>
      <c r="AJ2876" s="16">
        <v>2</v>
      </c>
      <c r="AK2876">
        <v>5</v>
      </c>
      <c r="AL2876" s="16">
        <v>7</v>
      </c>
      <c r="AM2876" s="16">
        <v>8</v>
      </c>
      <c r="AN2876" s="16">
        <v>7</v>
      </c>
      <c r="AO2876" s="16">
        <v>4</v>
      </c>
      <c r="AP2876" s="16">
        <v>4</v>
      </c>
      <c r="AQ2876" s="16">
        <v>4</v>
      </c>
      <c r="AR2876" s="16">
        <v>2</v>
      </c>
      <c r="AS2876" s="16">
        <v>3</v>
      </c>
      <c r="AT2876" s="16">
        <v>1</v>
      </c>
      <c r="AU2876">
        <v>1</v>
      </c>
      <c r="AV2876">
        <v>0</v>
      </c>
      <c r="AW2876">
        <v>1</v>
      </c>
      <c r="AX2876">
        <v>1</v>
      </c>
      <c r="AY2876">
        <v>0</v>
      </c>
      <c r="AZ2876">
        <v>0</v>
      </c>
    </row>
    <row r="2877" spans="1:52" x14ac:dyDescent="0.35">
      <c r="A2877">
        <v>17296</v>
      </c>
      <c r="B2877" t="s">
        <v>69</v>
      </c>
      <c r="C2877" t="s">
        <v>74</v>
      </c>
      <c r="D2877" t="s">
        <v>68</v>
      </c>
      <c r="E2877" t="s">
        <v>85</v>
      </c>
      <c r="F2877" t="s">
        <v>196</v>
      </c>
      <c r="G2877" t="s">
        <v>93</v>
      </c>
      <c r="H2877" t="s">
        <v>98</v>
      </c>
      <c r="I2877" t="s">
        <v>209</v>
      </c>
      <c r="J2877" t="s">
        <v>111</v>
      </c>
      <c r="K2877" t="s">
        <v>116</v>
      </c>
      <c r="L2877">
        <v>9</v>
      </c>
      <c r="X2877" s="16"/>
      <c r="Y2877" t="s">
        <v>68</v>
      </c>
      <c r="Z2877">
        <v>10</v>
      </c>
      <c r="AA2877">
        <v>4</v>
      </c>
      <c r="AB2877">
        <v>4</v>
      </c>
      <c r="AC2877">
        <v>10</v>
      </c>
      <c r="AD2877" t="s">
        <v>129</v>
      </c>
      <c r="AE2877" s="16">
        <v>4</v>
      </c>
      <c r="AF2877" s="16">
        <v>3</v>
      </c>
      <c r="AG2877" s="16">
        <v>5</v>
      </c>
      <c r="AH2877" s="16">
        <v>4</v>
      </c>
      <c r="AI2877" s="16"/>
      <c r="AJ2877" s="16">
        <v>2</v>
      </c>
      <c r="AK2877">
        <v>10</v>
      </c>
      <c r="AL2877" s="16">
        <v>9</v>
      </c>
      <c r="AM2877" s="16">
        <v>10</v>
      </c>
      <c r="AN2877" s="16">
        <v>9</v>
      </c>
      <c r="AO2877" s="16">
        <v>7</v>
      </c>
      <c r="AP2877" s="16">
        <v>9</v>
      </c>
      <c r="AQ2877" s="16">
        <v>1</v>
      </c>
      <c r="AR2877" s="16">
        <v>4</v>
      </c>
      <c r="AS2877" s="16">
        <v>3</v>
      </c>
      <c r="AT2877" s="16">
        <v>2</v>
      </c>
      <c r="AU2877">
        <v>1</v>
      </c>
      <c r="AV2877">
        <v>0</v>
      </c>
      <c r="AW2877">
        <v>1</v>
      </c>
      <c r="AX2877">
        <v>1</v>
      </c>
      <c r="AY2877">
        <v>0</v>
      </c>
      <c r="AZ2877">
        <v>0</v>
      </c>
    </row>
    <row r="2878" spans="1:52" x14ac:dyDescent="0.35">
      <c r="A2878">
        <v>17297</v>
      </c>
      <c r="B2878" t="s">
        <v>69</v>
      </c>
      <c r="C2878" t="s">
        <v>74</v>
      </c>
      <c r="D2878" t="s">
        <v>68</v>
      </c>
      <c r="E2878" t="s">
        <v>76</v>
      </c>
      <c r="F2878" t="s">
        <v>198</v>
      </c>
      <c r="G2878" t="s">
        <v>96</v>
      </c>
      <c r="H2878" t="s">
        <v>98</v>
      </c>
      <c r="I2878" t="s">
        <v>199</v>
      </c>
      <c r="J2878" t="s">
        <v>111</v>
      </c>
      <c r="K2878" t="s">
        <v>202</v>
      </c>
      <c r="L2878">
        <v>9</v>
      </c>
      <c r="X2878" s="16"/>
      <c r="Y2878" t="s">
        <v>68</v>
      </c>
      <c r="Z2878">
        <v>10</v>
      </c>
      <c r="AA2878">
        <v>4</v>
      </c>
      <c r="AB2878">
        <v>4</v>
      </c>
      <c r="AC2878">
        <v>9</v>
      </c>
      <c r="AD2878" t="s">
        <v>128</v>
      </c>
      <c r="AE2878" s="16">
        <v>4</v>
      </c>
      <c r="AF2878" s="16">
        <v>2</v>
      </c>
      <c r="AG2878" s="16">
        <v>5</v>
      </c>
      <c r="AH2878" s="16">
        <v>4</v>
      </c>
      <c r="AI2878" s="16">
        <v>1</v>
      </c>
      <c r="AJ2878" s="16"/>
      <c r="AK2878">
        <v>10</v>
      </c>
      <c r="AL2878" s="16">
        <v>8</v>
      </c>
      <c r="AM2878" s="16">
        <v>8</v>
      </c>
      <c r="AN2878" s="16">
        <v>8</v>
      </c>
      <c r="AO2878" s="16">
        <v>9</v>
      </c>
      <c r="AP2878" s="16">
        <v>9</v>
      </c>
      <c r="AQ2878" s="16">
        <v>1</v>
      </c>
      <c r="AR2878" s="16">
        <v>3</v>
      </c>
      <c r="AS2878" s="16">
        <v>2</v>
      </c>
      <c r="AT2878" s="16">
        <v>4</v>
      </c>
      <c r="AU2878">
        <v>1</v>
      </c>
      <c r="AV2878">
        <v>0</v>
      </c>
      <c r="AW2878">
        <v>0</v>
      </c>
      <c r="AX2878">
        <v>1</v>
      </c>
      <c r="AY2878">
        <v>0</v>
      </c>
      <c r="AZ2878">
        <v>0</v>
      </c>
    </row>
    <row r="2879" spans="1:52" x14ac:dyDescent="0.35">
      <c r="A2879">
        <v>17301</v>
      </c>
      <c r="B2879" t="s">
        <v>69</v>
      </c>
      <c r="C2879" t="s">
        <v>74</v>
      </c>
      <c r="D2879" t="s">
        <v>68</v>
      </c>
      <c r="E2879" t="s">
        <v>79</v>
      </c>
      <c r="F2879" t="s">
        <v>198</v>
      </c>
      <c r="G2879" t="s">
        <v>95</v>
      </c>
      <c r="H2879" t="s">
        <v>97</v>
      </c>
      <c r="I2879" t="s">
        <v>209</v>
      </c>
      <c r="J2879" t="s">
        <v>111</v>
      </c>
      <c r="K2879" t="s">
        <v>202</v>
      </c>
      <c r="L2879">
        <v>9</v>
      </c>
      <c r="X2879" s="16"/>
      <c r="Y2879" t="s">
        <v>69</v>
      </c>
      <c r="AB2879">
        <v>4</v>
      </c>
      <c r="AE2879" s="16"/>
      <c r="AF2879" s="16"/>
      <c r="AG2879" s="16"/>
      <c r="AH2879" s="16"/>
      <c r="AI2879" s="16"/>
      <c r="AJ2879" s="16"/>
      <c r="AK2879">
        <v>10</v>
      </c>
      <c r="AL2879" s="16">
        <v>9</v>
      </c>
      <c r="AM2879" s="16">
        <v>7</v>
      </c>
      <c r="AN2879" s="16">
        <v>8</v>
      </c>
      <c r="AO2879" s="16">
        <v>7</v>
      </c>
      <c r="AP2879" s="16">
        <v>9</v>
      </c>
      <c r="AQ2879" s="16">
        <v>2</v>
      </c>
      <c r="AR2879" s="16">
        <v>4</v>
      </c>
      <c r="AS2879" s="16">
        <v>1</v>
      </c>
      <c r="AT2879" s="16">
        <v>3</v>
      </c>
      <c r="AU2879">
        <v>0</v>
      </c>
      <c r="AV2879">
        <v>0</v>
      </c>
      <c r="AW2879">
        <v>0</v>
      </c>
      <c r="AX2879">
        <v>1</v>
      </c>
      <c r="AY2879">
        <v>0</v>
      </c>
      <c r="AZ2879">
        <v>0</v>
      </c>
    </row>
    <row r="2880" spans="1:52" x14ac:dyDescent="0.35">
      <c r="A2880">
        <v>17307</v>
      </c>
      <c r="B2880" t="s">
        <v>69</v>
      </c>
      <c r="C2880" t="s">
        <v>74</v>
      </c>
      <c r="D2880" t="s">
        <v>68</v>
      </c>
      <c r="E2880" t="s">
        <v>75</v>
      </c>
      <c r="F2880" t="s">
        <v>198</v>
      </c>
      <c r="G2880" t="s">
        <v>93</v>
      </c>
      <c r="H2880" t="s">
        <v>98</v>
      </c>
      <c r="I2880" t="s">
        <v>199</v>
      </c>
      <c r="J2880" t="s">
        <v>111</v>
      </c>
      <c r="K2880" t="s">
        <v>202</v>
      </c>
      <c r="L2880">
        <v>7</v>
      </c>
      <c r="X2880" s="16"/>
      <c r="Y2880" t="s">
        <v>69</v>
      </c>
      <c r="AB2880">
        <v>4</v>
      </c>
      <c r="AE2880" s="16"/>
      <c r="AF2880" s="16"/>
      <c r="AG2880" s="16"/>
      <c r="AH2880" s="16"/>
      <c r="AI2880" s="16"/>
      <c r="AJ2880" s="16"/>
      <c r="AK2880">
        <v>9</v>
      </c>
      <c r="AL2880" s="16">
        <v>9</v>
      </c>
      <c r="AM2880" s="16">
        <v>9</v>
      </c>
      <c r="AN2880" s="16">
        <v>7</v>
      </c>
      <c r="AO2880" s="16">
        <v>9</v>
      </c>
      <c r="AP2880" s="16">
        <v>10</v>
      </c>
      <c r="AQ2880" s="16">
        <v>1</v>
      </c>
      <c r="AR2880" s="16">
        <v>2</v>
      </c>
      <c r="AS2880" s="16">
        <v>4</v>
      </c>
      <c r="AT2880" s="16">
        <v>3</v>
      </c>
      <c r="AU2880">
        <v>1</v>
      </c>
      <c r="AV2880">
        <v>0</v>
      </c>
      <c r="AW2880">
        <v>0</v>
      </c>
      <c r="AX2880">
        <v>0</v>
      </c>
      <c r="AY2880">
        <v>0</v>
      </c>
      <c r="AZ2880">
        <v>0</v>
      </c>
    </row>
    <row r="2881" spans="1:52" x14ac:dyDescent="0.35">
      <c r="A2881">
        <v>17308</v>
      </c>
      <c r="B2881" t="s">
        <v>69</v>
      </c>
      <c r="C2881" t="s">
        <v>74</v>
      </c>
      <c r="D2881" t="s">
        <v>68</v>
      </c>
      <c r="E2881" t="s">
        <v>83</v>
      </c>
      <c r="F2881" t="s">
        <v>200</v>
      </c>
      <c r="G2881" t="s">
        <v>93</v>
      </c>
      <c r="H2881" t="s">
        <v>98</v>
      </c>
      <c r="I2881" t="s">
        <v>207</v>
      </c>
      <c r="J2881" t="s">
        <v>111</v>
      </c>
      <c r="K2881" t="s">
        <v>202</v>
      </c>
      <c r="L2881">
        <v>8</v>
      </c>
      <c r="X2881" s="16"/>
      <c r="Y2881" t="s">
        <v>69</v>
      </c>
      <c r="AB2881">
        <v>4</v>
      </c>
      <c r="AE2881" s="16"/>
      <c r="AF2881" s="16"/>
      <c r="AG2881" s="16"/>
      <c r="AH2881" s="16"/>
      <c r="AI2881" s="16"/>
      <c r="AJ2881" s="16"/>
      <c r="AK2881">
        <v>6</v>
      </c>
      <c r="AL2881" s="16">
        <v>7</v>
      </c>
      <c r="AM2881" s="16">
        <v>8</v>
      </c>
      <c r="AN2881" s="16">
        <v>5</v>
      </c>
      <c r="AO2881" s="16">
        <v>5</v>
      </c>
      <c r="AP2881" s="16">
        <v>6</v>
      </c>
      <c r="AQ2881" s="16">
        <v>3</v>
      </c>
      <c r="AR2881" s="16">
        <v>1</v>
      </c>
      <c r="AS2881" s="16">
        <v>2</v>
      </c>
      <c r="AT2881" s="16">
        <v>4</v>
      </c>
      <c r="AU2881">
        <v>0</v>
      </c>
      <c r="AV2881">
        <v>1</v>
      </c>
      <c r="AW2881">
        <v>0</v>
      </c>
      <c r="AX2881">
        <v>0</v>
      </c>
      <c r="AY2881">
        <v>1</v>
      </c>
      <c r="AZ2881">
        <v>0</v>
      </c>
    </row>
    <row r="2882" spans="1:52" x14ac:dyDescent="0.35">
      <c r="A2882">
        <v>17310</v>
      </c>
      <c r="B2882" t="s">
        <v>69</v>
      </c>
      <c r="C2882" t="s">
        <v>74</v>
      </c>
      <c r="D2882" t="s">
        <v>68</v>
      </c>
      <c r="E2882" t="s">
        <v>82</v>
      </c>
      <c r="F2882" t="s">
        <v>198</v>
      </c>
      <c r="G2882" t="s">
        <v>95</v>
      </c>
      <c r="H2882" t="s">
        <v>97</v>
      </c>
      <c r="I2882" t="s">
        <v>203</v>
      </c>
      <c r="J2882" t="s">
        <v>111</v>
      </c>
      <c r="K2882" t="s">
        <v>204</v>
      </c>
      <c r="L2882">
        <v>10</v>
      </c>
      <c r="X2882" s="16"/>
      <c r="Y2882" t="s">
        <v>68</v>
      </c>
      <c r="Z2882">
        <v>9</v>
      </c>
      <c r="AA2882">
        <v>5</v>
      </c>
      <c r="AB2882">
        <v>4</v>
      </c>
      <c r="AC2882">
        <v>9</v>
      </c>
      <c r="AD2882" t="s">
        <v>129</v>
      </c>
      <c r="AE2882" s="16">
        <v>4</v>
      </c>
      <c r="AF2882" s="16">
        <v>2</v>
      </c>
      <c r="AG2882" s="16">
        <v>4</v>
      </c>
      <c r="AH2882" s="16">
        <v>4</v>
      </c>
      <c r="AI2882" s="16"/>
      <c r="AJ2882" s="16">
        <v>4</v>
      </c>
      <c r="AK2882">
        <v>9</v>
      </c>
      <c r="AL2882" s="16">
        <v>9</v>
      </c>
      <c r="AM2882" s="16">
        <v>9</v>
      </c>
      <c r="AN2882" s="16">
        <v>8</v>
      </c>
      <c r="AO2882" s="16">
        <v>9</v>
      </c>
      <c r="AP2882" s="16">
        <v>9</v>
      </c>
      <c r="AQ2882" s="16">
        <v>2</v>
      </c>
      <c r="AR2882" s="16">
        <v>1</v>
      </c>
      <c r="AS2882" s="16">
        <v>3</v>
      </c>
      <c r="AT2882" s="16">
        <v>4</v>
      </c>
      <c r="AU2882">
        <v>0</v>
      </c>
      <c r="AV2882">
        <v>0</v>
      </c>
      <c r="AW2882">
        <v>0</v>
      </c>
      <c r="AX2882">
        <v>1</v>
      </c>
      <c r="AY2882">
        <v>0</v>
      </c>
      <c r="AZ2882">
        <v>0</v>
      </c>
    </row>
    <row r="2883" spans="1:52" x14ac:dyDescent="0.35">
      <c r="A2883">
        <v>17311</v>
      </c>
      <c r="B2883" t="s">
        <v>69</v>
      </c>
      <c r="C2883" t="s">
        <v>74</v>
      </c>
      <c r="D2883" t="s">
        <v>68</v>
      </c>
      <c r="E2883" t="s">
        <v>85</v>
      </c>
      <c r="F2883" t="s">
        <v>198</v>
      </c>
      <c r="G2883" t="s">
        <v>94</v>
      </c>
      <c r="H2883" t="s">
        <v>97</v>
      </c>
      <c r="I2883" t="s">
        <v>201</v>
      </c>
      <c r="J2883" t="s">
        <v>111</v>
      </c>
      <c r="K2883" t="s">
        <v>116</v>
      </c>
      <c r="L2883">
        <v>8</v>
      </c>
      <c r="X2883" s="16"/>
      <c r="Y2883" t="s">
        <v>69</v>
      </c>
      <c r="AB2883">
        <v>4</v>
      </c>
      <c r="AE2883" s="16"/>
      <c r="AF2883" s="16"/>
      <c r="AG2883" s="16"/>
      <c r="AH2883" s="16"/>
      <c r="AI2883" s="16"/>
      <c r="AJ2883" s="16"/>
      <c r="AK2883">
        <v>8</v>
      </c>
      <c r="AL2883" s="16">
        <v>10</v>
      </c>
      <c r="AM2883" s="16">
        <v>9</v>
      </c>
      <c r="AN2883" s="16">
        <v>8</v>
      </c>
      <c r="AO2883" s="16">
        <v>8</v>
      </c>
      <c r="AP2883" s="16">
        <v>10</v>
      </c>
      <c r="AQ2883" s="16">
        <v>1</v>
      </c>
      <c r="AR2883" s="16">
        <v>4</v>
      </c>
      <c r="AS2883" s="16">
        <v>2</v>
      </c>
      <c r="AT2883" s="16">
        <v>3</v>
      </c>
      <c r="AU2883">
        <v>1</v>
      </c>
      <c r="AV2883">
        <v>0</v>
      </c>
      <c r="AW2883">
        <v>0</v>
      </c>
      <c r="AX2883">
        <v>0</v>
      </c>
      <c r="AY2883">
        <v>0</v>
      </c>
      <c r="AZ2883">
        <v>0</v>
      </c>
    </row>
    <row r="2884" spans="1:52" x14ac:dyDescent="0.35">
      <c r="A2884">
        <v>17312</v>
      </c>
      <c r="B2884" t="s">
        <v>69</v>
      </c>
      <c r="C2884" t="s">
        <v>74</v>
      </c>
      <c r="D2884" t="s">
        <v>68</v>
      </c>
      <c r="E2884" t="s">
        <v>82</v>
      </c>
      <c r="F2884" t="s">
        <v>198</v>
      </c>
      <c r="G2884" t="s">
        <v>95</v>
      </c>
      <c r="H2884" t="s">
        <v>97</v>
      </c>
      <c r="I2884" t="s">
        <v>206</v>
      </c>
      <c r="J2884" t="s">
        <v>111</v>
      </c>
      <c r="K2884" t="s">
        <v>204</v>
      </c>
      <c r="L2884">
        <v>9</v>
      </c>
      <c r="X2884" s="16"/>
      <c r="Y2884" t="s">
        <v>69</v>
      </c>
      <c r="AB2884">
        <v>4</v>
      </c>
      <c r="AE2884" s="16"/>
      <c r="AF2884" s="16"/>
      <c r="AG2884" s="16"/>
      <c r="AH2884" s="16"/>
      <c r="AI2884" s="16"/>
      <c r="AJ2884" s="16"/>
      <c r="AK2884">
        <v>8</v>
      </c>
      <c r="AL2884" s="16">
        <v>8</v>
      </c>
      <c r="AM2884" s="16">
        <v>10</v>
      </c>
      <c r="AN2884" s="16">
        <v>8</v>
      </c>
      <c r="AO2884" s="16">
        <v>9</v>
      </c>
      <c r="AP2884" s="16">
        <v>7</v>
      </c>
      <c r="AQ2884" s="16">
        <v>1</v>
      </c>
      <c r="AR2884" s="16">
        <v>3</v>
      </c>
      <c r="AS2884" s="16">
        <v>2</v>
      </c>
      <c r="AT2884" s="16">
        <v>4</v>
      </c>
      <c r="AU2884">
        <v>1</v>
      </c>
      <c r="AV2884">
        <v>0</v>
      </c>
      <c r="AW2884">
        <v>0</v>
      </c>
      <c r="AX2884">
        <v>0</v>
      </c>
      <c r="AY2884">
        <v>0</v>
      </c>
      <c r="AZ2884">
        <v>0</v>
      </c>
    </row>
    <row r="2885" spans="1:52" x14ac:dyDescent="0.35">
      <c r="A2885">
        <v>17315</v>
      </c>
      <c r="B2885" t="s">
        <v>69</v>
      </c>
      <c r="C2885" t="s">
        <v>74</v>
      </c>
      <c r="D2885" t="s">
        <v>68</v>
      </c>
      <c r="E2885" t="s">
        <v>79</v>
      </c>
      <c r="F2885" t="s">
        <v>200</v>
      </c>
      <c r="G2885" t="s">
        <v>95</v>
      </c>
      <c r="H2885" t="s">
        <v>97</v>
      </c>
      <c r="I2885" t="s">
        <v>199</v>
      </c>
      <c r="J2885" t="s">
        <v>111</v>
      </c>
      <c r="K2885" t="s">
        <v>202</v>
      </c>
      <c r="L2885">
        <v>10</v>
      </c>
      <c r="X2885" s="16"/>
      <c r="Y2885" t="s">
        <v>69</v>
      </c>
      <c r="AB2885">
        <v>5</v>
      </c>
      <c r="AE2885" s="16"/>
      <c r="AF2885" s="16"/>
      <c r="AG2885" s="16"/>
      <c r="AH2885" s="16"/>
      <c r="AI2885" s="16"/>
      <c r="AJ2885" s="16"/>
      <c r="AK2885">
        <v>9</v>
      </c>
      <c r="AL2885" s="16">
        <v>10</v>
      </c>
      <c r="AM2885" s="16">
        <v>7</v>
      </c>
      <c r="AN2885" s="16">
        <v>7</v>
      </c>
      <c r="AO2885" s="16">
        <v>7</v>
      </c>
      <c r="AP2885" s="16">
        <v>9</v>
      </c>
      <c r="AQ2885" s="16">
        <v>4</v>
      </c>
      <c r="AR2885" s="16">
        <v>2</v>
      </c>
      <c r="AS2885" s="16">
        <v>3</v>
      </c>
      <c r="AT2885" s="16">
        <v>1</v>
      </c>
      <c r="AU2885">
        <v>0</v>
      </c>
      <c r="AV2885">
        <v>0</v>
      </c>
      <c r="AW2885">
        <v>1</v>
      </c>
      <c r="AX2885">
        <v>0</v>
      </c>
      <c r="AY2885">
        <v>0</v>
      </c>
      <c r="AZ2885">
        <v>0</v>
      </c>
    </row>
    <row r="2886" spans="1:52" x14ac:dyDescent="0.35">
      <c r="A2886">
        <v>17322</v>
      </c>
      <c r="B2886" t="s">
        <v>69</v>
      </c>
      <c r="C2886" t="s">
        <v>74</v>
      </c>
      <c r="D2886" t="s">
        <v>68</v>
      </c>
      <c r="E2886" t="s">
        <v>81</v>
      </c>
      <c r="F2886" t="s">
        <v>198</v>
      </c>
      <c r="G2886" t="s">
        <v>93</v>
      </c>
      <c r="H2886" t="s">
        <v>97</v>
      </c>
      <c r="I2886" t="s">
        <v>206</v>
      </c>
      <c r="J2886" t="s">
        <v>110</v>
      </c>
      <c r="K2886" t="s">
        <v>117</v>
      </c>
      <c r="L2886">
        <v>7</v>
      </c>
      <c r="P2886">
        <v>8</v>
      </c>
      <c r="Q2886">
        <v>9</v>
      </c>
      <c r="R2886">
        <v>9</v>
      </c>
      <c r="S2886">
        <v>9</v>
      </c>
      <c r="T2886">
        <v>10</v>
      </c>
      <c r="U2886">
        <v>9</v>
      </c>
      <c r="V2886" t="s">
        <v>123</v>
      </c>
      <c r="X2886">
        <v>5</v>
      </c>
      <c r="Y2886" t="s">
        <v>69</v>
      </c>
      <c r="AB2886">
        <v>4</v>
      </c>
      <c r="AE2886" s="16"/>
      <c r="AF2886" s="16"/>
      <c r="AG2886" s="16"/>
      <c r="AH2886" s="16"/>
      <c r="AI2886" s="16"/>
      <c r="AJ2886" s="16"/>
      <c r="AL2886" s="16"/>
      <c r="AM2886" s="16"/>
      <c r="AN2886" s="16"/>
      <c r="AO2886" s="16"/>
      <c r="AP2886" s="16"/>
      <c r="AQ2886" s="16"/>
      <c r="AR2886" s="16"/>
      <c r="AS2886" s="16"/>
      <c r="AT2886" s="16"/>
      <c r="AU2886">
        <v>1</v>
      </c>
      <c r="AV2886">
        <v>0</v>
      </c>
      <c r="AW2886">
        <v>0</v>
      </c>
      <c r="AX2886">
        <v>0</v>
      </c>
      <c r="AY2886">
        <v>0</v>
      </c>
      <c r="AZ2886">
        <v>0</v>
      </c>
    </row>
    <row r="2887" spans="1:52" x14ac:dyDescent="0.35">
      <c r="A2887">
        <v>17326</v>
      </c>
      <c r="B2887" t="s">
        <v>69</v>
      </c>
      <c r="C2887" t="s">
        <v>74</v>
      </c>
      <c r="D2887" t="s">
        <v>68</v>
      </c>
      <c r="E2887" t="s">
        <v>86</v>
      </c>
      <c r="F2887" t="s">
        <v>196</v>
      </c>
      <c r="G2887" t="s">
        <v>93</v>
      </c>
      <c r="H2887" t="s">
        <v>100</v>
      </c>
      <c r="I2887" t="s">
        <v>201</v>
      </c>
      <c r="J2887" t="s">
        <v>111</v>
      </c>
      <c r="K2887" t="s">
        <v>202</v>
      </c>
      <c r="L2887">
        <v>9</v>
      </c>
      <c r="X2887" s="16"/>
      <c r="Y2887" t="s">
        <v>69</v>
      </c>
      <c r="AB2887">
        <v>4</v>
      </c>
      <c r="AE2887" s="16"/>
      <c r="AF2887" s="16"/>
      <c r="AG2887" s="16"/>
      <c r="AH2887" s="16"/>
      <c r="AI2887" s="16"/>
      <c r="AJ2887" s="16"/>
      <c r="AK2887">
        <v>10</v>
      </c>
      <c r="AL2887" s="16">
        <v>10</v>
      </c>
      <c r="AM2887" s="16">
        <v>9</v>
      </c>
      <c r="AN2887" s="16">
        <v>8</v>
      </c>
      <c r="AO2887" s="16">
        <v>9</v>
      </c>
      <c r="AP2887" s="16">
        <v>9</v>
      </c>
      <c r="AQ2887" s="16">
        <v>1</v>
      </c>
      <c r="AR2887" s="16">
        <v>4</v>
      </c>
      <c r="AS2887" s="16">
        <v>3</v>
      </c>
      <c r="AT2887" s="16">
        <v>2</v>
      </c>
      <c r="AU2887">
        <v>0</v>
      </c>
      <c r="AV2887">
        <v>0</v>
      </c>
      <c r="AW2887">
        <v>1</v>
      </c>
      <c r="AX2887">
        <v>0</v>
      </c>
      <c r="AY2887">
        <v>0</v>
      </c>
      <c r="AZ2887">
        <v>0</v>
      </c>
    </row>
    <row r="2888" spans="1:52" x14ac:dyDescent="0.35">
      <c r="A2888">
        <v>17327</v>
      </c>
      <c r="B2888" t="s">
        <v>69</v>
      </c>
      <c r="C2888" t="s">
        <v>74</v>
      </c>
      <c r="D2888" t="s">
        <v>68</v>
      </c>
      <c r="E2888" t="s">
        <v>81</v>
      </c>
      <c r="F2888" t="s">
        <v>200</v>
      </c>
      <c r="G2888" t="s">
        <v>95</v>
      </c>
      <c r="H2888" t="s">
        <v>98</v>
      </c>
      <c r="I2888" t="s">
        <v>201</v>
      </c>
      <c r="J2888" t="s">
        <v>111</v>
      </c>
      <c r="K2888" t="s">
        <v>116</v>
      </c>
      <c r="L2888">
        <v>8</v>
      </c>
      <c r="X2888" s="16"/>
      <c r="Y2888" t="s">
        <v>68</v>
      </c>
      <c r="Z2888">
        <v>9</v>
      </c>
      <c r="AA2888">
        <v>5</v>
      </c>
      <c r="AB2888">
        <v>3</v>
      </c>
      <c r="AC2888">
        <v>10</v>
      </c>
      <c r="AD2888" t="s">
        <v>129</v>
      </c>
      <c r="AE2888" s="16">
        <v>4</v>
      </c>
      <c r="AF2888" s="16">
        <v>3</v>
      </c>
      <c r="AG2888" s="16">
        <v>5</v>
      </c>
      <c r="AH2888" s="16">
        <v>5</v>
      </c>
      <c r="AI2888" s="16"/>
      <c r="AJ2888" s="16">
        <v>2</v>
      </c>
      <c r="AK2888">
        <v>8</v>
      </c>
      <c r="AL2888" s="16">
        <v>6</v>
      </c>
      <c r="AM2888" s="16">
        <v>7</v>
      </c>
      <c r="AN2888" s="16">
        <v>7</v>
      </c>
      <c r="AO2888" s="16">
        <v>6</v>
      </c>
      <c r="AP2888" s="16">
        <v>5</v>
      </c>
      <c r="AQ2888" s="16">
        <v>4</v>
      </c>
      <c r="AR2888" s="16">
        <v>3</v>
      </c>
      <c r="AS2888" s="16">
        <v>2</v>
      </c>
      <c r="AT2888" s="16">
        <v>1</v>
      </c>
      <c r="AU2888">
        <v>0</v>
      </c>
      <c r="AV2888">
        <v>1</v>
      </c>
      <c r="AW2888">
        <v>1</v>
      </c>
      <c r="AX2888">
        <v>1</v>
      </c>
      <c r="AY2888">
        <v>0</v>
      </c>
      <c r="AZ2888">
        <v>0</v>
      </c>
    </row>
    <row r="2889" spans="1:52" x14ac:dyDescent="0.35">
      <c r="A2889">
        <v>17331</v>
      </c>
      <c r="B2889" t="s">
        <v>69</v>
      </c>
      <c r="C2889" t="s">
        <v>74</v>
      </c>
      <c r="D2889" t="s">
        <v>68</v>
      </c>
      <c r="E2889" t="s">
        <v>86</v>
      </c>
      <c r="F2889" t="s">
        <v>196</v>
      </c>
      <c r="G2889" t="s">
        <v>96</v>
      </c>
      <c r="H2889" t="s">
        <v>97</v>
      </c>
      <c r="I2889" t="s">
        <v>206</v>
      </c>
      <c r="J2889" t="s">
        <v>111</v>
      </c>
      <c r="K2889" t="s">
        <v>202</v>
      </c>
      <c r="L2889">
        <v>7</v>
      </c>
      <c r="X2889" s="16"/>
      <c r="Y2889" t="s">
        <v>69</v>
      </c>
      <c r="AB2889">
        <v>5</v>
      </c>
      <c r="AE2889" s="16"/>
      <c r="AF2889" s="16"/>
      <c r="AG2889" s="16"/>
      <c r="AH2889" s="16"/>
      <c r="AI2889" s="16"/>
      <c r="AJ2889" s="16"/>
      <c r="AK2889">
        <v>9</v>
      </c>
      <c r="AL2889" s="16">
        <v>9</v>
      </c>
      <c r="AM2889" s="16">
        <v>9</v>
      </c>
      <c r="AN2889" s="16">
        <v>7</v>
      </c>
      <c r="AO2889" s="16">
        <v>10</v>
      </c>
      <c r="AP2889" s="16">
        <v>9</v>
      </c>
      <c r="AQ2889" s="16">
        <v>1</v>
      </c>
      <c r="AR2889" s="16">
        <v>4</v>
      </c>
      <c r="AS2889" s="16">
        <v>3</v>
      </c>
      <c r="AT2889" s="16">
        <v>2</v>
      </c>
      <c r="AU2889">
        <v>0</v>
      </c>
      <c r="AV2889">
        <v>0</v>
      </c>
      <c r="AW2889">
        <v>0</v>
      </c>
      <c r="AX2889">
        <v>1</v>
      </c>
      <c r="AY2889">
        <v>0</v>
      </c>
      <c r="AZ2889">
        <v>0</v>
      </c>
    </row>
    <row r="2890" spans="1:52" x14ac:dyDescent="0.35">
      <c r="A2890">
        <v>17333</v>
      </c>
      <c r="B2890" t="s">
        <v>69</v>
      </c>
      <c r="C2890" t="s">
        <v>74</v>
      </c>
      <c r="D2890" t="s">
        <v>68</v>
      </c>
      <c r="E2890" t="s">
        <v>84</v>
      </c>
      <c r="F2890" t="s">
        <v>198</v>
      </c>
      <c r="G2890" t="s">
        <v>94</v>
      </c>
      <c r="H2890" t="s">
        <v>97</v>
      </c>
      <c r="I2890" t="s">
        <v>209</v>
      </c>
      <c r="J2890" t="s">
        <v>111</v>
      </c>
      <c r="K2890" t="s">
        <v>204</v>
      </c>
      <c r="L2890">
        <v>9</v>
      </c>
      <c r="X2890" s="16"/>
      <c r="Y2890" t="s">
        <v>69</v>
      </c>
      <c r="AB2890">
        <v>4</v>
      </c>
      <c r="AE2890" s="16"/>
      <c r="AF2890" s="16"/>
      <c r="AG2890" s="16"/>
      <c r="AH2890" s="16"/>
      <c r="AI2890" s="16"/>
      <c r="AJ2890" s="16"/>
      <c r="AK2890">
        <v>10</v>
      </c>
      <c r="AL2890" s="16">
        <v>10</v>
      </c>
      <c r="AM2890" s="16">
        <v>7</v>
      </c>
      <c r="AN2890" s="16">
        <v>8</v>
      </c>
      <c r="AO2890" s="16">
        <v>7</v>
      </c>
      <c r="AP2890" s="16">
        <v>9</v>
      </c>
      <c r="AQ2890" s="16">
        <v>2</v>
      </c>
      <c r="AR2890" s="16">
        <v>1</v>
      </c>
      <c r="AS2890" s="16">
        <v>3</v>
      </c>
      <c r="AT2890" s="16">
        <v>4</v>
      </c>
      <c r="AU2890">
        <v>0</v>
      </c>
      <c r="AV2890">
        <v>0</v>
      </c>
      <c r="AW2890">
        <v>0</v>
      </c>
      <c r="AX2890">
        <v>1</v>
      </c>
      <c r="AY2890">
        <v>0</v>
      </c>
      <c r="AZ2890">
        <v>0</v>
      </c>
    </row>
    <row r="2891" spans="1:52" x14ac:dyDescent="0.35">
      <c r="A2891">
        <v>17335</v>
      </c>
      <c r="B2891" t="s">
        <v>69</v>
      </c>
      <c r="C2891" t="s">
        <v>74</v>
      </c>
      <c r="D2891" t="s">
        <v>68</v>
      </c>
      <c r="E2891" t="s">
        <v>77</v>
      </c>
      <c r="F2891" t="s">
        <v>200</v>
      </c>
      <c r="G2891" t="s">
        <v>95</v>
      </c>
      <c r="H2891" t="s">
        <v>98</v>
      </c>
      <c r="I2891" t="s">
        <v>201</v>
      </c>
      <c r="J2891" t="s">
        <v>111</v>
      </c>
      <c r="K2891" t="s">
        <v>204</v>
      </c>
      <c r="L2891">
        <v>10</v>
      </c>
      <c r="X2891" s="16"/>
      <c r="Y2891" t="s">
        <v>68</v>
      </c>
      <c r="Z2891">
        <v>10</v>
      </c>
      <c r="AA2891">
        <v>5</v>
      </c>
      <c r="AB2891">
        <v>5</v>
      </c>
      <c r="AC2891">
        <v>9</v>
      </c>
      <c r="AD2891" t="s">
        <v>129</v>
      </c>
      <c r="AE2891" s="16">
        <v>5</v>
      </c>
      <c r="AF2891" s="16">
        <v>5</v>
      </c>
      <c r="AG2891" s="16">
        <v>4</v>
      </c>
      <c r="AH2891" s="16">
        <v>5</v>
      </c>
      <c r="AI2891" s="16"/>
      <c r="AJ2891" s="16">
        <v>2</v>
      </c>
      <c r="AK2891">
        <v>8</v>
      </c>
      <c r="AL2891" s="16">
        <v>9</v>
      </c>
      <c r="AM2891" s="16">
        <v>7</v>
      </c>
      <c r="AN2891" s="16">
        <v>10</v>
      </c>
      <c r="AO2891" s="16">
        <v>9</v>
      </c>
      <c r="AP2891" s="16">
        <v>8</v>
      </c>
      <c r="AQ2891" s="16">
        <v>1</v>
      </c>
      <c r="AR2891" s="16">
        <v>3</v>
      </c>
      <c r="AS2891" s="16">
        <v>4</v>
      </c>
      <c r="AT2891" s="16">
        <v>2</v>
      </c>
      <c r="AU2891">
        <v>1</v>
      </c>
      <c r="AV2891">
        <v>1</v>
      </c>
      <c r="AW2891">
        <v>0</v>
      </c>
      <c r="AX2891">
        <v>1</v>
      </c>
      <c r="AY2891">
        <v>0</v>
      </c>
      <c r="AZ2891">
        <v>0</v>
      </c>
    </row>
    <row r="2892" spans="1:52" x14ac:dyDescent="0.35">
      <c r="A2892">
        <v>17337</v>
      </c>
      <c r="B2892" t="s">
        <v>69</v>
      </c>
      <c r="C2892" t="s">
        <v>74</v>
      </c>
      <c r="D2892" t="s">
        <v>68</v>
      </c>
      <c r="E2892" t="s">
        <v>75</v>
      </c>
      <c r="F2892" t="s">
        <v>208</v>
      </c>
      <c r="G2892" t="s">
        <v>96</v>
      </c>
      <c r="H2892" t="s">
        <v>98</v>
      </c>
      <c r="I2892" t="s">
        <v>205</v>
      </c>
      <c r="J2892" t="s">
        <v>111</v>
      </c>
      <c r="K2892" t="s">
        <v>116</v>
      </c>
      <c r="L2892">
        <v>9</v>
      </c>
      <c r="X2892" s="16"/>
      <c r="Y2892" t="s">
        <v>68</v>
      </c>
      <c r="Z2892">
        <v>10</v>
      </c>
      <c r="AA2892">
        <v>4</v>
      </c>
      <c r="AB2892">
        <v>4</v>
      </c>
      <c r="AC2892">
        <v>9</v>
      </c>
      <c r="AD2892" t="s">
        <v>128</v>
      </c>
      <c r="AE2892" s="16">
        <v>2</v>
      </c>
      <c r="AF2892" s="16">
        <v>3</v>
      </c>
      <c r="AG2892" s="16">
        <v>3</v>
      </c>
      <c r="AH2892" s="16">
        <v>2</v>
      </c>
      <c r="AI2892" s="16">
        <v>2</v>
      </c>
      <c r="AJ2892" s="16"/>
      <c r="AK2892">
        <v>10</v>
      </c>
      <c r="AL2892" s="16">
        <v>10</v>
      </c>
      <c r="AM2892" s="16">
        <v>7</v>
      </c>
      <c r="AN2892" s="16">
        <v>7</v>
      </c>
      <c r="AO2892" s="16">
        <v>7</v>
      </c>
      <c r="AP2892" s="16">
        <v>9</v>
      </c>
      <c r="AQ2892" s="16">
        <v>3</v>
      </c>
      <c r="AR2892" s="16">
        <v>2</v>
      </c>
      <c r="AS2892" s="16">
        <v>1</v>
      </c>
      <c r="AT2892" s="16">
        <v>4</v>
      </c>
      <c r="AU2892">
        <v>1</v>
      </c>
      <c r="AV2892">
        <v>1</v>
      </c>
      <c r="AW2892">
        <v>0</v>
      </c>
      <c r="AX2892">
        <v>1</v>
      </c>
      <c r="AY2892">
        <v>0</v>
      </c>
      <c r="AZ2892">
        <v>0</v>
      </c>
    </row>
    <row r="2893" spans="1:52" x14ac:dyDescent="0.35">
      <c r="A2893">
        <v>17338</v>
      </c>
      <c r="B2893" t="s">
        <v>69</v>
      </c>
      <c r="C2893" t="s">
        <v>74</v>
      </c>
      <c r="D2893" t="s">
        <v>68</v>
      </c>
      <c r="E2893" t="s">
        <v>85</v>
      </c>
      <c r="F2893" t="s">
        <v>200</v>
      </c>
      <c r="G2893" t="s">
        <v>96</v>
      </c>
      <c r="H2893" t="s">
        <v>97</v>
      </c>
      <c r="I2893" t="s">
        <v>205</v>
      </c>
      <c r="J2893" t="s">
        <v>110</v>
      </c>
      <c r="K2893" t="s">
        <v>202</v>
      </c>
      <c r="L2893">
        <v>10</v>
      </c>
      <c r="P2893">
        <v>10</v>
      </c>
      <c r="Q2893">
        <v>10</v>
      </c>
      <c r="R2893">
        <v>9</v>
      </c>
      <c r="S2893">
        <v>10</v>
      </c>
      <c r="T2893">
        <v>8</v>
      </c>
      <c r="U2893">
        <v>10</v>
      </c>
      <c r="V2893" t="s">
        <v>123</v>
      </c>
      <c r="X2893">
        <v>5</v>
      </c>
      <c r="Y2893" t="s">
        <v>69</v>
      </c>
      <c r="AB2893">
        <v>5</v>
      </c>
      <c r="AE2893" s="16"/>
      <c r="AF2893" s="16"/>
      <c r="AG2893" s="16"/>
      <c r="AH2893" s="16"/>
      <c r="AI2893" s="16"/>
      <c r="AJ2893" s="16"/>
      <c r="AL2893" s="16"/>
      <c r="AM2893" s="16"/>
      <c r="AN2893" s="16"/>
      <c r="AO2893" s="16"/>
      <c r="AP2893" s="16"/>
      <c r="AQ2893" s="16"/>
      <c r="AR2893" s="16"/>
      <c r="AS2893" s="16"/>
      <c r="AT2893" s="16"/>
      <c r="AU2893">
        <v>0</v>
      </c>
      <c r="AV2893">
        <v>0</v>
      </c>
      <c r="AW2893">
        <v>1</v>
      </c>
      <c r="AX2893">
        <v>0</v>
      </c>
      <c r="AY2893">
        <v>0</v>
      </c>
      <c r="AZ2893">
        <v>0</v>
      </c>
    </row>
    <row r="2894" spans="1:52" x14ac:dyDescent="0.35">
      <c r="A2894">
        <v>17340</v>
      </c>
      <c r="B2894" t="s">
        <v>69</v>
      </c>
      <c r="C2894" t="s">
        <v>74</v>
      </c>
      <c r="D2894" t="s">
        <v>68</v>
      </c>
      <c r="E2894" t="s">
        <v>77</v>
      </c>
      <c r="F2894" t="s">
        <v>200</v>
      </c>
      <c r="G2894" t="s">
        <v>93</v>
      </c>
      <c r="H2894" t="s">
        <v>99</v>
      </c>
      <c r="I2894" t="s">
        <v>201</v>
      </c>
      <c r="J2894" t="s">
        <v>111</v>
      </c>
      <c r="K2894" t="s">
        <v>204</v>
      </c>
      <c r="L2894">
        <v>9</v>
      </c>
      <c r="X2894" s="16"/>
      <c r="Y2894" t="s">
        <v>69</v>
      </c>
      <c r="AB2894">
        <v>4</v>
      </c>
      <c r="AE2894" s="16"/>
      <c r="AF2894" s="16"/>
      <c r="AG2894" s="16"/>
      <c r="AH2894" s="16"/>
      <c r="AI2894" s="16"/>
      <c r="AJ2894" s="16"/>
      <c r="AK2894">
        <v>8</v>
      </c>
      <c r="AL2894" s="16">
        <v>10</v>
      </c>
      <c r="AM2894" s="16">
        <v>10</v>
      </c>
      <c r="AN2894" s="16">
        <v>10</v>
      </c>
      <c r="AO2894" s="16">
        <v>8</v>
      </c>
      <c r="AP2894" s="16">
        <v>8</v>
      </c>
      <c r="AQ2894" s="16">
        <v>1</v>
      </c>
      <c r="AR2894" s="16">
        <v>3</v>
      </c>
      <c r="AS2894" s="16">
        <v>2</v>
      </c>
      <c r="AT2894" s="16">
        <v>4</v>
      </c>
      <c r="AU2894">
        <v>1</v>
      </c>
      <c r="AV2894">
        <v>0</v>
      </c>
      <c r="AW2894">
        <v>0</v>
      </c>
      <c r="AX2894">
        <v>1</v>
      </c>
      <c r="AY2894">
        <v>0</v>
      </c>
      <c r="AZ2894">
        <v>0</v>
      </c>
    </row>
    <row r="2895" spans="1:52" x14ac:dyDescent="0.35">
      <c r="A2895">
        <v>17343</v>
      </c>
      <c r="B2895" t="s">
        <v>69</v>
      </c>
      <c r="C2895" t="s">
        <v>74</v>
      </c>
      <c r="D2895" t="s">
        <v>68</v>
      </c>
      <c r="E2895" t="s">
        <v>86</v>
      </c>
      <c r="F2895" t="s">
        <v>196</v>
      </c>
      <c r="G2895" t="s">
        <v>96</v>
      </c>
      <c r="H2895" t="s">
        <v>97</v>
      </c>
      <c r="I2895" t="s">
        <v>205</v>
      </c>
      <c r="J2895" t="s">
        <v>111</v>
      </c>
      <c r="K2895" t="s">
        <v>116</v>
      </c>
      <c r="L2895">
        <v>9</v>
      </c>
      <c r="X2895" s="16"/>
      <c r="Y2895" t="s">
        <v>68</v>
      </c>
      <c r="Z2895">
        <v>10</v>
      </c>
      <c r="AA2895">
        <v>5</v>
      </c>
      <c r="AB2895">
        <v>4</v>
      </c>
      <c r="AC2895">
        <v>9</v>
      </c>
      <c r="AD2895" t="s">
        <v>128</v>
      </c>
      <c r="AE2895" s="16">
        <v>5</v>
      </c>
      <c r="AF2895" s="16">
        <v>4</v>
      </c>
      <c r="AG2895" s="16">
        <v>5</v>
      </c>
      <c r="AH2895" s="16">
        <v>5</v>
      </c>
      <c r="AI2895" s="16">
        <v>2</v>
      </c>
      <c r="AJ2895" s="16"/>
      <c r="AK2895">
        <v>10</v>
      </c>
      <c r="AL2895" s="16">
        <v>10</v>
      </c>
      <c r="AM2895" s="16">
        <v>9</v>
      </c>
      <c r="AN2895" s="16">
        <v>8</v>
      </c>
      <c r="AO2895" s="16">
        <v>9</v>
      </c>
      <c r="AP2895" s="16">
        <v>10</v>
      </c>
      <c r="AQ2895" s="16">
        <v>2</v>
      </c>
      <c r="AR2895" s="16">
        <v>1</v>
      </c>
      <c r="AS2895" s="16">
        <v>4</v>
      </c>
      <c r="AT2895" s="16">
        <v>3</v>
      </c>
      <c r="AU2895">
        <v>1</v>
      </c>
      <c r="AV2895">
        <v>0</v>
      </c>
      <c r="AW2895">
        <v>1</v>
      </c>
      <c r="AX2895">
        <v>0</v>
      </c>
      <c r="AY2895">
        <v>0</v>
      </c>
      <c r="AZ2895">
        <v>0</v>
      </c>
    </row>
    <row r="2896" spans="1:52" x14ac:dyDescent="0.35">
      <c r="A2896">
        <v>17345</v>
      </c>
      <c r="B2896" t="s">
        <v>69</v>
      </c>
      <c r="C2896" t="s">
        <v>74</v>
      </c>
      <c r="D2896" t="s">
        <v>68</v>
      </c>
      <c r="E2896" t="s">
        <v>82</v>
      </c>
      <c r="F2896" t="s">
        <v>200</v>
      </c>
      <c r="G2896" t="s">
        <v>95</v>
      </c>
      <c r="H2896" t="s">
        <v>97</v>
      </c>
      <c r="I2896" t="s">
        <v>201</v>
      </c>
      <c r="J2896" t="s">
        <v>111</v>
      </c>
      <c r="K2896" t="s">
        <v>116</v>
      </c>
      <c r="L2896">
        <v>10</v>
      </c>
      <c r="X2896" s="16"/>
      <c r="Y2896" t="s">
        <v>69</v>
      </c>
      <c r="AB2896">
        <v>4</v>
      </c>
      <c r="AE2896" s="16"/>
      <c r="AF2896" s="16"/>
      <c r="AG2896" s="16"/>
      <c r="AH2896" s="16"/>
      <c r="AI2896" s="16"/>
      <c r="AJ2896" s="16"/>
      <c r="AK2896">
        <v>9</v>
      </c>
      <c r="AL2896" s="16">
        <v>9</v>
      </c>
      <c r="AM2896" s="16">
        <v>8</v>
      </c>
      <c r="AN2896" s="16">
        <v>7</v>
      </c>
      <c r="AO2896" s="16">
        <v>8</v>
      </c>
      <c r="AP2896" s="16">
        <v>9</v>
      </c>
      <c r="AQ2896" s="16">
        <v>1</v>
      </c>
      <c r="AR2896" s="16">
        <v>4</v>
      </c>
      <c r="AS2896" s="16">
        <v>2</v>
      </c>
      <c r="AT2896" s="16">
        <v>3</v>
      </c>
      <c r="AU2896">
        <v>0</v>
      </c>
      <c r="AV2896">
        <v>1</v>
      </c>
      <c r="AW2896">
        <v>1</v>
      </c>
      <c r="AX2896">
        <v>0</v>
      </c>
      <c r="AY2896">
        <v>0</v>
      </c>
      <c r="AZ2896">
        <v>0</v>
      </c>
    </row>
    <row r="2897" spans="1:52" x14ac:dyDescent="0.35">
      <c r="A2897">
        <v>17347</v>
      </c>
      <c r="B2897" t="s">
        <v>69</v>
      </c>
      <c r="C2897" t="s">
        <v>74</v>
      </c>
      <c r="D2897" t="s">
        <v>68</v>
      </c>
      <c r="E2897" t="s">
        <v>79</v>
      </c>
      <c r="F2897" t="s">
        <v>92</v>
      </c>
      <c r="G2897" t="s">
        <v>94</v>
      </c>
      <c r="H2897" t="s">
        <v>98</v>
      </c>
      <c r="I2897" t="s">
        <v>197</v>
      </c>
      <c r="J2897" t="s">
        <v>111</v>
      </c>
      <c r="K2897" t="s">
        <v>204</v>
      </c>
      <c r="L2897">
        <v>9</v>
      </c>
      <c r="X2897" s="16"/>
      <c r="Y2897" t="s">
        <v>69</v>
      </c>
      <c r="AB2897">
        <v>4</v>
      </c>
      <c r="AE2897" s="16"/>
      <c r="AF2897" s="16"/>
      <c r="AG2897" s="16"/>
      <c r="AH2897" s="16"/>
      <c r="AI2897" s="16"/>
      <c r="AJ2897" s="16"/>
      <c r="AK2897">
        <v>10</v>
      </c>
      <c r="AL2897" s="16">
        <v>10</v>
      </c>
      <c r="AM2897" s="16">
        <v>7</v>
      </c>
      <c r="AN2897" s="16">
        <v>10</v>
      </c>
      <c r="AO2897" s="16">
        <v>9</v>
      </c>
      <c r="AP2897" s="16">
        <v>9</v>
      </c>
      <c r="AQ2897" s="16">
        <v>4</v>
      </c>
      <c r="AR2897" s="16">
        <v>3</v>
      </c>
      <c r="AS2897" s="16">
        <v>2</v>
      </c>
      <c r="AT2897" s="16">
        <v>1</v>
      </c>
      <c r="AU2897">
        <v>1</v>
      </c>
      <c r="AV2897">
        <v>0</v>
      </c>
      <c r="AW2897">
        <v>0</v>
      </c>
      <c r="AX2897">
        <v>1</v>
      </c>
      <c r="AY2897">
        <v>0</v>
      </c>
      <c r="AZ2897">
        <v>0</v>
      </c>
    </row>
    <row r="2898" spans="1:52" x14ac:dyDescent="0.35">
      <c r="A2898">
        <v>17348</v>
      </c>
      <c r="B2898" t="s">
        <v>69</v>
      </c>
      <c r="C2898" t="s">
        <v>74</v>
      </c>
      <c r="D2898" t="s">
        <v>68</v>
      </c>
      <c r="E2898" t="s">
        <v>82</v>
      </c>
      <c r="F2898" t="s">
        <v>196</v>
      </c>
      <c r="G2898" t="s">
        <v>96</v>
      </c>
      <c r="H2898" t="s">
        <v>97</v>
      </c>
      <c r="I2898" t="s">
        <v>209</v>
      </c>
      <c r="J2898" t="s">
        <v>110</v>
      </c>
      <c r="K2898" t="s">
        <v>204</v>
      </c>
      <c r="L2898">
        <v>9</v>
      </c>
      <c r="P2898">
        <v>9</v>
      </c>
      <c r="Q2898">
        <v>10</v>
      </c>
      <c r="R2898">
        <v>8</v>
      </c>
      <c r="S2898">
        <v>10</v>
      </c>
      <c r="T2898">
        <v>8</v>
      </c>
      <c r="U2898">
        <v>10</v>
      </c>
      <c r="V2898" t="s">
        <v>124</v>
      </c>
      <c r="X2898">
        <v>4</v>
      </c>
      <c r="Y2898" t="s">
        <v>69</v>
      </c>
      <c r="AB2898">
        <v>4</v>
      </c>
      <c r="AE2898" s="16"/>
      <c r="AF2898" s="16"/>
      <c r="AG2898" s="16"/>
      <c r="AH2898" s="16"/>
      <c r="AI2898" s="16"/>
      <c r="AJ2898" s="16"/>
      <c r="AL2898" s="16"/>
      <c r="AM2898" s="16"/>
      <c r="AN2898" s="16"/>
      <c r="AO2898" s="16"/>
      <c r="AP2898" s="16"/>
      <c r="AQ2898" s="16"/>
      <c r="AR2898" s="16"/>
      <c r="AS2898" s="16"/>
      <c r="AT2898" s="16"/>
      <c r="AU2898">
        <v>1</v>
      </c>
      <c r="AV2898">
        <v>0</v>
      </c>
      <c r="AW2898">
        <v>0</v>
      </c>
      <c r="AX2898">
        <v>0</v>
      </c>
      <c r="AY2898">
        <v>0</v>
      </c>
      <c r="AZ2898">
        <v>0</v>
      </c>
    </row>
    <row r="2899" spans="1:52" x14ac:dyDescent="0.35">
      <c r="A2899">
        <v>17349</v>
      </c>
      <c r="B2899" t="s">
        <v>69</v>
      </c>
      <c r="C2899" t="s">
        <v>74</v>
      </c>
      <c r="D2899" t="s">
        <v>68</v>
      </c>
      <c r="E2899" t="s">
        <v>86</v>
      </c>
      <c r="F2899" t="s">
        <v>196</v>
      </c>
      <c r="G2899" t="s">
        <v>96</v>
      </c>
      <c r="H2899" t="s">
        <v>97</v>
      </c>
      <c r="I2899" t="s">
        <v>203</v>
      </c>
      <c r="J2899" t="s">
        <v>111</v>
      </c>
      <c r="K2899" t="s">
        <v>117</v>
      </c>
      <c r="L2899">
        <v>9</v>
      </c>
      <c r="X2899" s="16"/>
      <c r="Y2899" t="s">
        <v>68</v>
      </c>
      <c r="Z2899">
        <v>10</v>
      </c>
      <c r="AA2899">
        <v>5</v>
      </c>
      <c r="AB2899">
        <v>4</v>
      </c>
      <c r="AC2899">
        <v>10</v>
      </c>
      <c r="AD2899" t="s">
        <v>129</v>
      </c>
      <c r="AE2899" s="16">
        <v>4</v>
      </c>
      <c r="AF2899" s="16">
        <v>4</v>
      </c>
      <c r="AG2899" s="16">
        <v>5</v>
      </c>
      <c r="AH2899" s="16">
        <v>5</v>
      </c>
      <c r="AI2899" s="16"/>
      <c r="AJ2899" s="16">
        <v>3</v>
      </c>
      <c r="AK2899">
        <v>10</v>
      </c>
      <c r="AL2899" s="16">
        <v>10</v>
      </c>
      <c r="AM2899" s="16">
        <v>10</v>
      </c>
      <c r="AN2899" s="16">
        <v>8</v>
      </c>
      <c r="AO2899" s="16">
        <v>9</v>
      </c>
      <c r="AP2899" s="16">
        <v>9</v>
      </c>
      <c r="AQ2899" s="16">
        <v>2</v>
      </c>
      <c r="AR2899" s="16">
        <v>1</v>
      </c>
      <c r="AS2899" s="16">
        <v>3</v>
      </c>
      <c r="AT2899" s="16">
        <v>4</v>
      </c>
      <c r="AU2899">
        <v>0</v>
      </c>
      <c r="AV2899">
        <v>0</v>
      </c>
      <c r="AW2899">
        <v>1</v>
      </c>
      <c r="AX2899">
        <v>0</v>
      </c>
      <c r="AY2899">
        <v>1</v>
      </c>
      <c r="AZ2899">
        <v>0</v>
      </c>
    </row>
    <row r="2900" spans="1:52" x14ac:dyDescent="0.35">
      <c r="A2900">
        <v>17350</v>
      </c>
      <c r="B2900" t="s">
        <v>69</v>
      </c>
      <c r="C2900" t="s">
        <v>74</v>
      </c>
      <c r="D2900" t="s">
        <v>68</v>
      </c>
      <c r="E2900" t="s">
        <v>76</v>
      </c>
      <c r="F2900" t="s">
        <v>196</v>
      </c>
      <c r="G2900" t="s">
        <v>95</v>
      </c>
      <c r="H2900" t="s">
        <v>97</v>
      </c>
      <c r="I2900" t="s">
        <v>197</v>
      </c>
      <c r="J2900" t="s">
        <v>111</v>
      </c>
      <c r="K2900" t="s">
        <v>202</v>
      </c>
      <c r="L2900">
        <v>10</v>
      </c>
      <c r="X2900" s="16"/>
      <c r="Y2900" t="s">
        <v>68</v>
      </c>
      <c r="Z2900">
        <v>9</v>
      </c>
      <c r="AA2900">
        <v>4</v>
      </c>
      <c r="AB2900">
        <v>5</v>
      </c>
      <c r="AC2900">
        <v>10</v>
      </c>
      <c r="AD2900" t="s">
        <v>129</v>
      </c>
      <c r="AE2900" s="16">
        <v>4</v>
      </c>
      <c r="AF2900" s="16">
        <v>3</v>
      </c>
      <c r="AG2900" s="16">
        <v>5</v>
      </c>
      <c r="AH2900" s="16">
        <v>4</v>
      </c>
      <c r="AI2900" s="16"/>
      <c r="AJ2900" s="16">
        <v>3</v>
      </c>
      <c r="AK2900">
        <v>9</v>
      </c>
      <c r="AL2900" s="16">
        <v>10</v>
      </c>
      <c r="AM2900" s="16">
        <v>9</v>
      </c>
      <c r="AN2900" s="16">
        <v>10</v>
      </c>
      <c r="AO2900" s="16">
        <v>9</v>
      </c>
      <c r="AP2900" s="16">
        <v>9</v>
      </c>
      <c r="AQ2900" s="16">
        <v>2</v>
      </c>
      <c r="AR2900" s="16">
        <v>4</v>
      </c>
      <c r="AS2900" s="16">
        <v>1</v>
      </c>
      <c r="AT2900" s="16">
        <v>3</v>
      </c>
      <c r="AU2900">
        <v>0</v>
      </c>
      <c r="AV2900">
        <v>0</v>
      </c>
      <c r="AW2900">
        <v>0</v>
      </c>
      <c r="AX2900">
        <v>0</v>
      </c>
      <c r="AY2900">
        <v>1</v>
      </c>
      <c r="AZ2900">
        <v>0</v>
      </c>
    </row>
    <row r="2901" spans="1:52" x14ac:dyDescent="0.35">
      <c r="A2901">
        <v>17352</v>
      </c>
      <c r="B2901" t="s">
        <v>69</v>
      </c>
      <c r="C2901" t="s">
        <v>74</v>
      </c>
      <c r="D2901" t="s">
        <v>68</v>
      </c>
      <c r="E2901" t="s">
        <v>80</v>
      </c>
      <c r="F2901" t="s">
        <v>196</v>
      </c>
      <c r="G2901" t="s">
        <v>95</v>
      </c>
      <c r="H2901" t="s">
        <v>97</v>
      </c>
      <c r="I2901" t="s">
        <v>201</v>
      </c>
      <c r="J2901" t="s">
        <v>110</v>
      </c>
      <c r="K2901" t="s">
        <v>204</v>
      </c>
      <c r="L2901">
        <v>9</v>
      </c>
      <c r="P2901">
        <v>9</v>
      </c>
      <c r="Q2901">
        <v>9</v>
      </c>
      <c r="R2901">
        <v>10</v>
      </c>
      <c r="S2901">
        <v>8</v>
      </c>
      <c r="T2901">
        <v>8</v>
      </c>
      <c r="U2901">
        <v>9</v>
      </c>
      <c r="V2901" t="s">
        <v>123</v>
      </c>
      <c r="X2901">
        <v>4</v>
      </c>
      <c r="Y2901" t="s">
        <v>69</v>
      </c>
      <c r="AB2901">
        <v>4</v>
      </c>
      <c r="AE2901" s="16"/>
      <c r="AF2901" s="16"/>
      <c r="AG2901" s="16"/>
      <c r="AH2901" s="16"/>
      <c r="AI2901" s="16"/>
      <c r="AJ2901" s="16"/>
      <c r="AL2901" s="16"/>
      <c r="AM2901" s="16"/>
      <c r="AN2901" s="16"/>
      <c r="AO2901" s="16"/>
      <c r="AP2901" s="16"/>
      <c r="AQ2901" s="16"/>
      <c r="AR2901" s="16"/>
      <c r="AS2901" s="16"/>
      <c r="AT2901" s="16"/>
      <c r="AU2901">
        <v>1</v>
      </c>
      <c r="AV2901">
        <v>1</v>
      </c>
      <c r="AW2901">
        <v>1</v>
      </c>
      <c r="AX2901">
        <v>1</v>
      </c>
      <c r="AY2901">
        <v>0</v>
      </c>
      <c r="AZ2901">
        <v>0</v>
      </c>
    </row>
    <row r="2902" spans="1:52" x14ac:dyDescent="0.35">
      <c r="A2902">
        <v>17353</v>
      </c>
      <c r="B2902" t="s">
        <v>69</v>
      </c>
      <c r="C2902" t="s">
        <v>74</v>
      </c>
      <c r="D2902" t="s">
        <v>68</v>
      </c>
      <c r="E2902" t="s">
        <v>80</v>
      </c>
      <c r="F2902" t="s">
        <v>208</v>
      </c>
      <c r="G2902" t="s">
        <v>96</v>
      </c>
      <c r="H2902" t="s">
        <v>98</v>
      </c>
      <c r="I2902" t="s">
        <v>209</v>
      </c>
      <c r="J2902" t="s">
        <v>111</v>
      </c>
      <c r="K2902" t="s">
        <v>116</v>
      </c>
      <c r="L2902">
        <v>9</v>
      </c>
      <c r="X2902" s="16"/>
      <c r="Y2902" t="s">
        <v>68</v>
      </c>
      <c r="Z2902">
        <v>10</v>
      </c>
      <c r="AA2902">
        <v>5</v>
      </c>
      <c r="AB2902">
        <v>4</v>
      </c>
      <c r="AC2902">
        <v>10</v>
      </c>
      <c r="AD2902" t="s">
        <v>128</v>
      </c>
      <c r="AE2902" s="16">
        <v>5</v>
      </c>
      <c r="AF2902" s="16">
        <v>4</v>
      </c>
      <c r="AG2902" s="16">
        <v>5</v>
      </c>
      <c r="AH2902" s="16">
        <v>4</v>
      </c>
      <c r="AI2902" s="16">
        <v>1</v>
      </c>
      <c r="AJ2902" s="16"/>
      <c r="AK2902">
        <v>10</v>
      </c>
      <c r="AL2902" s="16">
        <v>9</v>
      </c>
      <c r="AM2902" s="16">
        <v>9</v>
      </c>
      <c r="AN2902" s="16">
        <v>7</v>
      </c>
      <c r="AO2902" s="16">
        <v>7</v>
      </c>
      <c r="AP2902" s="16">
        <v>9</v>
      </c>
      <c r="AQ2902" s="16">
        <v>1</v>
      </c>
      <c r="AR2902" s="16">
        <v>3</v>
      </c>
      <c r="AS2902" s="16">
        <v>2</v>
      </c>
      <c r="AT2902" s="16">
        <v>4</v>
      </c>
      <c r="AU2902">
        <v>1</v>
      </c>
      <c r="AV2902">
        <v>0</v>
      </c>
      <c r="AW2902">
        <v>1</v>
      </c>
      <c r="AX2902">
        <v>0</v>
      </c>
      <c r="AY2902">
        <v>0</v>
      </c>
      <c r="AZ2902">
        <v>0</v>
      </c>
    </row>
    <row r="2903" spans="1:52" x14ac:dyDescent="0.35">
      <c r="A2903">
        <v>17355</v>
      </c>
      <c r="B2903" t="s">
        <v>69</v>
      </c>
      <c r="C2903" t="s">
        <v>74</v>
      </c>
      <c r="D2903" t="s">
        <v>68</v>
      </c>
      <c r="E2903" t="s">
        <v>77</v>
      </c>
      <c r="F2903" t="s">
        <v>208</v>
      </c>
      <c r="G2903" t="s">
        <v>94</v>
      </c>
      <c r="H2903" t="s">
        <v>98</v>
      </c>
      <c r="I2903" t="s">
        <v>206</v>
      </c>
      <c r="J2903" t="s">
        <v>110</v>
      </c>
      <c r="K2903" t="s">
        <v>202</v>
      </c>
      <c r="L2903">
        <v>9</v>
      </c>
      <c r="P2903">
        <v>8</v>
      </c>
      <c r="Q2903">
        <v>9</v>
      </c>
      <c r="R2903">
        <v>10</v>
      </c>
      <c r="S2903">
        <v>9</v>
      </c>
      <c r="T2903">
        <v>9</v>
      </c>
      <c r="U2903">
        <v>9</v>
      </c>
      <c r="V2903" t="s">
        <v>122</v>
      </c>
      <c r="X2903">
        <v>5</v>
      </c>
      <c r="Y2903" t="s">
        <v>69</v>
      </c>
      <c r="AB2903">
        <v>5</v>
      </c>
      <c r="AE2903" s="16"/>
      <c r="AF2903" s="16"/>
      <c r="AG2903" s="16"/>
      <c r="AH2903" s="16"/>
      <c r="AI2903" s="16"/>
      <c r="AJ2903" s="16"/>
      <c r="AL2903" s="16"/>
      <c r="AM2903" s="16"/>
      <c r="AN2903" s="16"/>
      <c r="AO2903" s="16"/>
      <c r="AP2903" s="16"/>
      <c r="AQ2903" s="16"/>
      <c r="AR2903" s="16"/>
      <c r="AS2903" s="16"/>
      <c r="AT2903" s="16"/>
      <c r="AU2903">
        <v>0</v>
      </c>
      <c r="AV2903">
        <v>0</v>
      </c>
      <c r="AW2903">
        <v>0</v>
      </c>
      <c r="AX2903">
        <v>1</v>
      </c>
      <c r="AY2903">
        <v>0</v>
      </c>
      <c r="AZ2903">
        <v>0</v>
      </c>
    </row>
    <row r="2904" spans="1:52" x14ac:dyDescent="0.35">
      <c r="A2904">
        <v>17360</v>
      </c>
      <c r="B2904" t="s">
        <v>69</v>
      </c>
      <c r="C2904" t="s">
        <v>74</v>
      </c>
      <c r="D2904" t="s">
        <v>68</v>
      </c>
      <c r="E2904" t="s">
        <v>82</v>
      </c>
      <c r="F2904" t="s">
        <v>198</v>
      </c>
      <c r="G2904" t="s">
        <v>95</v>
      </c>
      <c r="H2904" t="s">
        <v>97</v>
      </c>
      <c r="I2904" t="s">
        <v>207</v>
      </c>
      <c r="J2904" t="s">
        <v>112</v>
      </c>
      <c r="K2904" t="s">
        <v>116</v>
      </c>
      <c r="L2904">
        <v>9</v>
      </c>
      <c r="X2904" s="16"/>
      <c r="Y2904" t="s">
        <v>69</v>
      </c>
      <c r="AB2904">
        <v>4</v>
      </c>
      <c r="AE2904" s="16"/>
      <c r="AF2904" s="16"/>
      <c r="AG2904" s="16"/>
      <c r="AH2904" s="16"/>
      <c r="AI2904" s="16"/>
      <c r="AJ2904" s="16"/>
      <c r="AK2904">
        <v>10</v>
      </c>
      <c r="AL2904" s="16">
        <v>9</v>
      </c>
      <c r="AM2904" s="16">
        <v>9</v>
      </c>
      <c r="AN2904" s="16">
        <v>10</v>
      </c>
      <c r="AO2904" s="16">
        <v>9</v>
      </c>
      <c r="AP2904" s="16">
        <v>9</v>
      </c>
      <c r="AQ2904" s="16">
        <v>1</v>
      </c>
      <c r="AR2904" s="16">
        <v>2</v>
      </c>
      <c r="AS2904" s="16">
        <v>3</v>
      </c>
      <c r="AT2904" s="16">
        <v>4</v>
      </c>
      <c r="AU2904">
        <v>0</v>
      </c>
      <c r="AV2904">
        <v>1</v>
      </c>
      <c r="AW2904">
        <v>0</v>
      </c>
      <c r="AX2904">
        <v>0</v>
      </c>
      <c r="AY2904">
        <v>0</v>
      </c>
      <c r="AZ2904">
        <v>0</v>
      </c>
    </row>
    <row r="2905" spans="1:52" x14ac:dyDescent="0.35">
      <c r="A2905">
        <v>17361</v>
      </c>
      <c r="B2905" t="s">
        <v>69</v>
      </c>
      <c r="C2905" t="s">
        <v>74</v>
      </c>
      <c r="D2905" t="s">
        <v>68</v>
      </c>
      <c r="E2905" t="s">
        <v>82</v>
      </c>
      <c r="F2905" t="s">
        <v>200</v>
      </c>
      <c r="G2905" t="s">
        <v>95</v>
      </c>
      <c r="H2905" t="s">
        <v>98</v>
      </c>
      <c r="I2905" t="s">
        <v>209</v>
      </c>
      <c r="J2905" t="s">
        <v>110</v>
      </c>
      <c r="K2905" t="s">
        <v>116</v>
      </c>
      <c r="L2905">
        <v>6</v>
      </c>
      <c r="P2905">
        <v>4</v>
      </c>
      <c r="Q2905">
        <v>8</v>
      </c>
      <c r="R2905">
        <v>6</v>
      </c>
      <c r="S2905">
        <v>4</v>
      </c>
      <c r="T2905">
        <v>6</v>
      </c>
      <c r="U2905">
        <v>8</v>
      </c>
      <c r="V2905" t="s">
        <v>122</v>
      </c>
      <c r="X2905">
        <v>3</v>
      </c>
      <c r="Y2905" t="s">
        <v>68</v>
      </c>
      <c r="Z2905">
        <v>7</v>
      </c>
      <c r="AA2905">
        <v>4</v>
      </c>
      <c r="AB2905">
        <v>3</v>
      </c>
      <c r="AC2905">
        <v>5</v>
      </c>
      <c r="AD2905" t="s">
        <v>128</v>
      </c>
      <c r="AE2905" s="16">
        <v>5</v>
      </c>
      <c r="AF2905" s="16">
        <v>2</v>
      </c>
      <c r="AG2905" s="16">
        <v>5</v>
      </c>
      <c r="AH2905" s="16">
        <v>4</v>
      </c>
      <c r="AI2905" s="16">
        <v>2</v>
      </c>
      <c r="AJ2905" s="16"/>
      <c r="AL2905" s="16"/>
      <c r="AM2905" s="16"/>
      <c r="AN2905" s="16"/>
      <c r="AO2905" s="16"/>
      <c r="AP2905" s="16"/>
      <c r="AQ2905" s="16"/>
      <c r="AR2905" s="16"/>
      <c r="AS2905" s="16"/>
      <c r="AT2905" s="16"/>
      <c r="AU2905">
        <v>1</v>
      </c>
      <c r="AV2905">
        <v>0</v>
      </c>
      <c r="AW2905">
        <v>1</v>
      </c>
      <c r="AX2905">
        <v>0</v>
      </c>
      <c r="AY2905">
        <v>0</v>
      </c>
      <c r="AZ2905">
        <v>0</v>
      </c>
    </row>
    <row r="2906" spans="1:52" x14ac:dyDescent="0.35">
      <c r="A2906">
        <v>17364</v>
      </c>
      <c r="B2906" t="s">
        <v>69</v>
      </c>
      <c r="C2906" t="s">
        <v>74</v>
      </c>
      <c r="D2906" t="s">
        <v>68</v>
      </c>
      <c r="E2906" t="s">
        <v>78</v>
      </c>
      <c r="F2906" t="s">
        <v>198</v>
      </c>
      <c r="G2906" t="s">
        <v>96</v>
      </c>
      <c r="H2906" t="s">
        <v>97</v>
      </c>
      <c r="I2906" t="s">
        <v>201</v>
      </c>
      <c r="J2906" t="s">
        <v>111</v>
      </c>
      <c r="K2906" t="s">
        <v>116</v>
      </c>
      <c r="L2906">
        <v>9</v>
      </c>
      <c r="X2906" s="16"/>
      <c r="Y2906" t="s">
        <v>68</v>
      </c>
      <c r="Z2906">
        <v>7</v>
      </c>
      <c r="AA2906">
        <v>4</v>
      </c>
      <c r="AB2906">
        <v>5</v>
      </c>
      <c r="AC2906">
        <v>10</v>
      </c>
      <c r="AD2906" t="s">
        <v>129</v>
      </c>
      <c r="AE2906" s="16">
        <v>5</v>
      </c>
      <c r="AF2906" s="16">
        <v>3</v>
      </c>
      <c r="AG2906" s="16">
        <v>5</v>
      </c>
      <c r="AH2906" s="16">
        <v>5</v>
      </c>
      <c r="AI2906" s="16"/>
      <c r="AJ2906" s="16">
        <v>2</v>
      </c>
      <c r="AK2906">
        <v>10</v>
      </c>
      <c r="AL2906" s="16">
        <v>10</v>
      </c>
      <c r="AM2906" s="16">
        <v>8</v>
      </c>
      <c r="AN2906" s="16">
        <v>8</v>
      </c>
      <c r="AO2906" s="16">
        <v>7</v>
      </c>
      <c r="AP2906" s="16">
        <v>9</v>
      </c>
      <c r="AQ2906" s="16">
        <v>3</v>
      </c>
      <c r="AR2906" s="16">
        <v>1</v>
      </c>
      <c r="AS2906" s="16">
        <v>4</v>
      </c>
      <c r="AT2906" s="16">
        <v>2</v>
      </c>
      <c r="AU2906">
        <v>1</v>
      </c>
      <c r="AV2906">
        <v>0</v>
      </c>
      <c r="AW2906">
        <v>1</v>
      </c>
      <c r="AX2906">
        <v>0</v>
      </c>
      <c r="AY2906">
        <v>0</v>
      </c>
      <c r="AZ2906">
        <v>0</v>
      </c>
    </row>
    <row r="2907" spans="1:52" x14ac:dyDescent="0.35">
      <c r="A2907">
        <v>17365</v>
      </c>
      <c r="B2907" t="s">
        <v>69</v>
      </c>
      <c r="C2907" t="s">
        <v>74</v>
      </c>
      <c r="D2907" t="s">
        <v>68</v>
      </c>
      <c r="E2907" t="s">
        <v>81</v>
      </c>
      <c r="F2907" t="s">
        <v>198</v>
      </c>
      <c r="G2907" t="s">
        <v>96</v>
      </c>
      <c r="H2907" t="s">
        <v>97</v>
      </c>
      <c r="I2907" t="s">
        <v>197</v>
      </c>
      <c r="J2907" t="s">
        <v>111</v>
      </c>
      <c r="K2907" t="s">
        <v>204</v>
      </c>
      <c r="L2907">
        <v>10</v>
      </c>
      <c r="X2907" s="16"/>
      <c r="Y2907" t="s">
        <v>69</v>
      </c>
      <c r="AB2907">
        <v>4</v>
      </c>
      <c r="AE2907" s="16"/>
      <c r="AF2907" s="16"/>
      <c r="AG2907" s="16"/>
      <c r="AH2907" s="16"/>
      <c r="AI2907" s="16"/>
      <c r="AJ2907" s="16"/>
      <c r="AK2907">
        <v>9</v>
      </c>
      <c r="AL2907" s="16">
        <v>9</v>
      </c>
      <c r="AM2907" s="16">
        <v>10</v>
      </c>
      <c r="AN2907" s="16">
        <v>8</v>
      </c>
      <c r="AO2907" s="16">
        <v>9</v>
      </c>
      <c r="AP2907" s="16">
        <v>10</v>
      </c>
      <c r="AQ2907" s="16">
        <v>2</v>
      </c>
      <c r="AR2907" s="16">
        <v>1</v>
      </c>
      <c r="AS2907" s="16">
        <v>3</v>
      </c>
      <c r="AT2907" s="16">
        <v>4</v>
      </c>
      <c r="AU2907">
        <v>1</v>
      </c>
      <c r="AV2907">
        <v>0</v>
      </c>
      <c r="AW2907">
        <v>0</v>
      </c>
      <c r="AX2907">
        <v>1</v>
      </c>
      <c r="AY2907">
        <v>1</v>
      </c>
      <c r="AZ2907">
        <v>0</v>
      </c>
    </row>
    <row r="2908" spans="1:52" x14ac:dyDescent="0.35">
      <c r="A2908">
        <v>17366</v>
      </c>
      <c r="B2908" t="s">
        <v>69</v>
      </c>
      <c r="C2908" t="s">
        <v>74</v>
      </c>
      <c r="D2908" t="s">
        <v>68</v>
      </c>
      <c r="E2908" t="s">
        <v>79</v>
      </c>
      <c r="F2908" t="s">
        <v>196</v>
      </c>
      <c r="G2908" t="s">
        <v>95</v>
      </c>
      <c r="H2908" t="s">
        <v>100</v>
      </c>
      <c r="I2908" t="s">
        <v>201</v>
      </c>
      <c r="J2908" t="s">
        <v>111</v>
      </c>
      <c r="K2908" t="s">
        <v>204</v>
      </c>
      <c r="L2908">
        <v>4</v>
      </c>
      <c r="X2908" s="16"/>
      <c r="Y2908" t="s">
        <v>69</v>
      </c>
      <c r="AB2908">
        <v>5</v>
      </c>
      <c r="AE2908" s="16"/>
      <c r="AF2908" s="16"/>
      <c r="AG2908" s="16"/>
      <c r="AH2908" s="16"/>
      <c r="AI2908" s="16"/>
      <c r="AJ2908" s="16"/>
      <c r="AK2908">
        <v>5</v>
      </c>
      <c r="AL2908" s="16">
        <v>7</v>
      </c>
      <c r="AM2908" s="16">
        <v>7</v>
      </c>
      <c r="AN2908" s="16">
        <v>8</v>
      </c>
      <c r="AO2908" s="16">
        <v>7</v>
      </c>
      <c r="AP2908" s="16">
        <v>7</v>
      </c>
      <c r="AQ2908" s="16">
        <v>4</v>
      </c>
      <c r="AR2908" s="16">
        <v>2</v>
      </c>
      <c r="AS2908" s="16">
        <v>3</v>
      </c>
      <c r="AT2908" s="16">
        <v>1</v>
      </c>
      <c r="AU2908">
        <v>0</v>
      </c>
      <c r="AV2908">
        <v>0</v>
      </c>
      <c r="AW2908">
        <v>1</v>
      </c>
      <c r="AX2908">
        <v>0</v>
      </c>
      <c r="AY2908">
        <v>0</v>
      </c>
      <c r="AZ2908">
        <v>0</v>
      </c>
    </row>
    <row r="2909" spans="1:52" x14ac:dyDescent="0.35">
      <c r="A2909">
        <v>17368</v>
      </c>
      <c r="B2909" t="s">
        <v>69</v>
      </c>
      <c r="C2909" t="s">
        <v>74</v>
      </c>
      <c r="D2909" t="s">
        <v>68</v>
      </c>
      <c r="E2909" t="s">
        <v>79</v>
      </c>
      <c r="F2909" t="s">
        <v>198</v>
      </c>
      <c r="G2909" t="s">
        <v>93</v>
      </c>
      <c r="H2909" t="s">
        <v>97</v>
      </c>
      <c r="I2909" t="s">
        <v>199</v>
      </c>
      <c r="J2909" t="s">
        <v>111</v>
      </c>
      <c r="K2909" t="s">
        <v>116</v>
      </c>
      <c r="L2909">
        <v>10</v>
      </c>
      <c r="X2909" s="16"/>
      <c r="Y2909" t="s">
        <v>69</v>
      </c>
      <c r="AB2909">
        <v>5</v>
      </c>
      <c r="AE2909" s="16"/>
      <c r="AF2909" s="16"/>
      <c r="AG2909" s="16"/>
      <c r="AH2909" s="16"/>
      <c r="AI2909" s="16"/>
      <c r="AJ2909" s="16"/>
      <c r="AK2909">
        <v>9</v>
      </c>
      <c r="AL2909" s="16">
        <v>9</v>
      </c>
      <c r="AM2909" s="16">
        <v>9</v>
      </c>
      <c r="AN2909" s="16">
        <v>10</v>
      </c>
      <c r="AO2909" s="16">
        <v>10</v>
      </c>
      <c r="AP2909" s="16">
        <v>9</v>
      </c>
      <c r="AQ2909" s="16">
        <v>2</v>
      </c>
      <c r="AR2909" s="16">
        <v>4</v>
      </c>
      <c r="AS2909" s="16">
        <v>1</v>
      </c>
      <c r="AT2909" s="16">
        <v>3</v>
      </c>
      <c r="AU2909">
        <v>0</v>
      </c>
      <c r="AV2909">
        <v>0</v>
      </c>
      <c r="AW2909">
        <v>0</v>
      </c>
      <c r="AX2909">
        <v>1</v>
      </c>
      <c r="AY2909">
        <v>0</v>
      </c>
      <c r="AZ2909">
        <v>0</v>
      </c>
    </row>
    <row r="2910" spans="1:52" x14ac:dyDescent="0.35">
      <c r="A2910">
        <v>17369</v>
      </c>
      <c r="B2910" t="s">
        <v>69</v>
      </c>
      <c r="C2910" t="s">
        <v>74</v>
      </c>
      <c r="D2910" t="s">
        <v>68</v>
      </c>
      <c r="E2910" t="s">
        <v>86</v>
      </c>
      <c r="F2910" t="s">
        <v>198</v>
      </c>
      <c r="G2910" t="s">
        <v>94</v>
      </c>
      <c r="H2910" t="s">
        <v>97</v>
      </c>
      <c r="I2910" t="s">
        <v>205</v>
      </c>
      <c r="J2910" t="s">
        <v>110</v>
      </c>
      <c r="K2910" t="s">
        <v>202</v>
      </c>
      <c r="L2910">
        <v>8</v>
      </c>
      <c r="P2910">
        <v>10</v>
      </c>
      <c r="Q2910">
        <v>10</v>
      </c>
      <c r="R2910">
        <v>10</v>
      </c>
      <c r="S2910">
        <v>9</v>
      </c>
      <c r="T2910">
        <v>9</v>
      </c>
      <c r="U2910">
        <v>10</v>
      </c>
      <c r="V2910" t="s">
        <v>123</v>
      </c>
      <c r="X2910">
        <v>4</v>
      </c>
      <c r="Y2910" t="s">
        <v>69</v>
      </c>
      <c r="AB2910">
        <v>4</v>
      </c>
      <c r="AE2910" s="16"/>
      <c r="AF2910" s="16"/>
      <c r="AG2910" s="16"/>
      <c r="AH2910" s="16"/>
      <c r="AI2910" s="16"/>
      <c r="AJ2910" s="16"/>
      <c r="AL2910" s="16"/>
      <c r="AM2910" s="16"/>
      <c r="AN2910" s="16"/>
      <c r="AO2910" s="16"/>
      <c r="AP2910" s="16"/>
      <c r="AQ2910" s="16"/>
      <c r="AR2910" s="16"/>
      <c r="AS2910" s="16"/>
      <c r="AT2910" s="16"/>
      <c r="AU2910">
        <v>0</v>
      </c>
      <c r="AV2910">
        <v>0</v>
      </c>
      <c r="AW2910">
        <v>1</v>
      </c>
      <c r="AX2910">
        <v>0</v>
      </c>
      <c r="AY2910">
        <v>0</v>
      </c>
      <c r="AZ2910">
        <v>0</v>
      </c>
    </row>
    <row r="2911" spans="1:52" x14ac:dyDescent="0.35">
      <c r="A2911">
        <v>17372</v>
      </c>
      <c r="B2911" t="s">
        <v>69</v>
      </c>
      <c r="C2911" t="s">
        <v>74</v>
      </c>
      <c r="D2911" t="s">
        <v>68</v>
      </c>
      <c r="E2911" t="s">
        <v>79</v>
      </c>
      <c r="F2911" t="s">
        <v>92</v>
      </c>
      <c r="G2911" t="s">
        <v>94</v>
      </c>
      <c r="H2911" t="s">
        <v>98</v>
      </c>
      <c r="I2911" t="s">
        <v>201</v>
      </c>
      <c r="J2911" t="s">
        <v>111</v>
      </c>
      <c r="K2911" t="s">
        <v>204</v>
      </c>
      <c r="L2911">
        <v>7</v>
      </c>
      <c r="X2911" s="16"/>
      <c r="Y2911" t="s">
        <v>68</v>
      </c>
      <c r="Z2911">
        <v>7</v>
      </c>
      <c r="AA2911">
        <v>4</v>
      </c>
      <c r="AB2911">
        <v>5</v>
      </c>
      <c r="AC2911">
        <v>6</v>
      </c>
      <c r="AD2911" t="s">
        <v>128</v>
      </c>
      <c r="AE2911" s="16">
        <v>5</v>
      </c>
      <c r="AF2911" s="16">
        <v>3</v>
      </c>
      <c r="AG2911" s="16">
        <v>5</v>
      </c>
      <c r="AH2911" s="16">
        <v>2</v>
      </c>
      <c r="AI2911" s="16">
        <v>3</v>
      </c>
      <c r="AJ2911" s="16"/>
      <c r="AK2911">
        <v>9</v>
      </c>
      <c r="AL2911" s="16">
        <v>7</v>
      </c>
      <c r="AM2911" s="16">
        <v>8</v>
      </c>
      <c r="AN2911" s="16">
        <v>10</v>
      </c>
      <c r="AO2911" s="16">
        <v>7</v>
      </c>
      <c r="AP2911" s="16">
        <v>10</v>
      </c>
      <c r="AQ2911" s="16">
        <v>1</v>
      </c>
      <c r="AR2911" s="16">
        <v>3</v>
      </c>
      <c r="AS2911" s="16">
        <v>2</v>
      </c>
      <c r="AT2911" s="16">
        <v>4</v>
      </c>
      <c r="AU2911">
        <v>1</v>
      </c>
      <c r="AV2911">
        <v>0</v>
      </c>
      <c r="AW2911">
        <v>0</v>
      </c>
      <c r="AX2911">
        <v>1</v>
      </c>
      <c r="AY2911">
        <v>0</v>
      </c>
      <c r="AZ2911">
        <v>0</v>
      </c>
    </row>
    <row r="2912" spans="1:52" x14ac:dyDescent="0.35">
      <c r="A2912">
        <v>17377</v>
      </c>
      <c r="B2912" t="s">
        <v>69</v>
      </c>
      <c r="C2912" t="s">
        <v>74</v>
      </c>
      <c r="D2912" t="s">
        <v>68</v>
      </c>
      <c r="E2912" t="s">
        <v>85</v>
      </c>
      <c r="F2912" t="s">
        <v>208</v>
      </c>
      <c r="G2912" t="s">
        <v>94</v>
      </c>
      <c r="H2912" t="s">
        <v>98</v>
      </c>
      <c r="I2912" t="s">
        <v>199</v>
      </c>
      <c r="J2912" t="s">
        <v>111</v>
      </c>
      <c r="K2912" t="s">
        <v>204</v>
      </c>
      <c r="L2912">
        <v>10</v>
      </c>
      <c r="X2912" s="16"/>
      <c r="Y2912" t="s">
        <v>69</v>
      </c>
      <c r="AB2912">
        <v>4</v>
      </c>
      <c r="AE2912" s="16"/>
      <c r="AF2912" s="16"/>
      <c r="AG2912" s="16"/>
      <c r="AH2912" s="16"/>
      <c r="AI2912" s="16"/>
      <c r="AJ2912" s="16"/>
      <c r="AK2912">
        <v>9</v>
      </c>
      <c r="AL2912" s="16">
        <v>10</v>
      </c>
      <c r="AM2912" s="16">
        <v>9</v>
      </c>
      <c r="AN2912" s="16">
        <v>8</v>
      </c>
      <c r="AO2912" s="16">
        <v>10</v>
      </c>
      <c r="AP2912" s="16">
        <v>9</v>
      </c>
      <c r="AQ2912" s="16">
        <v>1</v>
      </c>
      <c r="AR2912" s="16">
        <v>3</v>
      </c>
      <c r="AS2912" s="16">
        <v>2</v>
      </c>
      <c r="AT2912" s="16">
        <v>4</v>
      </c>
      <c r="AU2912">
        <v>0</v>
      </c>
      <c r="AV2912">
        <v>0</v>
      </c>
      <c r="AW2912">
        <v>1</v>
      </c>
      <c r="AX2912">
        <v>0</v>
      </c>
      <c r="AY2912">
        <v>0</v>
      </c>
      <c r="AZ2912">
        <v>0</v>
      </c>
    </row>
    <row r="2913" spans="1:52" x14ac:dyDescent="0.35">
      <c r="A2913">
        <v>17380</v>
      </c>
      <c r="B2913" t="s">
        <v>69</v>
      </c>
      <c r="C2913" t="s">
        <v>74</v>
      </c>
      <c r="D2913" t="s">
        <v>68</v>
      </c>
      <c r="E2913" t="s">
        <v>81</v>
      </c>
      <c r="F2913" t="s">
        <v>196</v>
      </c>
      <c r="G2913" t="s">
        <v>96</v>
      </c>
      <c r="H2913" t="s">
        <v>97</v>
      </c>
      <c r="I2913" t="s">
        <v>203</v>
      </c>
      <c r="J2913" t="s">
        <v>111</v>
      </c>
      <c r="K2913" t="s">
        <v>202</v>
      </c>
      <c r="L2913">
        <v>10</v>
      </c>
      <c r="X2913" s="16"/>
      <c r="Y2913" t="s">
        <v>68</v>
      </c>
      <c r="Z2913">
        <v>10</v>
      </c>
      <c r="AA2913">
        <v>5</v>
      </c>
      <c r="AB2913">
        <v>4</v>
      </c>
      <c r="AC2913">
        <v>10</v>
      </c>
      <c r="AD2913" t="s">
        <v>129</v>
      </c>
      <c r="AE2913" s="16">
        <v>3</v>
      </c>
      <c r="AF2913" s="16">
        <v>3</v>
      </c>
      <c r="AG2913" s="16">
        <v>3</v>
      </c>
      <c r="AH2913" s="16">
        <v>2</v>
      </c>
      <c r="AI2913" s="16"/>
      <c r="AJ2913" s="16">
        <v>4</v>
      </c>
      <c r="AK2913">
        <v>9</v>
      </c>
      <c r="AL2913" s="16">
        <v>9</v>
      </c>
      <c r="AM2913" s="16">
        <v>9</v>
      </c>
      <c r="AN2913" s="16">
        <v>10</v>
      </c>
      <c r="AO2913" s="16">
        <v>10</v>
      </c>
      <c r="AP2913" s="16">
        <v>9</v>
      </c>
      <c r="AQ2913" s="16">
        <v>1</v>
      </c>
      <c r="AR2913" s="16">
        <v>4</v>
      </c>
      <c r="AS2913" s="16">
        <v>3</v>
      </c>
      <c r="AT2913" s="16">
        <v>2</v>
      </c>
      <c r="AU2913">
        <v>1</v>
      </c>
      <c r="AV2913">
        <v>1</v>
      </c>
      <c r="AW2913">
        <v>0</v>
      </c>
      <c r="AX2913">
        <v>0</v>
      </c>
      <c r="AY2913">
        <v>1</v>
      </c>
      <c r="AZ2913">
        <v>0</v>
      </c>
    </row>
    <row r="2914" spans="1:52" x14ac:dyDescent="0.35">
      <c r="A2914">
        <v>17381</v>
      </c>
      <c r="B2914" t="s">
        <v>69</v>
      </c>
      <c r="C2914" t="s">
        <v>74</v>
      </c>
      <c r="D2914" t="s">
        <v>68</v>
      </c>
      <c r="E2914" t="s">
        <v>77</v>
      </c>
      <c r="F2914" t="s">
        <v>196</v>
      </c>
      <c r="G2914" t="s">
        <v>95</v>
      </c>
      <c r="H2914" t="s">
        <v>97</v>
      </c>
      <c r="I2914" t="s">
        <v>205</v>
      </c>
      <c r="J2914" t="s">
        <v>111</v>
      </c>
      <c r="K2914" t="s">
        <v>116</v>
      </c>
      <c r="L2914">
        <v>10</v>
      </c>
      <c r="X2914" s="16"/>
      <c r="Y2914" t="s">
        <v>69</v>
      </c>
      <c r="AB2914">
        <v>5</v>
      </c>
      <c r="AE2914" s="16"/>
      <c r="AF2914" s="16"/>
      <c r="AG2914" s="16"/>
      <c r="AH2914" s="16"/>
      <c r="AI2914" s="16"/>
      <c r="AJ2914" s="16"/>
      <c r="AK2914">
        <v>9</v>
      </c>
      <c r="AL2914" s="16">
        <v>8</v>
      </c>
      <c r="AM2914" s="16">
        <v>7</v>
      </c>
      <c r="AN2914" s="16">
        <v>8</v>
      </c>
      <c r="AO2914" s="16">
        <v>9</v>
      </c>
      <c r="AP2914" s="16">
        <v>9</v>
      </c>
      <c r="AQ2914" s="16">
        <v>2</v>
      </c>
      <c r="AR2914" s="16">
        <v>4</v>
      </c>
      <c r="AS2914" s="16">
        <v>1</v>
      </c>
      <c r="AT2914" s="16">
        <v>3</v>
      </c>
      <c r="AU2914">
        <v>0</v>
      </c>
      <c r="AV2914">
        <v>1</v>
      </c>
      <c r="AW2914">
        <v>0</v>
      </c>
      <c r="AX2914">
        <v>1</v>
      </c>
      <c r="AY2914">
        <v>0</v>
      </c>
      <c r="AZ2914">
        <v>0</v>
      </c>
    </row>
    <row r="2915" spans="1:52" x14ac:dyDescent="0.35">
      <c r="A2915">
        <v>17385</v>
      </c>
      <c r="B2915" t="s">
        <v>69</v>
      </c>
      <c r="C2915" t="s">
        <v>74</v>
      </c>
      <c r="D2915" t="s">
        <v>68</v>
      </c>
      <c r="E2915" t="s">
        <v>75</v>
      </c>
      <c r="F2915" t="s">
        <v>198</v>
      </c>
      <c r="G2915" t="s">
        <v>94</v>
      </c>
      <c r="H2915" t="s">
        <v>97</v>
      </c>
      <c r="I2915" t="s">
        <v>209</v>
      </c>
      <c r="J2915" t="s">
        <v>110</v>
      </c>
      <c r="K2915" t="s">
        <v>204</v>
      </c>
      <c r="L2915">
        <v>8</v>
      </c>
      <c r="P2915">
        <v>10</v>
      </c>
      <c r="Q2915">
        <v>10</v>
      </c>
      <c r="R2915">
        <v>10</v>
      </c>
      <c r="S2915">
        <v>8</v>
      </c>
      <c r="T2915">
        <v>9</v>
      </c>
      <c r="U2915">
        <v>10</v>
      </c>
      <c r="V2915" t="s">
        <v>123</v>
      </c>
      <c r="X2915">
        <v>4</v>
      </c>
      <c r="Y2915" t="s">
        <v>69</v>
      </c>
      <c r="AB2915">
        <v>3</v>
      </c>
      <c r="AE2915" s="16"/>
      <c r="AF2915" s="16"/>
      <c r="AG2915" s="16"/>
      <c r="AH2915" s="16"/>
      <c r="AI2915" s="16"/>
      <c r="AJ2915" s="16"/>
      <c r="AL2915" s="16"/>
      <c r="AM2915" s="16"/>
      <c r="AN2915" s="16"/>
      <c r="AO2915" s="16"/>
      <c r="AP2915" s="16"/>
      <c r="AQ2915" s="16"/>
      <c r="AR2915" s="16"/>
      <c r="AS2915" s="16"/>
      <c r="AT2915" s="16"/>
      <c r="AU2915">
        <v>0</v>
      </c>
      <c r="AV2915">
        <v>1</v>
      </c>
      <c r="AW2915">
        <v>1</v>
      </c>
      <c r="AX2915">
        <v>0</v>
      </c>
      <c r="AY2915">
        <v>0</v>
      </c>
      <c r="AZ2915">
        <v>0</v>
      </c>
    </row>
    <row r="2916" spans="1:52" x14ac:dyDescent="0.35">
      <c r="A2916">
        <v>17386</v>
      </c>
      <c r="B2916" t="s">
        <v>69</v>
      </c>
      <c r="C2916" t="s">
        <v>74</v>
      </c>
      <c r="D2916" t="s">
        <v>68</v>
      </c>
      <c r="E2916" t="s">
        <v>78</v>
      </c>
      <c r="F2916" t="s">
        <v>196</v>
      </c>
      <c r="G2916" t="s">
        <v>96</v>
      </c>
      <c r="H2916" t="s">
        <v>98</v>
      </c>
      <c r="I2916" t="s">
        <v>197</v>
      </c>
      <c r="J2916" t="s">
        <v>111</v>
      </c>
      <c r="K2916" t="s">
        <v>202</v>
      </c>
      <c r="L2916">
        <v>5</v>
      </c>
      <c r="X2916" s="16"/>
      <c r="Y2916" t="s">
        <v>69</v>
      </c>
      <c r="AB2916">
        <v>5</v>
      </c>
      <c r="AE2916" s="16"/>
      <c r="AF2916" s="16"/>
      <c r="AG2916" s="16"/>
      <c r="AH2916" s="16"/>
      <c r="AI2916" s="16"/>
      <c r="AJ2916" s="16"/>
      <c r="AK2916">
        <v>5</v>
      </c>
      <c r="AL2916" s="16">
        <v>5</v>
      </c>
      <c r="AM2916" s="16">
        <v>2</v>
      </c>
      <c r="AN2916" s="16">
        <v>8</v>
      </c>
      <c r="AO2916" s="16">
        <v>3</v>
      </c>
      <c r="AP2916" s="16">
        <v>7</v>
      </c>
      <c r="AQ2916" s="16">
        <v>3</v>
      </c>
      <c r="AR2916" s="16">
        <v>4</v>
      </c>
      <c r="AS2916" s="16">
        <v>1</v>
      </c>
      <c r="AT2916" s="16">
        <v>2</v>
      </c>
      <c r="AU2916">
        <v>0</v>
      </c>
      <c r="AV2916">
        <v>0</v>
      </c>
      <c r="AW2916">
        <v>1</v>
      </c>
      <c r="AX2916">
        <v>0</v>
      </c>
      <c r="AY2916">
        <v>1</v>
      </c>
      <c r="AZ2916">
        <v>0</v>
      </c>
    </row>
    <row r="2917" spans="1:52" x14ac:dyDescent="0.35">
      <c r="A2917">
        <v>17389</v>
      </c>
      <c r="B2917" t="s">
        <v>69</v>
      </c>
      <c r="C2917" t="s">
        <v>74</v>
      </c>
      <c r="D2917" t="s">
        <v>68</v>
      </c>
      <c r="E2917" t="s">
        <v>82</v>
      </c>
      <c r="F2917" t="s">
        <v>198</v>
      </c>
      <c r="G2917" t="s">
        <v>94</v>
      </c>
      <c r="H2917" t="s">
        <v>97</v>
      </c>
      <c r="I2917" t="s">
        <v>209</v>
      </c>
      <c r="J2917" t="s">
        <v>111</v>
      </c>
      <c r="K2917" t="s">
        <v>204</v>
      </c>
      <c r="L2917">
        <v>6</v>
      </c>
      <c r="X2917" s="16"/>
      <c r="Y2917" t="s">
        <v>69</v>
      </c>
      <c r="AB2917">
        <v>5</v>
      </c>
      <c r="AE2917" s="16"/>
      <c r="AF2917" s="16"/>
      <c r="AG2917" s="16"/>
      <c r="AH2917" s="16"/>
      <c r="AI2917" s="16"/>
      <c r="AJ2917" s="16"/>
      <c r="AK2917">
        <v>8</v>
      </c>
      <c r="AL2917" s="16">
        <v>9</v>
      </c>
      <c r="AM2917" s="16">
        <v>6</v>
      </c>
      <c r="AN2917" s="16">
        <v>7</v>
      </c>
      <c r="AO2917" s="16">
        <v>5</v>
      </c>
      <c r="AP2917" s="16">
        <v>10</v>
      </c>
      <c r="AQ2917" s="16">
        <v>4</v>
      </c>
      <c r="AR2917" s="16">
        <v>3</v>
      </c>
      <c r="AS2917" s="16">
        <v>2</v>
      </c>
      <c r="AT2917" s="16">
        <v>1</v>
      </c>
      <c r="AU2917">
        <v>1</v>
      </c>
      <c r="AV2917">
        <v>0</v>
      </c>
      <c r="AW2917">
        <v>0</v>
      </c>
      <c r="AX2917">
        <v>0</v>
      </c>
      <c r="AY2917">
        <v>0</v>
      </c>
      <c r="AZ2917">
        <v>0</v>
      </c>
    </row>
    <row r="2918" spans="1:52" x14ac:dyDescent="0.35">
      <c r="A2918">
        <v>17393</v>
      </c>
      <c r="B2918" t="s">
        <v>69</v>
      </c>
      <c r="C2918" t="s">
        <v>74</v>
      </c>
      <c r="D2918" t="s">
        <v>68</v>
      </c>
      <c r="E2918" t="s">
        <v>78</v>
      </c>
      <c r="F2918" t="s">
        <v>198</v>
      </c>
      <c r="G2918" t="s">
        <v>94</v>
      </c>
      <c r="H2918" t="s">
        <v>98</v>
      </c>
      <c r="I2918" t="s">
        <v>207</v>
      </c>
      <c r="J2918" t="s">
        <v>111</v>
      </c>
      <c r="K2918" t="s">
        <v>204</v>
      </c>
      <c r="L2918">
        <v>8</v>
      </c>
      <c r="X2918" s="16"/>
      <c r="Y2918" t="s">
        <v>69</v>
      </c>
      <c r="AB2918">
        <v>4</v>
      </c>
      <c r="AE2918" s="16"/>
      <c r="AF2918" s="16"/>
      <c r="AG2918" s="16"/>
      <c r="AH2918" s="16"/>
      <c r="AI2918" s="16"/>
      <c r="AJ2918" s="16"/>
      <c r="AK2918">
        <v>7</v>
      </c>
      <c r="AL2918" s="16">
        <v>10</v>
      </c>
      <c r="AM2918" s="16">
        <v>7</v>
      </c>
      <c r="AN2918" s="16">
        <v>5</v>
      </c>
      <c r="AO2918" s="16">
        <v>9</v>
      </c>
      <c r="AP2918" s="16">
        <v>7</v>
      </c>
      <c r="AQ2918" s="16">
        <v>1</v>
      </c>
      <c r="AR2918" s="16">
        <v>3</v>
      </c>
      <c r="AS2918" s="16">
        <v>2</v>
      </c>
      <c r="AT2918" s="16">
        <v>4</v>
      </c>
      <c r="AU2918">
        <v>0</v>
      </c>
      <c r="AV2918">
        <v>0</v>
      </c>
      <c r="AW2918">
        <v>0</v>
      </c>
      <c r="AX2918">
        <v>0</v>
      </c>
      <c r="AY2918">
        <v>1</v>
      </c>
      <c r="AZ2918">
        <v>0</v>
      </c>
    </row>
    <row r="2919" spans="1:52" x14ac:dyDescent="0.35">
      <c r="A2919">
        <v>17394</v>
      </c>
      <c r="B2919" t="s">
        <v>69</v>
      </c>
      <c r="C2919" t="s">
        <v>74</v>
      </c>
      <c r="D2919" t="s">
        <v>68</v>
      </c>
      <c r="E2919" t="s">
        <v>77</v>
      </c>
      <c r="F2919" t="s">
        <v>200</v>
      </c>
      <c r="G2919" t="s">
        <v>96</v>
      </c>
      <c r="H2919" t="s">
        <v>97</v>
      </c>
      <c r="I2919" t="s">
        <v>197</v>
      </c>
      <c r="J2919" t="s">
        <v>110</v>
      </c>
      <c r="K2919" t="s">
        <v>202</v>
      </c>
      <c r="L2919">
        <v>9</v>
      </c>
      <c r="P2919">
        <v>9</v>
      </c>
      <c r="Q2919">
        <v>9</v>
      </c>
      <c r="R2919">
        <v>9</v>
      </c>
      <c r="S2919">
        <v>10</v>
      </c>
      <c r="T2919">
        <v>9</v>
      </c>
      <c r="U2919">
        <v>9</v>
      </c>
      <c r="V2919" t="s">
        <v>123</v>
      </c>
      <c r="X2919">
        <v>3</v>
      </c>
      <c r="Y2919" t="s">
        <v>69</v>
      </c>
      <c r="AB2919">
        <v>4</v>
      </c>
      <c r="AE2919" s="16"/>
      <c r="AF2919" s="16"/>
      <c r="AG2919" s="16"/>
      <c r="AH2919" s="16"/>
      <c r="AI2919" s="16"/>
      <c r="AJ2919" s="16"/>
      <c r="AL2919" s="16"/>
      <c r="AM2919" s="16"/>
      <c r="AN2919" s="16"/>
      <c r="AO2919" s="16"/>
      <c r="AP2919" s="16"/>
      <c r="AQ2919" s="16"/>
      <c r="AR2919" s="16"/>
      <c r="AS2919" s="16"/>
      <c r="AT2919" s="16"/>
      <c r="AU2919">
        <v>1</v>
      </c>
      <c r="AV2919">
        <v>1</v>
      </c>
      <c r="AW2919">
        <v>1</v>
      </c>
      <c r="AX2919">
        <v>0</v>
      </c>
      <c r="AY2919">
        <v>0</v>
      </c>
      <c r="AZ2919">
        <v>0</v>
      </c>
    </row>
    <row r="2920" spans="1:52" x14ac:dyDescent="0.35">
      <c r="A2920">
        <v>17395</v>
      </c>
      <c r="B2920" t="s">
        <v>69</v>
      </c>
      <c r="C2920" t="s">
        <v>74</v>
      </c>
      <c r="D2920" t="s">
        <v>68</v>
      </c>
      <c r="E2920" t="s">
        <v>78</v>
      </c>
      <c r="F2920" t="s">
        <v>196</v>
      </c>
      <c r="G2920" t="s">
        <v>93</v>
      </c>
      <c r="H2920" t="s">
        <v>98</v>
      </c>
      <c r="I2920" t="s">
        <v>197</v>
      </c>
      <c r="J2920" t="s">
        <v>111</v>
      </c>
      <c r="K2920" t="s">
        <v>202</v>
      </c>
      <c r="L2920">
        <v>10</v>
      </c>
      <c r="X2920" s="16"/>
      <c r="Y2920" t="s">
        <v>68</v>
      </c>
      <c r="Z2920">
        <v>9</v>
      </c>
      <c r="AA2920">
        <v>5</v>
      </c>
      <c r="AB2920">
        <v>5</v>
      </c>
      <c r="AC2920">
        <v>10</v>
      </c>
      <c r="AD2920" t="s">
        <v>128</v>
      </c>
      <c r="AE2920" s="16">
        <v>4</v>
      </c>
      <c r="AF2920" s="16">
        <v>4</v>
      </c>
      <c r="AG2920" s="16">
        <v>5</v>
      </c>
      <c r="AH2920" s="16">
        <v>4</v>
      </c>
      <c r="AI2920" s="16">
        <v>2</v>
      </c>
      <c r="AJ2920" s="16"/>
      <c r="AK2920">
        <v>9</v>
      </c>
      <c r="AL2920" s="16">
        <v>9</v>
      </c>
      <c r="AM2920" s="16">
        <v>7</v>
      </c>
      <c r="AN2920" s="16">
        <v>8</v>
      </c>
      <c r="AO2920" s="16">
        <v>7</v>
      </c>
      <c r="AP2920" s="16">
        <v>9</v>
      </c>
      <c r="AQ2920" s="16">
        <v>3</v>
      </c>
      <c r="AR2920" s="16">
        <v>2</v>
      </c>
      <c r="AS2920" s="16">
        <v>4</v>
      </c>
      <c r="AT2920" s="16">
        <v>1</v>
      </c>
      <c r="AU2920">
        <v>1</v>
      </c>
      <c r="AV2920">
        <v>0</v>
      </c>
      <c r="AW2920">
        <v>0</v>
      </c>
      <c r="AX2920">
        <v>0</v>
      </c>
      <c r="AY2920">
        <v>0</v>
      </c>
      <c r="AZ2920">
        <v>0</v>
      </c>
    </row>
    <row r="2921" spans="1:52" x14ac:dyDescent="0.35">
      <c r="A2921">
        <v>17396</v>
      </c>
      <c r="B2921" t="s">
        <v>69</v>
      </c>
      <c r="C2921" t="s">
        <v>74</v>
      </c>
      <c r="D2921" t="s">
        <v>68</v>
      </c>
      <c r="E2921" t="s">
        <v>80</v>
      </c>
      <c r="F2921" t="s">
        <v>196</v>
      </c>
      <c r="G2921" t="s">
        <v>95</v>
      </c>
      <c r="H2921" t="s">
        <v>97</v>
      </c>
      <c r="I2921" t="s">
        <v>201</v>
      </c>
      <c r="J2921" t="s">
        <v>111</v>
      </c>
      <c r="K2921" t="s">
        <v>204</v>
      </c>
      <c r="L2921">
        <v>7</v>
      </c>
      <c r="X2921" s="16"/>
      <c r="Y2921" t="s">
        <v>69</v>
      </c>
      <c r="AB2921">
        <v>5</v>
      </c>
      <c r="AE2921" s="16"/>
      <c r="AF2921" s="16"/>
      <c r="AG2921" s="16"/>
      <c r="AH2921" s="16"/>
      <c r="AI2921" s="16"/>
      <c r="AJ2921" s="16"/>
      <c r="AK2921">
        <v>8</v>
      </c>
      <c r="AL2921" s="16">
        <v>9</v>
      </c>
      <c r="AM2921" s="16">
        <v>8</v>
      </c>
      <c r="AN2921" s="16">
        <v>8</v>
      </c>
      <c r="AO2921" s="16">
        <v>10</v>
      </c>
      <c r="AP2921" s="16">
        <v>7</v>
      </c>
      <c r="AQ2921" s="16">
        <v>3</v>
      </c>
      <c r="AR2921" s="16">
        <v>4</v>
      </c>
      <c r="AS2921" s="16">
        <v>1</v>
      </c>
      <c r="AT2921" s="16">
        <v>2</v>
      </c>
      <c r="AU2921">
        <v>0</v>
      </c>
      <c r="AV2921">
        <v>1</v>
      </c>
      <c r="AW2921">
        <v>0</v>
      </c>
      <c r="AX2921">
        <v>0</v>
      </c>
      <c r="AY2921">
        <v>0</v>
      </c>
      <c r="AZ2921">
        <v>0</v>
      </c>
    </row>
    <row r="2922" spans="1:52" x14ac:dyDescent="0.35">
      <c r="A2922">
        <v>17398</v>
      </c>
      <c r="B2922" t="s">
        <v>69</v>
      </c>
      <c r="C2922" t="s">
        <v>74</v>
      </c>
      <c r="D2922" t="s">
        <v>68</v>
      </c>
      <c r="E2922" t="s">
        <v>82</v>
      </c>
      <c r="F2922" t="s">
        <v>198</v>
      </c>
      <c r="G2922" t="s">
        <v>96</v>
      </c>
      <c r="H2922" t="s">
        <v>98</v>
      </c>
      <c r="I2922" t="s">
        <v>199</v>
      </c>
      <c r="J2922" t="s">
        <v>111</v>
      </c>
      <c r="K2922" t="s">
        <v>204</v>
      </c>
      <c r="L2922">
        <v>9</v>
      </c>
      <c r="X2922" s="16"/>
      <c r="Y2922" t="s">
        <v>69</v>
      </c>
      <c r="AB2922">
        <v>5</v>
      </c>
      <c r="AE2922" s="16"/>
      <c r="AF2922" s="16"/>
      <c r="AG2922" s="16"/>
      <c r="AH2922" s="16"/>
      <c r="AI2922" s="16"/>
      <c r="AJ2922" s="16"/>
      <c r="AK2922">
        <v>8</v>
      </c>
      <c r="AL2922" s="16">
        <v>10</v>
      </c>
      <c r="AM2922" s="16">
        <v>7</v>
      </c>
      <c r="AN2922" s="16">
        <v>5</v>
      </c>
      <c r="AO2922" s="16">
        <v>7</v>
      </c>
      <c r="AP2922" s="16">
        <v>6</v>
      </c>
      <c r="AQ2922" s="16">
        <v>1</v>
      </c>
      <c r="AR2922" s="16">
        <v>3</v>
      </c>
      <c r="AS2922" s="16">
        <v>2</v>
      </c>
      <c r="AT2922" s="16">
        <v>4</v>
      </c>
      <c r="AU2922">
        <v>0</v>
      </c>
      <c r="AV2922">
        <v>0</v>
      </c>
      <c r="AW2922">
        <v>0</v>
      </c>
      <c r="AX2922">
        <v>1</v>
      </c>
      <c r="AY2922">
        <v>0</v>
      </c>
      <c r="AZ2922">
        <v>0</v>
      </c>
    </row>
    <row r="2923" spans="1:52" x14ac:dyDescent="0.35">
      <c r="A2923">
        <v>17399</v>
      </c>
      <c r="B2923" t="s">
        <v>69</v>
      </c>
      <c r="C2923" t="s">
        <v>74</v>
      </c>
      <c r="D2923" t="s">
        <v>68</v>
      </c>
      <c r="E2923" t="s">
        <v>77</v>
      </c>
      <c r="F2923" t="s">
        <v>198</v>
      </c>
      <c r="G2923" t="s">
        <v>95</v>
      </c>
      <c r="H2923" t="s">
        <v>99</v>
      </c>
      <c r="I2923" t="s">
        <v>206</v>
      </c>
      <c r="J2923" t="s">
        <v>111</v>
      </c>
      <c r="K2923" t="s">
        <v>116</v>
      </c>
      <c r="L2923">
        <v>5</v>
      </c>
      <c r="X2923" s="16"/>
      <c r="Y2923" t="s">
        <v>69</v>
      </c>
      <c r="AB2923">
        <v>5</v>
      </c>
      <c r="AE2923" s="16"/>
      <c r="AF2923" s="16"/>
      <c r="AG2923" s="16"/>
      <c r="AH2923" s="16"/>
      <c r="AI2923" s="16"/>
      <c r="AJ2923" s="16"/>
      <c r="AK2923">
        <v>6</v>
      </c>
      <c r="AL2923" s="16">
        <v>8</v>
      </c>
      <c r="AM2923" s="16">
        <v>5</v>
      </c>
      <c r="AN2923" s="16">
        <v>7</v>
      </c>
      <c r="AO2923" s="16">
        <v>9</v>
      </c>
      <c r="AP2923" s="16">
        <v>7</v>
      </c>
      <c r="AQ2923" s="16">
        <v>2</v>
      </c>
      <c r="AR2923" s="16">
        <v>1</v>
      </c>
      <c r="AS2923" s="16">
        <v>4</v>
      </c>
      <c r="AT2923" s="16">
        <v>3</v>
      </c>
      <c r="AU2923">
        <v>0</v>
      </c>
      <c r="AV2923">
        <v>0</v>
      </c>
      <c r="AW2923">
        <v>0</v>
      </c>
      <c r="AX2923">
        <v>1</v>
      </c>
      <c r="AY2923">
        <v>0</v>
      </c>
      <c r="AZ2923">
        <v>0</v>
      </c>
    </row>
    <row r="2924" spans="1:52" x14ac:dyDescent="0.35">
      <c r="A2924">
        <v>17404</v>
      </c>
      <c r="B2924" t="s">
        <v>69</v>
      </c>
      <c r="C2924" t="s">
        <v>74</v>
      </c>
      <c r="D2924" t="s">
        <v>68</v>
      </c>
      <c r="E2924" t="s">
        <v>84</v>
      </c>
      <c r="F2924" t="s">
        <v>92</v>
      </c>
      <c r="G2924" t="s">
        <v>96</v>
      </c>
      <c r="H2924" t="s">
        <v>98</v>
      </c>
      <c r="I2924" t="s">
        <v>201</v>
      </c>
      <c r="J2924" t="s">
        <v>111</v>
      </c>
      <c r="K2924" t="s">
        <v>204</v>
      </c>
      <c r="L2924">
        <v>9</v>
      </c>
      <c r="X2924" s="16"/>
      <c r="Y2924" t="s">
        <v>69</v>
      </c>
      <c r="AB2924">
        <v>5</v>
      </c>
      <c r="AE2924" s="16"/>
      <c r="AF2924" s="16"/>
      <c r="AG2924" s="16"/>
      <c r="AH2924" s="16"/>
      <c r="AI2924" s="16"/>
      <c r="AJ2924" s="16"/>
      <c r="AK2924">
        <v>10</v>
      </c>
      <c r="AL2924" s="16">
        <v>10</v>
      </c>
      <c r="AM2924" s="16">
        <v>9</v>
      </c>
      <c r="AN2924" s="16">
        <v>8</v>
      </c>
      <c r="AO2924" s="16">
        <v>7</v>
      </c>
      <c r="AP2924" s="16">
        <v>9</v>
      </c>
      <c r="AQ2924" s="16">
        <v>2</v>
      </c>
      <c r="AR2924" s="16">
        <v>1</v>
      </c>
      <c r="AS2924" s="16">
        <v>4</v>
      </c>
      <c r="AT2924" s="16">
        <v>3</v>
      </c>
      <c r="AU2924">
        <v>1</v>
      </c>
      <c r="AV2924">
        <v>1</v>
      </c>
      <c r="AW2924">
        <v>0</v>
      </c>
      <c r="AX2924">
        <v>1</v>
      </c>
      <c r="AY2924">
        <v>0</v>
      </c>
      <c r="AZ2924">
        <v>0</v>
      </c>
    </row>
    <row r="2925" spans="1:52" x14ac:dyDescent="0.35">
      <c r="A2925">
        <v>17406</v>
      </c>
      <c r="B2925" t="s">
        <v>69</v>
      </c>
      <c r="C2925" t="s">
        <v>74</v>
      </c>
      <c r="D2925" t="s">
        <v>68</v>
      </c>
      <c r="E2925" t="s">
        <v>84</v>
      </c>
      <c r="F2925" t="s">
        <v>198</v>
      </c>
      <c r="G2925" t="s">
        <v>94</v>
      </c>
      <c r="H2925" t="s">
        <v>97</v>
      </c>
      <c r="I2925" t="s">
        <v>201</v>
      </c>
      <c r="J2925" t="s">
        <v>111</v>
      </c>
      <c r="K2925" t="s">
        <v>204</v>
      </c>
      <c r="L2925">
        <v>10</v>
      </c>
      <c r="X2925" s="16"/>
      <c r="Y2925" t="s">
        <v>68</v>
      </c>
      <c r="Z2925">
        <v>10</v>
      </c>
      <c r="AA2925">
        <v>4</v>
      </c>
      <c r="AB2925">
        <v>5</v>
      </c>
      <c r="AC2925">
        <v>9</v>
      </c>
      <c r="AD2925" t="s">
        <v>128</v>
      </c>
      <c r="AE2925" s="16">
        <v>4</v>
      </c>
      <c r="AF2925" s="16">
        <v>2</v>
      </c>
      <c r="AG2925" s="16">
        <v>5</v>
      </c>
      <c r="AH2925" s="16">
        <v>3</v>
      </c>
      <c r="AI2925" s="16">
        <v>2</v>
      </c>
      <c r="AJ2925" s="16"/>
      <c r="AK2925">
        <v>9</v>
      </c>
      <c r="AL2925" s="16">
        <v>10</v>
      </c>
      <c r="AM2925" s="16">
        <v>8</v>
      </c>
      <c r="AN2925" s="16">
        <v>8</v>
      </c>
      <c r="AO2925" s="16">
        <v>10</v>
      </c>
      <c r="AP2925" s="16">
        <v>9</v>
      </c>
      <c r="AQ2925" s="16">
        <v>1</v>
      </c>
      <c r="AR2925" s="16">
        <v>3</v>
      </c>
      <c r="AS2925" s="16">
        <v>2</v>
      </c>
      <c r="AT2925" s="16">
        <v>4</v>
      </c>
      <c r="AU2925">
        <v>1</v>
      </c>
      <c r="AV2925">
        <v>1</v>
      </c>
      <c r="AW2925">
        <v>0</v>
      </c>
      <c r="AX2925">
        <v>1</v>
      </c>
      <c r="AY2925">
        <v>0</v>
      </c>
      <c r="AZ2925">
        <v>0</v>
      </c>
    </row>
    <row r="2926" spans="1:52" x14ac:dyDescent="0.35">
      <c r="A2926">
        <v>17411</v>
      </c>
      <c r="B2926" t="s">
        <v>69</v>
      </c>
      <c r="C2926" t="s">
        <v>74</v>
      </c>
      <c r="D2926" t="s">
        <v>68</v>
      </c>
      <c r="E2926" t="s">
        <v>81</v>
      </c>
      <c r="F2926" t="s">
        <v>198</v>
      </c>
      <c r="G2926" t="s">
        <v>95</v>
      </c>
      <c r="H2926" t="s">
        <v>97</v>
      </c>
      <c r="I2926" t="s">
        <v>209</v>
      </c>
      <c r="J2926" t="s">
        <v>111</v>
      </c>
      <c r="K2926" t="s">
        <v>116</v>
      </c>
      <c r="L2926">
        <v>6</v>
      </c>
      <c r="X2926" s="16"/>
      <c r="Y2926" t="s">
        <v>69</v>
      </c>
      <c r="AB2926">
        <v>5</v>
      </c>
      <c r="AE2926" s="16"/>
      <c r="AF2926" s="16"/>
      <c r="AG2926" s="16"/>
      <c r="AH2926" s="16"/>
      <c r="AI2926" s="16"/>
      <c r="AJ2926" s="16"/>
      <c r="AK2926">
        <v>8</v>
      </c>
      <c r="AL2926" s="16">
        <v>10</v>
      </c>
      <c r="AM2926" s="16">
        <v>9</v>
      </c>
      <c r="AN2926" s="16">
        <v>9</v>
      </c>
      <c r="AO2926" s="16">
        <v>8</v>
      </c>
      <c r="AP2926" s="16">
        <v>10</v>
      </c>
      <c r="AQ2926" s="16">
        <v>1</v>
      </c>
      <c r="AR2926" s="16">
        <v>3</v>
      </c>
      <c r="AS2926" s="16">
        <v>2</v>
      </c>
      <c r="AT2926" s="16">
        <v>4</v>
      </c>
      <c r="AU2926">
        <v>0</v>
      </c>
      <c r="AV2926">
        <v>0</v>
      </c>
      <c r="AW2926">
        <v>1</v>
      </c>
      <c r="AX2926">
        <v>0</v>
      </c>
      <c r="AY2926">
        <v>0</v>
      </c>
      <c r="AZ2926">
        <v>0</v>
      </c>
    </row>
    <row r="2927" spans="1:52" x14ac:dyDescent="0.35">
      <c r="A2927">
        <v>17412</v>
      </c>
      <c r="B2927" t="s">
        <v>69</v>
      </c>
      <c r="C2927" t="s">
        <v>74</v>
      </c>
      <c r="D2927" t="s">
        <v>68</v>
      </c>
      <c r="E2927" t="s">
        <v>82</v>
      </c>
      <c r="F2927" t="s">
        <v>198</v>
      </c>
      <c r="G2927" t="s">
        <v>96</v>
      </c>
      <c r="H2927" t="s">
        <v>97</v>
      </c>
      <c r="I2927" t="s">
        <v>206</v>
      </c>
      <c r="J2927" t="s">
        <v>111</v>
      </c>
      <c r="K2927" t="s">
        <v>202</v>
      </c>
      <c r="L2927">
        <v>9</v>
      </c>
      <c r="X2927" s="16"/>
      <c r="Y2927" t="s">
        <v>69</v>
      </c>
      <c r="AB2927">
        <v>5</v>
      </c>
      <c r="AE2927" s="16"/>
      <c r="AF2927" s="16"/>
      <c r="AG2927" s="16"/>
      <c r="AH2927" s="16"/>
      <c r="AI2927" s="16"/>
      <c r="AJ2927" s="16"/>
      <c r="AK2927">
        <v>10</v>
      </c>
      <c r="AL2927" s="16">
        <v>10</v>
      </c>
      <c r="AM2927" s="16">
        <v>8</v>
      </c>
      <c r="AN2927" s="16">
        <v>8</v>
      </c>
      <c r="AO2927" s="16">
        <v>9</v>
      </c>
      <c r="AP2927" s="16">
        <v>9</v>
      </c>
      <c r="AQ2927" s="16">
        <v>1</v>
      </c>
      <c r="AR2927" s="16">
        <v>4</v>
      </c>
      <c r="AS2927" s="16">
        <v>2</v>
      </c>
      <c r="AT2927" s="16">
        <v>3</v>
      </c>
      <c r="AU2927">
        <v>1</v>
      </c>
      <c r="AV2927">
        <v>0</v>
      </c>
      <c r="AW2927">
        <v>0</v>
      </c>
      <c r="AX2927">
        <v>0</v>
      </c>
      <c r="AY2927">
        <v>0</v>
      </c>
      <c r="AZ2927">
        <v>0</v>
      </c>
    </row>
    <row r="2928" spans="1:52" x14ac:dyDescent="0.35">
      <c r="A2928">
        <v>17416</v>
      </c>
      <c r="B2928" t="s">
        <v>69</v>
      </c>
      <c r="C2928" t="s">
        <v>74</v>
      </c>
      <c r="D2928" t="s">
        <v>68</v>
      </c>
      <c r="E2928" t="s">
        <v>83</v>
      </c>
      <c r="F2928" t="s">
        <v>198</v>
      </c>
      <c r="G2928" t="s">
        <v>95</v>
      </c>
      <c r="H2928" t="s">
        <v>98</v>
      </c>
      <c r="I2928" t="s">
        <v>205</v>
      </c>
      <c r="J2928" t="s">
        <v>111</v>
      </c>
      <c r="K2928" t="s">
        <v>204</v>
      </c>
      <c r="L2928">
        <v>10</v>
      </c>
      <c r="X2928" s="16"/>
      <c r="Y2928" t="s">
        <v>69</v>
      </c>
      <c r="AB2928">
        <v>5</v>
      </c>
      <c r="AE2928" s="16"/>
      <c r="AF2928" s="16"/>
      <c r="AG2928" s="16"/>
      <c r="AH2928" s="16"/>
      <c r="AI2928" s="16"/>
      <c r="AJ2928" s="16"/>
      <c r="AK2928">
        <v>9</v>
      </c>
      <c r="AL2928" s="16">
        <v>8</v>
      </c>
      <c r="AM2928" s="16">
        <v>9</v>
      </c>
      <c r="AN2928" s="16">
        <v>7</v>
      </c>
      <c r="AO2928" s="16">
        <v>9</v>
      </c>
      <c r="AP2928" s="16">
        <v>9</v>
      </c>
      <c r="AQ2928" s="16">
        <v>1</v>
      </c>
      <c r="AR2928" s="16">
        <v>3</v>
      </c>
      <c r="AS2928" s="16">
        <v>2</v>
      </c>
      <c r="AT2928" s="16">
        <v>4</v>
      </c>
      <c r="AU2928">
        <v>1</v>
      </c>
      <c r="AV2928">
        <v>0</v>
      </c>
      <c r="AW2928">
        <v>0</v>
      </c>
      <c r="AX2928">
        <v>0</v>
      </c>
      <c r="AY2928">
        <v>0</v>
      </c>
      <c r="AZ2928">
        <v>0</v>
      </c>
    </row>
    <row r="2929" spans="1:52" x14ac:dyDescent="0.35">
      <c r="A2929">
        <v>17417</v>
      </c>
      <c r="B2929" t="s">
        <v>69</v>
      </c>
      <c r="C2929" t="s">
        <v>74</v>
      </c>
      <c r="D2929" t="s">
        <v>68</v>
      </c>
      <c r="E2929" t="s">
        <v>82</v>
      </c>
      <c r="F2929" t="s">
        <v>196</v>
      </c>
      <c r="G2929" t="s">
        <v>96</v>
      </c>
      <c r="H2929" t="s">
        <v>97</v>
      </c>
      <c r="I2929" t="s">
        <v>209</v>
      </c>
      <c r="J2929" t="s">
        <v>110</v>
      </c>
      <c r="K2929" t="s">
        <v>202</v>
      </c>
      <c r="L2929">
        <v>10</v>
      </c>
      <c r="P2929">
        <v>10</v>
      </c>
      <c r="Q2929">
        <v>9</v>
      </c>
      <c r="R2929">
        <v>10</v>
      </c>
      <c r="S2929">
        <v>9</v>
      </c>
      <c r="T2929">
        <v>9</v>
      </c>
      <c r="U2929">
        <v>9</v>
      </c>
      <c r="V2929" t="s">
        <v>123</v>
      </c>
      <c r="X2929">
        <v>5</v>
      </c>
      <c r="Y2929" t="s">
        <v>69</v>
      </c>
      <c r="AB2929">
        <v>5</v>
      </c>
      <c r="AE2929" s="16"/>
      <c r="AF2929" s="16"/>
      <c r="AG2929" s="16"/>
      <c r="AH2929" s="16"/>
      <c r="AI2929" s="16"/>
      <c r="AJ2929" s="16"/>
      <c r="AL2929" s="16"/>
      <c r="AM2929" s="16"/>
      <c r="AN2929" s="16"/>
      <c r="AO2929" s="16"/>
      <c r="AP2929" s="16"/>
      <c r="AQ2929" s="16"/>
      <c r="AR2929" s="16"/>
      <c r="AS2929" s="16"/>
      <c r="AT2929" s="16"/>
      <c r="AU2929">
        <v>0</v>
      </c>
      <c r="AV2929">
        <v>0</v>
      </c>
      <c r="AW2929">
        <v>1</v>
      </c>
      <c r="AX2929">
        <v>0</v>
      </c>
      <c r="AY2929">
        <v>0</v>
      </c>
      <c r="AZ2929">
        <v>0</v>
      </c>
    </row>
    <row r="2930" spans="1:52" x14ac:dyDescent="0.35">
      <c r="A2930">
        <v>17421</v>
      </c>
      <c r="B2930" t="s">
        <v>69</v>
      </c>
      <c r="C2930" t="s">
        <v>74</v>
      </c>
      <c r="D2930" t="s">
        <v>68</v>
      </c>
      <c r="E2930" t="s">
        <v>78</v>
      </c>
      <c r="F2930" t="s">
        <v>200</v>
      </c>
      <c r="G2930" t="s">
        <v>94</v>
      </c>
      <c r="H2930" t="s">
        <v>97</v>
      </c>
      <c r="I2930" t="s">
        <v>203</v>
      </c>
      <c r="J2930" t="s">
        <v>111</v>
      </c>
      <c r="K2930" t="s">
        <v>117</v>
      </c>
      <c r="L2930">
        <v>9</v>
      </c>
      <c r="X2930" s="16"/>
      <c r="Y2930" t="s">
        <v>69</v>
      </c>
      <c r="AB2930">
        <v>4</v>
      </c>
      <c r="AE2930" s="16"/>
      <c r="AF2930" s="16"/>
      <c r="AG2930" s="16"/>
      <c r="AH2930" s="16"/>
      <c r="AI2930" s="16"/>
      <c r="AJ2930" s="16"/>
      <c r="AK2930">
        <v>10</v>
      </c>
      <c r="AL2930" s="16">
        <v>10</v>
      </c>
      <c r="AM2930" s="16">
        <v>10</v>
      </c>
      <c r="AN2930" s="16">
        <v>10</v>
      </c>
      <c r="AO2930" s="16">
        <v>7</v>
      </c>
      <c r="AP2930" s="16">
        <v>9</v>
      </c>
      <c r="AQ2930" s="16">
        <v>2</v>
      </c>
      <c r="AR2930" s="16">
        <v>1</v>
      </c>
      <c r="AS2930" s="16">
        <v>3</v>
      </c>
      <c r="AT2930" s="16">
        <v>4</v>
      </c>
      <c r="AU2930">
        <v>0</v>
      </c>
      <c r="AV2930">
        <v>0</v>
      </c>
      <c r="AW2930">
        <v>1</v>
      </c>
      <c r="AX2930">
        <v>1</v>
      </c>
      <c r="AY2930">
        <v>0</v>
      </c>
      <c r="AZ2930">
        <v>0</v>
      </c>
    </row>
    <row r="2931" spans="1:52" x14ac:dyDescent="0.35">
      <c r="A2931">
        <v>17422</v>
      </c>
      <c r="B2931" t="s">
        <v>69</v>
      </c>
      <c r="C2931" t="s">
        <v>74</v>
      </c>
      <c r="D2931" t="s">
        <v>68</v>
      </c>
      <c r="E2931" t="s">
        <v>76</v>
      </c>
      <c r="F2931" t="s">
        <v>198</v>
      </c>
      <c r="G2931" t="s">
        <v>94</v>
      </c>
      <c r="H2931" t="s">
        <v>98</v>
      </c>
      <c r="I2931" t="s">
        <v>207</v>
      </c>
      <c r="J2931" t="s">
        <v>111</v>
      </c>
      <c r="K2931" t="s">
        <v>117</v>
      </c>
      <c r="L2931">
        <v>10</v>
      </c>
      <c r="X2931" s="16"/>
      <c r="Y2931" t="s">
        <v>69</v>
      </c>
      <c r="AB2931">
        <v>5</v>
      </c>
      <c r="AE2931" s="16"/>
      <c r="AF2931" s="16"/>
      <c r="AG2931" s="16"/>
      <c r="AH2931" s="16"/>
      <c r="AI2931" s="16"/>
      <c r="AJ2931" s="16"/>
      <c r="AK2931">
        <v>9</v>
      </c>
      <c r="AL2931" s="16">
        <v>10</v>
      </c>
      <c r="AM2931" s="16">
        <v>8</v>
      </c>
      <c r="AN2931" s="16">
        <v>7</v>
      </c>
      <c r="AO2931" s="16">
        <v>10</v>
      </c>
      <c r="AP2931" s="16">
        <v>10</v>
      </c>
      <c r="AQ2931" s="16">
        <v>1</v>
      </c>
      <c r="AR2931" s="16">
        <v>3</v>
      </c>
      <c r="AS2931" s="16">
        <v>2</v>
      </c>
      <c r="AT2931" s="16">
        <v>4</v>
      </c>
      <c r="AU2931">
        <v>1</v>
      </c>
      <c r="AV2931">
        <v>0</v>
      </c>
      <c r="AW2931">
        <v>0</v>
      </c>
      <c r="AX2931">
        <v>0</v>
      </c>
      <c r="AY2931">
        <v>0</v>
      </c>
      <c r="AZ2931">
        <v>0</v>
      </c>
    </row>
    <row r="2932" spans="1:52" x14ac:dyDescent="0.35">
      <c r="A2932">
        <v>17423</v>
      </c>
      <c r="B2932" t="s">
        <v>69</v>
      </c>
      <c r="C2932" t="s">
        <v>74</v>
      </c>
      <c r="D2932" t="s">
        <v>68</v>
      </c>
      <c r="E2932" t="s">
        <v>78</v>
      </c>
      <c r="F2932" t="s">
        <v>208</v>
      </c>
      <c r="G2932" t="s">
        <v>96</v>
      </c>
      <c r="H2932" t="s">
        <v>98</v>
      </c>
      <c r="I2932" t="s">
        <v>209</v>
      </c>
      <c r="J2932" t="s">
        <v>112</v>
      </c>
      <c r="K2932" t="s">
        <v>204</v>
      </c>
      <c r="L2932">
        <v>9</v>
      </c>
      <c r="X2932" s="16"/>
      <c r="Y2932" t="s">
        <v>69</v>
      </c>
      <c r="AB2932">
        <v>5</v>
      </c>
      <c r="AE2932" s="16"/>
      <c r="AF2932" s="16"/>
      <c r="AG2932" s="16"/>
      <c r="AH2932" s="16"/>
      <c r="AI2932" s="16"/>
      <c r="AJ2932" s="16"/>
      <c r="AK2932">
        <v>10</v>
      </c>
      <c r="AL2932" s="16">
        <v>10</v>
      </c>
      <c r="AM2932" s="16">
        <v>7</v>
      </c>
      <c r="AN2932" s="16">
        <v>9</v>
      </c>
      <c r="AO2932" s="16">
        <v>10</v>
      </c>
      <c r="AP2932" s="16">
        <v>9</v>
      </c>
      <c r="AQ2932" s="16">
        <v>2</v>
      </c>
      <c r="AR2932" s="16">
        <v>4</v>
      </c>
      <c r="AS2932" s="16">
        <v>1</v>
      </c>
      <c r="AT2932" s="16">
        <v>3</v>
      </c>
      <c r="AU2932">
        <v>0</v>
      </c>
      <c r="AV2932">
        <v>0</v>
      </c>
      <c r="AW2932">
        <v>1</v>
      </c>
      <c r="AX2932">
        <v>1</v>
      </c>
      <c r="AY2932">
        <v>0</v>
      </c>
      <c r="AZ2932">
        <v>0</v>
      </c>
    </row>
    <row r="2933" spans="1:52" x14ac:dyDescent="0.35">
      <c r="A2933">
        <v>17428</v>
      </c>
      <c r="B2933" t="s">
        <v>69</v>
      </c>
      <c r="C2933" t="s">
        <v>74</v>
      </c>
      <c r="D2933" t="s">
        <v>68</v>
      </c>
      <c r="E2933" t="s">
        <v>78</v>
      </c>
      <c r="F2933" t="s">
        <v>196</v>
      </c>
      <c r="G2933" t="s">
        <v>95</v>
      </c>
      <c r="H2933" t="s">
        <v>99</v>
      </c>
      <c r="I2933" t="s">
        <v>206</v>
      </c>
      <c r="J2933" t="s">
        <v>110</v>
      </c>
      <c r="K2933" t="s">
        <v>116</v>
      </c>
      <c r="L2933">
        <v>9</v>
      </c>
      <c r="P2933">
        <v>9</v>
      </c>
      <c r="Q2933">
        <v>7</v>
      </c>
      <c r="R2933">
        <v>8</v>
      </c>
      <c r="S2933">
        <v>10</v>
      </c>
      <c r="T2933">
        <v>9</v>
      </c>
      <c r="U2933">
        <v>9</v>
      </c>
      <c r="V2933" t="s">
        <v>123</v>
      </c>
      <c r="X2933">
        <v>4</v>
      </c>
      <c r="Y2933" t="s">
        <v>69</v>
      </c>
      <c r="AB2933">
        <v>5</v>
      </c>
      <c r="AE2933" s="16"/>
      <c r="AF2933" s="16"/>
      <c r="AG2933" s="16"/>
      <c r="AH2933" s="16"/>
      <c r="AI2933" s="16"/>
      <c r="AJ2933" s="16"/>
      <c r="AL2933" s="16"/>
      <c r="AM2933" s="16"/>
      <c r="AN2933" s="16"/>
      <c r="AO2933" s="16"/>
      <c r="AP2933" s="16"/>
      <c r="AQ2933" s="16"/>
      <c r="AR2933" s="16"/>
      <c r="AS2933" s="16"/>
      <c r="AT2933" s="16"/>
      <c r="AU2933">
        <v>1</v>
      </c>
      <c r="AV2933">
        <v>0</v>
      </c>
      <c r="AW2933">
        <v>0</v>
      </c>
      <c r="AX2933">
        <v>0</v>
      </c>
      <c r="AY2933">
        <v>0</v>
      </c>
      <c r="AZ2933">
        <v>0</v>
      </c>
    </row>
    <row r="2934" spans="1:52" x14ac:dyDescent="0.35">
      <c r="A2934">
        <v>17429</v>
      </c>
      <c r="B2934" t="s">
        <v>69</v>
      </c>
      <c r="C2934" t="s">
        <v>74</v>
      </c>
      <c r="D2934" t="s">
        <v>68</v>
      </c>
      <c r="E2934" t="s">
        <v>80</v>
      </c>
      <c r="F2934" t="s">
        <v>208</v>
      </c>
      <c r="G2934" t="s">
        <v>96</v>
      </c>
      <c r="H2934" t="s">
        <v>98</v>
      </c>
      <c r="I2934" t="s">
        <v>205</v>
      </c>
      <c r="J2934" t="s">
        <v>112</v>
      </c>
      <c r="K2934" t="s">
        <v>202</v>
      </c>
      <c r="L2934">
        <v>9</v>
      </c>
      <c r="X2934" s="16"/>
      <c r="Y2934" t="s">
        <v>68</v>
      </c>
      <c r="Z2934">
        <v>7</v>
      </c>
      <c r="AA2934">
        <v>4</v>
      </c>
      <c r="AB2934">
        <v>4</v>
      </c>
      <c r="AC2934">
        <v>9</v>
      </c>
      <c r="AD2934" t="s">
        <v>128</v>
      </c>
      <c r="AE2934" s="16">
        <v>5</v>
      </c>
      <c r="AF2934" s="16">
        <v>4</v>
      </c>
      <c r="AG2934" s="16">
        <v>5</v>
      </c>
      <c r="AH2934" s="16">
        <v>5</v>
      </c>
      <c r="AI2934" s="16">
        <v>1</v>
      </c>
      <c r="AJ2934" s="16"/>
      <c r="AK2934">
        <v>10</v>
      </c>
      <c r="AL2934" s="16">
        <v>9</v>
      </c>
      <c r="AM2934" s="16">
        <v>10</v>
      </c>
      <c r="AN2934" s="16">
        <v>7</v>
      </c>
      <c r="AO2934" s="16">
        <v>10</v>
      </c>
      <c r="AP2934" s="16">
        <v>9</v>
      </c>
      <c r="AQ2934" s="16">
        <v>2</v>
      </c>
      <c r="AR2934" s="16">
        <v>1</v>
      </c>
      <c r="AS2934" s="16">
        <v>3</v>
      </c>
      <c r="AT2934" s="16">
        <v>4</v>
      </c>
      <c r="AU2934">
        <v>0</v>
      </c>
      <c r="AV2934">
        <v>0</v>
      </c>
      <c r="AW2934">
        <v>1</v>
      </c>
      <c r="AX2934">
        <v>1</v>
      </c>
      <c r="AY2934">
        <v>0</v>
      </c>
      <c r="AZ2934">
        <v>0</v>
      </c>
    </row>
    <row r="2935" spans="1:52" x14ac:dyDescent="0.35">
      <c r="A2935">
        <v>17435</v>
      </c>
      <c r="B2935" t="s">
        <v>69</v>
      </c>
      <c r="C2935" t="s">
        <v>74</v>
      </c>
      <c r="D2935" t="s">
        <v>68</v>
      </c>
      <c r="E2935" t="s">
        <v>82</v>
      </c>
      <c r="F2935" t="s">
        <v>196</v>
      </c>
      <c r="G2935" t="s">
        <v>95</v>
      </c>
      <c r="H2935" t="s">
        <v>97</v>
      </c>
      <c r="I2935" t="s">
        <v>203</v>
      </c>
      <c r="J2935" t="s">
        <v>111</v>
      </c>
      <c r="K2935" t="s">
        <v>204</v>
      </c>
      <c r="L2935">
        <v>10</v>
      </c>
      <c r="X2935" s="16"/>
      <c r="Y2935" t="s">
        <v>68</v>
      </c>
      <c r="Z2935">
        <v>10</v>
      </c>
      <c r="AA2935">
        <v>5</v>
      </c>
      <c r="AB2935">
        <v>4</v>
      </c>
      <c r="AC2935">
        <v>10</v>
      </c>
      <c r="AD2935" t="s">
        <v>128</v>
      </c>
      <c r="AE2935" s="16">
        <v>5</v>
      </c>
      <c r="AF2935" s="16">
        <v>2</v>
      </c>
      <c r="AG2935" s="16">
        <v>5</v>
      </c>
      <c r="AH2935" s="16">
        <v>4</v>
      </c>
      <c r="AI2935" s="16">
        <v>3</v>
      </c>
      <c r="AJ2935" s="16"/>
      <c r="AK2935">
        <v>9</v>
      </c>
      <c r="AL2935" s="16">
        <v>8</v>
      </c>
      <c r="AM2935" s="16">
        <v>8</v>
      </c>
      <c r="AN2935" s="16">
        <v>8</v>
      </c>
      <c r="AO2935" s="16">
        <v>7</v>
      </c>
      <c r="AP2935" s="16">
        <v>9</v>
      </c>
      <c r="AQ2935" s="16">
        <v>1</v>
      </c>
      <c r="AR2935" s="16">
        <v>4</v>
      </c>
      <c r="AS2935" s="16">
        <v>2</v>
      </c>
      <c r="AT2935" s="16">
        <v>3</v>
      </c>
      <c r="AU2935">
        <v>0</v>
      </c>
      <c r="AV2935">
        <v>0</v>
      </c>
      <c r="AW2935">
        <v>0</v>
      </c>
      <c r="AX2935">
        <v>1</v>
      </c>
      <c r="AY2935">
        <v>1</v>
      </c>
      <c r="AZ2935">
        <v>0</v>
      </c>
    </row>
    <row r="2936" spans="1:52" x14ac:dyDescent="0.35">
      <c r="A2936">
        <v>17437</v>
      </c>
      <c r="B2936" t="s">
        <v>69</v>
      </c>
      <c r="C2936" t="s">
        <v>74</v>
      </c>
      <c r="D2936" t="s">
        <v>68</v>
      </c>
      <c r="E2936" t="s">
        <v>79</v>
      </c>
      <c r="F2936" t="s">
        <v>198</v>
      </c>
      <c r="G2936" t="s">
        <v>94</v>
      </c>
      <c r="H2936" t="s">
        <v>99</v>
      </c>
      <c r="I2936" t="s">
        <v>203</v>
      </c>
      <c r="J2936" t="s">
        <v>110</v>
      </c>
      <c r="K2936" t="s">
        <v>202</v>
      </c>
      <c r="L2936">
        <v>8</v>
      </c>
      <c r="P2936">
        <v>10</v>
      </c>
      <c r="Q2936">
        <v>10</v>
      </c>
      <c r="R2936">
        <v>7</v>
      </c>
      <c r="S2936">
        <v>9</v>
      </c>
      <c r="T2936">
        <v>9</v>
      </c>
      <c r="U2936">
        <v>10</v>
      </c>
      <c r="V2936" t="s">
        <v>124</v>
      </c>
      <c r="X2936">
        <v>4</v>
      </c>
      <c r="Y2936" t="s">
        <v>69</v>
      </c>
      <c r="AB2936">
        <v>3</v>
      </c>
      <c r="AE2936" s="16"/>
      <c r="AF2936" s="16"/>
      <c r="AG2936" s="16"/>
      <c r="AH2936" s="16"/>
      <c r="AI2936" s="16"/>
      <c r="AJ2936" s="16"/>
      <c r="AL2936" s="16"/>
      <c r="AM2936" s="16"/>
      <c r="AN2936" s="16"/>
      <c r="AO2936" s="16"/>
      <c r="AP2936" s="16"/>
      <c r="AQ2936" s="16"/>
      <c r="AR2936" s="16"/>
      <c r="AS2936" s="16"/>
      <c r="AT2936" s="16"/>
      <c r="AU2936">
        <v>1</v>
      </c>
      <c r="AV2936">
        <v>0</v>
      </c>
      <c r="AW2936">
        <v>0</v>
      </c>
      <c r="AX2936">
        <v>0</v>
      </c>
      <c r="AY2936">
        <v>0</v>
      </c>
      <c r="AZ2936">
        <v>0</v>
      </c>
    </row>
    <row r="2937" spans="1:52" x14ac:dyDescent="0.35">
      <c r="A2937">
        <v>17440</v>
      </c>
      <c r="B2937" t="s">
        <v>69</v>
      </c>
      <c r="C2937" t="s">
        <v>74</v>
      </c>
      <c r="D2937" t="s">
        <v>68</v>
      </c>
      <c r="E2937" t="s">
        <v>76</v>
      </c>
      <c r="F2937" t="s">
        <v>198</v>
      </c>
      <c r="G2937" t="s">
        <v>93</v>
      </c>
      <c r="H2937" t="s">
        <v>99</v>
      </c>
      <c r="I2937" t="s">
        <v>207</v>
      </c>
      <c r="J2937" t="s">
        <v>111</v>
      </c>
      <c r="K2937" t="s">
        <v>204</v>
      </c>
      <c r="L2937">
        <v>7</v>
      </c>
      <c r="X2937" s="16"/>
      <c r="Y2937" t="s">
        <v>69</v>
      </c>
      <c r="AB2937">
        <v>5</v>
      </c>
      <c r="AE2937" s="16"/>
      <c r="AF2937" s="16"/>
      <c r="AG2937" s="16"/>
      <c r="AH2937" s="16"/>
      <c r="AI2937" s="16"/>
      <c r="AJ2937" s="16"/>
      <c r="AK2937">
        <v>7</v>
      </c>
      <c r="AL2937" s="16">
        <v>10</v>
      </c>
      <c r="AM2937" s="16">
        <v>9</v>
      </c>
      <c r="AN2937" s="16">
        <v>8</v>
      </c>
      <c r="AO2937" s="16">
        <v>8</v>
      </c>
      <c r="AP2937" s="16">
        <v>8</v>
      </c>
      <c r="AQ2937" s="16">
        <v>1</v>
      </c>
      <c r="AR2937" s="16">
        <v>4</v>
      </c>
      <c r="AS2937" s="16">
        <v>3</v>
      </c>
      <c r="AT2937" s="16">
        <v>2</v>
      </c>
      <c r="AU2937">
        <v>1</v>
      </c>
      <c r="AV2937">
        <v>1</v>
      </c>
      <c r="AW2937">
        <v>0</v>
      </c>
      <c r="AX2937">
        <v>0</v>
      </c>
      <c r="AY2937">
        <v>0</v>
      </c>
      <c r="AZ2937">
        <v>0</v>
      </c>
    </row>
    <row r="2938" spans="1:52" x14ac:dyDescent="0.35">
      <c r="A2938">
        <v>17443</v>
      </c>
      <c r="B2938" t="s">
        <v>69</v>
      </c>
      <c r="C2938" t="s">
        <v>74</v>
      </c>
      <c r="D2938" t="s">
        <v>68</v>
      </c>
      <c r="E2938" t="s">
        <v>79</v>
      </c>
      <c r="F2938" t="s">
        <v>200</v>
      </c>
      <c r="G2938" t="s">
        <v>93</v>
      </c>
      <c r="H2938" t="s">
        <v>99</v>
      </c>
      <c r="I2938" t="s">
        <v>206</v>
      </c>
      <c r="J2938" t="s">
        <v>111</v>
      </c>
      <c r="K2938" t="s">
        <v>204</v>
      </c>
      <c r="L2938">
        <v>9</v>
      </c>
      <c r="X2938" s="16"/>
      <c r="Y2938" t="s">
        <v>69</v>
      </c>
      <c r="AB2938">
        <v>5</v>
      </c>
      <c r="AE2938" s="16"/>
      <c r="AF2938" s="16"/>
      <c r="AG2938" s="16"/>
      <c r="AH2938" s="16"/>
      <c r="AI2938" s="16"/>
      <c r="AJ2938" s="16"/>
      <c r="AK2938">
        <v>10</v>
      </c>
      <c r="AL2938" s="16">
        <v>9</v>
      </c>
      <c r="AM2938" s="16">
        <v>7</v>
      </c>
      <c r="AN2938" s="16">
        <v>10</v>
      </c>
      <c r="AO2938" s="16">
        <v>8</v>
      </c>
      <c r="AP2938" s="16">
        <v>9</v>
      </c>
      <c r="AQ2938" s="16">
        <v>1</v>
      </c>
      <c r="AR2938" s="16">
        <v>3</v>
      </c>
      <c r="AS2938" s="16">
        <v>2</v>
      </c>
      <c r="AT2938" s="16">
        <v>4</v>
      </c>
      <c r="AU2938">
        <v>1</v>
      </c>
      <c r="AV2938">
        <v>0</v>
      </c>
      <c r="AW2938">
        <v>0</v>
      </c>
      <c r="AX2938">
        <v>0</v>
      </c>
      <c r="AY2938">
        <v>0</v>
      </c>
      <c r="AZ2938">
        <v>0</v>
      </c>
    </row>
    <row r="2939" spans="1:52" x14ac:dyDescent="0.35">
      <c r="A2939">
        <v>17447</v>
      </c>
      <c r="B2939" t="s">
        <v>69</v>
      </c>
      <c r="C2939" t="s">
        <v>74</v>
      </c>
      <c r="D2939" t="s">
        <v>68</v>
      </c>
      <c r="E2939" t="s">
        <v>78</v>
      </c>
      <c r="F2939" t="s">
        <v>198</v>
      </c>
      <c r="G2939" t="s">
        <v>94</v>
      </c>
      <c r="H2939" t="s">
        <v>97</v>
      </c>
      <c r="I2939" t="s">
        <v>207</v>
      </c>
      <c r="J2939" t="s">
        <v>110</v>
      </c>
      <c r="K2939" t="s">
        <v>116</v>
      </c>
      <c r="L2939">
        <v>8</v>
      </c>
      <c r="P2939">
        <v>10</v>
      </c>
      <c r="Q2939">
        <v>10</v>
      </c>
      <c r="R2939">
        <v>10</v>
      </c>
      <c r="S2939">
        <v>9</v>
      </c>
      <c r="T2939">
        <v>10</v>
      </c>
      <c r="U2939">
        <v>10</v>
      </c>
      <c r="V2939" t="s">
        <v>123</v>
      </c>
      <c r="X2939">
        <v>5</v>
      </c>
      <c r="Y2939" t="s">
        <v>68</v>
      </c>
      <c r="Z2939">
        <v>8</v>
      </c>
      <c r="AA2939">
        <v>5</v>
      </c>
      <c r="AB2939">
        <v>4</v>
      </c>
      <c r="AC2939">
        <v>10</v>
      </c>
      <c r="AD2939" t="s">
        <v>128</v>
      </c>
      <c r="AE2939" s="16">
        <v>4</v>
      </c>
      <c r="AF2939" s="16">
        <v>5</v>
      </c>
      <c r="AG2939" s="16">
        <v>4</v>
      </c>
      <c r="AH2939" s="16">
        <v>4</v>
      </c>
      <c r="AI2939" s="16">
        <v>1</v>
      </c>
      <c r="AJ2939" s="16"/>
      <c r="AL2939" s="16"/>
      <c r="AM2939" s="16"/>
      <c r="AN2939" s="16"/>
      <c r="AO2939" s="16"/>
      <c r="AP2939" s="16"/>
      <c r="AQ2939" s="16"/>
      <c r="AR2939" s="16"/>
      <c r="AS2939" s="16"/>
      <c r="AT2939" s="16"/>
      <c r="AU2939">
        <v>0</v>
      </c>
      <c r="AV2939">
        <v>0</v>
      </c>
      <c r="AW2939">
        <v>1</v>
      </c>
      <c r="AX2939">
        <v>0</v>
      </c>
      <c r="AY2939">
        <v>0</v>
      </c>
      <c r="AZ2939">
        <v>0</v>
      </c>
    </row>
    <row r="2940" spans="1:52" x14ac:dyDescent="0.35">
      <c r="A2940">
        <v>17448</v>
      </c>
      <c r="B2940" t="s">
        <v>69</v>
      </c>
      <c r="C2940" t="s">
        <v>74</v>
      </c>
      <c r="D2940" t="s">
        <v>68</v>
      </c>
      <c r="E2940" t="s">
        <v>77</v>
      </c>
      <c r="F2940" t="s">
        <v>198</v>
      </c>
      <c r="G2940" t="s">
        <v>95</v>
      </c>
      <c r="H2940" t="s">
        <v>97</v>
      </c>
      <c r="I2940" t="s">
        <v>209</v>
      </c>
      <c r="J2940" t="s">
        <v>111</v>
      </c>
      <c r="K2940" t="s">
        <v>204</v>
      </c>
      <c r="L2940">
        <v>9</v>
      </c>
      <c r="X2940" s="16"/>
      <c r="Y2940" t="s">
        <v>68</v>
      </c>
      <c r="Z2940">
        <v>10</v>
      </c>
      <c r="AA2940">
        <v>4</v>
      </c>
      <c r="AB2940">
        <v>4</v>
      </c>
      <c r="AC2940">
        <v>8</v>
      </c>
      <c r="AD2940" t="s">
        <v>129</v>
      </c>
      <c r="AE2940" s="16">
        <v>5</v>
      </c>
      <c r="AF2940" s="16">
        <v>4</v>
      </c>
      <c r="AG2940" s="16">
        <v>4</v>
      </c>
      <c r="AH2940" s="16">
        <v>5</v>
      </c>
      <c r="AI2940" s="16"/>
      <c r="AJ2940" s="16">
        <v>3</v>
      </c>
      <c r="AK2940">
        <v>10</v>
      </c>
      <c r="AL2940" s="16">
        <v>9</v>
      </c>
      <c r="AM2940" s="16">
        <v>8</v>
      </c>
      <c r="AN2940" s="16">
        <v>7</v>
      </c>
      <c r="AO2940" s="16">
        <v>8</v>
      </c>
      <c r="AP2940" s="16">
        <v>10</v>
      </c>
      <c r="AQ2940" s="16">
        <v>1</v>
      </c>
      <c r="AR2940" s="16">
        <v>4</v>
      </c>
      <c r="AS2940" s="16">
        <v>2</v>
      </c>
      <c r="AT2940" s="16">
        <v>3</v>
      </c>
      <c r="AU2940">
        <v>0</v>
      </c>
      <c r="AV2940">
        <v>0</v>
      </c>
      <c r="AW2940">
        <v>1</v>
      </c>
      <c r="AX2940">
        <v>1</v>
      </c>
      <c r="AY2940">
        <v>0</v>
      </c>
      <c r="AZ2940">
        <v>0</v>
      </c>
    </row>
    <row r="2941" spans="1:52" x14ac:dyDescent="0.35">
      <c r="A2941">
        <v>17450</v>
      </c>
      <c r="B2941" t="s">
        <v>69</v>
      </c>
      <c r="C2941" t="s">
        <v>74</v>
      </c>
      <c r="D2941" t="s">
        <v>68</v>
      </c>
      <c r="E2941" t="s">
        <v>79</v>
      </c>
      <c r="F2941" t="s">
        <v>196</v>
      </c>
      <c r="G2941" t="s">
        <v>95</v>
      </c>
      <c r="H2941" t="s">
        <v>99</v>
      </c>
      <c r="I2941" t="s">
        <v>201</v>
      </c>
      <c r="J2941" t="s">
        <v>111</v>
      </c>
      <c r="K2941" t="s">
        <v>117</v>
      </c>
      <c r="L2941">
        <v>9</v>
      </c>
      <c r="X2941" s="16"/>
      <c r="Y2941" t="s">
        <v>69</v>
      </c>
      <c r="AB2941">
        <v>4</v>
      </c>
      <c r="AE2941" s="16"/>
      <c r="AF2941" s="16"/>
      <c r="AG2941" s="16"/>
      <c r="AH2941" s="16"/>
      <c r="AI2941" s="16"/>
      <c r="AJ2941" s="16"/>
      <c r="AK2941">
        <v>10</v>
      </c>
      <c r="AL2941" s="16">
        <v>9</v>
      </c>
      <c r="AM2941" s="16">
        <v>7</v>
      </c>
      <c r="AN2941" s="16">
        <v>7</v>
      </c>
      <c r="AO2941" s="16">
        <v>10</v>
      </c>
      <c r="AP2941" s="16">
        <v>9</v>
      </c>
      <c r="AQ2941" s="16">
        <v>4</v>
      </c>
      <c r="AR2941" s="16">
        <v>3</v>
      </c>
      <c r="AS2941" s="16">
        <v>2</v>
      </c>
      <c r="AT2941" s="16">
        <v>1</v>
      </c>
      <c r="AU2941">
        <v>1</v>
      </c>
      <c r="AV2941">
        <v>0</v>
      </c>
      <c r="AW2941">
        <v>1</v>
      </c>
      <c r="AX2941">
        <v>0</v>
      </c>
      <c r="AY2941">
        <v>0</v>
      </c>
      <c r="AZ2941">
        <v>0</v>
      </c>
    </row>
    <row r="2942" spans="1:52" x14ac:dyDescent="0.35">
      <c r="A2942">
        <v>17452</v>
      </c>
      <c r="B2942" t="s">
        <v>69</v>
      </c>
      <c r="C2942" t="s">
        <v>74</v>
      </c>
      <c r="D2942" t="s">
        <v>68</v>
      </c>
      <c r="E2942" t="s">
        <v>76</v>
      </c>
      <c r="F2942" t="s">
        <v>198</v>
      </c>
      <c r="G2942" t="s">
        <v>94</v>
      </c>
      <c r="H2942" t="s">
        <v>97</v>
      </c>
      <c r="I2942" t="s">
        <v>207</v>
      </c>
      <c r="J2942" t="s">
        <v>111</v>
      </c>
      <c r="K2942" t="s">
        <v>204</v>
      </c>
      <c r="L2942">
        <v>9</v>
      </c>
      <c r="X2942" s="16"/>
      <c r="Y2942" t="s">
        <v>69</v>
      </c>
      <c r="AB2942">
        <v>5</v>
      </c>
      <c r="AE2942" s="16"/>
      <c r="AF2942" s="16"/>
      <c r="AG2942" s="16"/>
      <c r="AH2942" s="16"/>
      <c r="AI2942" s="16"/>
      <c r="AJ2942" s="16"/>
      <c r="AK2942">
        <v>10</v>
      </c>
      <c r="AL2942" s="16">
        <v>9</v>
      </c>
      <c r="AM2942" s="16">
        <v>9</v>
      </c>
      <c r="AN2942" s="16">
        <v>8</v>
      </c>
      <c r="AO2942" s="16">
        <v>7</v>
      </c>
      <c r="AP2942" s="16">
        <v>9</v>
      </c>
      <c r="AQ2942" s="16">
        <v>2</v>
      </c>
      <c r="AR2942" s="16">
        <v>4</v>
      </c>
      <c r="AS2942" s="16">
        <v>1</v>
      </c>
      <c r="AT2942" s="16">
        <v>3</v>
      </c>
      <c r="AU2942">
        <v>1</v>
      </c>
      <c r="AV2942">
        <v>1</v>
      </c>
      <c r="AW2942">
        <v>0</v>
      </c>
      <c r="AX2942">
        <v>0</v>
      </c>
      <c r="AY2942">
        <v>1</v>
      </c>
      <c r="AZ2942">
        <v>0</v>
      </c>
    </row>
    <row r="2943" spans="1:52" x14ac:dyDescent="0.35">
      <c r="A2943">
        <v>17453</v>
      </c>
      <c r="B2943" t="s">
        <v>69</v>
      </c>
      <c r="C2943" t="s">
        <v>74</v>
      </c>
      <c r="D2943" t="s">
        <v>68</v>
      </c>
      <c r="E2943" t="s">
        <v>86</v>
      </c>
      <c r="F2943" t="s">
        <v>196</v>
      </c>
      <c r="G2943" t="s">
        <v>95</v>
      </c>
      <c r="H2943" t="s">
        <v>97</v>
      </c>
      <c r="I2943" t="s">
        <v>206</v>
      </c>
      <c r="J2943" t="s">
        <v>111</v>
      </c>
      <c r="K2943" t="s">
        <v>204</v>
      </c>
      <c r="L2943">
        <v>10</v>
      </c>
      <c r="X2943" s="16"/>
      <c r="Y2943" t="s">
        <v>69</v>
      </c>
      <c r="AB2943">
        <v>4</v>
      </c>
      <c r="AE2943" s="16"/>
      <c r="AF2943" s="16"/>
      <c r="AG2943" s="16"/>
      <c r="AH2943" s="16"/>
      <c r="AI2943" s="16"/>
      <c r="AJ2943" s="16"/>
      <c r="AK2943">
        <v>9</v>
      </c>
      <c r="AL2943" s="16">
        <v>9</v>
      </c>
      <c r="AM2943" s="16">
        <v>7</v>
      </c>
      <c r="AN2943" s="16">
        <v>7</v>
      </c>
      <c r="AO2943" s="16">
        <v>7</v>
      </c>
      <c r="AP2943" s="16">
        <v>10</v>
      </c>
      <c r="AQ2943" s="16">
        <v>4</v>
      </c>
      <c r="AR2943" s="16">
        <v>2</v>
      </c>
      <c r="AS2943" s="16">
        <v>3</v>
      </c>
      <c r="AT2943" s="16">
        <v>1</v>
      </c>
      <c r="AU2943">
        <v>0</v>
      </c>
      <c r="AV2943">
        <v>0</v>
      </c>
      <c r="AW2943">
        <v>0</v>
      </c>
      <c r="AX2943">
        <v>1</v>
      </c>
      <c r="AY2943">
        <v>0</v>
      </c>
      <c r="AZ2943">
        <v>0</v>
      </c>
    </row>
    <row r="2944" spans="1:52" x14ac:dyDescent="0.35">
      <c r="A2944">
        <v>17456</v>
      </c>
      <c r="B2944" t="s">
        <v>69</v>
      </c>
      <c r="C2944" t="s">
        <v>74</v>
      </c>
      <c r="D2944" t="s">
        <v>68</v>
      </c>
      <c r="E2944" t="s">
        <v>78</v>
      </c>
      <c r="F2944" t="s">
        <v>196</v>
      </c>
      <c r="G2944" t="s">
        <v>95</v>
      </c>
      <c r="H2944" t="s">
        <v>98</v>
      </c>
      <c r="I2944" t="s">
        <v>206</v>
      </c>
      <c r="J2944" t="s">
        <v>111</v>
      </c>
      <c r="K2944" t="s">
        <v>202</v>
      </c>
      <c r="L2944">
        <v>10</v>
      </c>
      <c r="X2944" s="16"/>
      <c r="Y2944" t="s">
        <v>69</v>
      </c>
      <c r="AB2944">
        <v>4</v>
      </c>
      <c r="AE2944" s="16"/>
      <c r="AF2944" s="16"/>
      <c r="AG2944" s="16"/>
      <c r="AH2944" s="16"/>
      <c r="AI2944" s="16"/>
      <c r="AJ2944" s="16"/>
      <c r="AK2944">
        <v>9</v>
      </c>
      <c r="AL2944" s="16">
        <v>9</v>
      </c>
      <c r="AM2944" s="16">
        <v>9</v>
      </c>
      <c r="AN2944" s="16">
        <v>8</v>
      </c>
      <c r="AO2944" s="16">
        <v>9</v>
      </c>
      <c r="AP2944" s="16">
        <v>9</v>
      </c>
      <c r="AQ2944" s="16">
        <v>1</v>
      </c>
      <c r="AR2944" s="16">
        <v>3</v>
      </c>
      <c r="AS2944" s="16">
        <v>2</v>
      </c>
      <c r="AT2944" s="16">
        <v>4</v>
      </c>
      <c r="AU2944">
        <v>0</v>
      </c>
      <c r="AV2944">
        <v>0</v>
      </c>
      <c r="AW2944">
        <v>0</v>
      </c>
      <c r="AX2944">
        <v>1</v>
      </c>
      <c r="AY2944">
        <v>0</v>
      </c>
      <c r="AZ2944">
        <v>0</v>
      </c>
    </row>
    <row r="2945" spans="1:52" x14ac:dyDescent="0.35">
      <c r="A2945">
        <v>17458</v>
      </c>
      <c r="B2945" t="s">
        <v>69</v>
      </c>
      <c r="C2945" t="s">
        <v>74</v>
      </c>
      <c r="D2945" t="s">
        <v>68</v>
      </c>
      <c r="E2945" t="s">
        <v>81</v>
      </c>
      <c r="F2945" t="s">
        <v>196</v>
      </c>
      <c r="G2945" t="s">
        <v>95</v>
      </c>
      <c r="H2945" t="s">
        <v>97</v>
      </c>
      <c r="I2945" t="s">
        <v>209</v>
      </c>
      <c r="J2945" t="s">
        <v>111</v>
      </c>
      <c r="K2945" t="s">
        <v>116</v>
      </c>
      <c r="L2945">
        <v>8</v>
      </c>
      <c r="X2945" s="16"/>
      <c r="Y2945" t="s">
        <v>69</v>
      </c>
      <c r="AB2945">
        <v>4</v>
      </c>
      <c r="AE2945" s="16"/>
      <c r="AF2945" s="16"/>
      <c r="AG2945" s="16"/>
      <c r="AH2945" s="16"/>
      <c r="AI2945" s="16"/>
      <c r="AJ2945" s="16"/>
      <c r="AK2945">
        <v>10</v>
      </c>
      <c r="AL2945" s="16">
        <v>10</v>
      </c>
      <c r="AM2945" s="16">
        <v>7</v>
      </c>
      <c r="AN2945" s="16">
        <v>9</v>
      </c>
      <c r="AO2945" s="16">
        <v>8</v>
      </c>
      <c r="AP2945" s="16">
        <v>9</v>
      </c>
      <c r="AQ2945" s="16">
        <v>1</v>
      </c>
      <c r="AR2945" s="16">
        <v>3</v>
      </c>
      <c r="AS2945" s="16">
        <v>4</v>
      </c>
      <c r="AT2945" s="16">
        <v>2</v>
      </c>
      <c r="AU2945">
        <v>1</v>
      </c>
      <c r="AV2945">
        <v>0</v>
      </c>
      <c r="AW2945">
        <v>0</v>
      </c>
      <c r="AX2945">
        <v>1</v>
      </c>
      <c r="AY2945">
        <v>0</v>
      </c>
      <c r="AZ2945">
        <v>0</v>
      </c>
    </row>
    <row r="2946" spans="1:52" x14ac:dyDescent="0.35">
      <c r="A2946">
        <v>17460</v>
      </c>
      <c r="B2946" t="s">
        <v>69</v>
      </c>
      <c r="C2946" t="s">
        <v>74</v>
      </c>
      <c r="D2946" t="s">
        <v>68</v>
      </c>
      <c r="E2946" t="s">
        <v>85</v>
      </c>
      <c r="F2946" t="s">
        <v>196</v>
      </c>
      <c r="G2946" t="s">
        <v>95</v>
      </c>
      <c r="H2946" t="s">
        <v>97</v>
      </c>
      <c r="I2946" t="s">
        <v>207</v>
      </c>
      <c r="J2946" t="s">
        <v>110</v>
      </c>
      <c r="K2946" t="s">
        <v>204</v>
      </c>
      <c r="L2946">
        <v>3</v>
      </c>
      <c r="P2946">
        <v>8</v>
      </c>
      <c r="Q2946">
        <v>9</v>
      </c>
      <c r="R2946">
        <v>10</v>
      </c>
      <c r="S2946">
        <v>8</v>
      </c>
      <c r="T2946">
        <v>8</v>
      </c>
      <c r="U2946">
        <v>9</v>
      </c>
      <c r="V2946" t="s">
        <v>123</v>
      </c>
      <c r="X2946">
        <v>4</v>
      </c>
      <c r="Y2946" t="s">
        <v>69</v>
      </c>
      <c r="AB2946">
        <v>3</v>
      </c>
      <c r="AE2946" s="16"/>
      <c r="AF2946" s="16"/>
      <c r="AG2946" s="16"/>
      <c r="AH2946" s="16"/>
      <c r="AI2946" s="16"/>
      <c r="AJ2946" s="16"/>
      <c r="AL2946" s="16"/>
      <c r="AM2946" s="16"/>
      <c r="AN2946" s="16"/>
      <c r="AO2946" s="16"/>
      <c r="AP2946" s="16"/>
      <c r="AQ2946" s="16"/>
      <c r="AR2946" s="16"/>
      <c r="AS2946" s="16"/>
      <c r="AT2946" s="16"/>
      <c r="AU2946">
        <v>1</v>
      </c>
      <c r="AV2946">
        <v>1</v>
      </c>
      <c r="AW2946">
        <v>0</v>
      </c>
      <c r="AX2946">
        <v>0</v>
      </c>
      <c r="AY2946">
        <v>0</v>
      </c>
      <c r="AZ2946">
        <v>0</v>
      </c>
    </row>
    <row r="2947" spans="1:52" x14ac:dyDescent="0.35">
      <c r="A2947">
        <v>17464</v>
      </c>
      <c r="B2947" t="s">
        <v>69</v>
      </c>
      <c r="C2947" t="s">
        <v>74</v>
      </c>
      <c r="D2947" t="s">
        <v>68</v>
      </c>
      <c r="E2947" t="s">
        <v>82</v>
      </c>
      <c r="F2947" t="s">
        <v>196</v>
      </c>
      <c r="G2947" t="s">
        <v>95</v>
      </c>
      <c r="H2947" t="s">
        <v>98</v>
      </c>
      <c r="I2947" t="s">
        <v>207</v>
      </c>
      <c r="J2947" t="s">
        <v>111</v>
      </c>
      <c r="K2947" t="s">
        <v>204</v>
      </c>
      <c r="L2947">
        <v>8</v>
      </c>
      <c r="X2947" s="16"/>
      <c r="Y2947" t="s">
        <v>69</v>
      </c>
      <c r="AB2947">
        <v>5</v>
      </c>
      <c r="AE2947" s="16"/>
      <c r="AF2947" s="16"/>
      <c r="AG2947" s="16"/>
      <c r="AH2947" s="16"/>
      <c r="AI2947" s="16"/>
      <c r="AJ2947" s="16"/>
      <c r="AK2947">
        <v>9</v>
      </c>
      <c r="AL2947" s="16">
        <v>10</v>
      </c>
      <c r="AM2947" s="16">
        <v>10</v>
      </c>
      <c r="AN2947" s="16">
        <v>10</v>
      </c>
      <c r="AO2947" s="16">
        <v>7</v>
      </c>
      <c r="AP2947" s="16">
        <v>9</v>
      </c>
      <c r="AQ2947" s="16">
        <v>1</v>
      </c>
      <c r="AR2947" s="16">
        <v>2</v>
      </c>
      <c r="AS2947" s="16">
        <v>3</v>
      </c>
      <c r="AT2947" s="16">
        <v>4</v>
      </c>
      <c r="AU2947">
        <v>1</v>
      </c>
      <c r="AV2947">
        <v>1</v>
      </c>
      <c r="AW2947">
        <v>0</v>
      </c>
      <c r="AX2947">
        <v>0</v>
      </c>
      <c r="AY2947">
        <v>0</v>
      </c>
      <c r="AZ2947">
        <v>0</v>
      </c>
    </row>
    <row r="2948" spans="1:52" x14ac:dyDescent="0.35">
      <c r="A2948">
        <v>17467</v>
      </c>
      <c r="B2948" t="s">
        <v>69</v>
      </c>
      <c r="C2948" t="s">
        <v>74</v>
      </c>
      <c r="D2948" t="s">
        <v>68</v>
      </c>
      <c r="E2948" t="s">
        <v>85</v>
      </c>
      <c r="F2948" t="s">
        <v>200</v>
      </c>
      <c r="G2948" t="s">
        <v>94</v>
      </c>
      <c r="H2948" t="s">
        <v>99</v>
      </c>
      <c r="I2948" t="s">
        <v>199</v>
      </c>
      <c r="J2948" t="s">
        <v>110</v>
      </c>
      <c r="K2948" t="s">
        <v>204</v>
      </c>
      <c r="L2948">
        <v>9</v>
      </c>
      <c r="P2948">
        <v>9</v>
      </c>
      <c r="Q2948">
        <v>10</v>
      </c>
      <c r="R2948">
        <v>10</v>
      </c>
      <c r="S2948">
        <v>10</v>
      </c>
      <c r="T2948">
        <v>9</v>
      </c>
      <c r="U2948">
        <v>10</v>
      </c>
      <c r="V2948" t="s">
        <v>123</v>
      </c>
      <c r="X2948">
        <v>3</v>
      </c>
      <c r="Y2948" t="s">
        <v>69</v>
      </c>
      <c r="AB2948">
        <v>4</v>
      </c>
      <c r="AE2948" s="16"/>
      <c r="AF2948" s="16"/>
      <c r="AG2948" s="16"/>
      <c r="AH2948" s="16"/>
      <c r="AI2948" s="16"/>
      <c r="AJ2948" s="16"/>
      <c r="AL2948" s="16"/>
      <c r="AM2948" s="16"/>
      <c r="AN2948" s="16"/>
      <c r="AO2948" s="16"/>
      <c r="AP2948" s="16"/>
      <c r="AQ2948" s="16"/>
      <c r="AR2948" s="16"/>
      <c r="AS2948" s="16"/>
      <c r="AT2948" s="16"/>
      <c r="AU2948">
        <v>1</v>
      </c>
      <c r="AV2948">
        <v>0</v>
      </c>
      <c r="AW2948">
        <v>0</v>
      </c>
      <c r="AX2948">
        <v>1</v>
      </c>
      <c r="AY2948">
        <v>0</v>
      </c>
      <c r="AZ2948">
        <v>0</v>
      </c>
    </row>
    <row r="2949" spans="1:52" x14ac:dyDescent="0.35">
      <c r="A2949">
        <v>17472</v>
      </c>
      <c r="B2949" t="s">
        <v>69</v>
      </c>
      <c r="C2949" t="s">
        <v>74</v>
      </c>
      <c r="D2949" t="s">
        <v>68</v>
      </c>
      <c r="E2949" t="s">
        <v>86</v>
      </c>
      <c r="F2949" t="s">
        <v>196</v>
      </c>
      <c r="G2949" t="s">
        <v>96</v>
      </c>
      <c r="H2949" t="s">
        <v>97</v>
      </c>
      <c r="I2949" t="s">
        <v>205</v>
      </c>
      <c r="J2949" t="s">
        <v>111</v>
      </c>
      <c r="K2949" t="s">
        <v>116</v>
      </c>
      <c r="L2949">
        <v>6</v>
      </c>
      <c r="X2949" s="16"/>
      <c r="Y2949" t="s">
        <v>68</v>
      </c>
      <c r="Z2949">
        <v>5</v>
      </c>
      <c r="AA2949">
        <v>2</v>
      </c>
      <c r="AB2949">
        <v>4</v>
      </c>
      <c r="AC2949">
        <v>8</v>
      </c>
      <c r="AD2949" t="s">
        <v>128</v>
      </c>
      <c r="AE2949" s="16">
        <v>4</v>
      </c>
      <c r="AF2949" s="16">
        <v>2</v>
      </c>
      <c r="AG2949" s="16">
        <v>3</v>
      </c>
      <c r="AH2949" s="16">
        <v>3</v>
      </c>
      <c r="AI2949" s="16">
        <v>3</v>
      </c>
      <c r="AJ2949" s="16"/>
      <c r="AK2949">
        <v>8</v>
      </c>
      <c r="AL2949" s="16">
        <v>9</v>
      </c>
      <c r="AM2949" s="16">
        <v>7</v>
      </c>
      <c r="AN2949" s="16">
        <v>5</v>
      </c>
      <c r="AO2949" s="16">
        <v>5</v>
      </c>
      <c r="AP2949" s="16">
        <v>5</v>
      </c>
      <c r="AQ2949" s="16">
        <v>4</v>
      </c>
      <c r="AR2949" s="16">
        <v>3</v>
      </c>
      <c r="AS2949" s="16">
        <v>1</v>
      </c>
      <c r="AT2949" s="16">
        <v>2</v>
      </c>
      <c r="AU2949">
        <v>0</v>
      </c>
      <c r="AV2949">
        <v>1</v>
      </c>
      <c r="AW2949">
        <v>0</v>
      </c>
      <c r="AX2949">
        <v>1</v>
      </c>
      <c r="AY2949">
        <v>0</v>
      </c>
      <c r="AZ2949">
        <v>0</v>
      </c>
    </row>
    <row r="2950" spans="1:52" x14ac:dyDescent="0.35">
      <c r="A2950">
        <v>17473</v>
      </c>
      <c r="B2950" t="s">
        <v>69</v>
      </c>
      <c r="C2950" t="s">
        <v>74</v>
      </c>
      <c r="D2950" t="s">
        <v>68</v>
      </c>
      <c r="E2950" t="s">
        <v>78</v>
      </c>
      <c r="F2950" t="s">
        <v>198</v>
      </c>
      <c r="G2950" t="s">
        <v>96</v>
      </c>
      <c r="H2950" t="s">
        <v>99</v>
      </c>
      <c r="I2950" t="s">
        <v>205</v>
      </c>
      <c r="J2950" t="s">
        <v>111</v>
      </c>
      <c r="K2950" t="s">
        <v>202</v>
      </c>
      <c r="L2950">
        <v>9</v>
      </c>
      <c r="X2950" s="16"/>
      <c r="Y2950" t="s">
        <v>69</v>
      </c>
      <c r="AB2950">
        <v>4</v>
      </c>
      <c r="AE2950" s="16"/>
      <c r="AF2950" s="16"/>
      <c r="AG2950" s="16"/>
      <c r="AH2950" s="16"/>
      <c r="AI2950" s="16"/>
      <c r="AJ2950" s="16"/>
      <c r="AK2950">
        <v>10</v>
      </c>
      <c r="AL2950" s="16">
        <v>9</v>
      </c>
      <c r="AM2950" s="16">
        <v>8</v>
      </c>
      <c r="AN2950" s="16">
        <v>9</v>
      </c>
      <c r="AO2950" s="16">
        <v>8</v>
      </c>
      <c r="AP2950" s="16">
        <v>9</v>
      </c>
      <c r="AQ2950" s="16">
        <v>1</v>
      </c>
      <c r="AR2950" s="16">
        <v>4</v>
      </c>
      <c r="AS2950" s="16">
        <v>3</v>
      </c>
      <c r="AT2950" s="16">
        <v>2</v>
      </c>
      <c r="AU2950">
        <v>0</v>
      </c>
      <c r="AV2950">
        <v>0</v>
      </c>
      <c r="AW2950">
        <v>1</v>
      </c>
      <c r="AX2950">
        <v>0</v>
      </c>
      <c r="AY2950">
        <v>0</v>
      </c>
      <c r="AZ2950">
        <v>0</v>
      </c>
    </row>
    <row r="2951" spans="1:52" x14ac:dyDescent="0.35">
      <c r="A2951">
        <v>17476</v>
      </c>
      <c r="B2951" t="s">
        <v>69</v>
      </c>
      <c r="C2951" t="s">
        <v>74</v>
      </c>
      <c r="D2951" t="s">
        <v>68</v>
      </c>
      <c r="E2951" t="s">
        <v>84</v>
      </c>
      <c r="F2951" t="s">
        <v>198</v>
      </c>
      <c r="G2951" t="s">
        <v>94</v>
      </c>
      <c r="H2951" t="s">
        <v>98</v>
      </c>
      <c r="I2951" t="s">
        <v>197</v>
      </c>
      <c r="J2951" t="s">
        <v>111</v>
      </c>
      <c r="K2951" t="s">
        <v>204</v>
      </c>
      <c r="L2951">
        <v>8</v>
      </c>
      <c r="X2951" s="16"/>
      <c r="Y2951" t="s">
        <v>68</v>
      </c>
      <c r="Z2951">
        <v>10</v>
      </c>
      <c r="AA2951">
        <v>5</v>
      </c>
      <c r="AB2951">
        <v>5</v>
      </c>
      <c r="AC2951">
        <v>7</v>
      </c>
      <c r="AD2951" t="s">
        <v>128</v>
      </c>
      <c r="AE2951" s="16">
        <v>5</v>
      </c>
      <c r="AF2951" s="16">
        <v>5</v>
      </c>
      <c r="AG2951" s="16">
        <v>4</v>
      </c>
      <c r="AH2951" s="16">
        <v>5</v>
      </c>
      <c r="AI2951" s="16">
        <v>1</v>
      </c>
      <c r="AJ2951" s="16"/>
      <c r="AK2951">
        <v>6</v>
      </c>
      <c r="AL2951" s="16">
        <v>9</v>
      </c>
      <c r="AM2951" s="16">
        <v>7</v>
      </c>
      <c r="AN2951" s="16">
        <v>5</v>
      </c>
      <c r="AO2951" s="16">
        <v>7</v>
      </c>
      <c r="AP2951" s="16">
        <v>4</v>
      </c>
      <c r="AQ2951" s="16">
        <v>2</v>
      </c>
      <c r="AR2951" s="16">
        <v>1</v>
      </c>
      <c r="AS2951" s="16">
        <v>3</v>
      </c>
      <c r="AT2951" s="16">
        <v>4</v>
      </c>
      <c r="AU2951">
        <v>1</v>
      </c>
      <c r="AV2951">
        <v>0</v>
      </c>
      <c r="AW2951">
        <v>1</v>
      </c>
      <c r="AX2951">
        <v>0</v>
      </c>
      <c r="AY2951">
        <v>0</v>
      </c>
      <c r="AZ2951">
        <v>0</v>
      </c>
    </row>
    <row r="2952" spans="1:52" x14ac:dyDescent="0.35">
      <c r="A2952">
        <v>17478</v>
      </c>
      <c r="B2952" t="s">
        <v>69</v>
      </c>
      <c r="C2952" t="s">
        <v>74</v>
      </c>
      <c r="D2952" t="s">
        <v>68</v>
      </c>
      <c r="E2952" t="s">
        <v>75</v>
      </c>
      <c r="F2952" t="s">
        <v>200</v>
      </c>
      <c r="G2952" t="s">
        <v>95</v>
      </c>
      <c r="H2952" t="s">
        <v>97</v>
      </c>
      <c r="I2952" t="s">
        <v>199</v>
      </c>
      <c r="J2952" t="s">
        <v>111</v>
      </c>
      <c r="K2952" t="s">
        <v>116</v>
      </c>
      <c r="L2952">
        <v>6</v>
      </c>
      <c r="X2952" s="16"/>
      <c r="Y2952" t="s">
        <v>68</v>
      </c>
      <c r="Z2952">
        <v>4</v>
      </c>
      <c r="AA2952">
        <v>2</v>
      </c>
      <c r="AB2952">
        <v>3</v>
      </c>
      <c r="AC2952">
        <v>5</v>
      </c>
      <c r="AD2952" t="s">
        <v>129</v>
      </c>
      <c r="AE2952" s="16">
        <v>5</v>
      </c>
      <c r="AF2952" s="16">
        <v>3</v>
      </c>
      <c r="AG2952" s="16">
        <v>5</v>
      </c>
      <c r="AH2952" s="16">
        <v>4</v>
      </c>
      <c r="AI2952" s="16"/>
      <c r="AJ2952" s="16">
        <v>1</v>
      </c>
      <c r="AK2952">
        <v>8</v>
      </c>
      <c r="AL2952" s="16">
        <v>8</v>
      </c>
      <c r="AM2952" s="16">
        <v>8</v>
      </c>
      <c r="AN2952" s="16">
        <v>10</v>
      </c>
      <c r="AO2952" s="16">
        <v>7</v>
      </c>
      <c r="AP2952" s="16">
        <v>10</v>
      </c>
      <c r="AQ2952" s="16">
        <v>1</v>
      </c>
      <c r="AR2952" s="16">
        <v>3</v>
      </c>
      <c r="AS2952" s="16">
        <v>4</v>
      </c>
      <c r="AT2952" s="16">
        <v>2</v>
      </c>
      <c r="AU2952">
        <v>0</v>
      </c>
      <c r="AV2952">
        <v>0</v>
      </c>
      <c r="AW2952">
        <v>0</v>
      </c>
      <c r="AX2952">
        <v>1</v>
      </c>
      <c r="AY2952">
        <v>0</v>
      </c>
      <c r="AZ2952">
        <v>0</v>
      </c>
    </row>
    <row r="2953" spans="1:52" x14ac:dyDescent="0.35">
      <c r="A2953">
        <v>17479</v>
      </c>
      <c r="B2953" t="s">
        <v>69</v>
      </c>
      <c r="C2953" t="s">
        <v>74</v>
      </c>
      <c r="D2953" t="s">
        <v>68</v>
      </c>
      <c r="E2953" t="s">
        <v>75</v>
      </c>
      <c r="F2953" t="s">
        <v>200</v>
      </c>
      <c r="G2953" t="s">
        <v>96</v>
      </c>
      <c r="H2953" t="s">
        <v>97</v>
      </c>
      <c r="I2953" t="s">
        <v>209</v>
      </c>
      <c r="J2953" t="s">
        <v>111</v>
      </c>
      <c r="K2953" t="s">
        <v>116</v>
      </c>
      <c r="L2953">
        <v>10</v>
      </c>
      <c r="X2953" s="16"/>
      <c r="Y2953" t="s">
        <v>68</v>
      </c>
      <c r="Z2953">
        <v>10</v>
      </c>
      <c r="AA2953">
        <v>5</v>
      </c>
      <c r="AB2953">
        <v>4</v>
      </c>
      <c r="AC2953">
        <v>9</v>
      </c>
      <c r="AD2953" t="s">
        <v>128</v>
      </c>
      <c r="AE2953" s="16">
        <v>4</v>
      </c>
      <c r="AF2953" s="16">
        <v>4</v>
      </c>
      <c r="AG2953" s="16">
        <v>4</v>
      </c>
      <c r="AH2953" s="16">
        <v>4</v>
      </c>
      <c r="AI2953" s="16">
        <v>2</v>
      </c>
      <c r="AJ2953" s="16"/>
      <c r="AK2953">
        <v>9</v>
      </c>
      <c r="AL2953" s="16">
        <v>9</v>
      </c>
      <c r="AM2953" s="16">
        <v>7</v>
      </c>
      <c r="AN2953" s="16">
        <v>9</v>
      </c>
      <c r="AO2953" s="16">
        <v>7</v>
      </c>
      <c r="AP2953" s="16">
        <v>9</v>
      </c>
      <c r="AQ2953" s="16">
        <v>3</v>
      </c>
      <c r="AR2953" s="16">
        <v>4</v>
      </c>
      <c r="AS2953" s="16">
        <v>1</v>
      </c>
      <c r="AT2953" s="16">
        <v>2</v>
      </c>
      <c r="AU2953">
        <v>0</v>
      </c>
      <c r="AV2953">
        <v>0</v>
      </c>
      <c r="AW2953">
        <v>1</v>
      </c>
      <c r="AX2953">
        <v>0</v>
      </c>
      <c r="AY2953">
        <v>0</v>
      </c>
      <c r="AZ2953">
        <v>0</v>
      </c>
    </row>
    <row r="2954" spans="1:52" x14ac:dyDescent="0.35">
      <c r="A2954">
        <v>17481</v>
      </c>
      <c r="B2954" t="s">
        <v>69</v>
      </c>
      <c r="C2954" t="s">
        <v>74</v>
      </c>
      <c r="D2954" t="s">
        <v>68</v>
      </c>
      <c r="E2954" t="s">
        <v>78</v>
      </c>
      <c r="F2954" t="s">
        <v>198</v>
      </c>
      <c r="G2954" t="s">
        <v>94</v>
      </c>
      <c r="H2954" t="s">
        <v>98</v>
      </c>
      <c r="I2954" t="s">
        <v>203</v>
      </c>
      <c r="J2954" t="s">
        <v>110</v>
      </c>
      <c r="K2954" t="s">
        <v>202</v>
      </c>
      <c r="L2954">
        <v>10</v>
      </c>
      <c r="P2954">
        <v>8</v>
      </c>
      <c r="Q2954">
        <v>8</v>
      </c>
      <c r="R2954">
        <v>7</v>
      </c>
      <c r="S2954">
        <v>9</v>
      </c>
      <c r="T2954">
        <v>9</v>
      </c>
      <c r="U2954">
        <v>9</v>
      </c>
      <c r="V2954" t="s">
        <v>123</v>
      </c>
      <c r="X2954">
        <v>5</v>
      </c>
      <c r="Y2954" t="s">
        <v>69</v>
      </c>
      <c r="AB2954">
        <v>4</v>
      </c>
      <c r="AE2954" s="16"/>
      <c r="AF2954" s="16"/>
      <c r="AG2954" s="16"/>
      <c r="AH2954" s="16"/>
      <c r="AI2954" s="16"/>
      <c r="AJ2954" s="16"/>
      <c r="AL2954" s="16"/>
      <c r="AM2954" s="16"/>
      <c r="AN2954" s="16"/>
      <c r="AO2954" s="16"/>
      <c r="AP2954" s="16"/>
      <c r="AQ2954" s="16"/>
      <c r="AR2954" s="16"/>
      <c r="AS2954" s="16"/>
      <c r="AT2954" s="16"/>
      <c r="AU2954">
        <v>0</v>
      </c>
      <c r="AV2954">
        <v>1</v>
      </c>
      <c r="AW2954">
        <v>0</v>
      </c>
      <c r="AX2954">
        <v>0</v>
      </c>
      <c r="AY2954">
        <v>1</v>
      </c>
      <c r="AZ2954">
        <v>0</v>
      </c>
    </row>
    <row r="2955" spans="1:52" x14ac:dyDescent="0.35">
      <c r="A2955">
        <v>17482</v>
      </c>
      <c r="B2955" t="s">
        <v>69</v>
      </c>
      <c r="C2955" t="s">
        <v>74</v>
      </c>
      <c r="D2955" t="s">
        <v>68</v>
      </c>
      <c r="E2955" t="s">
        <v>81</v>
      </c>
      <c r="F2955" t="s">
        <v>198</v>
      </c>
      <c r="G2955" t="s">
        <v>96</v>
      </c>
      <c r="H2955" t="s">
        <v>98</v>
      </c>
      <c r="I2955" t="s">
        <v>201</v>
      </c>
      <c r="J2955" t="s">
        <v>111</v>
      </c>
      <c r="K2955" t="s">
        <v>202</v>
      </c>
      <c r="L2955">
        <v>10</v>
      </c>
      <c r="X2955" s="16"/>
      <c r="Y2955" t="s">
        <v>69</v>
      </c>
      <c r="AB2955">
        <v>5</v>
      </c>
      <c r="AE2955" s="16"/>
      <c r="AF2955" s="16"/>
      <c r="AG2955" s="16"/>
      <c r="AH2955" s="16"/>
      <c r="AI2955" s="16"/>
      <c r="AJ2955" s="16"/>
      <c r="AK2955">
        <v>9</v>
      </c>
      <c r="AL2955" s="16">
        <v>7</v>
      </c>
      <c r="AM2955" s="16">
        <v>8</v>
      </c>
      <c r="AN2955" s="16">
        <v>10</v>
      </c>
      <c r="AO2955" s="16">
        <v>9</v>
      </c>
      <c r="AP2955" s="16">
        <v>10</v>
      </c>
      <c r="AQ2955" s="16">
        <v>2</v>
      </c>
      <c r="AR2955" s="16">
        <v>4</v>
      </c>
      <c r="AS2955" s="16">
        <v>1</v>
      </c>
      <c r="AT2955" s="16">
        <v>3</v>
      </c>
      <c r="AU2955">
        <v>0</v>
      </c>
      <c r="AV2955">
        <v>0</v>
      </c>
      <c r="AW2955">
        <v>1</v>
      </c>
      <c r="AX2955">
        <v>1</v>
      </c>
      <c r="AY2955">
        <v>0</v>
      </c>
      <c r="AZ2955">
        <v>0</v>
      </c>
    </row>
    <row r="2956" spans="1:52" x14ac:dyDescent="0.35">
      <c r="A2956">
        <v>17484</v>
      </c>
      <c r="B2956" t="s">
        <v>69</v>
      </c>
      <c r="C2956" t="s">
        <v>74</v>
      </c>
      <c r="D2956" t="s">
        <v>68</v>
      </c>
      <c r="E2956" t="s">
        <v>76</v>
      </c>
      <c r="F2956" t="s">
        <v>198</v>
      </c>
      <c r="G2956" t="s">
        <v>95</v>
      </c>
      <c r="H2956" t="s">
        <v>99</v>
      </c>
      <c r="I2956" t="s">
        <v>201</v>
      </c>
      <c r="J2956" t="s">
        <v>111</v>
      </c>
      <c r="K2956" t="s">
        <v>116</v>
      </c>
      <c r="L2956">
        <v>10</v>
      </c>
      <c r="X2956" s="16"/>
      <c r="Y2956" t="s">
        <v>69</v>
      </c>
      <c r="AB2956">
        <v>5</v>
      </c>
      <c r="AE2956" s="16"/>
      <c r="AF2956" s="16"/>
      <c r="AG2956" s="16"/>
      <c r="AH2956" s="16"/>
      <c r="AI2956" s="16"/>
      <c r="AJ2956" s="16"/>
      <c r="AK2956">
        <v>9</v>
      </c>
      <c r="AL2956" s="16">
        <v>9</v>
      </c>
      <c r="AM2956" s="16">
        <v>9</v>
      </c>
      <c r="AN2956" s="16">
        <v>8</v>
      </c>
      <c r="AO2956" s="16">
        <v>8</v>
      </c>
      <c r="AP2956" s="16">
        <v>10</v>
      </c>
      <c r="AQ2956" s="16">
        <v>1</v>
      </c>
      <c r="AR2956" s="16">
        <v>4</v>
      </c>
      <c r="AS2956" s="16">
        <v>2</v>
      </c>
      <c r="AT2956" s="16">
        <v>3</v>
      </c>
      <c r="AU2956">
        <v>0</v>
      </c>
      <c r="AV2956">
        <v>1</v>
      </c>
      <c r="AW2956">
        <v>1</v>
      </c>
      <c r="AX2956">
        <v>1</v>
      </c>
      <c r="AY2956">
        <v>0</v>
      </c>
      <c r="AZ2956">
        <v>0</v>
      </c>
    </row>
    <row r="2957" spans="1:52" x14ac:dyDescent="0.35">
      <c r="A2957">
        <v>17486</v>
      </c>
      <c r="B2957" t="s">
        <v>69</v>
      </c>
      <c r="C2957" t="s">
        <v>74</v>
      </c>
      <c r="D2957" t="s">
        <v>68</v>
      </c>
      <c r="E2957" t="s">
        <v>76</v>
      </c>
      <c r="F2957" t="s">
        <v>200</v>
      </c>
      <c r="G2957" t="s">
        <v>96</v>
      </c>
      <c r="H2957" t="s">
        <v>97</v>
      </c>
      <c r="I2957" t="s">
        <v>199</v>
      </c>
      <c r="J2957" t="s">
        <v>111</v>
      </c>
      <c r="K2957" t="s">
        <v>202</v>
      </c>
      <c r="L2957">
        <v>7</v>
      </c>
      <c r="X2957" s="16"/>
      <c r="Y2957" t="s">
        <v>69</v>
      </c>
      <c r="AB2957">
        <v>4</v>
      </c>
      <c r="AE2957" s="16"/>
      <c r="AF2957" s="16"/>
      <c r="AG2957" s="16"/>
      <c r="AH2957" s="16"/>
      <c r="AI2957" s="16"/>
      <c r="AJ2957" s="16"/>
      <c r="AK2957">
        <v>9</v>
      </c>
      <c r="AL2957" s="16">
        <v>10</v>
      </c>
      <c r="AM2957" s="16">
        <v>8</v>
      </c>
      <c r="AN2957" s="16">
        <v>10</v>
      </c>
      <c r="AO2957" s="16">
        <v>9</v>
      </c>
      <c r="AP2957" s="16">
        <v>10</v>
      </c>
      <c r="AQ2957" s="16">
        <v>2</v>
      </c>
      <c r="AR2957" s="16">
        <v>1</v>
      </c>
      <c r="AS2957" s="16">
        <v>4</v>
      </c>
      <c r="AT2957" s="16">
        <v>3</v>
      </c>
      <c r="AU2957">
        <v>0</v>
      </c>
      <c r="AV2957">
        <v>0</v>
      </c>
      <c r="AW2957">
        <v>0</v>
      </c>
      <c r="AX2957">
        <v>1</v>
      </c>
      <c r="AY2957">
        <v>0</v>
      </c>
      <c r="AZ2957">
        <v>0</v>
      </c>
    </row>
    <row r="2958" spans="1:52" x14ac:dyDescent="0.35">
      <c r="A2958">
        <v>17488</v>
      </c>
      <c r="B2958" t="s">
        <v>69</v>
      </c>
      <c r="C2958" t="s">
        <v>74</v>
      </c>
      <c r="D2958" t="s">
        <v>68</v>
      </c>
      <c r="E2958" t="s">
        <v>76</v>
      </c>
      <c r="F2958" t="s">
        <v>208</v>
      </c>
      <c r="G2958" t="s">
        <v>96</v>
      </c>
      <c r="H2958" t="s">
        <v>98</v>
      </c>
      <c r="I2958" t="s">
        <v>209</v>
      </c>
      <c r="J2958" t="s">
        <v>110</v>
      </c>
      <c r="K2958" t="s">
        <v>204</v>
      </c>
      <c r="L2958">
        <v>8</v>
      </c>
      <c r="P2958">
        <v>10</v>
      </c>
      <c r="Q2958">
        <v>7</v>
      </c>
      <c r="R2958">
        <v>9</v>
      </c>
      <c r="S2958">
        <v>10</v>
      </c>
      <c r="T2958">
        <v>8</v>
      </c>
      <c r="U2958">
        <v>9</v>
      </c>
      <c r="V2958" t="s">
        <v>124</v>
      </c>
      <c r="X2958">
        <v>3</v>
      </c>
      <c r="Y2958" t="s">
        <v>69</v>
      </c>
      <c r="AB2958">
        <v>3</v>
      </c>
      <c r="AE2958" s="16"/>
      <c r="AF2958" s="16"/>
      <c r="AG2958" s="16"/>
      <c r="AH2958" s="16"/>
      <c r="AI2958" s="16"/>
      <c r="AJ2958" s="16"/>
      <c r="AL2958" s="16"/>
      <c r="AM2958" s="16"/>
      <c r="AN2958" s="16"/>
      <c r="AO2958" s="16"/>
      <c r="AP2958" s="16"/>
      <c r="AQ2958" s="16"/>
      <c r="AR2958" s="16"/>
      <c r="AS2958" s="16"/>
      <c r="AT2958" s="16"/>
      <c r="AU2958">
        <v>0</v>
      </c>
      <c r="AV2958">
        <v>0</v>
      </c>
      <c r="AW2958">
        <v>0</v>
      </c>
      <c r="AX2958">
        <v>1</v>
      </c>
      <c r="AY2958">
        <v>0</v>
      </c>
      <c r="AZ2958">
        <v>0</v>
      </c>
    </row>
    <row r="2959" spans="1:52" x14ac:dyDescent="0.35">
      <c r="A2959">
        <v>17498</v>
      </c>
      <c r="B2959" t="s">
        <v>69</v>
      </c>
      <c r="C2959" t="s">
        <v>74</v>
      </c>
      <c r="D2959" t="s">
        <v>68</v>
      </c>
      <c r="E2959" t="s">
        <v>82</v>
      </c>
      <c r="F2959" t="s">
        <v>196</v>
      </c>
      <c r="G2959" t="s">
        <v>96</v>
      </c>
      <c r="H2959" t="s">
        <v>98</v>
      </c>
      <c r="I2959" t="s">
        <v>197</v>
      </c>
      <c r="J2959" t="s">
        <v>111</v>
      </c>
      <c r="K2959" t="s">
        <v>202</v>
      </c>
      <c r="L2959">
        <v>7</v>
      </c>
      <c r="X2959" s="16"/>
      <c r="Y2959" t="s">
        <v>69</v>
      </c>
      <c r="AB2959">
        <v>4</v>
      </c>
      <c r="AE2959" s="16"/>
      <c r="AF2959" s="16"/>
      <c r="AG2959" s="16"/>
      <c r="AH2959" s="16"/>
      <c r="AI2959" s="16"/>
      <c r="AJ2959" s="16"/>
      <c r="AK2959">
        <v>5</v>
      </c>
      <c r="AL2959" s="16">
        <v>7</v>
      </c>
      <c r="AM2959" s="16">
        <v>2</v>
      </c>
      <c r="AN2959" s="16">
        <v>8</v>
      </c>
      <c r="AO2959" s="16">
        <v>7</v>
      </c>
      <c r="AP2959" s="16">
        <v>7</v>
      </c>
      <c r="AQ2959" s="16">
        <v>2</v>
      </c>
      <c r="AR2959" s="16">
        <v>1</v>
      </c>
      <c r="AS2959" s="16">
        <v>4</v>
      </c>
      <c r="AT2959" s="16">
        <v>3</v>
      </c>
      <c r="AU2959">
        <v>1</v>
      </c>
      <c r="AV2959">
        <v>1</v>
      </c>
      <c r="AW2959">
        <v>1</v>
      </c>
      <c r="AX2959">
        <v>0</v>
      </c>
      <c r="AY2959">
        <v>0</v>
      </c>
      <c r="AZ2959">
        <v>0</v>
      </c>
    </row>
    <row r="2960" spans="1:52" x14ac:dyDescent="0.35">
      <c r="A2960">
        <v>17500</v>
      </c>
      <c r="B2960" t="s">
        <v>69</v>
      </c>
      <c r="C2960" t="s">
        <v>74</v>
      </c>
      <c r="D2960" t="s">
        <v>68</v>
      </c>
      <c r="E2960" t="s">
        <v>81</v>
      </c>
      <c r="F2960" t="s">
        <v>196</v>
      </c>
      <c r="G2960" t="s">
        <v>95</v>
      </c>
      <c r="H2960" t="s">
        <v>98</v>
      </c>
      <c r="I2960" t="s">
        <v>207</v>
      </c>
      <c r="J2960" t="s">
        <v>111</v>
      </c>
      <c r="K2960" t="s">
        <v>204</v>
      </c>
      <c r="L2960">
        <v>9</v>
      </c>
      <c r="X2960" s="16"/>
      <c r="Y2960" t="s">
        <v>68</v>
      </c>
      <c r="Z2960">
        <v>7</v>
      </c>
      <c r="AA2960">
        <v>2</v>
      </c>
      <c r="AB2960">
        <v>5</v>
      </c>
      <c r="AC2960">
        <v>8</v>
      </c>
      <c r="AD2960" t="s">
        <v>128</v>
      </c>
      <c r="AE2960" s="16">
        <v>4</v>
      </c>
      <c r="AF2960" s="16">
        <v>4</v>
      </c>
      <c r="AG2960" s="16">
        <v>4</v>
      </c>
      <c r="AH2960" s="16">
        <v>4</v>
      </c>
      <c r="AI2960" s="16">
        <v>1</v>
      </c>
      <c r="AJ2960" s="16"/>
      <c r="AK2960">
        <v>10</v>
      </c>
      <c r="AL2960" s="16">
        <v>10</v>
      </c>
      <c r="AM2960" s="16">
        <v>9</v>
      </c>
      <c r="AN2960" s="16">
        <v>10</v>
      </c>
      <c r="AO2960" s="16">
        <v>7</v>
      </c>
      <c r="AP2960" s="16">
        <v>10</v>
      </c>
      <c r="AQ2960" s="16">
        <v>1</v>
      </c>
      <c r="AR2960" s="16">
        <v>3</v>
      </c>
      <c r="AS2960" s="16">
        <v>2</v>
      </c>
      <c r="AT2960" s="16">
        <v>4</v>
      </c>
      <c r="AU2960">
        <v>0</v>
      </c>
      <c r="AV2960">
        <v>1</v>
      </c>
      <c r="AW2960">
        <v>0</v>
      </c>
      <c r="AX2960">
        <v>0</v>
      </c>
      <c r="AY2960">
        <v>0</v>
      </c>
      <c r="AZ2960">
        <v>0</v>
      </c>
    </row>
    <row r="2961" spans="1:52" x14ac:dyDescent="0.35">
      <c r="A2961">
        <v>17501</v>
      </c>
      <c r="B2961" t="s">
        <v>69</v>
      </c>
      <c r="C2961" t="s">
        <v>74</v>
      </c>
      <c r="D2961" t="s">
        <v>68</v>
      </c>
      <c r="E2961" t="s">
        <v>86</v>
      </c>
      <c r="F2961" t="s">
        <v>196</v>
      </c>
      <c r="G2961" t="s">
        <v>95</v>
      </c>
      <c r="H2961" t="s">
        <v>97</v>
      </c>
      <c r="I2961" t="s">
        <v>205</v>
      </c>
      <c r="J2961" t="s">
        <v>111</v>
      </c>
      <c r="K2961" t="s">
        <v>202</v>
      </c>
      <c r="L2961">
        <v>7</v>
      </c>
      <c r="X2961" s="16"/>
      <c r="Y2961" t="s">
        <v>68</v>
      </c>
      <c r="Z2961">
        <v>5</v>
      </c>
      <c r="AA2961">
        <v>1</v>
      </c>
      <c r="AB2961">
        <v>3</v>
      </c>
      <c r="AC2961">
        <v>8</v>
      </c>
      <c r="AD2961" t="s">
        <v>129</v>
      </c>
      <c r="AE2961" s="16">
        <v>5</v>
      </c>
      <c r="AF2961" s="16">
        <v>4</v>
      </c>
      <c r="AG2961" s="16">
        <v>4</v>
      </c>
      <c r="AH2961" s="16">
        <v>4</v>
      </c>
      <c r="AI2961" s="16"/>
      <c r="AJ2961" s="16">
        <v>3</v>
      </c>
      <c r="AK2961">
        <v>8</v>
      </c>
      <c r="AL2961" s="16">
        <v>9</v>
      </c>
      <c r="AM2961" s="16">
        <v>10</v>
      </c>
      <c r="AN2961" s="16">
        <v>7</v>
      </c>
      <c r="AO2961" s="16">
        <v>10</v>
      </c>
      <c r="AP2961" s="16">
        <v>8</v>
      </c>
      <c r="AQ2961" s="16">
        <v>1</v>
      </c>
      <c r="AR2961" s="16">
        <v>4</v>
      </c>
      <c r="AS2961" s="16">
        <v>3</v>
      </c>
      <c r="AT2961" s="16">
        <v>2</v>
      </c>
      <c r="AU2961">
        <v>1</v>
      </c>
      <c r="AV2961">
        <v>1</v>
      </c>
      <c r="AW2961">
        <v>0</v>
      </c>
      <c r="AX2961">
        <v>0</v>
      </c>
      <c r="AY2961">
        <v>0</v>
      </c>
      <c r="AZ2961">
        <v>0</v>
      </c>
    </row>
    <row r="2962" spans="1:52" x14ac:dyDescent="0.35">
      <c r="A2962">
        <v>17504</v>
      </c>
      <c r="B2962" t="s">
        <v>69</v>
      </c>
      <c r="C2962" t="s">
        <v>74</v>
      </c>
      <c r="D2962" t="s">
        <v>68</v>
      </c>
      <c r="E2962" t="s">
        <v>85</v>
      </c>
      <c r="F2962" t="s">
        <v>198</v>
      </c>
      <c r="G2962" t="s">
        <v>95</v>
      </c>
      <c r="H2962" t="s">
        <v>98</v>
      </c>
      <c r="I2962" t="s">
        <v>207</v>
      </c>
      <c r="J2962" t="s">
        <v>111</v>
      </c>
      <c r="K2962" t="s">
        <v>116</v>
      </c>
      <c r="L2962">
        <v>7</v>
      </c>
      <c r="X2962" s="16"/>
      <c r="Y2962" t="s">
        <v>69</v>
      </c>
      <c r="AB2962">
        <v>3</v>
      </c>
      <c r="AE2962" s="16"/>
      <c r="AF2962" s="16"/>
      <c r="AG2962" s="16"/>
      <c r="AH2962" s="16"/>
      <c r="AI2962" s="16"/>
      <c r="AJ2962" s="16"/>
      <c r="AK2962">
        <v>8</v>
      </c>
      <c r="AL2962" s="16">
        <v>10</v>
      </c>
      <c r="AM2962" s="16">
        <v>8</v>
      </c>
      <c r="AN2962" s="16">
        <v>9</v>
      </c>
      <c r="AO2962" s="16">
        <v>9</v>
      </c>
      <c r="AP2962" s="16">
        <v>8</v>
      </c>
      <c r="AQ2962" s="16">
        <v>2</v>
      </c>
      <c r="AR2962" s="16">
        <v>1</v>
      </c>
      <c r="AS2962" s="16">
        <v>3</v>
      </c>
      <c r="AT2962" s="16">
        <v>4</v>
      </c>
      <c r="AU2962">
        <v>0</v>
      </c>
      <c r="AV2962">
        <v>1</v>
      </c>
      <c r="AW2962">
        <v>0</v>
      </c>
      <c r="AX2962">
        <v>0</v>
      </c>
      <c r="AY2962">
        <v>0</v>
      </c>
      <c r="AZ2962">
        <v>0</v>
      </c>
    </row>
    <row r="2963" spans="1:52" x14ac:dyDescent="0.35">
      <c r="A2963">
        <v>17505</v>
      </c>
      <c r="B2963" t="s">
        <v>69</v>
      </c>
      <c r="C2963" t="s">
        <v>74</v>
      </c>
      <c r="D2963" t="s">
        <v>68</v>
      </c>
      <c r="E2963" t="s">
        <v>82</v>
      </c>
      <c r="F2963" t="s">
        <v>200</v>
      </c>
      <c r="G2963" t="s">
        <v>94</v>
      </c>
      <c r="H2963" t="s">
        <v>98</v>
      </c>
      <c r="I2963" t="s">
        <v>207</v>
      </c>
      <c r="J2963" t="s">
        <v>110</v>
      </c>
      <c r="K2963" t="s">
        <v>204</v>
      </c>
      <c r="L2963">
        <v>8</v>
      </c>
      <c r="P2963">
        <v>10</v>
      </c>
      <c r="Q2963">
        <v>8</v>
      </c>
      <c r="R2963">
        <v>9</v>
      </c>
      <c r="S2963">
        <v>10</v>
      </c>
      <c r="T2963">
        <v>8</v>
      </c>
      <c r="U2963">
        <v>8</v>
      </c>
      <c r="V2963" t="s">
        <v>124</v>
      </c>
      <c r="X2963">
        <v>4</v>
      </c>
      <c r="Y2963" t="s">
        <v>68</v>
      </c>
      <c r="Z2963">
        <v>9</v>
      </c>
      <c r="AA2963">
        <v>4</v>
      </c>
      <c r="AB2963">
        <v>5</v>
      </c>
      <c r="AC2963">
        <v>7</v>
      </c>
      <c r="AD2963" t="s">
        <v>128</v>
      </c>
      <c r="AE2963" s="16">
        <v>4</v>
      </c>
      <c r="AF2963" s="16">
        <v>3</v>
      </c>
      <c r="AG2963" s="16">
        <v>5</v>
      </c>
      <c r="AH2963" s="16">
        <v>4</v>
      </c>
      <c r="AI2963" s="16">
        <v>1</v>
      </c>
      <c r="AJ2963" s="16"/>
      <c r="AL2963" s="16"/>
      <c r="AM2963" s="16"/>
      <c r="AN2963" s="16"/>
      <c r="AO2963" s="16"/>
      <c r="AP2963" s="16"/>
      <c r="AQ2963" s="16"/>
      <c r="AR2963" s="16"/>
      <c r="AS2963" s="16"/>
      <c r="AT2963" s="16"/>
      <c r="AU2963">
        <v>0</v>
      </c>
      <c r="AV2963">
        <v>0</v>
      </c>
      <c r="AW2963">
        <v>1</v>
      </c>
      <c r="AX2963">
        <v>0</v>
      </c>
      <c r="AY2963">
        <v>0</v>
      </c>
      <c r="AZ2963">
        <v>0</v>
      </c>
    </row>
    <row r="2964" spans="1:52" x14ac:dyDescent="0.35">
      <c r="A2964">
        <v>17506</v>
      </c>
      <c r="B2964" t="s">
        <v>69</v>
      </c>
      <c r="C2964" t="s">
        <v>74</v>
      </c>
      <c r="D2964" t="s">
        <v>68</v>
      </c>
      <c r="E2964" t="s">
        <v>75</v>
      </c>
      <c r="F2964" t="s">
        <v>198</v>
      </c>
      <c r="G2964" t="s">
        <v>95</v>
      </c>
      <c r="H2964" t="s">
        <v>97</v>
      </c>
      <c r="I2964" t="s">
        <v>207</v>
      </c>
      <c r="J2964" t="s">
        <v>111</v>
      </c>
      <c r="K2964" t="s">
        <v>116</v>
      </c>
      <c r="L2964">
        <v>8</v>
      </c>
      <c r="X2964" s="16"/>
      <c r="Y2964" t="s">
        <v>69</v>
      </c>
      <c r="AB2964">
        <v>5</v>
      </c>
      <c r="AE2964" s="16"/>
      <c r="AF2964" s="16"/>
      <c r="AG2964" s="16"/>
      <c r="AH2964" s="16"/>
      <c r="AI2964" s="16"/>
      <c r="AJ2964" s="16"/>
      <c r="AK2964">
        <v>7</v>
      </c>
      <c r="AL2964" s="16">
        <v>10</v>
      </c>
      <c r="AM2964" s="16">
        <v>8</v>
      </c>
      <c r="AN2964" s="16">
        <v>5</v>
      </c>
      <c r="AO2964" s="16">
        <v>7</v>
      </c>
      <c r="AP2964" s="16">
        <v>9</v>
      </c>
      <c r="AQ2964" s="16">
        <v>1</v>
      </c>
      <c r="AR2964" s="16">
        <v>2</v>
      </c>
      <c r="AS2964" s="16">
        <v>4</v>
      </c>
      <c r="AT2964" s="16">
        <v>3</v>
      </c>
      <c r="AU2964">
        <v>0</v>
      </c>
      <c r="AV2964">
        <v>0</v>
      </c>
      <c r="AW2964">
        <v>0</v>
      </c>
      <c r="AX2964">
        <v>0</v>
      </c>
      <c r="AY2964">
        <v>1</v>
      </c>
      <c r="AZ2964">
        <v>0</v>
      </c>
    </row>
    <row r="2965" spans="1:52" x14ac:dyDescent="0.35">
      <c r="A2965">
        <v>17510</v>
      </c>
      <c r="B2965" t="s">
        <v>69</v>
      </c>
      <c r="C2965" t="s">
        <v>74</v>
      </c>
      <c r="D2965" t="s">
        <v>68</v>
      </c>
      <c r="E2965" t="s">
        <v>85</v>
      </c>
      <c r="F2965" t="s">
        <v>196</v>
      </c>
      <c r="G2965" t="s">
        <v>96</v>
      </c>
      <c r="H2965" t="s">
        <v>98</v>
      </c>
      <c r="I2965" t="s">
        <v>207</v>
      </c>
      <c r="J2965" t="s">
        <v>111</v>
      </c>
      <c r="K2965" t="s">
        <v>202</v>
      </c>
      <c r="L2965">
        <v>9</v>
      </c>
      <c r="X2965" s="16"/>
      <c r="Y2965" t="s">
        <v>68</v>
      </c>
      <c r="Z2965">
        <v>10</v>
      </c>
      <c r="AA2965">
        <v>5</v>
      </c>
      <c r="AB2965">
        <v>4</v>
      </c>
      <c r="AC2965">
        <v>10</v>
      </c>
      <c r="AD2965" t="s">
        <v>128</v>
      </c>
      <c r="AE2965" s="16">
        <v>5</v>
      </c>
      <c r="AF2965" s="16">
        <v>4</v>
      </c>
      <c r="AG2965" s="16">
        <v>4</v>
      </c>
      <c r="AH2965" s="16">
        <v>4</v>
      </c>
      <c r="AI2965" s="16">
        <v>2</v>
      </c>
      <c r="AJ2965" s="16"/>
      <c r="AK2965">
        <v>10</v>
      </c>
      <c r="AL2965" s="16">
        <v>10</v>
      </c>
      <c r="AM2965" s="16">
        <v>7</v>
      </c>
      <c r="AN2965" s="16">
        <v>7</v>
      </c>
      <c r="AO2965" s="16">
        <v>8</v>
      </c>
      <c r="AP2965" s="16">
        <v>9</v>
      </c>
      <c r="AQ2965" s="16">
        <v>3</v>
      </c>
      <c r="AR2965" s="16">
        <v>2</v>
      </c>
      <c r="AS2965" s="16">
        <v>1</v>
      </c>
      <c r="AT2965" s="16">
        <v>4</v>
      </c>
      <c r="AU2965">
        <v>1</v>
      </c>
      <c r="AV2965">
        <v>1</v>
      </c>
      <c r="AW2965">
        <v>1</v>
      </c>
      <c r="AX2965">
        <v>0</v>
      </c>
      <c r="AY2965">
        <v>0</v>
      </c>
      <c r="AZ2965">
        <v>0</v>
      </c>
    </row>
    <row r="2966" spans="1:52" x14ac:dyDescent="0.35">
      <c r="A2966">
        <v>17524</v>
      </c>
      <c r="B2966" t="s">
        <v>69</v>
      </c>
      <c r="C2966" t="s">
        <v>74</v>
      </c>
      <c r="D2966" t="s">
        <v>68</v>
      </c>
      <c r="E2966" t="s">
        <v>82</v>
      </c>
      <c r="F2966" t="s">
        <v>200</v>
      </c>
      <c r="G2966" t="s">
        <v>93</v>
      </c>
      <c r="H2966" t="s">
        <v>97</v>
      </c>
      <c r="I2966" t="s">
        <v>205</v>
      </c>
      <c r="J2966" t="s">
        <v>111</v>
      </c>
      <c r="K2966" t="s">
        <v>204</v>
      </c>
      <c r="L2966">
        <v>6</v>
      </c>
      <c r="X2966" s="16"/>
      <c r="Y2966" t="s">
        <v>69</v>
      </c>
      <c r="AB2966">
        <v>4</v>
      </c>
      <c r="AE2966" s="16"/>
      <c r="AF2966" s="16"/>
      <c r="AG2966" s="16"/>
      <c r="AH2966" s="16"/>
      <c r="AI2966" s="16"/>
      <c r="AJ2966" s="16"/>
      <c r="AK2966">
        <v>8</v>
      </c>
      <c r="AL2966" s="16">
        <v>9</v>
      </c>
      <c r="AM2966" s="16">
        <v>10</v>
      </c>
      <c r="AN2966" s="16">
        <v>7</v>
      </c>
      <c r="AO2966" s="16">
        <v>8</v>
      </c>
      <c r="AP2966" s="16">
        <v>9</v>
      </c>
      <c r="AQ2966" s="16">
        <v>1</v>
      </c>
      <c r="AR2966" s="16">
        <v>3</v>
      </c>
      <c r="AS2966" s="16">
        <v>2</v>
      </c>
      <c r="AT2966" s="16">
        <v>4</v>
      </c>
      <c r="AU2966">
        <v>0</v>
      </c>
      <c r="AV2966">
        <v>0</v>
      </c>
      <c r="AW2966">
        <v>1</v>
      </c>
      <c r="AX2966">
        <v>0</v>
      </c>
      <c r="AY2966">
        <v>0</v>
      </c>
      <c r="AZ2966">
        <v>0</v>
      </c>
    </row>
    <row r="2967" spans="1:52" x14ac:dyDescent="0.35">
      <c r="A2967">
        <v>17526</v>
      </c>
      <c r="B2967" t="s">
        <v>69</v>
      </c>
      <c r="C2967" t="s">
        <v>74</v>
      </c>
      <c r="D2967" t="s">
        <v>68</v>
      </c>
      <c r="E2967" t="s">
        <v>80</v>
      </c>
      <c r="F2967" t="s">
        <v>200</v>
      </c>
      <c r="G2967" t="s">
        <v>96</v>
      </c>
      <c r="H2967" t="s">
        <v>97</v>
      </c>
      <c r="I2967" t="s">
        <v>207</v>
      </c>
      <c r="J2967" t="s">
        <v>111</v>
      </c>
      <c r="K2967" t="s">
        <v>204</v>
      </c>
      <c r="L2967">
        <v>6</v>
      </c>
      <c r="X2967" s="16"/>
      <c r="Y2967" t="s">
        <v>69</v>
      </c>
      <c r="AB2967">
        <v>2</v>
      </c>
      <c r="AE2967" s="16"/>
      <c r="AF2967" s="16"/>
      <c r="AG2967" s="16"/>
      <c r="AH2967" s="16"/>
      <c r="AI2967" s="16"/>
      <c r="AJ2967" s="16"/>
      <c r="AK2967">
        <v>8</v>
      </c>
      <c r="AL2967" s="16">
        <v>7</v>
      </c>
      <c r="AM2967" s="16">
        <v>10</v>
      </c>
      <c r="AN2967" s="16">
        <v>7</v>
      </c>
      <c r="AO2967" s="16">
        <v>10</v>
      </c>
      <c r="AP2967" s="16">
        <v>8</v>
      </c>
      <c r="AQ2967" s="16">
        <v>1</v>
      </c>
      <c r="AR2967" s="16">
        <v>3</v>
      </c>
      <c r="AS2967" s="16">
        <v>4</v>
      </c>
      <c r="AT2967" s="16">
        <v>2</v>
      </c>
      <c r="AU2967">
        <v>1</v>
      </c>
      <c r="AV2967">
        <v>1</v>
      </c>
      <c r="AW2967">
        <v>1</v>
      </c>
      <c r="AX2967">
        <v>0</v>
      </c>
      <c r="AY2967">
        <v>0</v>
      </c>
      <c r="AZ2967">
        <v>0</v>
      </c>
    </row>
    <row r="2968" spans="1:52" x14ac:dyDescent="0.35">
      <c r="A2968">
        <v>17529</v>
      </c>
      <c r="B2968" t="s">
        <v>69</v>
      </c>
      <c r="C2968" t="s">
        <v>74</v>
      </c>
      <c r="D2968" t="s">
        <v>68</v>
      </c>
      <c r="E2968" t="s">
        <v>82</v>
      </c>
      <c r="F2968" t="s">
        <v>198</v>
      </c>
      <c r="G2968" t="s">
        <v>95</v>
      </c>
      <c r="H2968" t="s">
        <v>99</v>
      </c>
      <c r="I2968" t="s">
        <v>197</v>
      </c>
      <c r="J2968" t="s">
        <v>111</v>
      </c>
      <c r="K2968" t="s">
        <v>113</v>
      </c>
      <c r="L2968">
        <v>3</v>
      </c>
      <c r="X2968" s="16"/>
      <c r="Y2968" t="s">
        <v>69</v>
      </c>
      <c r="AB2968">
        <v>3</v>
      </c>
      <c r="AE2968" s="16"/>
      <c r="AF2968" s="16"/>
      <c r="AG2968" s="16"/>
      <c r="AH2968" s="16"/>
      <c r="AI2968" s="16"/>
      <c r="AJ2968" s="16"/>
      <c r="AK2968">
        <v>2</v>
      </c>
      <c r="AL2968" s="16">
        <v>3</v>
      </c>
      <c r="AM2968" s="16">
        <v>3</v>
      </c>
      <c r="AN2968" s="16">
        <v>4</v>
      </c>
      <c r="AO2968" s="16">
        <v>4</v>
      </c>
      <c r="AP2968" s="16">
        <v>2</v>
      </c>
      <c r="AQ2968" s="16">
        <v>1</v>
      </c>
      <c r="AR2968" s="16">
        <v>4</v>
      </c>
      <c r="AS2968" s="16">
        <v>3</v>
      </c>
      <c r="AT2968" s="16">
        <v>2</v>
      </c>
      <c r="AU2968">
        <v>0</v>
      </c>
      <c r="AV2968">
        <v>1</v>
      </c>
      <c r="AW2968">
        <v>1</v>
      </c>
      <c r="AX2968">
        <v>0</v>
      </c>
      <c r="AY2968">
        <v>1</v>
      </c>
      <c r="AZ2968">
        <v>0</v>
      </c>
    </row>
    <row r="2969" spans="1:52" x14ac:dyDescent="0.35">
      <c r="A2969">
        <v>17530</v>
      </c>
      <c r="B2969" t="s">
        <v>69</v>
      </c>
      <c r="C2969" t="s">
        <v>74</v>
      </c>
      <c r="D2969" t="s">
        <v>68</v>
      </c>
      <c r="E2969" t="s">
        <v>84</v>
      </c>
      <c r="F2969" t="s">
        <v>200</v>
      </c>
      <c r="G2969" t="s">
        <v>95</v>
      </c>
      <c r="H2969" t="s">
        <v>98</v>
      </c>
      <c r="I2969" t="s">
        <v>203</v>
      </c>
      <c r="J2969" t="s">
        <v>111</v>
      </c>
      <c r="K2969" t="s">
        <v>204</v>
      </c>
      <c r="L2969">
        <v>9</v>
      </c>
      <c r="X2969" s="16"/>
      <c r="Y2969" t="s">
        <v>69</v>
      </c>
      <c r="AB2969">
        <v>5</v>
      </c>
      <c r="AE2969" s="16"/>
      <c r="AF2969" s="16"/>
      <c r="AG2969" s="16"/>
      <c r="AH2969" s="16"/>
      <c r="AI2969" s="16"/>
      <c r="AJ2969" s="16"/>
      <c r="AK2969">
        <v>10</v>
      </c>
      <c r="AL2969" s="16">
        <v>9</v>
      </c>
      <c r="AM2969" s="16">
        <v>8</v>
      </c>
      <c r="AN2969" s="16">
        <v>7</v>
      </c>
      <c r="AO2969" s="16">
        <v>8</v>
      </c>
      <c r="AP2969" s="16">
        <v>9</v>
      </c>
      <c r="AQ2969" s="16">
        <v>2</v>
      </c>
      <c r="AR2969" s="16">
        <v>4</v>
      </c>
      <c r="AS2969" s="16">
        <v>1</v>
      </c>
      <c r="AT2969" s="16">
        <v>3</v>
      </c>
      <c r="AU2969">
        <v>0</v>
      </c>
      <c r="AV2969">
        <v>1</v>
      </c>
      <c r="AW2969">
        <v>0</v>
      </c>
      <c r="AX2969">
        <v>0</v>
      </c>
      <c r="AY2969">
        <v>0</v>
      </c>
      <c r="AZ2969">
        <v>0</v>
      </c>
    </row>
    <row r="2970" spans="1:52" x14ac:dyDescent="0.35">
      <c r="A2970">
        <v>17531</v>
      </c>
      <c r="B2970" t="s">
        <v>69</v>
      </c>
      <c r="C2970" t="s">
        <v>74</v>
      </c>
      <c r="D2970" t="s">
        <v>68</v>
      </c>
      <c r="E2970" t="s">
        <v>82</v>
      </c>
      <c r="F2970" t="s">
        <v>198</v>
      </c>
      <c r="G2970" t="s">
        <v>94</v>
      </c>
      <c r="H2970" t="s">
        <v>98</v>
      </c>
      <c r="I2970" t="s">
        <v>205</v>
      </c>
      <c r="J2970" t="s">
        <v>111</v>
      </c>
      <c r="K2970" t="s">
        <v>113</v>
      </c>
      <c r="L2970">
        <v>6</v>
      </c>
      <c r="X2970" s="16"/>
      <c r="Y2970" t="s">
        <v>68</v>
      </c>
      <c r="Z2970">
        <v>5</v>
      </c>
      <c r="AA2970">
        <v>2</v>
      </c>
      <c r="AB2970">
        <v>4</v>
      </c>
      <c r="AC2970">
        <v>6</v>
      </c>
      <c r="AD2970" t="s">
        <v>128</v>
      </c>
      <c r="AE2970" s="16">
        <v>3</v>
      </c>
      <c r="AF2970" s="16">
        <v>4</v>
      </c>
      <c r="AG2970" s="16">
        <v>4</v>
      </c>
      <c r="AH2970" s="16">
        <v>4</v>
      </c>
      <c r="AI2970" s="16">
        <v>4</v>
      </c>
      <c r="AJ2970" s="16"/>
      <c r="AK2970">
        <v>7</v>
      </c>
      <c r="AL2970" s="16">
        <v>6</v>
      </c>
      <c r="AM2970" s="16">
        <v>7</v>
      </c>
      <c r="AN2970" s="16">
        <v>5</v>
      </c>
      <c r="AO2970" s="16">
        <v>5</v>
      </c>
      <c r="AP2970" s="16">
        <v>6</v>
      </c>
      <c r="AQ2970" s="16">
        <v>2</v>
      </c>
      <c r="AR2970" s="16">
        <v>1</v>
      </c>
      <c r="AS2970" s="16">
        <v>3</v>
      </c>
      <c r="AT2970" s="16">
        <v>4</v>
      </c>
      <c r="AU2970">
        <v>1</v>
      </c>
      <c r="AV2970">
        <v>1</v>
      </c>
      <c r="AW2970">
        <v>0</v>
      </c>
      <c r="AX2970">
        <v>0</v>
      </c>
      <c r="AY2970">
        <v>0</v>
      </c>
      <c r="AZ2970">
        <v>0</v>
      </c>
    </row>
    <row r="2971" spans="1:52" x14ac:dyDescent="0.35">
      <c r="A2971">
        <v>17532</v>
      </c>
      <c r="B2971" t="s">
        <v>69</v>
      </c>
      <c r="C2971" t="s">
        <v>74</v>
      </c>
      <c r="D2971" t="s">
        <v>68</v>
      </c>
      <c r="E2971" t="s">
        <v>77</v>
      </c>
      <c r="F2971" t="s">
        <v>208</v>
      </c>
      <c r="G2971" t="s">
        <v>94</v>
      </c>
      <c r="H2971" t="s">
        <v>98</v>
      </c>
      <c r="I2971" t="s">
        <v>209</v>
      </c>
      <c r="J2971" t="s">
        <v>111</v>
      </c>
      <c r="K2971" t="s">
        <v>202</v>
      </c>
      <c r="L2971">
        <v>3</v>
      </c>
      <c r="X2971" s="16"/>
      <c r="Y2971" t="s">
        <v>68</v>
      </c>
      <c r="Z2971">
        <v>5</v>
      </c>
      <c r="AA2971">
        <v>1</v>
      </c>
      <c r="AB2971">
        <v>5</v>
      </c>
      <c r="AC2971">
        <v>5</v>
      </c>
      <c r="AD2971" t="s">
        <v>128</v>
      </c>
      <c r="AE2971" s="16">
        <v>4</v>
      </c>
      <c r="AF2971" s="16">
        <v>3</v>
      </c>
      <c r="AG2971" s="16">
        <v>4</v>
      </c>
      <c r="AH2971" s="16">
        <v>4</v>
      </c>
      <c r="AI2971" s="16">
        <v>2</v>
      </c>
      <c r="AJ2971" s="16"/>
      <c r="AK2971">
        <v>4</v>
      </c>
      <c r="AL2971" s="16">
        <v>7</v>
      </c>
      <c r="AM2971" s="16">
        <v>7</v>
      </c>
      <c r="AN2971" s="16">
        <v>7</v>
      </c>
      <c r="AO2971" s="16">
        <v>2</v>
      </c>
      <c r="AP2971" s="16">
        <v>4</v>
      </c>
      <c r="AQ2971" s="16">
        <v>4</v>
      </c>
      <c r="AR2971" s="16">
        <v>3</v>
      </c>
      <c r="AS2971" s="16">
        <v>2</v>
      </c>
      <c r="AT2971" s="16">
        <v>1</v>
      </c>
      <c r="AU2971">
        <v>1</v>
      </c>
      <c r="AV2971">
        <v>0</v>
      </c>
      <c r="AW2971">
        <v>0</v>
      </c>
      <c r="AX2971">
        <v>0</v>
      </c>
      <c r="AY2971">
        <v>0</v>
      </c>
      <c r="AZ2971">
        <v>0</v>
      </c>
    </row>
    <row r="2972" spans="1:52" x14ac:dyDescent="0.35">
      <c r="A2972">
        <v>17536</v>
      </c>
      <c r="B2972" t="s">
        <v>69</v>
      </c>
      <c r="C2972" t="s">
        <v>74</v>
      </c>
      <c r="D2972" t="s">
        <v>68</v>
      </c>
      <c r="E2972" t="s">
        <v>79</v>
      </c>
      <c r="F2972" t="s">
        <v>198</v>
      </c>
      <c r="G2972" t="s">
        <v>95</v>
      </c>
      <c r="H2972" t="s">
        <v>97</v>
      </c>
      <c r="I2972" t="s">
        <v>203</v>
      </c>
      <c r="J2972" t="s">
        <v>111</v>
      </c>
      <c r="K2972" t="s">
        <v>202</v>
      </c>
      <c r="L2972">
        <v>10</v>
      </c>
      <c r="X2972" s="16"/>
      <c r="Y2972" t="s">
        <v>68</v>
      </c>
      <c r="Z2972">
        <v>9</v>
      </c>
      <c r="AA2972">
        <v>5</v>
      </c>
      <c r="AB2972">
        <v>4</v>
      </c>
      <c r="AC2972">
        <v>10</v>
      </c>
      <c r="AD2972" t="s">
        <v>128</v>
      </c>
      <c r="AE2972" s="16">
        <v>5</v>
      </c>
      <c r="AF2972" s="16">
        <v>2</v>
      </c>
      <c r="AG2972" s="16">
        <v>5</v>
      </c>
      <c r="AH2972" s="16">
        <v>5</v>
      </c>
      <c r="AI2972" s="16">
        <v>1</v>
      </c>
      <c r="AJ2972" s="16"/>
      <c r="AK2972">
        <v>9</v>
      </c>
      <c r="AL2972" s="16">
        <v>9</v>
      </c>
      <c r="AM2972" s="16">
        <v>7</v>
      </c>
      <c r="AN2972" s="16">
        <v>10</v>
      </c>
      <c r="AO2972" s="16">
        <v>7</v>
      </c>
      <c r="AP2972" s="16">
        <v>9</v>
      </c>
      <c r="AQ2972" s="16">
        <v>1</v>
      </c>
      <c r="AR2972" s="16">
        <v>3</v>
      </c>
      <c r="AS2972" s="16">
        <v>2</v>
      </c>
      <c r="AT2972" s="16">
        <v>4</v>
      </c>
      <c r="AU2972">
        <v>1</v>
      </c>
      <c r="AV2972">
        <v>1</v>
      </c>
      <c r="AW2972">
        <v>0</v>
      </c>
      <c r="AX2972">
        <v>0</v>
      </c>
      <c r="AY2972">
        <v>0</v>
      </c>
      <c r="AZ2972">
        <v>0</v>
      </c>
    </row>
    <row r="2973" spans="1:52" x14ac:dyDescent="0.35">
      <c r="A2973">
        <v>17542</v>
      </c>
      <c r="B2973" t="s">
        <v>69</v>
      </c>
      <c r="C2973" t="s">
        <v>74</v>
      </c>
      <c r="D2973" t="s">
        <v>68</v>
      </c>
      <c r="E2973" t="s">
        <v>83</v>
      </c>
      <c r="F2973" t="s">
        <v>196</v>
      </c>
      <c r="G2973" t="s">
        <v>95</v>
      </c>
      <c r="H2973" t="s">
        <v>98</v>
      </c>
      <c r="I2973" t="s">
        <v>199</v>
      </c>
      <c r="J2973" t="s">
        <v>111</v>
      </c>
      <c r="K2973" t="s">
        <v>116</v>
      </c>
      <c r="L2973">
        <v>10</v>
      </c>
      <c r="X2973" s="16"/>
      <c r="Y2973" t="s">
        <v>69</v>
      </c>
      <c r="AB2973">
        <v>5</v>
      </c>
      <c r="AE2973" s="16"/>
      <c r="AF2973" s="16"/>
      <c r="AG2973" s="16"/>
      <c r="AH2973" s="16"/>
      <c r="AI2973" s="16"/>
      <c r="AJ2973" s="16"/>
      <c r="AK2973">
        <v>9</v>
      </c>
      <c r="AL2973" s="16">
        <v>9</v>
      </c>
      <c r="AM2973" s="16">
        <v>7</v>
      </c>
      <c r="AN2973" s="16">
        <v>9</v>
      </c>
      <c r="AO2973" s="16">
        <v>8</v>
      </c>
      <c r="AP2973" s="16">
        <v>10</v>
      </c>
      <c r="AQ2973" s="16">
        <v>1</v>
      </c>
      <c r="AR2973" s="16">
        <v>3</v>
      </c>
      <c r="AS2973" s="16">
        <v>2</v>
      </c>
      <c r="AT2973" s="16">
        <v>4</v>
      </c>
      <c r="AU2973">
        <v>1</v>
      </c>
      <c r="AV2973">
        <v>0</v>
      </c>
      <c r="AW2973">
        <v>0</v>
      </c>
      <c r="AX2973">
        <v>1</v>
      </c>
      <c r="AY2973">
        <v>0</v>
      </c>
      <c r="AZ2973">
        <v>0</v>
      </c>
    </row>
    <row r="2974" spans="1:52" x14ac:dyDescent="0.35">
      <c r="A2974">
        <v>17543</v>
      </c>
      <c r="B2974" t="s">
        <v>69</v>
      </c>
      <c r="C2974" t="s">
        <v>74</v>
      </c>
      <c r="D2974" t="s">
        <v>68</v>
      </c>
      <c r="E2974" t="s">
        <v>83</v>
      </c>
      <c r="F2974" t="s">
        <v>198</v>
      </c>
      <c r="G2974" t="s">
        <v>93</v>
      </c>
      <c r="H2974" t="s">
        <v>97</v>
      </c>
      <c r="I2974" t="s">
        <v>203</v>
      </c>
      <c r="J2974" t="s">
        <v>111</v>
      </c>
      <c r="K2974" t="s">
        <v>202</v>
      </c>
      <c r="L2974">
        <v>10</v>
      </c>
      <c r="X2974" s="16"/>
      <c r="Y2974" t="s">
        <v>69</v>
      </c>
      <c r="AB2974">
        <v>5</v>
      </c>
      <c r="AE2974" s="16"/>
      <c r="AF2974" s="16"/>
      <c r="AG2974" s="16"/>
      <c r="AH2974" s="16"/>
      <c r="AI2974" s="16"/>
      <c r="AJ2974" s="16"/>
      <c r="AK2974">
        <v>9</v>
      </c>
      <c r="AL2974" s="16">
        <v>9</v>
      </c>
      <c r="AM2974" s="16">
        <v>7</v>
      </c>
      <c r="AN2974" s="16">
        <v>10</v>
      </c>
      <c r="AO2974" s="16">
        <v>8</v>
      </c>
      <c r="AP2974" s="16">
        <v>9</v>
      </c>
      <c r="AQ2974" s="16">
        <v>1</v>
      </c>
      <c r="AR2974" s="16">
        <v>2</v>
      </c>
      <c r="AS2974" s="16">
        <v>4</v>
      </c>
      <c r="AT2974" s="16">
        <v>3</v>
      </c>
      <c r="AU2974">
        <v>1</v>
      </c>
      <c r="AV2974">
        <v>1</v>
      </c>
      <c r="AW2974">
        <v>0</v>
      </c>
      <c r="AX2974">
        <v>1</v>
      </c>
      <c r="AY2974">
        <v>0</v>
      </c>
      <c r="AZ2974">
        <v>0</v>
      </c>
    </row>
    <row r="2975" spans="1:52" x14ac:dyDescent="0.35">
      <c r="A2975">
        <v>17552</v>
      </c>
      <c r="B2975" t="s">
        <v>69</v>
      </c>
      <c r="C2975" t="s">
        <v>74</v>
      </c>
      <c r="D2975" t="s">
        <v>68</v>
      </c>
      <c r="E2975" t="s">
        <v>82</v>
      </c>
      <c r="F2975" t="s">
        <v>208</v>
      </c>
      <c r="G2975" t="s">
        <v>94</v>
      </c>
      <c r="H2975" t="s">
        <v>98</v>
      </c>
      <c r="I2975" t="s">
        <v>197</v>
      </c>
      <c r="J2975" t="s">
        <v>111</v>
      </c>
      <c r="K2975" t="s">
        <v>202</v>
      </c>
      <c r="L2975">
        <v>9</v>
      </c>
      <c r="X2975" s="16"/>
      <c r="Y2975" t="s">
        <v>69</v>
      </c>
      <c r="AB2975">
        <v>4</v>
      </c>
      <c r="AE2975" s="16"/>
      <c r="AF2975" s="16"/>
      <c r="AG2975" s="16"/>
      <c r="AH2975" s="16"/>
      <c r="AI2975" s="16"/>
      <c r="AJ2975" s="16"/>
      <c r="AK2975">
        <v>10</v>
      </c>
      <c r="AL2975" s="16">
        <v>9</v>
      </c>
      <c r="AM2975" s="16">
        <v>9</v>
      </c>
      <c r="AN2975" s="16">
        <v>10</v>
      </c>
      <c r="AO2975" s="16">
        <v>8</v>
      </c>
      <c r="AP2975" s="16">
        <v>10</v>
      </c>
      <c r="AQ2975" s="16">
        <v>1</v>
      </c>
      <c r="AR2975" s="16">
        <v>4</v>
      </c>
      <c r="AS2975" s="16">
        <v>3</v>
      </c>
      <c r="AT2975" s="16">
        <v>2</v>
      </c>
      <c r="AU2975">
        <v>1</v>
      </c>
      <c r="AV2975">
        <v>1</v>
      </c>
      <c r="AW2975">
        <v>0</v>
      </c>
      <c r="AX2975">
        <v>1</v>
      </c>
      <c r="AY2975">
        <v>1</v>
      </c>
      <c r="AZ2975">
        <v>0</v>
      </c>
    </row>
    <row r="2976" spans="1:52" x14ac:dyDescent="0.35">
      <c r="A2976">
        <v>17555</v>
      </c>
      <c r="B2976" t="s">
        <v>69</v>
      </c>
      <c r="C2976" t="s">
        <v>74</v>
      </c>
      <c r="D2976" t="s">
        <v>68</v>
      </c>
      <c r="E2976" t="s">
        <v>75</v>
      </c>
      <c r="F2976" t="s">
        <v>198</v>
      </c>
      <c r="G2976" t="s">
        <v>93</v>
      </c>
      <c r="H2976" t="s">
        <v>97</v>
      </c>
      <c r="I2976" t="s">
        <v>209</v>
      </c>
      <c r="J2976" t="s">
        <v>111</v>
      </c>
      <c r="K2976" t="s">
        <v>204</v>
      </c>
      <c r="L2976">
        <v>5</v>
      </c>
      <c r="X2976" s="16"/>
      <c r="Y2976" t="s">
        <v>68</v>
      </c>
      <c r="Z2976">
        <v>5</v>
      </c>
      <c r="AA2976">
        <v>1</v>
      </c>
      <c r="AB2976">
        <v>3</v>
      </c>
      <c r="AC2976">
        <v>3</v>
      </c>
      <c r="AD2976" t="s">
        <v>128</v>
      </c>
      <c r="AE2976" s="16">
        <v>5</v>
      </c>
      <c r="AF2976" s="16">
        <v>4</v>
      </c>
      <c r="AG2976" s="16">
        <v>4</v>
      </c>
      <c r="AH2976" s="16">
        <v>4</v>
      </c>
      <c r="AI2976" s="16">
        <v>1</v>
      </c>
      <c r="AJ2976" s="16"/>
      <c r="AK2976">
        <v>3</v>
      </c>
      <c r="AL2976" s="16">
        <v>3</v>
      </c>
      <c r="AM2976" s="16">
        <v>3</v>
      </c>
      <c r="AN2976" s="16">
        <v>5</v>
      </c>
      <c r="AO2976" s="16">
        <v>6</v>
      </c>
      <c r="AP2976" s="16">
        <v>6</v>
      </c>
      <c r="AQ2976" s="16">
        <v>3</v>
      </c>
      <c r="AR2976" s="16">
        <v>2</v>
      </c>
      <c r="AS2976" s="16">
        <v>1</v>
      </c>
      <c r="AT2976" s="16">
        <v>4</v>
      </c>
      <c r="AU2976">
        <v>1</v>
      </c>
      <c r="AV2976">
        <v>0</v>
      </c>
      <c r="AW2976">
        <v>0</v>
      </c>
      <c r="AX2976">
        <v>0</v>
      </c>
      <c r="AY2976">
        <v>0</v>
      </c>
      <c r="AZ2976">
        <v>0</v>
      </c>
    </row>
    <row r="2977" spans="1:52" x14ac:dyDescent="0.35">
      <c r="A2977">
        <v>17556</v>
      </c>
      <c r="B2977" t="s">
        <v>69</v>
      </c>
      <c r="C2977" t="s">
        <v>74</v>
      </c>
      <c r="D2977" t="s">
        <v>68</v>
      </c>
      <c r="E2977" t="s">
        <v>85</v>
      </c>
      <c r="F2977" t="s">
        <v>196</v>
      </c>
      <c r="G2977" t="s">
        <v>95</v>
      </c>
      <c r="H2977" t="s">
        <v>97</v>
      </c>
      <c r="I2977" t="s">
        <v>205</v>
      </c>
      <c r="J2977" t="s">
        <v>110</v>
      </c>
      <c r="K2977" t="s">
        <v>116</v>
      </c>
      <c r="L2977">
        <v>9</v>
      </c>
      <c r="P2977">
        <v>9</v>
      </c>
      <c r="Q2977">
        <v>7</v>
      </c>
      <c r="R2977">
        <v>10</v>
      </c>
      <c r="S2977">
        <v>10</v>
      </c>
      <c r="T2977">
        <v>8</v>
      </c>
      <c r="U2977">
        <v>7</v>
      </c>
      <c r="V2977" t="s">
        <v>123</v>
      </c>
      <c r="X2977">
        <v>5</v>
      </c>
      <c r="Y2977" t="s">
        <v>69</v>
      </c>
      <c r="AB2977">
        <v>5</v>
      </c>
      <c r="AE2977" s="16"/>
      <c r="AF2977" s="16"/>
      <c r="AG2977" s="16"/>
      <c r="AH2977" s="16"/>
      <c r="AI2977" s="16"/>
      <c r="AJ2977" s="16"/>
      <c r="AL2977" s="16"/>
      <c r="AM2977" s="16"/>
      <c r="AN2977" s="16"/>
      <c r="AO2977" s="16"/>
      <c r="AP2977" s="16"/>
      <c r="AQ2977" s="16"/>
      <c r="AR2977" s="16"/>
      <c r="AS2977" s="16"/>
      <c r="AT2977" s="16"/>
      <c r="AU2977">
        <v>1</v>
      </c>
      <c r="AV2977">
        <v>0</v>
      </c>
      <c r="AW2977">
        <v>0</v>
      </c>
      <c r="AX2977">
        <v>0</v>
      </c>
      <c r="AY2977">
        <v>1</v>
      </c>
      <c r="AZ2977">
        <v>0</v>
      </c>
    </row>
    <row r="2978" spans="1:52" x14ac:dyDescent="0.35">
      <c r="A2978">
        <v>17557</v>
      </c>
      <c r="B2978" t="s">
        <v>69</v>
      </c>
      <c r="C2978" t="s">
        <v>74</v>
      </c>
      <c r="D2978" t="s">
        <v>68</v>
      </c>
      <c r="E2978" t="s">
        <v>77</v>
      </c>
      <c r="F2978" t="s">
        <v>200</v>
      </c>
      <c r="G2978" t="s">
        <v>96</v>
      </c>
      <c r="H2978" t="s">
        <v>97</v>
      </c>
      <c r="I2978" t="s">
        <v>207</v>
      </c>
      <c r="J2978" t="s">
        <v>111</v>
      </c>
      <c r="K2978" t="s">
        <v>116</v>
      </c>
      <c r="L2978">
        <v>6</v>
      </c>
      <c r="X2978" s="16"/>
      <c r="Y2978" t="s">
        <v>69</v>
      </c>
      <c r="AB2978">
        <v>5</v>
      </c>
      <c r="AE2978" s="16"/>
      <c r="AF2978" s="16"/>
      <c r="AG2978" s="16"/>
      <c r="AH2978" s="16"/>
      <c r="AI2978" s="16"/>
      <c r="AJ2978" s="16"/>
      <c r="AK2978">
        <v>8</v>
      </c>
      <c r="AL2978" s="16">
        <v>9</v>
      </c>
      <c r="AM2978" s="16">
        <v>7</v>
      </c>
      <c r="AN2978" s="16">
        <v>7</v>
      </c>
      <c r="AO2978" s="16">
        <v>7</v>
      </c>
      <c r="AP2978" s="16">
        <v>7</v>
      </c>
      <c r="AQ2978" s="16">
        <v>2</v>
      </c>
      <c r="AR2978" s="16">
        <v>1</v>
      </c>
      <c r="AS2978" s="16">
        <v>4</v>
      </c>
      <c r="AT2978" s="16">
        <v>3</v>
      </c>
      <c r="AU2978">
        <v>1</v>
      </c>
      <c r="AV2978">
        <v>1</v>
      </c>
      <c r="AW2978">
        <v>0</v>
      </c>
      <c r="AX2978">
        <v>0</v>
      </c>
      <c r="AY2978">
        <v>0</v>
      </c>
      <c r="AZ2978">
        <v>0</v>
      </c>
    </row>
    <row r="2979" spans="1:52" x14ac:dyDescent="0.35">
      <c r="A2979">
        <v>17560</v>
      </c>
      <c r="B2979" t="s">
        <v>69</v>
      </c>
      <c r="C2979" t="s">
        <v>74</v>
      </c>
      <c r="D2979" t="s">
        <v>68</v>
      </c>
      <c r="E2979" t="s">
        <v>81</v>
      </c>
      <c r="F2979" t="s">
        <v>196</v>
      </c>
      <c r="G2979" t="s">
        <v>95</v>
      </c>
      <c r="H2979" t="s">
        <v>98</v>
      </c>
      <c r="I2979" t="s">
        <v>201</v>
      </c>
      <c r="J2979" t="s">
        <v>111</v>
      </c>
      <c r="K2979" t="s">
        <v>204</v>
      </c>
      <c r="L2979">
        <v>9</v>
      </c>
      <c r="X2979" s="16"/>
      <c r="Y2979" t="s">
        <v>69</v>
      </c>
      <c r="AB2979">
        <v>4</v>
      </c>
      <c r="AE2979" s="16"/>
      <c r="AF2979" s="16"/>
      <c r="AG2979" s="16"/>
      <c r="AH2979" s="16"/>
      <c r="AI2979" s="16"/>
      <c r="AJ2979" s="16"/>
      <c r="AK2979">
        <v>10</v>
      </c>
      <c r="AL2979" s="16">
        <v>9</v>
      </c>
      <c r="AM2979" s="16">
        <v>9</v>
      </c>
      <c r="AN2979" s="16">
        <v>9</v>
      </c>
      <c r="AO2979" s="16">
        <v>10</v>
      </c>
      <c r="AP2979" s="16">
        <v>10</v>
      </c>
      <c r="AQ2979" s="16">
        <v>2</v>
      </c>
      <c r="AR2979" s="16">
        <v>4</v>
      </c>
      <c r="AS2979" s="16">
        <v>1</v>
      </c>
      <c r="AT2979" s="16">
        <v>3</v>
      </c>
      <c r="AU2979">
        <v>1</v>
      </c>
      <c r="AV2979">
        <v>0</v>
      </c>
      <c r="AW2979">
        <v>0</v>
      </c>
      <c r="AX2979">
        <v>0</v>
      </c>
      <c r="AY2979">
        <v>0</v>
      </c>
      <c r="AZ2979">
        <v>0</v>
      </c>
    </row>
    <row r="2980" spans="1:52" x14ac:dyDescent="0.35">
      <c r="A2980">
        <v>17562</v>
      </c>
      <c r="B2980" t="s">
        <v>69</v>
      </c>
      <c r="C2980" t="s">
        <v>74</v>
      </c>
      <c r="D2980" t="s">
        <v>68</v>
      </c>
      <c r="E2980" t="s">
        <v>86</v>
      </c>
      <c r="F2980" t="s">
        <v>198</v>
      </c>
      <c r="G2980" t="s">
        <v>96</v>
      </c>
      <c r="H2980" t="s">
        <v>97</v>
      </c>
      <c r="I2980" t="s">
        <v>206</v>
      </c>
      <c r="J2980" t="s">
        <v>111</v>
      </c>
      <c r="K2980" t="s">
        <v>116</v>
      </c>
      <c r="L2980">
        <v>8</v>
      </c>
      <c r="X2980" s="16"/>
      <c r="Y2980" t="s">
        <v>69</v>
      </c>
      <c r="AB2980">
        <v>5</v>
      </c>
      <c r="AE2980" s="16"/>
      <c r="AF2980" s="16"/>
      <c r="AG2980" s="16"/>
      <c r="AH2980" s="16"/>
      <c r="AI2980" s="16"/>
      <c r="AJ2980" s="16"/>
      <c r="AK2980">
        <v>8</v>
      </c>
      <c r="AL2980" s="16">
        <v>8</v>
      </c>
      <c r="AM2980" s="16">
        <v>7</v>
      </c>
      <c r="AN2980" s="16">
        <v>9</v>
      </c>
      <c r="AO2980" s="16">
        <v>10</v>
      </c>
      <c r="AP2980" s="16">
        <v>7</v>
      </c>
      <c r="AQ2980" s="16">
        <v>1</v>
      </c>
      <c r="AR2980" s="16">
        <v>3</v>
      </c>
      <c r="AS2980" s="16">
        <v>2</v>
      </c>
      <c r="AT2980" s="16">
        <v>4</v>
      </c>
      <c r="AU2980">
        <v>0</v>
      </c>
      <c r="AV2980">
        <v>0</v>
      </c>
      <c r="AW2980">
        <v>0</v>
      </c>
      <c r="AX2980">
        <v>0</v>
      </c>
      <c r="AY2980">
        <v>1</v>
      </c>
      <c r="AZ2980">
        <v>0</v>
      </c>
    </row>
    <row r="2981" spans="1:52" x14ac:dyDescent="0.35">
      <c r="A2981">
        <v>17563</v>
      </c>
      <c r="B2981" t="s">
        <v>69</v>
      </c>
      <c r="C2981" t="s">
        <v>74</v>
      </c>
      <c r="D2981" t="s">
        <v>68</v>
      </c>
      <c r="E2981" t="s">
        <v>86</v>
      </c>
      <c r="F2981" t="s">
        <v>198</v>
      </c>
      <c r="G2981" t="s">
        <v>96</v>
      </c>
      <c r="H2981" t="s">
        <v>98</v>
      </c>
      <c r="I2981" t="s">
        <v>199</v>
      </c>
      <c r="J2981" t="s">
        <v>111</v>
      </c>
      <c r="K2981" t="s">
        <v>204</v>
      </c>
      <c r="L2981">
        <v>8</v>
      </c>
      <c r="X2981" s="16"/>
      <c r="Y2981" t="s">
        <v>69</v>
      </c>
      <c r="AB2981">
        <v>5</v>
      </c>
      <c r="AE2981" s="16"/>
      <c r="AF2981" s="16"/>
      <c r="AG2981" s="16"/>
      <c r="AH2981" s="16"/>
      <c r="AI2981" s="16"/>
      <c r="AJ2981" s="16"/>
      <c r="AK2981">
        <v>9</v>
      </c>
      <c r="AL2981" s="16">
        <v>9</v>
      </c>
      <c r="AM2981" s="16">
        <v>10</v>
      </c>
      <c r="AN2981" s="16">
        <v>7</v>
      </c>
      <c r="AO2981" s="16">
        <v>6</v>
      </c>
      <c r="AP2981" s="16">
        <v>10</v>
      </c>
      <c r="AQ2981" s="16">
        <v>2</v>
      </c>
      <c r="AR2981" s="16">
        <v>1</v>
      </c>
      <c r="AS2981" s="16">
        <v>3</v>
      </c>
      <c r="AT2981" s="16">
        <v>4</v>
      </c>
      <c r="AU2981">
        <v>1</v>
      </c>
      <c r="AV2981">
        <v>0</v>
      </c>
      <c r="AW2981">
        <v>0</v>
      </c>
      <c r="AX2981">
        <v>0</v>
      </c>
      <c r="AY2981">
        <v>0</v>
      </c>
      <c r="AZ2981">
        <v>0</v>
      </c>
    </row>
    <row r="2982" spans="1:52" x14ac:dyDescent="0.35">
      <c r="A2982">
        <v>17565</v>
      </c>
      <c r="B2982" t="s">
        <v>69</v>
      </c>
      <c r="C2982" t="s">
        <v>74</v>
      </c>
      <c r="D2982" t="s">
        <v>68</v>
      </c>
      <c r="E2982" t="s">
        <v>77</v>
      </c>
      <c r="F2982" t="s">
        <v>200</v>
      </c>
      <c r="G2982" t="s">
        <v>95</v>
      </c>
      <c r="H2982" t="s">
        <v>98</v>
      </c>
      <c r="I2982" t="s">
        <v>205</v>
      </c>
      <c r="J2982" t="s">
        <v>111</v>
      </c>
      <c r="K2982" t="s">
        <v>204</v>
      </c>
      <c r="L2982">
        <v>10</v>
      </c>
      <c r="X2982" s="16"/>
      <c r="Y2982" t="s">
        <v>69</v>
      </c>
      <c r="AB2982">
        <v>4</v>
      </c>
      <c r="AE2982" s="16"/>
      <c r="AF2982" s="16"/>
      <c r="AG2982" s="16"/>
      <c r="AH2982" s="16"/>
      <c r="AI2982" s="16"/>
      <c r="AJ2982" s="16"/>
      <c r="AK2982">
        <v>9</v>
      </c>
      <c r="AL2982" s="16">
        <v>9</v>
      </c>
      <c r="AM2982" s="16">
        <v>8</v>
      </c>
      <c r="AN2982" s="16">
        <v>7</v>
      </c>
      <c r="AO2982" s="16">
        <v>7</v>
      </c>
      <c r="AP2982" s="16">
        <v>10</v>
      </c>
      <c r="AQ2982" s="16">
        <v>4</v>
      </c>
      <c r="AR2982" s="16">
        <v>3</v>
      </c>
      <c r="AS2982" s="16">
        <v>2</v>
      </c>
      <c r="AT2982" s="16">
        <v>1</v>
      </c>
      <c r="AU2982">
        <v>1</v>
      </c>
      <c r="AV2982">
        <v>1</v>
      </c>
      <c r="AW2982">
        <v>0</v>
      </c>
      <c r="AX2982">
        <v>0</v>
      </c>
      <c r="AY2982">
        <v>0</v>
      </c>
      <c r="AZ2982">
        <v>0</v>
      </c>
    </row>
    <row r="2983" spans="1:52" x14ac:dyDescent="0.35">
      <c r="A2983">
        <v>17569</v>
      </c>
      <c r="B2983" t="s">
        <v>69</v>
      </c>
      <c r="C2983" t="s">
        <v>74</v>
      </c>
      <c r="D2983" t="s">
        <v>68</v>
      </c>
      <c r="E2983" t="s">
        <v>82</v>
      </c>
      <c r="F2983" t="s">
        <v>196</v>
      </c>
      <c r="G2983" t="s">
        <v>96</v>
      </c>
      <c r="H2983" t="s">
        <v>97</v>
      </c>
      <c r="I2983" t="s">
        <v>201</v>
      </c>
      <c r="J2983" t="s">
        <v>111</v>
      </c>
      <c r="K2983" t="s">
        <v>202</v>
      </c>
      <c r="L2983">
        <v>9</v>
      </c>
      <c r="X2983" s="16"/>
      <c r="Y2983" t="s">
        <v>69</v>
      </c>
      <c r="AB2983">
        <v>5</v>
      </c>
      <c r="AE2983" s="16"/>
      <c r="AF2983" s="16"/>
      <c r="AG2983" s="16"/>
      <c r="AH2983" s="16"/>
      <c r="AI2983" s="16"/>
      <c r="AJ2983" s="16"/>
      <c r="AK2983">
        <v>10</v>
      </c>
      <c r="AL2983" s="16">
        <v>9</v>
      </c>
      <c r="AM2983" s="16">
        <v>10</v>
      </c>
      <c r="AN2983" s="16">
        <v>9</v>
      </c>
      <c r="AO2983" s="16">
        <v>8</v>
      </c>
      <c r="AP2983" s="16">
        <v>9</v>
      </c>
      <c r="AQ2983" s="16">
        <v>2</v>
      </c>
      <c r="AR2983" s="16">
        <v>1</v>
      </c>
      <c r="AS2983" s="16">
        <v>3</v>
      </c>
      <c r="AT2983" s="16">
        <v>4</v>
      </c>
      <c r="AU2983">
        <v>0</v>
      </c>
      <c r="AV2983">
        <v>0</v>
      </c>
      <c r="AW2983">
        <v>1</v>
      </c>
      <c r="AX2983">
        <v>1</v>
      </c>
      <c r="AY2983">
        <v>0</v>
      </c>
      <c r="AZ2983">
        <v>0</v>
      </c>
    </row>
    <row r="2984" spans="1:52" x14ac:dyDescent="0.35">
      <c r="A2984">
        <v>17572</v>
      </c>
      <c r="B2984" t="s">
        <v>69</v>
      </c>
      <c r="C2984" t="s">
        <v>74</v>
      </c>
      <c r="D2984" t="s">
        <v>68</v>
      </c>
      <c r="E2984" t="s">
        <v>77</v>
      </c>
      <c r="F2984" t="s">
        <v>198</v>
      </c>
      <c r="G2984" t="s">
        <v>94</v>
      </c>
      <c r="H2984" t="s">
        <v>97</v>
      </c>
      <c r="I2984" t="s">
        <v>207</v>
      </c>
      <c r="J2984" t="s">
        <v>111</v>
      </c>
      <c r="K2984" t="s">
        <v>204</v>
      </c>
      <c r="L2984">
        <v>9</v>
      </c>
      <c r="X2984" s="16"/>
      <c r="Y2984" t="s">
        <v>68</v>
      </c>
      <c r="Z2984">
        <v>10</v>
      </c>
      <c r="AA2984">
        <v>4</v>
      </c>
      <c r="AB2984">
        <v>5</v>
      </c>
      <c r="AC2984">
        <v>10</v>
      </c>
      <c r="AD2984" t="s">
        <v>128</v>
      </c>
      <c r="AE2984" s="16">
        <v>4</v>
      </c>
      <c r="AF2984" s="16">
        <v>2</v>
      </c>
      <c r="AG2984" s="16">
        <v>4</v>
      </c>
      <c r="AH2984" s="16">
        <v>4</v>
      </c>
      <c r="AI2984" s="16">
        <v>1</v>
      </c>
      <c r="AJ2984" s="16"/>
      <c r="AK2984">
        <v>10</v>
      </c>
      <c r="AL2984" s="16">
        <v>9</v>
      </c>
      <c r="AM2984" s="16">
        <v>10</v>
      </c>
      <c r="AN2984" s="16">
        <v>7</v>
      </c>
      <c r="AO2984" s="16">
        <v>10</v>
      </c>
      <c r="AP2984" s="16">
        <v>9</v>
      </c>
      <c r="AQ2984" s="16">
        <v>1</v>
      </c>
      <c r="AR2984" s="16">
        <v>2</v>
      </c>
      <c r="AS2984" s="16">
        <v>4</v>
      </c>
      <c r="AT2984" s="16">
        <v>3</v>
      </c>
      <c r="AU2984">
        <v>1</v>
      </c>
      <c r="AV2984">
        <v>1</v>
      </c>
      <c r="AW2984">
        <v>0</v>
      </c>
      <c r="AX2984">
        <v>0</v>
      </c>
      <c r="AY2984">
        <v>0</v>
      </c>
      <c r="AZ2984">
        <v>0</v>
      </c>
    </row>
    <row r="2985" spans="1:52" x14ac:dyDescent="0.35">
      <c r="A2985">
        <v>17573</v>
      </c>
      <c r="B2985" t="s">
        <v>69</v>
      </c>
      <c r="C2985" t="s">
        <v>74</v>
      </c>
      <c r="D2985" t="s">
        <v>68</v>
      </c>
      <c r="E2985" t="s">
        <v>84</v>
      </c>
      <c r="F2985" t="s">
        <v>198</v>
      </c>
      <c r="G2985" t="s">
        <v>93</v>
      </c>
      <c r="H2985" t="s">
        <v>97</v>
      </c>
      <c r="I2985" t="s">
        <v>203</v>
      </c>
      <c r="J2985" t="s">
        <v>110</v>
      </c>
      <c r="K2985" t="s">
        <v>202</v>
      </c>
      <c r="L2985">
        <v>10</v>
      </c>
      <c r="P2985">
        <v>10</v>
      </c>
      <c r="Q2985">
        <v>10</v>
      </c>
      <c r="R2985">
        <v>9</v>
      </c>
      <c r="S2985">
        <v>9</v>
      </c>
      <c r="T2985">
        <v>10</v>
      </c>
      <c r="U2985">
        <v>10</v>
      </c>
      <c r="V2985" t="s">
        <v>122</v>
      </c>
      <c r="X2985">
        <v>5</v>
      </c>
      <c r="Y2985" t="s">
        <v>69</v>
      </c>
      <c r="AB2985">
        <v>5</v>
      </c>
      <c r="AE2985" s="16"/>
      <c r="AF2985" s="16"/>
      <c r="AG2985" s="16"/>
      <c r="AH2985" s="16"/>
      <c r="AI2985" s="16"/>
      <c r="AJ2985" s="16"/>
      <c r="AL2985" s="16"/>
      <c r="AM2985" s="16"/>
      <c r="AN2985" s="16"/>
      <c r="AO2985" s="16"/>
      <c r="AP2985" s="16"/>
      <c r="AQ2985" s="16"/>
      <c r="AR2985" s="16"/>
      <c r="AS2985" s="16"/>
      <c r="AT2985" s="16"/>
      <c r="AU2985">
        <v>1</v>
      </c>
      <c r="AV2985">
        <v>1</v>
      </c>
      <c r="AW2985">
        <v>1</v>
      </c>
      <c r="AX2985">
        <v>0</v>
      </c>
      <c r="AY2985">
        <v>0</v>
      </c>
      <c r="AZ2985">
        <v>0</v>
      </c>
    </row>
    <row r="2986" spans="1:52" x14ac:dyDescent="0.35">
      <c r="A2986">
        <v>17574</v>
      </c>
      <c r="B2986" t="s">
        <v>69</v>
      </c>
      <c r="C2986" t="s">
        <v>74</v>
      </c>
      <c r="D2986" t="s">
        <v>68</v>
      </c>
      <c r="E2986" t="s">
        <v>80</v>
      </c>
      <c r="F2986" t="s">
        <v>198</v>
      </c>
      <c r="G2986" t="s">
        <v>94</v>
      </c>
      <c r="H2986" t="s">
        <v>98</v>
      </c>
      <c r="I2986" t="s">
        <v>203</v>
      </c>
      <c r="J2986" t="s">
        <v>112</v>
      </c>
      <c r="K2986" t="s">
        <v>204</v>
      </c>
      <c r="L2986">
        <v>9</v>
      </c>
      <c r="X2986" s="16"/>
      <c r="Y2986" t="s">
        <v>69</v>
      </c>
      <c r="AB2986">
        <v>5</v>
      </c>
      <c r="AE2986" s="16"/>
      <c r="AF2986" s="16"/>
      <c r="AG2986" s="16"/>
      <c r="AH2986" s="16"/>
      <c r="AI2986" s="16"/>
      <c r="AJ2986" s="16"/>
      <c r="AK2986">
        <v>10</v>
      </c>
      <c r="AL2986" s="16">
        <v>10</v>
      </c>
      <c r="AM2986" s="16">
        <v>7</v>
      </c>
      <c r="AN2986" s="16">
        <v>7</v>
      </c>
      <c r="AO2986" s="16">
        <v>8</v>
      </c>
      <c r="AP2986" s="16">
        <v>9</v>
      </c>
      <c r="AQ2986" s="16">
        <v>2</v>
      </c>
      <c r="AR2986" s="16">
        <v>1</v>
      </c>
      <c r="AS2986" s="16">
        <v>3</v>
      </c>
      <c r="AT2986" s="16">
        <v>4</v>
      </c>
      <c r="AU2986">
        <v>0</v>
      </c>
      <c r="AV2986">
        <v>0</v>
      </c>
      <c r="AW2986">
        <v>0</v>
      </c>
      <c r="AX2986">
        <v>1</v>
      </c>
      <c r="AY2986">
        <v>1</v>
      </c>
      <c r="AZ2986">
        <v>0</v>
      </c>
    </row>
    <row r="2987" spans="1:52" x14ac:dyDescent="0.35">
      <c r="A2987">
        <v>17576</v>
      </c>
      <c r="B2987" t="s">
        <v>69</v>
      </c>
      <c r="C2987" t="s">
        <v>74</v>
      </c>
      <c r="D2987" t="s">
        <v>68</v>
      </c>
      <c r="E2987" t="s">
        <v>78</v>
      </c>
      <c r="F2987" t="s">
        <v>200</v>
      </c>
      <c r="G2987" t="s">
        <v>93</v>
      </c>
      <c r="H2987" t="s">
        <v>98</v>
      </c>
      <c r="I2987" t="s">
        <v>206</v>
      </c>
      <c r="J2987" t="s">
        <v>110</v>
      </c>
      <c r="K2987" t="s">
        <v>117</v>
      </c>
      <c r="L2987">
        <v>10</v>
      </c>
      <c r="P2987">
        <v>9</v>
      </c>
      <c r="Q2987">
        <v>10</v>
      </c>
      <c r="R2987">
        <v>9</v>
      </c>
      <c r="S2987">
        <v>9</v>
      </c>
      <c r="T2987">
        <v>8</v>
      </c>
      <c r="U2987">
        <v>10</v>
      </c>
      <c r="V2987" t="s">
        <v>126</v>
      </c>
      <c r="X2987">
        <v>3</v>
      </c>
      <c r="Y2987" t="s">
        <v>69</v>
      </c>
      <c r="AB2987">
        <v>5</v>
      </c>
      <c r="AE2987" s="16"/>
      <c r="AF2987" s="16"/>
      <c r="AG2987" s="16"/>
      <c r="AH2987" s="16"/>
      <c r="AI2987" s="16"/>
      <c r="AJ2987" s="16"/>
      <c r="AL2987" s="16"/>
      <c r="AM2987" s="16"/>
      <c r="AN2987" s="16"/>
      <c r="AO2987" s="16"/>
      <c r="AP2987" s="16"/>
      <c r="AQ2987" s="16"/>
      <c r="AR2987" s="16"/>
      <c r="AS2987" s="16"/>
      <c r="AT2987" s="16"/>
      <c r="AU2987">
        <v>1</v>
      </c>
      <c r="AV2987">
        <v>0</v>
      </c>
      <c r="AW2987">
        <v>0</v>
      </c>
      <c r="AX2987">
        <v>0</v>
      </c>
      <c r="AY2987">
        <v>0</v>
      </c>
      <c r="AZ2987">
        <v>0</v>
      </c>
    </row>
    <row r="2988" spans="1:52" x14ac:dyDescent="0.35">
      <c r="A2988">
        <v>17577</v>
      </c>
      <c r="B2988" t="s">
        <v>69</v>
      </c>
      <c r="C2988" t="s">
        <v>74</v>
      </c>
      <c r="D2988" t="s">
        <v>68</v>
      </c>
      <c r="E2988" t="s">
        <v>81</v>
      </c>
      <c r="F2988" t="s">
        <v>208</v>
      </c>
      <c r="G2988" t="s">
        <v>94</v>
      </c>
      <c r="H2988" t="s">
        <v>98</v>
      </c>
      <c r="I2988" t="s">
        <v>201</v>
      </c>
      <c r="J2988" t="s">
        <v>111</v>
      </c>
      <c r="K2988" t="s">
        <v>202</v>
      </c>
      <c r="L2988">
        <v>9</v>
      </c>
      <c r="X2988" s="16"/>
      <c r="Y2988" t="s">
        <v>69</v>
      </c>
      <c r="AB2988">
        <v>5</v>
      </c>
      <c r="AE2988" s="16"/>
      <c r="AF2988" s="16"/>
      <c r="AG2988" s="16"/>
      <c r="AH2988" s="16"/>
      <c r="AI2988" s="16"/>
      <c r="AJ2988" s="16"/>
      <c r="AK2988">
        <v>10</v>
      </c>
      <c r="AL2988" s="16">
        <v>9</v>
      </c>
      <c r="AM2988" s="16">
        <v>8</v>
      </c>
      <c r="AN2988" s="16">
        <v>9</v>
      </c>
      <c r="AO2988" s="16">
        <v>8</v>
      </c>
      <c r="AP2988" s="16">
        <v>9</v>
      </c>
      <c r="AQ2988" s="16">
        <v>1</v>
      </c>
      <c r="AR2988" s="16">
        <v>3</v>
      </c>
      <c r="AS2988" s="16">
        <v>4</v>
      </c>
      <c r="AT2988" s="16">
        <v>2</v>
      </c>
      <c r="AU2988">
        <v>1</v>
      </c>
      <c r="AV2988">
        <v>1</v>
      </c>
      <c r="AW2988">
        <v>1</v>
      </c>
      <c r="AX2988">
        <v>0</v>
      </c>
      <c r="AY2988">
        <v>0</v>
      </c>
      <c r="AZ2988">
        <v>0</v>
      </c>
    </row>
    <row r="2989" spans="1:52" x14ac:dyDescent="0.35">
      <c r="A2989">
        <v>17580</v>
      </c>
      <c r="B2989" t="s">
        <v>69</v>
      </c>
      <c r="C2989" t="s">
        <v>74</v>
      </c>
      <c r="D2989" t="s">
        <v>68</v>
      </c>
      <c r="E2989" t="s">
        <v>80</v>
      </c>
      <c r="F2989" t="s">
        <v>198</v>
      </c>
      <c r="G2989" t="s">
        <v>93</v>
      </c>
      <c r="H2989" t="s">
        <v>97</v>
      </c>
      <c r="I2989" t="s">
        <v>206</v>
      </c>
      <c r="J2989" t="s">
        <v>111</v>
      </c>
      <c r="K2989" t="s">
        <v>204</v>
      </c>
      <c r="L2989">
        <v>10</v>
      </c>
      <c r="X2989" s="16"/>
      <c r="Y2989" t="s">
        <v>69</v>
      </c>
      <c r="AB2989">
        <v>5</v>
      </c>
      <c r="AE2989" s="16"/>
      <c r="AF2989" s="16"/>
      <c r="AG2989" s="16"/>
      <c r="AH2989" s="16"/>
      <c r="AI2989" s="16"/>
      <c r="AJ2989" s="16"/>
      <c r="AK2989">
        <v>9</v>
      </c>
      <c r="AL2989" s="16">
        <v>9</v>
      </c>
      <c r="AM2989" s="16">
        <v>10</v>
      </c>
      <c r="AN2989" s="16">
        <v>9</v>
      </c>
      <c r="AO2989" s="16">
        <v>8</v>
      </c>
      <c r="AP2989" s="16">
        <v>9</v>
      </c>
      <c r="AQ2989" s="16">
        <v>2</v>
      </c>
      <c r="AR2989" s="16">
        <v>4</v>
      </c>
      <c r="AS2989" s="16">
        <v>1</v>
      </c>
      <c r="AT2989" s="16">
        <v>3</v>
      </c>
      <c r="AU2989">
        <v>0</v>
      </c>
      <c r="AV2989">
        <v>0</v>
      </c>
      <c r="AW2989">
        <v>0</v>
      </c>
      <c r="AX2989">
        <v>1</v>
      </c>
      <c r="AY2989">
        <v>0</v>
      </c>
      <c r="AZ2989">
        <v>0</v>
      </c>
    </row>
    <row r="2990" spans="1:52" x14ac:dyDescent="0.35">
      <c r="A2990">
        <v>17582</v>
      </c>
      <c r="B2990" t="s">
        <v>69</v>
      </c>
      <c r="C2990" t="s">
        <v>74</v>
      </c>
      <c r="D2990" t="s">
        <v>68</v>
      </c>
      <c r="E2990" t="s">
        <v>76</v>
      </c>
      <c r="F2990" t="s">
        <v>196</v>
      </c>
      <c r="G2990" t="s">
        <v>95</v>
      </c>
      <c r="H2990" t="s">
        <v>98</v>
      </c>
      <c r="I2990" t="s">
        <v>197</v>
      </c>
      <c r="J2990" t="s">
        <v>111</v>
      </c>
      <c r="K2990" t="s">
        <v>204</v>
      </c>
      <c r="L2990">
        <v>9</v>
      </c>
      <c r="X2990" s="16"/>
      <c r="Y2990" t="s">
        <v>69</v>
      </c>
      <c r="AB2990">
        <v>5</v>
      </c>
      <c r="AE2990" s="16"/>
      <c r="AF2990" s="16"/>
      <c r="AG2990" s="16"/>
      <c r="AH2990" s="16"/>
      <c r="AI2990" s="16"/>
      <c r="AJ2990" s="16"/>
      <c r="AK2990">
        <v>10</v>
      </c>
      <c r="AL2990" s="16">
        <v>10</v>
      </c>
      <c r="AM2990" s="16">
        <v>7</v>
      </c>
      <c r="AN2990" s="16">
        <v>7</v>
      </c>
      <c r="AO2990" s="16">
        <v>9</v>
      </c>
      <c r="AP2990" s="16">
        <v>9</v>
      </c>
      <c r="AQ2990" s="16">
        <v>2</v>
      </c>
      <c r="AR2990" s="16">
        <v>1</v>
      </c>
      <c r="AS2990" s="16">
        <v>3</v>
      </c>
      <c r="AT2990" s="16">
        <v>4</v>
      </c>
      <c r="AU2990">
        <v>0</v>
      </c>
      <c r="AV2990">
        <v>1</v>
      </c>
      <c r="AW2990">
        <v>1</v>
      </c>
      <c r="AX2990">
        <v>0</v>
      </c>
      <c r="AY2990">
        <v>1</v>
      </c>
      <c r="AZ2990">
        <v>0</v>
      </c>
    </row>
    <row r="2991" spans="1:52" x14ac:dyDescent="0.35">
      <c r="A2991">
        <v>17591</v>
      </c>
      <c r="B2991" t="s">
        <v>69</v>
      </c>
      <c r="C2991" t="s">
        <v>74</v>
      </c>
      <c r="D2991" t="s">
        <v>68</v>
      </c>
      <c r="E2991" t="s">
        <v>83</v>
      </c>
      <c r="F2991" t="s">
        <v>208</v>
      </c>
      <c r="G2991" t="s">
        <v>94</v>
      </c>
      <c r="H2991" t="s">
        <v>98</v>
      </c>
      <c r="I2991" t="s">
        <v>201</v>
      </c>
      <c r="J2991" t="s">
        <v>111</v>
      </c>
      <c r="K2991" t="s">
        <v>116</v>
      </c>
      <c r="L2991">
        <v>9</v>
      </c>
      <c r="X2991" s="16"/>
      <c r="Y2991" t="s">
        <v>68</v>
      </c>
      <c r="Z2991">
        <v>10</v>
      </c>
      <c r="AA2991">
        <v>4</v>
      </c>
      <c r="AB2991">
        <v>5</v>
      </c>
      <c r="AC2991">
        <v>9</v>
      </c>
      <c r="AD2991" t="s">
        <v>128</v>
      </c>
      <c r="AE2991" s="16">
        <v>5</v>
      </c>
      <c r="AF2991" s="16">
        <v>3</v>
      </c>
      <c r="AG2991" s="16">
        <v>5</v>
      </c>
      <c r="AH2991" s="16">
        <v>5</v>
      </c>
      <c r="AI2991" s="16">
        <v>1</v>
      </c>
      <c r="AJ2991" s="16"/>
      <c r="AK2991">
        <v>10</v>
      </c>
      <c r="AL2991" s="16">
        <v>9</v>
      </c>
      <c r="AM2991" s="16">
        <v>8</v>
      </c>
      <c r="AN2991" s="16">
        <v>8</v>
      </c>
      <c r="AO2991" s="16">
        <v>8</v>
      </c>
      <c r="AP2991" s="16">
        <v>10</v>
      </c>
      <c r="AQ2991" s="16">
        <v>3</v>
      </c>
      <c r="AR2991" s="16">
        <v>1</v>
      </c>
      <c r="AS2991" s="16">
        <v>2</v>
      </c>
      <c r="AT2991" s="16">
        <v>4</v>
      </c>
      <c r="AU2991">
        <v>0</v>
      </c>
      <c r="AV2991">
        <v>0</v>
      </c>
      <c r="AW2991">
        <v>1</v>
      </c>
      <c r="AX2991">
        <v>1</v>
      </c>
      <c r="AY2991">
        <v>0</v>
      </c>
      <c r="AZ2991">
        <v>0</v>
      </c>
    </row>
    <row r="2992" spans="1:52" x14ac:dyDescent="0.35">
      <c r="A2992">
        <v>17592</v>
      </c>
      <c r="B2992" t="s">
        <v>69</v>
      </c>
      <c r="C2992" t="s">
        <v>74</v>
      </c>
      <c r="D2992" t="s">
        <v>68</v>
      </c>
      <c r="E2992" t="s">
        <v>78</v>
      </c>
      <c r="F2992" t="s">
        <v>198</v>
      </c>
      <c r="G2992" t="s">
        <v>96</v>
      </c>
      <c r="H2992" t="s">
        <v>98</v>
      </c>
      <c r="I2992" t="s">
        <v>207</v>
      </c>
      <c r="J2992" t="s">
        <v>111</v>
      </c>
      <c r="K2992" t="s">
        <v>202</v>
      </c>
      <c r="L2992">
        <v>10</v>
      </c>
      <c r="X2992" s="16"/>
      <c r="Y2992" t="s">
        <v>69</v>
      </c>
      <c r="AB2992">
        <v>5</v>
      </c>
      <c r="AE2992" s="16"/>
      <c r="AF2992" s="16"/>
      <c r="AG2992" s="16"/>
      <c r="AH2992" s="16"/>
      <c r="AI2992" s="16"/>
      <c r="AJ2992" s="16"/>
      <c r="AK2992">
        <v>9</v>
      </c>
      <c r="AL2992" s="16">
        <v>9</v>
      </c>
      <c r="AM2992" s="16">
        <v>9</v>
      </c>
      <c r="AN2992" s="16">
        <v>10</v>
      </c>
      <c r="AO2992" s="16">
        <v>7</v>
      </c>
      <c r="AP2992" s="16">
        <v>9</v>
      </c>
      <c r="AQ2992" s="16">
        <v>4</v>
      </c>
      <c r="AR2992" s="16">
        <v>1</v>
      </c>
      <c r="AS2992" s="16">
        <v>2</v>
      </c>
      <c r="AT2992" s="16">
        <v>3</v>
      </c>
      <c r="AU2992">
        <v>1</v>
      </c>
      <c r="AV2992">
        <v>0</v>
      </c>
      <c r="AW2992">
        <v>0</v>
      </c>
      <c r="AX2992">
        <v>0</v>
      </c>
      <c r="AY2992">
        <v>0</v>
      </c>
      <c r="AZ2992">
        <v>0</v>
      </c>
    </row>
    <row r="2993" spans="1:52" x14ac:dyDescent="0.35">
      <c r="A2993">
        <v>17595</v>
      </c>
      <c r="B2993" t="s">
        <v>69</v>
      </c>
      <c r="C2993" t="s">
        <v>74</v>
      </c>
      <c r="D2993" t="s">
        <v>68</v>
      </c>
      <c r="E2993" t="s">
        <v>81</v>
      </c>
      <c r="F2993" t="s">
        <v>200</v>
      </c>
      <c r="G2993" t="s">
        <v>95</v>
      </c>
      <c r="H2993" t="s">
        <v>97</v>
      </c>
      <c r="I2993" t="s">
        <v>206</v>
      </c>
      <c r="J2993" t="s">
        <v>111</v>
      </c>
      <c r="K2993" t="s">
        <v>202</v>
      </c>
      <c r="L2993">
        <v>9</v>
      </c>
      <c r="X2993" s="16"/>
      <c r="Y2993" t="s">
        <v>69</v>
      </c>
      <c r="AB2993">
        <v>5</v>
      </c>
      <c r="AE2993" s="16"/>
      <c r="AF2993" s="16"/>
      <c r="AG2993" s="16"/>
      <c r="AH2993" s="16"/>
      <c r="AI2993" s="16"/>
      <c r="AJ2993" s="16"/>
      <c r="AK2993">
        <v>8</v>
      </c>
      <c r="AL2993" s="16">
        <v>7</v>
      </c>
      <c r="AM2993" s="16">
        <v>8</v>
      </c>
      <c r="AN2993" s="16">
        <v>7</v>
      </c>
      <c r="AO2993" s="16">
        <v>7</v>
      </c>
      <c r="AP2993" s="16">
        <v>9</v>
      </c>
      <c r="AQ2993" s="16">
        <v>2</v>
      </c>
      <c r="AR2993" s="16">
        <v>1</v>
      </c>
      <c r="AS2993" s="16">
        <v>3</v>
      </c>
      <c r="AT2993" s="16">
        <v>4</v>
      </c>
      <c r="AU2993">
        <v>0</v>
      </c>
      <c r="AV2993">
        <v>0</v>
      </c>
      <c r="AW2993">
        <v>0</v>
      </c>
      <c r="AX2993">
        <v>0</v>
      </c>
      <c r="AY2993">
        <v>1</v>
      </c>
      <c r="AZ2993">
        <v>0</v>
      </c>
    </row>
    <row r="2994" spans="1:52" x14ac:dyDescent="0.35">
      <c r="A2994">
        <v>17597</v>
      </c>
      <c r="B2994" t="s">
        <v>69</v>
      </c>
      <c r="C2994" t="s">
        <v>74</v>
      </c>
      <c r="D2994" t="s">
        <v>68</v>
      </c>
      <c r="E2994" t="s">
        <v>83</v>
      </c>
      <c r="F2994" t="s">
        <v>198</v>
      </c>
      <c r="G2994" t="s">
        <v>93</v>
      </c>
      <c r="H2994" t="s">
        <v>98</v>
      </c>
      <c r="I2994" t="s">
        <v>203</v>
      </c>
      <c r="J2994" t="s">
        <v>111</v>
      </c>
      <c r="K2994" t="s">
        <v>204</v>
      </c>
      <c r="L2994">
        <v>8</v>
      </c>
      <c r="X2994" s="16"/>
      <c r="Y2994" t="s">
        <v>69</v>
      </c>
      <c r="AB2994">
        <v>4</v>
      </c>
      <c r="AE2994" s="16"/>
      <c r="AF2994" s="16"/>
      <c r="AG2994" s="16"/>
      <c r="AH2994" s="16"/>
      <c r="AI2994" s="16"/>
      <c r="AJ2994" s="16"/>
      <c r="AK2994">
        <v>10</v>
      </c>
      <c r="AL2994" s="16">
        <v>9</v>
      </c>
      <c r="AM2994" s="16">
        <v>9</v>
      </c>
      <c r="AN2994" s="16">
        <v>7</v>
      </c>
      <c r="AO2994" s="16">
        <v>8</v>
      </c>
      <c r="AP2994" s="16">
        <v>10</v>
      </c>
      <c r="AQ2994" s="16">
        <v>1</v>
      </c>
      <c r="AR2994" s="16">
        <v>3</v>
      </c>
      <c r="AS2994" s="16">
        <v>2</v>
      </c>
      <c r="AT2994" s="16">
        <v>4</v>
      </c>
      <c r="AU2994">
        <v>1</v>
      </c>
      <c r="AV2994">
        <v>1</v>
      </c>
      <c r="AW2994">
        <v>1</v>
      </c>
      <c r="AX2994">
        <v>1</v>
      </c>
      <c r="AY2994">
        <v>0</v>
      </c>
      <c r="AZ2994">
        <v>0</v>
      </c>
    </row>
    <row r="2995" spans="1:52" x14ac:dyDescent="0.35">
      <c r="A2995">
        <v>17598</v>
      </c>
      <c r="B2995" t="s">
        <v>69</v>
      </c>
      <c r="C2995" t="s">
        <v>74</v>
      </c>
      <c r="D2995" t="s">
        <v>68</v>
      </c>
      <c r="E2995" t="s">
        <v>84</v>
      </c>
      <c r="F2995" t="s">
        <v>200</v>
      </c>
      <c r="G2995" t="s">
        <v>94</v>
      </c>
      <c r="H2995" t="s">
        <v>97</v>
      </c>
      <c r="I2995" t="s">
        <v>205</v>
      </c>
      <c r="J2995" t="s">
        <v>111</v>
      </c>
      <c r="K2995" t="s">
        <v>202</v>
      </c>
      <c r="L2995">
        <v>4</v>
      </c>
      <c r="X2995" s="16"/>
      <c r="Y2995" t="s">
        <v>68</v>
      </c>
      <c r="Z2995">
        <v>6</v>
      </c>
      <c r="AA2995">
        <v>4</v>
      </c>
      <c r="AB2995">
        <v>4</v>
      </c>
      <c r="AC2995">
        <v>3</v>
      </c>
      <c r="AD2995" t="s">
        <v>128</v>
      </c>
      <c r="AE2995" s="16">
        <v>4</v>
      </c>
      <c r="AF2995" s="16">
        <v>4</v>
      </c>
      <c r="AG2995" s="16">
        <v>4</v>
      </c>
      <c r="AH2995" s="16">
        <v>4</v>
      </c>
      <c r="AI2995" s="16">
        <v>1</v>
      </c>
      <c r="AJ2995" s="16"/>
      <c r="AK2995">
        <v>5</v>
      </c>
      <c r="AL2995" s="16">
        <v>7</v>
      </c>
      <c r="AM2995" s="16">
        <v>7</v>
      </c>
      <c r="AN2995" s="16">
        <v>3</v>
      </c>
      <c r="AO2995" s="16">
        <v>2</v>
      </c>
      <c r="AP2995" s="16">
        <v>6</v>
      </c>
      <c r="AQ2995" s="16">
        <v>3</v>
      </c>
      <c r="AR2995" s="16">
        <v>2</v>
      </c>
      <c r="AS2995" s="16">
        <v>4</v>
      </c>
      <c r="AT2995" s="16">
        <v>1</v>
      </c>
      <c r="AU2995">
        <v>1</v>
      </c>
      <c r="AV2995">
        <v>1</v>
      </c>
      <c r="AW2995">
        <v>0</v>
      </c>
      <c r="AX2995">
        <v>0</v>
      </c>
      <c r="AY2995">
        <v>0</v>
      </c>
      <c r="AZ2995">
        <v>0</v>
      </c>
    </row>
    <row r="2996" spans="1:52" x14ac:dyDescent="0.35">
      <c r="A2996">
        <v>17601</v>
      </c>
      <c r="B2996" t="s">
        <v>69</v>
      </c>
      <c r="C2996" t="s">
        <v>74</v>
      </c>
      <c r="D2996" t="s">
        <v>68</v>
      </c>
      <c r="E2996" t="s">
        <v>83</v>
      </c>
      <c r="F2996" t="s">
        <v>196</v>
      </c>
      <c r="G2996" t="s">
        <v>95</v>
      </c>
      <c r="H2996" t="s">
        <v>98</v>
      </c>
      <c r="I2996" t="s">
        <v>206</v>
      </c>
      <c r="J2996" t="s">
        <v>111</v>
      </c>
      <c r="K2996" t="s">
        <v>116</v>
      </c>
      <c r="L2996">
        <v>10</v>
      </c>
      <c r="X2996" s="16"/>
      <c r="Y2996" t="s">
        <v>69</v>
      </c>
      <c r="AB2996">
        <v>4</v>
      </c>
      <c r="AE2996" s="16"/>
      <c r="AF2996" s="16"/>
      <c r="AG2996" s="16"/>
      <c r="AH2996" s="16"/>
      <c r="AI2996" s="16"/>
      <c r="AJ2996" s="16"/>
      <c r="AK2996">
        <v>8</v>
      </c>
      <c r="AL2996" s="16">
        <v>7</v>
      </c>
      <c r="AM2996" s="16">
        <v>6</v>
      </c>
      <c r="AN2996" s="16">
        <v>6</v>
      </c>
      <c r="AO2996" s="16">
        <v>7</v>
      </c>
      <c r="AP2996" s="16">
        <v>7</v>
      </c>
      <c r="AQ2996" s="16">
        <v>2</v>
      </c>
      <c r="AR2996" s="16">
        <v>4</v>
      </c>
      <c r="AS2996" s="16">
        <v>1</v>
      </c>
      <c r="AT2996" s="16">
        <v>3</v>
      </c>
      <c r="AU2996">
        <v>0</v>
      </c>
      <c r="AV2996">
        <v>0</v>
      </c>
      <c r="AW2996">
        <v>0</v>
      </c>
      <c r="AX2996">
        <v>0</v>
      </c>
      <c r="AY2996">
        <v>1</v>
      </c>
      <c r="AZ2996">
        <v>0</v>
      </c>
    </row>
    <row r="2997" spans="1:52" x14ac:dyDescent="0.35">
      <c r="A2997">
        <v>17604</v>
      </c>
      <c r="B2997" t="s">
        <v>69</v>
      </c>
      <c r="C2997" t="s">
        <v>74</v>
      </c>
      <c r="D2997" t="s">
        <v>68</v>
      </c>
      <c r="E2997" t="s">
        <v>82</v>
      </c>
      <c r="F2997" t="s">
        <v>200</v>
      </c>
      <c r="G2997" t="s">
        <v>96</v>
      </c>
      <c r="H2997" t="s">
        <v>97</v>
      </c>
      <c r="I2997" t="s">
        <v>199</v>
      </c>
      <c r="J2997" t="s">
        <v>111</v>
      </c>
      <c r="K2997" t="s">
        <v>204</v>
      </c>
      <c r="L2997">
        <v>6</v>
      </c>
      <c r="X2997" s="16"/>
      <c r="Y2997" t="s">
        <v>68</v>
      </c>
      <c r="Z2997">
        <v>6</v>
      </c>
      <c r="AA2997">
        <v>2</v>
      </c>
      <c r="AB2997">
        <v>4</v>
      </c>
      <c r="AC2997">
        <v>7</v>
      </c>
      <c r="AD2997" t="s">
        <v>129</v>
      </c>
      <c r="AE2997" s="16">
        <v>5</v>
      </c>
      <c r="AF2997" s="16">
        <v>4</v>
      </c>
      <c r="AG2997" s="16">
        <v>5</v>
      </c>
      <c r="AH2997" s="16">
        <v>4</v>
      </c>
      <c r="AI2997" s="16"/>
      <c r="AJ2997" s="16">
        <v>3</v>
      </c>
      <c r="AK2997">
        <v>8</v>
      </c>
      <c r="AL2997" s="16">
        <v>9</v>
      </c>
      <c r="AM2997" s="16">
        <v>9</v>
      </c>
      <c r="AN2997" s="16">
        <v>10</v>
      </c>
      <c r="AO2997" s="16">
        <v>7</v>
      </c>
      <c r="AP2997" s="16">
        <v>7</v>
      </c>
      <c r="AQ2997" s="16">
        <v>1</v>
      </c>
      <c r="AR2997" s="16">
        <v>4</v>
      </c>
      <c r="AS2997" s="16">
        <v>3</v>
      </c>
      <c r="AT2997" s="16">
        <v>2</v>
      </c>
      <c r="AU2997">
        <v>1</v>
      </c>
      <c r="AV2997">
        <v>0</v>
      </c>
      <c r="AW2997">
        <v>0</v>
      </c>
      <c r="AX2997">
        <v>1</v>
      </c>
      <c r="AY2997">
        <v>0</v>
      </c>
      <c r="AZ2997">
        <v>0</v>
      </c>
    </row>
    <row r="2998" spans="1:52" x14ac:dyDescent="0.35">
      <c r="A2998">
        <v>17609</v>
      </c>
      <c r="B2998" t="s">
        <v>69</v>
      </c>
      <c r="C2998" t="s">
        <v>74</v>
      </c>
      <c r="D2998" t="s">
        <v>68</v>
      </c>
      <c r="E2998" t="s">
        <v>83</v>
      </c>
      <c r="F2998" t="s">
        <v>198</v>
      </c>
      <c r="G2998" t="s">
        <v>93</v>
      </c>
      <c r="H2998" t="s">
        <v>98</v>
      </c>
      <c r="I2998" t="s">
        <v>207</v>
      </c>
      <c r="J2998" t="s">
        <v>111</v>
      </c>
      <c r="K2998" t="s">
        <v>204</v>
      </c>
      <c r="L2998">
        <v>8</v>
      </c>
      <c r="X2998" s="16"/>
      <c r="Y2998" t="s">
        <v>68</v>
      </c>
      <c r="Z2998">
        <v>10</v>
      </c>
      <c r="AA2998">
        <v>4</v>
      </c>
      <c r="AB2998">
        <v>4</v>
      </c>
      <c r="AC2998">
        <v>7</v>
      </c>
      <c r="AD2998" t="s">
        <v>128</v>
      </c>
      <c r="AE2998" s="16">
        <v>4</v>
      </c>
      <c r="AF2998" s="16">
        <v>5</v>
      </c>
      <c r="AG2998" s="16">
        <v>4</v>
      </c>
      <c r="AH2998" s="16">
        <v>3</v>
      </c>
      <c r="AI2998" s="16">
        <v>3</v>
      </c>
      <c r="AJ2998" s="16"/>
      <c r="AK2998">
        <v>10</v>
      </c>
      <c r="AL2998" s="16">
        <v>9</v>
      </c>
      <c r="AM2998" s="16">
        <v>9</v>
      </c>
      <c r="AN2998" s="16">
        <v>7</v>
      </c>
      <c r="AO2998" s="16">
        <v>7</v>
      </c>
      <c r="AP2998" s="16">
        <v>9</v>
      </c>
      <c r="AQ2998" s="16">
        <v>1</v>
      </c>
      <c r="AR2998" s="16">
        <v>4</v>
      </c>
      <c r="AS2998" s="16">
        <v>3</v>
      </c>
      <c r="AT2998" s="16">
        <v>2</v>
      </c>
      <c r="AU2998">
        <v>1</v>
      </c>
      <c r="AV2998">
        <v>0</v>
      </c>
      <c r="AW2998">
        <v>0</v>
      </c>
      <c r="AX2998">
        <v>0</v>
      </c>
      <c r="AY2998">
        <v>0</v>
      </c>
      <c r="AZ2998">
        <v>0</v>
      </c>
    </row>
    <row r="2999" spans="1:52" x14ac:dyDescent="0.35">
      <c r="A2999">
        <v>17614</v>
      </c>
      <c r="B2999" t="s">
        <v>69</v>
      </c>
      <c r="C2999" t="s">
        <v>74</v>
      </c>
      <c r="D2999" t="s">
        <v>68</v>
      </c>
      <c r="E2999" t="s">
        <v>76</v>
      </c>
      <c r="F2999" t="s">
        <v>198</v>
      </c>
      <c r="G2999" t="s">
        <v>95</v>
      </c>
      <c r="H2999" t="s">
        <v>97</v>
      </c>
      <c r="I2999" t="s">
        <v>205</v>
      </c>
      <c r="J2999" t="s">
        <v>110</v>
      </c>
      <c r="K2999" t="s">
        <v>116</v>
      </c>
      <c r="L2999">
        <v>9</v>
      </c>
      <c r="P2999">
        <v>9</v>
      </c>
      <c r="Q2999">
        <v>9</v>
      </c>
      <c r="R2999">
        <v>10</v>
      </c>
      <c r="S2999">
        <v>9</v>
      </c>
      <c r="T2999">
        <v>8</v>
      </c>
      <c r="U2999">
        <v>9</v>
      </c>
      <c r="V2999" t="s">
        <v>122</v>
      </c>
      <c r="X2999">
        <v>4</v>
      </c>
      <c r="Y2999" t="s">
        <v>69</v>
      </c>
      <c r="AB2999">
        <v>4</v>
      </c>
      <c r="AE2999" s="16"/>
      <c r="AF2999" s="16"/>
      <c r="AG2999" s="16"/>
      <c r="AH2999" s="16"/>
      <c r="AI2999" s="16"/>
      <c r="AJ2999" s="16"/>
      <c r="AL2999" s="16"/>
      <c r="AM2999" s="16"/>
      <c r="AN2999" s="16"/>
      <c r="AO2999" s="16"/>
      <c r="AP2999" s="16"/>
      <c r="AQ2999" s="16"/>
      <c r="AR2999" s="16"/>
      <c r="AS2999" s="16"/>
      <c r="AT2999" s="16"/>
      <c r="AU2999">
        <v>1</v>
      </c>
      <c r="AV2999">
        <v>1</v>
      </c>
      <c r="AW2999">
        <v>0</v>
      </c>
      <c r="AX2999">
        <v>0</v>
      </c>
      <c r="AY2999">
        <v>0</v>
      </c>
      <c r="AZ2999">
        <v>0</v>
      </c>
    </row>
    <row r="3000" spans="1:52" x14ac:dyDescent="0.35">
      <c r="A3000">
        <v>17615</v>
      </c>
      <c r="B3000" t="s">
        <v>69</v>
      </c>
      <c r="C3000" t="s">
        <v>74</v>
      </c>
      <c r="D3000" t="s">
        <v>68</v>
      </c>
      <c r="E3000" t="s">
        <v>77</v>
      </c>
      <c r="F3000" t="s">
        <v>196</v>
      </c>
      <c r="G3000" t="s">
        <v>95</v>
      </c>
      <c r="H3000" t="s">
        <v>97</v>
      </c>
      <c r="I3000" t="s">
        <v>206</v>
      </c>
      <c r="J3000" t="s">
        <v>111</v>
      </c>
      <c r="K3000" t="s">
        <v>116</v>
      </c>
      <c r="L3000">
        <v>9</v>
      </c>
      <c r="X3000" s="16"/>
      <c r="Y3000" t="s">
        <v>68</v>
      </c>
      <c r="Z3000">
        <v>8</v>
      </c>
      <c r="AA3000">
        <v>4</v>
      </c>
      <c r="AB3000">
        <v>5</v>
      </c>
      <c r="AC3000">
        <v>9</v>
      </c>
      <c r="AD3000" t="s">
        <v>129</v>
      </c>
      <c r="AE3000" s="16">
        <v>5</v>
      </c>
      <c r="AF3000" s="16">
        <v>3</v>
      </c>
      <c r="AG3000" s="16">
        <v>4</v>
      </c>
      <c r="AH3000" s="16">
        <v>5</v>
      </c>
      <c r="AI3000" s="16"/>
      <c r="AJ3000" s="16">
        <v>2</v>
      </c>
      <c r="AK3000">
        <v>10</v>
      </c>
      <c r="AL3000" s="16">
        <v>10</v>
      </c>
      <c r="AM3000" s="16">
        <v>10</v>
      </c>
      <c r="AN3000" s="16">
        <v>8</v>
      </c>
      <c r="AO3000" s="16">
        <v>7</v>
      </c>
      <c r="AP3000" s="16">
        <v>9</v>
      </c>
      <c r="AQ3000" s="16">
        <v>1</v>
      </c>
      <c r="AR3000" s="16">
        <v>3</v>
      </c>
      <c r="AS3000" s="16">
        <v>2</v>
      </c>
      <c r="AT3000" s="16">
        <v>4</v>
      </c>
      <c r="AU3000">
        <v>0</v>
      </c>
      <c r="AV3000">
        <v>0</v>
      </c>
      <c r="AW3000">
        <v>0</v>
      </c>
      <c r="AX3000">
        <v>0</v>
      </c>
      <c r="AY3000">
        <v>1</v>
      </c>
      <c r="AZ3000">
        <v>0</v>
      </c>
    </row>
    <row r="3001" spans="1:52" x14ac:dyDescent="0.35">
      <c r="A3001">
        <v>17616</v>
      </c>
      <c r="B3001" t="s">
        <v>69</v>
      </c>
      <c r="C3001" t="s">
        <v>74</v>
      </c>
      <c r="D3001" t="s">
        <v>68</v>
      </c>
      <c r="E3001" t="s">
        <v>82</v>
      </c>
      <c r="F3001" t="s">
        <v>198</v>
      </c>
      <c r="G3001" t="s">
        <v>95</v>
      </c>
      <c r="H3001" t="s">
        <v>98</v>
      </c>
      <c r="I3001" t="s">
        <v>209</v>
      </c>
      <c r="J3001" t="s">
        <v>111</v>
      </c>
      <c r="K3001" t="s">
        <v>116</v>
      </c>
      <c r="L3001">
        <v>6</v>
      </c>
      <c r="X3001" s="16"/>
      <c r="Y3001" t="s">
        <v>69</v>
      </c>
      <c r="AB3001">
        <v>3</v>
      </c>
      <c r="AE3001" s="16"/>
      <c r="AF3001" s="16"/>
      <c r="AG3001" s="16"/>
      <c r="AH3001" s="16"/>
      <c r="AI3001" s="16"/>
      <c r="AJ3001" s="16"/>
      <c r="AK3001">
        <v>8</v>
      </c>
      <c r="AL3001" s="16">
        <v>8</v>
      </c>
      <c r="AM3001" s="16">
        <v>10</v>
      </c>
      <c r="AN3001" s="16">
        <v>9</v>
      </c>
      <c r="AO3001" s="16">
        <v>7</v>
      </c>
      <c r="AP3001" s="16">
        <v>10</v>
      </c>
      <c r="AQ3001" s="16">
        <v>3</v>
      </c>
      <c r="AR3001" s="16">
        <v>4</v>
      </c>
      <c r="AS3001" s="16">
        <v>1</v>
      </c>
      <c r="AT3001" s="16">
        <v>2</v>
      </c>
      <c r="AU3001">
        <v>1</v>
      </c>
      <c r="AV3001">
        <v>0</v>
      </c>
      <c r="AW3001">
        <v>1</v>
      </c>
      <c r="AX3001">
        <v>0</v>
      </c>
      <c r="AY3001">
        <v>0</v>
      </c>
      <c r="AZ3001">
        <v>0</v>
      </c>
    </row>
    <row r="3002" spans="1:52" x14ac:dyDescent="0.35">
      <c r="A3002">
        <v>17618</v>
      </c>
      <c r="B3002" t="s">
        <v>69</v>
      </c>
      <c r="C3002" t="s">
        <v>74</v>
      </c>
      <c r="D3002" t="s">
        <v>68</v>
      </c>
      <c r="E3002" t="s">
        <v>79</v>
      </c>
      <c r="F3002" t="s">
        <v>208</v>
      </c>
      <c r="G3002" t="s">
        <v>96</v>
      </c>
      <c r="H3002" t="s">
        <v>98</v>
      </c>
      <c r="I3002" t="s">
        <v>203</v>
      </c>
      <c r="J3002" t="s">
        <v>111</v>
      </c>
      <c r="K3002" t="s">
        <v>116</v>
      </c>
      <c r="L3002">
        <v>9</v>
      </c>
      <c r="X3002" s="16"/>
      <c r="Y3002" t="s">
        <v>69</v>
      </c>
      <c r="AB3002">
        <v>5</v>
      </c>
      <c r="AE3002" s="16"/>
      <c r="AF3002" s="16"/>
      <c r="AG3002" s="16"/>
      <c r="AH3002" s="16"/>
      <c r="AI3002" s="16"/>
      <c r="AJ3002" s="16"/>
      <c r="AK3002">
        <v>10</v>
      </c>
      <c r="AL3002" s="16">
        <v>10</v>
      </c>
      <c r="AM3002" s="16">
        <v>8</v>
      </c>
      <c r="AN3002" s="16">
        <v>9</v>
      </c>
      <c r="AO3002" s="16">
        <v>7</v>
      </c>
      <c r="AP3002" s="16">
        <v>10</v>
      </c>
      <c r="AQ3002" s="16">
        <v>4</v>
      </c>
      <c r="AR3002" s="16">
        <v>3</v>
      </c>
      <c r="AS3002" s="16">
        <v>2</v>
      </c>
      <c r="AT3002" s="16">
        <v>1</v>
      </c>
      <c r="AU3002">
        <v>0</v>
      </c>
      <c r="AV3002">
        <v>0</v>
      </c>
      <c r="AW3002">
        <v>1</v>
      </c>
      <c r="AX3002">
        <v>1</v>
      </c>
      <c r="AY3002">
        <v>0</v>
      </c>
      <c r="AZ3002">
        <v>0</v>
      </c>
    </row>
    <row r="3003" spans="1:52" x14ac:dyDescent="0.35">
      <c r="A3003">
        <v>17622</v>
      </c>
      <c r="B3003" t="s">
        <v>69</v>
      </c>
      <c r="C3003" t="s">
        <v>74</v>
      </c>
      <c r="D3003" t="s">
        <v>68</v>
      </c>
      <c r="E3003" t="s">
        <v>85</v>
      </c>
      <c r="F3003" t="s">
        <v>196</v>
      </c>
      <c r="G3003" t="s">
        <v>95</v>
      </c>
      <c r="H3003" t="s">
        <v>98</v>
      </c>
      <c r="I3003" t="s">
        <v>197</v>
      </c>
      <c r="J3003" t="s">
        <v>110</v>
      </c>
      <c r="K3003" t="s">
        <v>202</v>
      </c>
      <c r="L3003">
        <v>7</v>
      </c>
      <c r="P3003">
        <v>4</v>
      </c>
      <c r="Q3003">
        <v>6</v>
      </c>
      <c r="R3003">
        <v>3</v>
      </c>
      <c r="S3003">
        <v>3</v>
      </c>
      <c r="T3003">
        <v>7</v>
      </c>
      <c r="U3003">
        <v>6</v>
      </c>
      <c r="V3003" t="s">
        <v>123</v>
      </c>
      <c r="X3003">
        <v>3</v>
      </c>
      <c r="Y3003" t="s">
        <v>68</v>
      </c>
      <c r="Z3003">
        <v>5</v>
      </c>
      <c r="AA3003">
        <v>3</v>
      </c>
      <c r="AB3003">
        <v>4</v>
      </c>
      <c r="AC3003">
        <v>7</v>
      </c>
      <c r="AD3003" t="s">
        <v>128</v>
      </c>
      <c r="AE3003" s="16">
        <v>5</v>
      </c>
      <c r="AF3003" s="16">
        <v>2</v>
      </c>
      <c r="AG3003" s="16">
        <v>5</v>
      </c>
      <c r="AH3003" s="16">
        <v>5</v>
      </c>
      <c r="AI3003" s="16">
        <v>1</v>
      </c>
      <c r="AJ3003" s="16"/>
      <c r="AL3003" s="16"/>
      <c r="AM3003" s="16"/>
      <c r="AN3003" s="16"/>
      <c r="AO3003" s="16"/>
      <c r="AP3003" s="16"/>
      <c r="AQ3003" s="16"/>
      <c r="AR3003" s="16"/>
      <c r="AS3003" s="16"/>
      <c r="AT3003" s="16"/>
      <c r="AU3003">
        <v>0</v>
      </c>
      <c r="AV3003">
        <v>0</v>
      </c>
      <c r="AW3003">
        <v>1</v>
      </c>
      <c r="AX3003">
        <v>1</v>
      </c>
      <c r="AY3003">
        <v>1</v>
      </c>
      <c r="AZ3003">
        <v>0</v>
      </c>
    </row>
    <row r="3004" spans="1:52" x14ac:dyDescent="0.35">
      <c r="A3004">
        <v>17623</v>
      </c>
      <c r="B3004" t="s">
        <v>69</v>
      </c>
      <c r="C3004" t="s">
        <v>74</v>
      </c>
      <c r="D3004" t="s">
        <v>68</v>
      </c>
      <c r="E3004" t="s">
        <v>75</v>
      </c>
      <c r="F3004" t="s">
        <v>198</v>
      </c>
      <c r="G3004" t="s">
        <v>95</v>
      </c>
      <c r="H3004" t="s">
        <v>97</v>
      </c>
      <c r="I3004" t="s">
        <v>201</v>
      </c>
      <c r="J3004" t="s">
        <v>110</v>
      </c>
      <c r="K3004" t="s">
        <v>116</v>
      </c>
      <c r="L3004">
        <v>10</v>
      </c>
      <c r="P3004">
        <v>10</v>
      </c>
      <c r="Q3004">
        <v>9</v>
      </c>
      <c r="R3004">
        <v>10</v>
      </c>
      <c r="S3004">
        <v>8</v>
      </c>
      <c r="T3004">
        <v>8</v>
      </c>
      <c r="U3004">
        <v>9</v>
      </c>
      <c r="V3004" t="s">
        <v>123</v>
      </c>
      <c r="X3004">
        <v>5</v>
      </c>
      <c r="Y3004" t="s">
        <v>69</v>
      </c>
      <c r="AB3004">
        <v>5</v>
      </c>
      <c r="AE3004" s="16"/>
      <c r="AF3004" s="16"/>
      <c r="AG3004" s="16"/>
      <c r="AH3004" s="16"/>
      <c r="AI3004" s="16"/>
      <c r="AJ3004" s="16"/>
      <c r="AL3004" s="16"/>
      <c r="AM3004" s="16"/>
      <c r="AN3004" s="16"/>
      <c r="AO3004" s="16"/>
      <c r="AP3004" s="16"/>
      <c r="AQ3004" s="16"/>
      <c r="AR3004" s="16"/>
      <c r="AS3004" s="16"/>
      <c r="AT3004" s="16"/>
      <c r="AU3004">
        <v>1</v>
      </c>
      <c r="AV3004">
        <v>0</v>
      </c>
      <c r="AW3004">
        <v>1</v>
      </c>
      <c r="AX3004">
        <v>1</v>
      </c>
      <c r="AY3004">
        <v>0</v>
      </c>
      <c r="AZ3004">
        <v>0</v>
      </c>
    </row>
    <row r="3005" spans="1:52" x14ac:dyDescent="0.35">
      <c r="A3005">
        <v>17625</v>
      </c>
      <c r="B3005" t="s">
        <v>69</v>
      </c>
      <c r="C3005" t="s">
        <v>74</v>
      </c>
      <c r="D3005" t="s">
        <v>68</v>
      </c>
      <c r="E3005" t="s">
        <v>83</v>
      </c>
      <c r="F3005" t="s">
        <v>92</v>
      </c>
      <c r="G3005" t="s">
        <v>94</v>
      </c>
      <c r="H3005" t="s">
        <v>98</v>
      </c>
      <c r="I3005" t="s">
        <v>209</v>
      </c>
      <c r="J3005" t="s">
        <v>110</v>
      </c>
      <c r="K3005" t="s">
        <v>116</v>
      </c>
      <c r="L3005">
        <v>10</v>
      </c>
      <c r="P3005">
        <v>10</v>
      </c>
      <c r="Q3005">
        <v>7</v>
      </c>
      <c r="R3005">
        <v>10</v>
      </c>
      <c r="S3005">
        <v>10</v>
      </c>
      <c r="T3005">
        <v>9</v>
      </c>
      <c r="U3005">
        <v>7</v>
      </c>
      <c r="V3005" t="s">
        <v>123</v>
      </c>
      <c r="X3005">
        <v>5</v>
      </c>
      <c r="Y3005" t="s">
        <v>68</v>
      </c>
      <c r="Z3005">
        <v>10</v>
      </c>
      <c r="AA3005">
        <v>5</v>
      </c>
      <c r="AB3005">
        <v>5</v>
      </c>
      <c r="AC3005">
        <v>9</v>
      </c>
      <c r="AD3005" t="s">
        <v>128</v>
      </c>
      <c r="AE3005" s="16">
        <v>3</v>
      </c>
      <c r="AF3005" s="16">
        <v>2</v>
      </c>
      <c r="AG3005" s="16">
        <v>3</v>
      </c>
      <c r="AH3005" s="16">
        <v>2</v>
      </c>
      <c r="AI3005" s="16">
        <v>1</v>
      </c>
      <c r="AJ3005" s="16"/>
      <c r="AL3005" s="16"/>
      <c r="AM3005" s="16"/>
      <c r="AN3005" s="16"/>
      <c r="AO3005" s="16"/>
      <c r="AP3005" s="16"/>
      <c r="AQ3005" s="16"/>
      <c r="AR3005" s="16"/>
      <c r="AS3005" s="16"/>
      <c r="AT3005" s="16"/>
      <c r="AU3005">
        <v>0</v>
      </c>
      <c r="AV3005">
        <v>0</v>
      </c>
      <c r="AW3005">
        <v>0</v>
      </c>
      <c r="AX3005">
        <v>1</v>
      </c>
      <c r="AY3005">
        <v>0</v>
      </c>
      <c r="AZ3005">
        <v>0</v>
      </c>
    </row>
    <row r="3006" spans="1:52" x14ac:dyDescent="0.35">
      <c r="A3006">
        <v>17627</v>
      </c>
      <c r="B3006" t="s">
        <v>69</v>
      </c>
      <c r="C3006" t="s">
        <v>74</v>
      </c>
      <c r="D3006" t="s">
        <v>68</v>
      </c>
      <c r="E3006" t="s">
        <v>84</v>
      </c>
      <c r="F3006" t="s">
        <v>200</v>
      </c>
      <c r="G3006" t="s">
        <v>95</v>
      </c>
      <c r="H3006" t="s">
        <v>97</v>
      </c>
      <c r="I3006" t="s">
        <v>203</v>
      </c>
      <c r="J3006" t="s">
        <v>111</v>
      </c>
      <c r="K3006" t="s">
        <v>204</v>
      </c>
      <c r="L3006">
        <v>9</v>
      </c>
      <c r="X3006" s="16"/>
      <c r="Y3006" t="s">
        <v>69</v>
      </c>
      <c r="AB3006">
        <v>4</v>
      </c>
      <c r="AE3006" s="16"/>
      <c r="AF3006" s="16"/>
      <c r="AG3006" s="16"/>
      <c r="AH3006" s="16"/>
      <c r="AI3006" s="16"/>
      <c r="AJ3006" s="16"/>
      <c r="AK3006">
        <v>10</v>
      </c>
      <c r="AL3006" s="16">
        <v>10</v>
      </c>
      <c r="AM3006" s="16">
        <v>7</v>
      </c>
      <c r="AN3006" s="16">
        <v>7</v>
      </c>
      <c r="AO3006" s="16">
        <v>7</v>
      </c>
      <c r="AP3006" s="16">
        <v>9</v>
      </c>
      <c r="AQ3006" s="16">
        <v>4</v>
      </c>
      <c r="AR3006" s="16">
        <v>2</v>
      </c>
      <c r="AS3006" s="16">
        <v>3</v>
      </c>
      <c r="AT3006" s="16">
        <v>1</v>
      </c>
      <c r="AU3006">
        <v>1</v>
      </c>
      <c r="AV3006">
        <v>0</v>
      </c>
      <c r="AW3006">
        <v>1</v>
      </c>
      <c r="AX3006">
        <v>0</v>
      </c>
      <c r="AY3006">
        <v>0</v>
      </c>
      <c r="AZ3006">
        <v>0</v>
      </c>
    </row>
    <row r="3007" spans="1:52" x14ac:dyDescent="0.35">
      <c r="A3007">
        <v>17632</v>
      </c>
      <c r="B3007" t="s">
        <v>69</v>
      </c>
      <c r="C3007" t="s">
        <v>74</v>
      </c>
      <c r="D3007" t="s">
        <v>68</v>
      </c>
      <c r="E3007" t="s">
        <v>77</v>
      </c>
      <c r="F3007" t="s">
        <v>196</v>
      </c>
      <c r="G3007" t="s">
        <v>93</v>
      </c>
      <c r="H3007" t="s">
        <v>98</v>
      </c>
      <c r="I3007" t="s">
        <v>207</v>
      </c>
      <c r="J3007" t="s">
        <v>111</v>
      </c>
      <c r="K3007" t="s">
        <v>204</v>
      </c>
      <c r="L3007">
        <v>7</v>
      </c>
      <c r="X3007" s="16"/>
      <c r="Y3007" t="s">
        <v>69</v>
      </c>
      <c r="AB3007">
        <v>5</v>
      </c>
      <c r="AE3007" s="16"/>
      <c r="AF3007" s="16"/>
      <c r="AG3007" s="16"/>
      <c r="AH3007" s="16"/>
      <c r="AI3007" s="16"/>
      <c r="AJ3007" s="16"/>
      <c r="AK3007">
        <v>9</v>
      </c>
      <c r="AL3007" s="16">
        <v>9</v>
      </c>
      <c r="AM3007" s="16">
        <v>8</v>
      </c>
      <c r="AN3007" s="16">
        <v>10</v>
      </c>
      <c r="AO3007" s="16">
        <v>10</v>
      </c>
      <c r="AP3007" s="16">
        <v>9</v>
      </c>
      <c r="AQ3007" s="16">
        <v>4</v>
      </c>
      <c r="AR3007" s="16">
        <v>3</v>
      </c>
      <c r="AS3007" s="16">
        <v>2</v>
      </c>
      <c r="AT3007" s="16">
        <v>1</v>
      </c>
      <c r="AU3007">
        <v>0</v>
      </c>
      <c r="AV3007">
        <v>0</v>
      </c>
      <c r="AW3007">
        <v>0</v>
      </c>
      <c r="AX3007">
        <v>0</v>
      </c>
      <c r="AY3007">
        <v>1</v>
      </c>
      <c r="AZ3007">
        <v>0</v>
      </c>
    </row>
    <row r="3008" spans="1:52" x14ac:dyDescent="0.35">
      <c r="A3008">
        <v>17634</v>
      </c>
      <c r="B3008" t="s">
        <v>69</v>
      </c>
      <c r="C3008" t="s">
        <v>74</v>
      </c>
      <c r="D3008" t="s">
        <v>68</v>
      </c>
      <c r="E3008" t="s">
        <v>84</v>
      </c>
      <c r="F3008" t="s">
        <v>196</v>
      </c>
      <c r="G3008" t="s">
        <v>95</v>
      </c>
      <c r="H3008" t="s">
        <v>97</v>
      </c>
      <c r="I3008" t="s">
        <v>197</v>
      </c>
      <c r="J3008" t="s">
        <v>111</v>
      </c>
      <c r="K3008" t="s">
        <v>202</v>
      </c>
      <c r="L3008">
        <v>9</v>
      </c>
      <c r="X3008" s="16"/>
      <c r="Y3008" t="s">
        <v>69</v>
      </c>
      <c r="AB3008">
        <v>4</v>
      </c>
      <c r="AE3008" s="16"/>
      <c r="AF3008" s="16"/>
      <c r="AG3008" s="16"/>
      <c r="AH3008" s="16"/>
      <c r="AI3008" s="16"/>
      <c r="AJ3008" s="16"/>
      <c r="AK3008">
        <v>10</v>
      </c>
      <c r="AL3008" s="16">
        <v>10</v>
      </c>
      <c r="AM3008" s="16">
        <v>9</v>
      </c>
      <c r="AN3008" s="16">
        <v>10</v>
      </c>
      <c r="AO3008" s="16">
        <v>9</v>
      </c>
      <c r="AP3008" s="16">
        <v>9</v>
      </c>
      <c r="AQ3008" s="16">
        <v>2</v>
      </c>
      <c r="AR3008" s="16">
        <v>1</v>
      </c>
      <c r="AS3008" s="16">
        <v>3</v>
      </c>
      <c r="AT3008" s="16">
        <v>4</v>
      </c>
      <c r="AU3008">
        <v>0</v>
      </c>
      <c r="AV3008">
        <v>0</v>
      </c>
      <c r="AW3008">
        <v>1</v>
      </c>
      <c r="AX3008">
        <v>0</v>
      </c>
      <c r="AY3008">
        <v>0</v>
      </c>
      <c r="AZ3008">
        <v>0</v>
      </c>
    </row>
    <row r="3009" spans="1:52" x14ac:dyDescent="0.35">
      <c r="A3009">
        <v>17636</v>
      </c>
      <c r="B3009" t="s">
        <v>69</v>
      </c>
      <c r="C3009" t="s">
        <v>74</v>
      </c>
      <c r="D3009" t="s">
        <v>68</v>
      </c>
      <c r="E3009" t="s">
        <v>75</v>
      </c>
      <c r="F3009" t="s">
        <v>196</v>
      </c>
      <c r="G3009" t="s">
        <v>95</v>
      </c>
      <c r="H3009" t="s">
        <v>97</v>
      </c>
      <c r="I3009" t="s">
        <v>201</v>
      </c>
      <c r="J3009" t="s">
        <v>111</v>
      </c>
      <c r="K3009" t="s">
        <v>202</v>
      </c>
      <c r="L3009">
        <v>10</v>
      </c>
      <c r="X3009" s="16"/>
      <c r="Y3009" t="s">
        <v>69</v>
      </c>
      <c r="AB3009">
        <v>4</v>
      </c>
      <c r="AE3009" s="16"/>
      <c r="AF3009" s="16"/>
      <c r="AG3009" s="16"/>
      <c r="AH3009" s="16"/>
      <c r="AI3009" s="16"/>
      <c r="AJ3009" s="16"/>
      <c r="AK3009">
        <v>8</v>
      </c>
      <c r="AL3009" s="16">
        <v>8</v>
      </c>
      <c r="AM3009" s="16">
        <v>8</v>
      </c>
      <c r="AN3009" s="16">
        <v>9</v>
      </c>
      <c r="AO3009" s="16">
        <v>10</v>
      </c>
      <c r="AP3009" s="16">
        <v>10</v>
      </c>
      <c r="AQ3009" s="16">
        <v>2</v>
      </c>
      <c r="AR3009" s="16">
        <v>4</v>
      </c>
      <c r="AS3009" s="16">
        <v>1</v>
      </c>
      <c r="AT3009" s="16">
        <v>3</v>
      </c>
      <c r="AU3009">
        <v>0</v>
      </c>
      <c r="AV3009">
        <v>0</v>
      </c>
      <c r="AW3009">
        <v>0</v>
      </c>
      <c r="AX3009">
        <v>1</v>
      </c>
      <c r="AY3009">
        <v>0</v>
      </c>
      <c r="AZ3009">
        <v>0</v>
      </c>
    </row>
    <row r="3010" spans="1:52" x14ac:dyDescent="0.35">
      <c r="A3010">
        <v>17639</v>
      </c>
      <c r="B3010" t="s">
        <v>69</v>
      </c>
      <c r="C3010" t="s">
        <v>74</v>
      </c>
      <c r="D3010" t="s">
        <v>68</v>
      </c>
      <c r="E3010" t="s">
        <v>80</v>
      </c>
      <c r="F3010" t="s">
        <v>208</v>
      </c>
      <c r="G3010" t="s">
        <v>93</v>
      </c>
      <c r="H3010" t="s">
        <v>98</v>
      </c>
      <c r="I3010" t="s">
        <v>197</v>
      </c>
      <c r="J3010" t="s">
        <v>111</v>
      </c>
      <c r="K3010" t="s">
        <v>204</v>
      </c>
      <c r="L3010">
        <v>10</v>
      </c>
      <c r="X3010" s="16"/>
      <c r="Y3010" t="s">
        <v>68</v>
      </c>
      <c r="Z3010">
        <v>9</v>
      </c>
      <c r="AA3010">
        <v>5</v>
      </c>
      <c r="AB3010">
        <v>5</v>
      </c>
      <c r="AC3010">
        <v>10</v>
      </c>
      <c r="AD3010" t="s">
        <v>128</v>
      </c>
      <c r="AE3010" s="16">
        <v>5</v>
      </c>
      <c r="AF3010" s="16">
        <v>2</v>
      </c>
      <c r="AG3010" s="16">
        <v>5</v>
      </c>
      <c r="AH3010" s="16">
        <v>5</v>
      </c>
      <c r="AI3010" s="16">
        <v>1</v>
      </c>
      <c r="AJ3010" s="16"/>
      <c r="AK3010">
        <v>8</v>
      </c>
      <c r="AL3010" s="16">
        <v>7</v>
      </c>
      <c r="AM3010" s="16">
        <v>7</v>
      </c>
      <c r="AN3010" s="16">
        <v>7</v>
      </c>
      <c r="AO3010" s="16">
        <v>8</v>
      </c>
      <c r="AP3010" s="16">
        <v>6</v>
      </c>
      <c r="AQ3010" s="16">
        <v>4</v>
      </c>
      <c r="AR3010" s="16">
        <v>3</v>
      </c>
      <c r="AS3010" s="16">
        <v>1</v>
      </c>
      <c r="AT3010" s="16">
        <v>2</v>
      </c>
      <c r="AU3010">
        <v>0</v>
      </c>
      <c r="AV3010">
        <v>0</v>
      </c>
      <c r="AW3010">
        <v>0</v>
      </c>
      <c r="AX3010">
        <v>1</v>
      </c>
      <c r="AY3010">
        <v>0</v>
      </c>
      <c r="AZ3010">
        <v>0</v>
      </c>
    </row>
    <row r="3011" spans="1:52" x14ac:dyDescent="0.35">
      <c r="A3011">
        <v>17642</v>
      </c>
      <c r="B3011" t="s">
        <v>69</v>
      </c>
      <c r="C3011" t="s">
        <v>74</v>
      </c>
      <c r="D3011" t="s">
        <v>68</v>
      </c>
      <c r="E3011" t="s">
        <v>86</v>
      </c>
      <c r="F3011" t="s">
        <v>196</v>
      </c>
      <c r="G3011" t="s">
        <v>96</v>
      </c>
      <c r="H3011" t="s">
        <v>98</v>
      </c>
      <c r="I3011" t="s">
        <v>207</v>
      </c>
      <c r="J3011" t="s">
        <v>111</v>
      </c>
      <c r="K3011" t="s">
        <v>204</v>
      </c>
      <c r="L3011">
        <v>2</v>
      </c>
      <c r="X3011" s="16"/>
      <c r="Y3011" t="s">
        <v>69</v>
      </c>
      <c r="AB3011">
        <v>2</v>
      </c>
      <c r="AE3011" s="16"/>
      <c r="AF3011" s="16"/>
      <c r="AG3011" s="16"/>
      <c r="AH3011" s="16"/>
      <c r="AI3011" s="16"/>
      <c r="AJ3011" s="16"/>
      <c r="AK3011">
        <v>4</v>
      </c>
      <c r="AL3011" s="16">
        <v>3</v>
      </c>
      <c r="AM3011" s="16">
        <v>8</v>
      </c>
      <c r="AN3011" s="16">
        <v>7</v>
      </c>
      <c r="AO3011" s="16">
        <v>6</v>
      </c>
      <c r="AP3011" s="16">
        <v>5</v>
      </c>
      <c r="AQ3011" s="16">
        <v>3</v>
      </c>
      <c r="AR3011" s="16">
        <v>2</v>
      </c>
      <c r="AS3011" s="16">
        <v>1</v>
      </c>
      <c r="AT3011" s="16">
        <v>4</v>
      </c>
      <c r="AU3011">
        <v>1</v>
      </c>
      <c r="AV3011">
        <v>1</v>
      </c>
      <c r="AW3011">
        <v>0</v>
      </c>
      <c r="AX3011">
        <v>0</v>
      </c>
      <c r="AY3011">
        <v>0</v>
      </c>
      <c r="AZ3011">
        <v>0</v>
      </c>
    </row>
    <row r="3012" spans="1:52" x14ac:dyDescent="0.35">
      <c r="A3012">
        <v>17643</v>
      </c>
      <c r="B3012" t="s">
        <v>69</v>
      </c>
      <c r="C3012" t="s">
        <v>74</v>
      </c>
      <c r="D3012" t="s">
        <v>68</v>
      </c>
      <c r="E3012" t="s">
        <v>75</v>
      </c>
      <c r="F3012" t="s">
        <v>200</v>
      </c>
      <c r="G3012" t="s">
        <v>95</v>
      </c>
      <c r="H3012" t="s">
        <v>97</v>
      </c>
      <c r="I3012" t="s">
        <v>201</v>
      </c>
      <c r="J3012" t="s">
        <v>112</v>
      </c>
      <c r="K3012" t="s">
        <v>204</v>
      </c>
      <c r="L3012">
        <v>5</v>
      </c>
      <c r="X3012" s="16"/>
      <c r="Y3012" t="s">
        <v>69</v>
      </c>
      <c r="AB3012">
        <v>5</v>
      </c>
      <c r="AE3012" s="16"/>
      <c r="AF3012" s="16"/>
      <c r="AG3012" s="16"/>
      <c r="AH3012" s="16"/>
      <c r="AI3012" s="16"/>
      <c r="AJ3012" s="16"/>
      <c r="AK3012">
        <v>4</v>
      </c>
      <c r="AL3012" s="16">
        <v>5</v>
      </c>
      <c r="AM3012" s="16">
        <v>8</v>
      </c>
      <c r="AN3012" s="16">
        <v>4</v>
      </c>
      <c r="AO3012" s="16">
        <v>2</v>
      </c>
      <c r="AP3012" s="16">
        <v>7</v>
      </c>
      <c r="AQ3012" s="16">
        <v>2</v>
      </c>
      <c r="AR3012" s="16">
        <v>1</v>
      </c>
      <c r="AS3012" s="16">
        <v>3</v>
      </c>
      <c r="AT3012" s="16">
        <v>4</v>
      </c>
      <c r="AU3012">
        <v>1</v>
      </c>
      <c r="AV3012">
        <v>0</v>
      </c>
      <c r="AW3012">
        <v>0</v>
      </c>
      <c r="AX3012">
        <v>1</v>
      </c>
      <c r="AY3012">
        <v>0</v>
      </c>
      <c r="AZ3012">
        <v>0</v>
      </c>
    </row>
    <row r="3013" spans="1:52" x14ac:dyDescent="0.35">
      <c r="A3013">
        <v>17648</v>
      </c>
      <c r="B3013" t="s">
        <v>69</v>
      </c>
      <c r="C3013" t="s">
        <v>74</v>
      </c>
      <c r="D3013" t="s">
        <v>68</v>
      </c>
      <c r="E3013" t="s">
        <v>81</v>
      </c>
      <c r="F3013" t="s">
        <v>196</v>
      </c>
      <c r="G3013" t="s">
        <v>93</v>
      </c>
      <c r="H3013" t="s">
        <v>97</v>
      </c>
      <c r="I3013" t="s">
        <v>203</v>
      </c>
      <c r="J3013" t="s">
        <v>111</v>
      </c>
      <c r="K3013" t="s">
        <v>116</v>
      </c>
      <c r="L3013">
        <v>8</v>
      </c>
      <c r="X3013" s="16"/>
      <c r="Y3013" t="s">
        <v>68</v>
      </c>
      <c r="Z3013">
        <v>9</v>
      </c>
      <c r="AA3013">
        <v>5</v>
      </c>
      <c r="AB3013">
        <v>3</v>
      </c>
      <c r="AC3013">
        <v>9</v>
      </c>
      <c r="AD3013" t="s">
        <v>128</v>
      </c>
      <c r="AE3013" s="16">
        <v>5</v>
      </c>
      <c r="AF3013" s="16">
        <v>5</v>
      </c>
      <c r="AG3013" s="16">
        <v>4</v>
      </c>
      <c r="AH3013" s="16">
        <v>5</v>
      </c>
      <c r="AI3013" s="16">
        <v>1</v>
      </c>
      <c r="AJ3013" s="16"/>
      <c r="AK3013">
        <v>10</v>
      </c>
      <c r="AL3013" s="16">
        <v>9</v>
      </c>
      <c r="AM3013" s="16">
        <v>7</v>
      </c>
      <c r="AN3013" s="16">
        <v>7</v>
      </c>
      <c r="AO3013" s="16">
        <v>10</v>
      </c>
      <c r="AP3013" s="16">
        <v>10</v>
      </c>
      <c r="AQ3013" s="16">
        <v>1</v>
      </c>
      <c r="AR3013" s="16">
        <v>3</v>
      </c>
      <c r="AS3013" s="16">
        <v>2</v>
      </c>
      <c r="AT3013" s="16">
        <v>4</v>
      </c>
      <c r="AU3013">
        <v>0</v>
      </c>
      <c r="AV3013">
        <v>1</v>
      </c>
      <c r="AW3013">
        <v>1</v>
      </c>
      <c r="AX3013">
        <v>1</v>
      </c>
      <c r="AY3013">
        <v>0</v>
      </c>
      <c r="AZ3013">
        <v>0</v>
      </c>
    </row>
    <row r="3014" spans="1:52" x14ac:dyDescent="0.35">
      <c r="A3014">
        <v>17650</v>
      </c>
      <c r="B3014" t="s">
        <v>69</v>
      </c>
      <c r="C3014" t="s">
        <v>74</v>
      </c>
      <c r="D3014" t="s">
        <v>68</v>
      </c>
      <c r="E3014" t="s">
        <v>76</v>
      </c>
      <c r="F3014" t="s">
        <v>198</v>
      </c>
      <c r="G3014" t="s">
        <v>95</v>
      </c>
      <c r="H3014" t="s">
        <v>97</v>
      </c>
      <c r="I3014" t="s">
        <v>201</v>
      </c>
      <c r="J3014" t="s">
        <v>111</v>
      </c>
      <c r="K3014" t="s">
        <v>202</v>
      </c>
      <c r="L3014">
        <v>9</v>
      </c>
      <c r="X3014" s="16"/>
      <c r="Y3014" t="s">
        <v>69</v>
      </c>
      <c r="AB3014">
        <v>5</v>
      </c>
      <c r="AE3014" s="16"/>
      <c r="AF3014" s="16"/>
      <c r="AG3014" s="16"/>
      <c r="AH3014" s="16"/>
      <c r="AI3014" s="16"/>
      <c r="AJ3014" s="16"/>
      <c r="AK3014">
        <v>10</v>
      </c>
      <c r="AL3014" s="16">
        <v>9</v>
      </c>
      <c r="AM3014" s="16">
        <v>8</v>
      </c>
      <c r="AN3014" s="16">
        <v>7</v>
      </c>
      <c r="AO3014" s="16">
        <v>10</v>
      </c>
      <c r="AP3014" s="16">
        <v>9</v>
      </c>
      <c r="AQ3014" s="16">
        <v>1</v>
      </c>
      <c r="AR3014" s="16">
        <v>3</v>
      </c>
      <c r="AS3014" s="16">
        <v>2</v>
      </c>
      <c r="AT3014" s="16">
        <v>4</v>
      </c>
      <c r="AU3014">
        <v>1</v>
      </c>
      <c r="AV3014">
        <v>0</v>
      </c>
      <c r="AW3014">
        <v>0</v>
      </c>
      <c r="AX3014">
        <v>0</v>
      </c>
      <c r="AY3014">
        <v>0</v>
      </c>
      <c r="AZ3014">
        <v>0</v>
      </c>
    </row>
    <row r="3015" spans="1:52" x14ac:dyDescent="0.35">
      <c r="A3015">
        <v>17652</v>
      </c>
      <c r="B3015" t="s">
        <v>69</v>
      </c>
      <c r="C3015" t="s">
        <v>74</v>
      </c>
      <c r="D3015" t="s">
        <v>68</v>
      </c>
      <c r="E3015" t="s">
        <v>80</v>
      </c>
      <c r="F3015" t="s">
        <v>198</v>
      </c>
      <c r="G3015" t="s">
        <v>94</v>
      </c>
      <c r="H3015" t="s">
        <v>98</v>
      </c>
      <c r="I3015" t="s">
        <v>197</v>
      </c>
      <c r="J3015" t="s">
        <v>111</v>
      </c>
      <c r="K3015" t="s">
        <v>202</v>
      </c>
      <c r="L3015">
        <v>9</v>
      </c>
      <c r="X3015" s="16"/>
      <c r="Y3015" t="s">
        <v>69</v>
      </c>
      <c r="AB3015">
        <v>4</v>
      </c>
      <c r="AE3015" s="16"/>
      <c r="AF3015" s="16"/>
      <c r="AG3015" s="16"/>
      <c r="AH3015" s="16"/>
      <c r="AI3015" s="16"/>
      <c r="AJ3015" s="16"/>
      <c r="AK3015">
        <v>10</v>
      </c>
      <c r="AL3015" s="16">
        <v>10</v>
      </c>
      <c r="AM3015" s="16">
        <v>7</v>
      </c>
      <c r="AN3015" s="16">
        <v>10</v>
      </c>
      <c r="AO3015" s="16">
        <v>9</v>
      </c>
      <c r="AP3015" s="16">
        <v>9</v>
      </c>
      <c r="AQ3015" s="16">
        <v>1</v>
      </c>
      <c r="AR3015" s="16">
        <v>4</v>
      </c>
      <c r="AS3015" s="16">
        <v>2</v>
      </c>
      <c r="AT3015" s="16">
        <v>3</v>
      </c>
      <c r="AU3015">
        <v>1</v>
      </c>
      <c r="AV3015">
        <v>0</v>
      </c>
      <c r="AW3015">
        <v>0</v>
      </c>
      <c r="AX3015">
        <v>0</v>
      </c>
      <c r="AY3015">
        <v>0</v>
      </c>
      <c r="AZ3015">
        <v>0</v>
      </c>
    </row>
    <row r="3016" spans="1:52" x14ac:dyDescent="0.35">
      <c r="A3016">
        <v>17654</v>
      </c>
      <c r="B3016" t="s">
        <v>69</v>
      </c>
      <c r="C3016" t="s">
        <v>74</v>
      </c>
      <c r="D3016" t="s">
        <v>68</v>
      </c>
      <c r="E3016" t="s">
        <v>80</v>
      </c>
      <c r="F3016" t="s">
        <v>196</v>
      </c>
      <c r="G3016" t="s">
        <v>95</v>
      </c>
      <c r="H3016" t="s">
        <v>97</v>
      </c>
      <c r="I3016" t="s">
        <v>207</v>
      </c>
      <c r="J3016" t="s">
        <v>111</v>
      </c>
      <c r="K3016" t="s">
        <v>204</v>
      </c>
      <c r="L3016">
        <v>9</v>
      </c>
      <c r="X3016" s="16"/>
      <c r="Y3016" t="s">
        <v>69</v>
      </c>
      <c r="AB3016">
        <v>4</v>
      </c>
      <c r="AE3016" s="16"/>
      <c r="AF3016" s="16"/>
      <c r="AG3016" s="16"/>
      <c r="AH3016" s="16"/>
      <c r="AI3016" s="16"/>
      <c r="AJ3016" s="16"/>
      <c r="AK3016">
        <v>10</v>
      </c>
      <c r="AL3016" s="16">
        <v>10</v>
      </c>
      <c r="AM3016" s="16">
        <v>10</v>
      </c>
      <c r="AN3016" s="16">
        <v>9</v>
      </c>
      <c r="AO3016" s="16">
        <v>10</v>
      </c>
      <c r="AP3016" s="16">
        <v>9</v>
      </c>
      <c r="AQ3016" s="16">
        <v>3</v>
      </c>
      <c r="AR3016" s="16">
        <v>4</v>
      </c>
      <c r="AS3016" s="16">
        <v>1</v>
      </c>
      <c r="AT3016" s="16">
        <v>2</v>
      </c>
      <c r="AU3016">
        <v>0</v>
      </c>
      <c r="AV3016">
        <v>0</v>
      </c>
      <c r="AW3016">
        <v>1</v>
      </c>
      <c r="AX3016">
        <v>0</v>
      </c>
      <c r="AY3016">
        <v>0</v>
      </c>
      <c r="AZ3016">
        <v>0</v>
      </c>
    </row>
    <row r="3017" spans="1:52" x14ac:dyDescent="0.35">
      <c r="A3017">
        <v>17655</v>
      </c>
      <c r="B3017" t="s">
        <v>69</v>
      </c>
      <c r="C3017" t="s">
        <v>74</v>
      </c>
      <c r="D3017" t="s">
        <v>68</v>
      </c>
      <c r="E3017" t="s">
        <v>76</v>
      </c>
      <c r="F3017" t="s">
        <v>198</v>
      </c>
      <c r="G3017" t="s">
        <v>95</v>
      </c>
      <c r="H3017" t="s">
        <v>99</v>
      </c>
      <c r="I3017" t="s">
        <v>203</v>
      </c>
      <c r="J3017" t="s">
        <v>111</v>
      </c>
      <c r="K3017" t="s">
        <v>204</v>
      </c>
      <c r="L3017">
        <v>9</v>
      </c>
      <c r="X3017" s="16"/>
      <c r="Y3017" t="s">
        <v>69</v>
      </c>
      <c r="AB3017">
        <v>4</v>
      </c>
      <c r="AE3017" s="16"/>
      <c r="AF3017" s="16"/>
      <c r="AG3017" s="16"/>
      <c r="AH3017" s="16"/>
      <c r="AI3017" s="16"/>
      <c r="AJ3017" s="16"/>
      <c r="AK3017">
        <v>10</v>
      </c>
      <c r="AL3017" s="16">
        <v>9</v>
      </c>
      <c r="AM3017" s="16">
        <v>8</v>
      </c>
      <c r="AN3017" s="16">
        <v>9</v>
      </c>
      <c r="AO3017" s="16">
        <v>8</v>
      </c>
      <c r="AP3017" s="16">
        <v>10</v>
      </c>
      <c r="AQ3017" s="16">
        <v>1</v>
      </c>
      <c r="AR3017" s="16">
        <v>3</v>
      </c>
      <c r="AS3017" s="16">
        <v>2</v>
      </c>
      <c r="AT3017" s="16">
        <v>4</v>
      </c>
      <c r="AU3017">
        <v>1</v>
      </c>
      <c r="AV3017">
        <v>1</v>
      </c>
      <c r="AW3017">
        <v>0</v>
      </c>
      <c r="AX3017">
        <v>1</v>
      </c>
      <c r="AY3017">
        <v>0</v>
      </c>
      <c r="AZ3017">
        <v>0</v>
      </c>
    </row>
    <row r="3018" spans="1:52" x14ac:dyDescent="0.35">
      <c r="A3018">
        <v>17656</v>
      </c>
      <c r="B3018" t="s">
        <v>69</v>
      </c>
      <c r="C3018" t="s">
        <v>74</v>
      </c>
      <c r="D3018" t="s">
        <v>68</v>
      </c>
      <c r="E3018" t="s">
        <v>86</v>
      </c>
      <c r="F3018" t="s">
        <v>198</v>
      </c>
      <c r="G3018" t="s">
        <v>96</v>
      </c>
      <c r="H3018" t="s">
        <v>97</v>
      </c>
      <c r="I3018" t="s">
        <v>199</v>
      </c>
      <c r="J3018" t="s">
        <v>110</v>
      </c>
      <c r="K3018" t="s">
        <v>116</v>
      </c>
      <c r="L3018">
        <v>9</v>
      </c>
      <c r="P3018">
        <v>9</v>
      </c>
      <c r="Q3018">
        <v>7</v>
      </c>
      <c r="R3018">
        <v>8</v>
      </c>
      <c r="S3018">
        <v>8</v>
      </c>
      <c r="T3018">
        <v>8</v>
      </c>
      <c r="U3018">
        <v>9</v>
      </c>
      <c r="V3018" t="s">
        <v>123</v>
      </c>
      <c r="X3018">
        <v>3</v>
      </c>
      <c r="Y3018" t="s">
        <v>68</v>
      </c>
      <c r="Z3018">
        <v>7</v>
      </c>
      <c r="AA3018">
        <v>4</v>
      </c>
      <c r="AB3018">
        <v>5</v>
      </c>
      <c r="AC3018">
        <v>9</v>
      </c>
      <c r="AD3018" t="s">
        <v>128</v>
      </c>
      <c r="AE3018" s="16">
        <v>5</v>
      </c>
      <c r="AF3018" s="16">
        <v>4</v>
      </c>
      <c r="AG3018" s="16">
        <v>5</v>
      </c>
      <c r="AH3018" s="16">
        <v>5</v>
      </c>
      <c r="AI3018" s="16">
        <v>4</v>
      </c>
      <c r="AJ3018" s="16"/>
      <c r="AL3018" s="16"/>
      <c r="AM3018" s="16"/>
      <c r="AN3018" s="16"/>
      <c r="AO3018" s="16"/>
      <c r="AP3018" s="16"/>
      <c r="AQ3018" s="16"/>
      <c r="AR3018" s="16"/>
      <c r="AS3018" s="16"/>
      <c r="AT3018" s="16"/>
      <c r="AU3018">
        <v>0</v>
      </c>
      <c r="AV3018">
        <v>0</v>
      </c>
      <c r="AW3018">
        <v>0</v>
      </c>
      <c r="AX3018">
        <v>1</v>
      </c>
      <c r="AY3018">
        <v>0</v>
      </c>
      <c r="AZ3018">
        <v>0</v>
      </c>
    </row>
    <row r="3019" spans="1:52" x14ac:dyDescent="0.35">
      <c r="A3019">
        <v>17658</v>
      </c>
      <c r="B3019" t="s">
        <v>69</v>
      </c>
      <c r="C3019" t="s">
        <v>74</v>
      </c>
      <c r="D3019" t="s">
        <v>68</v>
      </c>
      <c r="E3019" t="s">
        <v>85</v>
      </c>
      <c r="F3019" t="s">
        <v>198</v>
      </c>
      <c r="G3019" t="s">
        <v>96</v>
      </c>
      <c r="H3019" t="s">
        <v>98</v>
      </c>
      <c r="I3019" t="s">
        <v>203</v>
      </c>
      <c r="J3019" t="s">
        <v>111</v>
      </c>
      <c r="K3019" t="s">
        <v>204</v>
      </c>
      <c r="L3019">
        <v>7</v>
      </c>
      <c r="X3019" s="16"/>
      <c r="Y3019" t="s">
        <v>69</v>
      </c>
      <c r="AB3019">
        <v>5</v>
      </c>
      <c r="AE3019" s="16"/>
      <c r="AF3019" s="16"/>
      <c r="AG3019" s="16"/>
      <c r="AH3019" s="16"/>
      <c r="AI3019" s="16"/>
      <c r="AJ3019" s="16"/>
      <c r="AK3019">
        <v>5</v>
      </c>
      <c r="AL3019" s="16">
        <v>5</v>
      </c>
      <c r="AM3019" s="16">
        <v>6</v>
      </c>
      <c r="AN3019" s="16">
        <v>4</v>
      </c>
      <c r="AO3019" s="16">
        <v>7</v>
      </c>
      <c r="AP3019" s="16">
        <v>5</v>
      </c>
      <c r="AQ3019" s="16">
        <v>1</v>
      </c>
      <c r="AR3019" s="16">
        <v>4</v>
      </c>
      <c r="AS3019" s="16">
        <v>2</v>
      </c>
      <c r="AT3019" s="16">
        <v>3</v>
      </c>
      <c r="AU3019">
        <v>1</v>
      </c>
      <c r="AV3019">
        <v>0</v>
      </c>
      <c r="AW3019">
        <v>0</v>
      </c>
      <c r="AX3019">
        <v>0</v>
      </c>
      <c r="AY3019">
        <v>0</v>
      </c>
      <c r="AZ3019">
        <v>0</v>
      </c>
    </row>
    <row r="3020" spans="1:52" x14ac:dyDescent="0.35">
      <c r="A3020">
        <v>17663</v>
      </c>
      <c r="B3020" t="s">
        <v>69</v>
      </c>
      <c r="C3020" t="s">
        <v>74</v>
      </c>
      <c r="D3020" t="s">
        <v>68</v>
      </c>
      <c r="E3020" t="s">
        <v>75</v>
      </c>
      <c r="F3020" t="s">
        <v>208</v>
      </c>
      <c r="G3020" t="s">
        <v>94</v>
      </c>
      <c r="H3020" t="s">
        <v>98</v>
      </c>
      <c r="I3020" t="s">
        <v>205</v>
      </c>
      <c r="J3020" t="s">
        <v>111</v>
      </c>
      <c r="K3020" t="s">
        <v>116</v>
      </c>
      <c r="L3020">
        <v>10</v>
      </c>
      <c r="X3020" s="16"/>
      <c r="Y3020" t="s">
        <v>69</v>
      </c>
      <c r="AB3020">
        <v>4</v>
      </c>
      <c r="AE3020" s="16"/>
      <c r="AF3020" s="16"/>
      <c r="AG3020" s="16"/>
      <c r="AH3020" s="16"/>
      <c r="AI3020" s="16"/>
      <c r="AJ3020" s="16"/>
      <c r="AK3020">
        <v>9</v>
      </c>
      <c r="AL3020" s="16">
        <v>8</v>
      </c>
      <c r="AM3020" s="16">
        <v>10</v>
      </c>
      <c r="AN3020" s="16">
        <v>7</v>
      </c>
      <c r="AO3020" s="16">
        <v>10</v>
      </c>
      <c r="AP3020" s="16">
        <v>9</v>
      </c>
      <c r="AQ3020" s="16">
        <v>1</v>
      </c>
      <c r="AR3020" s="16">
        <v>4</v>
      </c>
      <c r="AS3020" s="16">
        <v>3</v>
      </c>
      <c r="AT3020" s="16">
        <v>2</v>
      </c>
      <c r="AU3020">
        <v>1</v>
      </c>
      <c r="AV3020">
        <v>0</v>
      </c>
      <c r="AW3020">
        <v>0</v>
      </c>
      <c r="AX3020">
        <v>0</v>
      </c>
      <c r="AY3020">
        <v>1</v>
      </c>
      <c r="AZ3020">
        <v>0</v>
      </c>
    </row>
    <row r="3021" spans="1:52" x14ac:dyDescent="0.35">
      <c r="A3021">
        <v>17665</v>
      </c>
      <c r="B3021" t="s">
        <v>69</v>
      </c>
      <c r="C3021" t="s">
        <v>74</v>
      </c>
      <c r="D3021" t="s">
        <v>68</v>
      </c>
      <c r="E3021" t="s">
        <v>86</v>
      </c>
      <c r="F3021" t="s">
        <v>198</v>
      </c>
      <c r="G3021" t="s">
        <v>93</v>
      </c>
      <c r="H3021" t="s">
        <v>98</v>
      </c>
      <c r="I3021" t="s">
        <v>201</v>
      </c>
      <c r="J3021" t="s">
        <v>111</v>
      </c>
      <c r="K3021" t="s">
        <v>202</v>
      </c>
      <c r="L3021">
        <v>5</v>
      </c>
      <c r="X3021" s="16"/>
      <c r="Y3021" t="s">
        <v>69</v>
      </c>
      <c r="AB3021">
        <v>4</v>
      </c>
      <c r="AE3021" s="16"/>
      <c r="AF3021" s="16"/>
      <c r="AG3021" s="16"/>
      <c r="AH3021" s="16"/>
      <c r="AI3021" s="16"/>
      <c r="AJ3021" s="16"/>
      <c r="AK3021">
        <v>3</v>
      </c>
      <c r="AL3021" s="16">
        <v>3</v>
      </c>
      <c r="AM3021" s="16">
        <v>2</v>
      </c>
      <c r="AN3021" s="16">
        <v>6</v>
      </c>
      <c r="AO3021" s="16">
        <v>3</v>
      </c>
      <c r="AP3021" s="16">
        <v>3</v>
      </c>
      <c r="AQ3021" s="16">
        <v>2</v>
      </c>
      <c r="AR3021" s="16">
        <v>1</v>
      </c>
      <c r="AS3021" s="16">
        <v>3</v>
      </c>
      <c r="AT3021" s="16">
        <v>4</v>
      </c>
      <c r="AU3021">
        <v>1</v>
      </c>
      <c r="AV3021">
        <v>1</v>
      </c>
      <c r="AW3021">
        <v>0</v>
      </c>
      <c r="AX3021">
        <v>0</v>
      </c>
      <c r="AY3021">
        <v>0</v>
      </c>
      <c r="AZ3021">
        <v>0</v>
      </c>
    </row>
    <row r="3022" spans="1:52" x14ac:dyDescent="0.35">
      <c r="A3022">
        <v>17672</v>
      </c>
      <c r="B3022" t="s">
        <v>69</v>
      </c>
      <c r="C3022" t="s">
        <v>74</v>
      </c>
      <c r="D3022" t="s">
        <v>68</v>
      </c>
      <c r="E3022" t="s">
        <v>78</v>
      </c>
      <c r="F3022" t="s">
        <v>92</v>
      </c>
      <c r="G3022" t="s">
        <v>94</v>
      </c>
      <c r="H3022" t="s">
        <v>99</v>
      </c>
      <c r="I3022" t="s">
        <v>207</v>
      </c>
      <c r="J3022" t="s">
        <v>111</v>
      </c>
      <c r="K3022" t="s">
        <v>116</v>
      </c>
      <c r="L3022">
        <v>9</v>
      </c>
      <c r="X3022" s="16"/>
      <c r="Y3022" t="s">
        <v>69</v>
      </c>
      <c r="AB3022">
        <v>4</v>
      </c>
      <c r="AE3022" s="16"/>
      <c r="AF3022" s="16"/>
      <c r="AG3022" s="16"/>
      <c r="AH3022" s="16"/>
      <c r="AI3022" s="16"/>
      <c r="AJ3022" s="16"/>
      <c r="AK3022">
        <v>10</v>
      </c>
      <c r="AL3022" s="16">
        <v>8</v>
      </c>
      <c r="AM3022" s="16">
        <v>7</v>
      </c>
      <c r="AN3022" s="16">
        <v>9</v>
      </c>
      <c r="AO3022" s="16">
        <v>10</v>
      </c>
      <c r="AP3022" s="16">
        <v>9</v>
      </c>
      <c r="AQ3022" s="16">
        <v>3</v>
      </c>
      <c r="AR3022" s="16">
        <v>4</v>
      </c>
      <c r="AS3022" s="16">
        <v>1</v>
      </c>
      <c r="AT3022" s="16">
        <v>2</v>
      </c>
      <c r="AU3022">
        <v>0</v>
      </c>
      <c r="AV3022">
        <v>0</v>
      </c>
      <c r="AW3022">
        <v>0</v>
      </c>
      <c r="AX3022">
        <v>1</v>
      </c>
      <c r="AY3022">
        <v>0</v>
      </c>
      <c r="AZ3022">
        <v>0</v>
      </c>
    </row>
    <row r="3023" spans="1:52" x14ac:dyDescent="0.35">
      <c r="A3023">
        <v>17673</v>
      </c>
      <c r="B3023" t="s">
        <v>69</v>
      </c>
      <c r="C3023" t="s">
        <v>74</v>
      </c>
      <c r="D3023" t="s">
        <v>68</v>
      </c>
      <c r="E3023" t="s">
        <v>86</v>
      </c>
      <c r="F3023" t="s">
        <v>198</v>
      </c>
      <c r="G3023" t="s">
        <v>95</v>
      </c>
      <c r="H3023" t="s">
        <v>97</v>
      </c>
      <c r="I3023" t="s">
        <v>209</v>
      </c>
      <c r="J3023" t="s">
        <v>111</v>
      </c>
      <c r="K3023" t="s">
        <v>204</v>
      </c>
      <c r="L3023">
        <v>6</v>
      </c>
      <c r="X3023" s="16"/>
      <c r="Y3023" t="s">
        <v>68</v>
      </c>
      <c r="Z3023">
        <v>7</v>
      </c>
      <c r="AA3023">
        <v>3</v>
      </c>
      <c r="AB3023">
        <v>5</v>
      </c>
      <c r="AC3023">
        <v>8</v>
      </c>
      <c r="AD3023" t="s">
        <v>128</v>
      </c>
      <c r="AE3023" s="16">
        <v>5</v>
      </c>
      <c r="AF3023" s="16">
        <v>4</v>
      </c>
      <c r="AG3023" s="16">
        <v>4</v>
      </c>
      <c r="AH3023" s="16">
        <v>5</v>
      </c>
      <c r="AI3023" s="16">
        <v>3</v>
      </c>
      <c r="AJ3023" s="16"/>
      <c r="AK3023">
        <v>8</v>
      </c>
      <c r="AL3023" s="16">
        <v>10</v>
      </c>
      <c r="AM3023" s="16">
        <v>9</v>
      </c>
      <c r="AN3023" s="16">
        <v>8</v>
      </c>
      <c r="AO3023" s="16">
        <v>8</v>
      </c>
      <c r="AP3023" s="16">
        <v>7</v>
      </c>
      <c r="AQ3023" s="16">
        <v>3</v>
      </c>
      <c r="AR3023" s="16">
        <v>1</v>
      </c>
      <c r="AS3023" s="16">
        <v>2</v>
      </c>
      <c r="AT3023" s="16">
        <v>4</v>
      </c>
      <c r="AU3023">
        <v>1</v>
      </c>
      <c r="AV3023">
        <v>1</v>
      </c>
      <c r="AW3023">
        <v>0</v>
      </c>
      <c r="AX3023">
        <v>0</v>
      </c>
      <c r="AY3023">
        <v>0</v>
      </c>
      <c r="AZ3023">
        <v>0</v>
      </c>
    </row>
    <row r="3024" spans="1:52" x14ac:dyDescent="0.35">
      <c r="A3024">
        <v>17675</v>
      </c>
      <c r="B3024" t="s">
        <v>69</v>
      </c>
      <c r="C3024" t="s">
        <v>74</v>
      </c>
      <c r="D3024" t="s">
        <v>68</v>
      </c>
      <c r="E3024" t="s">
        <v>78</v>
      </c>
      <c r="F3024" t="s">
        <v>198</v>
      </c>
      <c r="G3024" t="s">
        <v>96</v>
      </c>
      <c r="H3024" t="s">
        <v>98</v>
      </c>
      <c r="I3024" t="s">
        <v>197</v>
      </c>
      <c r="J3024" t="s">
        <v>110</v>
      </c>
      <c r="K3024" t="s">
        <v>202</v>
      </c>
      <c r="L3024">
        <v>10</v>
      </c>
      <c r="P3024">
        <v>7</v>
      </c>
      <c r="Q3024">
        <v>5</v>
      </c>
      <c r="R3024">
        <v>7</v>
      </c>
      <c r="S3024">
        <v>9</v>
      </c>
      <c r="T3024">
        <v>9</v>
      </c>
      <c r="U3024">
        <v>5</v>
      </c>
      <c r="V3024" t="s">
        <v>123</v>
      </c>
      <c r="X3024">
        <v>4</v>
      </c>
      <c r="Y3024" t="s">
        <v>69</v>
      </c>
      <c r="AB3024">
        <v>5</v>
      </c>
      <c r="AE3024" s="16"/>
      <c r="AF3024" s="16"/>
      <c r="AG3024" s="16"/>
      <c r="AH3024" s="16"/>
      <c r="AI3024" s="16"/>
      <c r="AJ3024" s="16"/>
      <c r="AL3024" s="16"/>
      <c r="AM3024" s="16"/>
      <c r="AN3024" s="16"/>
      <c r="AO3024" s="16"/>
      <c r="AP3024" s="16"/>
      <c r="AQ3024" s="16"/>
      <c r="AR3024" s="16"/>
      <c r="AS3024" s="16"/>
      <c r="AT3024" s="16"/>
      <c r="AU3024">
        <v>0</v>
      </c>
      <c r="AV3024">
        <v>0</v>
      </c>
      <c r="AW3024">
        <v>1</v>
      </c>
      <c r="AX3024">
        <v>0</v>
      </c>
      <c r="AY3024">
        <v>0</v>
      </c>
      <c r="AZ3024">
        <v>0</v>
      </c>
    </row>
    <row r="3025" spans="1:52" x14ac:dyDescent="0.35">
      <c r="A3025">
        <v>17679</v>
      </c>
      <c r="B3025" t="s">
        <v>69</v>
      </c>
      <c r="C3025" t="s">
        <v>74</v>
      </c>
      <c r="D3025" t="s">
        <v>68</v>
      </c>
      <c r="E3025" t="s">
        <v>86</v>
      </c>
      <c r="F3025" t="s">
        <v>196</v>
      </c>
      <c r="G3025" t="s">
        <v>96</v>
      </c>
      <c r="H3025" t="s">
        <v>98</v>
      </c>
      <c r="I3025" t="s">
        <v>203</v>
      </c>
      <c r="J3025" t="s">
        <v>111</v>
      </c>
      <c r="K3025" t="s">
        <v>202</v>
      </c>
      <c r="L3025">
        <v>9</v>
      </c>
      <c r="X3025" s="16"/>
      <c r="Y3025" t="s">
        <v>68</v>
      </c>
      <c r="Z3025">
        <v>10</v>
      </c>
      <c r="AA3025">
        <v>5</v>
      </c>
      <c r="AB3025">
        <v>4</v>
      </c>
      <c r="AC3025">
        <v>10</v>
      </c>
      <c r="AD3025" t="s">
        <v>128</v>
      </c>
      <c r="AE3025" s="16">
        <v>4</v>
      </c>
      <c r="AF3025" s="16">
        <v>5</v>
      </c>
      <c r="AG3025" s="16">
        <v>5</v>
      </c>
      <c r="AH3025" s="16">
        <v>5</v>
      </c>
      <c r="AI3025" s="16">
        <v>1</v>
      </c>
      <c r="AJ3025" s="16"/>
      <c r="AK3025">
        <v>10</v>
      </c>
      <c r="AL3025" s="16">
        <v>9</v>
      </c>
      <c r="AM3025" s="16">
        <v>9</v>
      </c>
      <c r="AN3025" s="16">
        <v>10</v>
      </c>
      <c r="AO3025" s="16">
        <v>8</v>
      </c>
      <c r="AP3025" s="16">
        <v>9</v>
      </c>
      <c r="AQ3025" s="16">
        <v>1</v>
      </c>
      <c r="AR3025" s="16">
        <v>4</v>
      </c>
      <c r="AS3025" s="16">
        <v>2</v>
      </c>
      <c r="AT3025" s="16">
        <v>3</v>
      </c>
      <c r="AU3025">
        <v>1</v>
      </c>
      <c r="AV3025">
        <v>0</v>
      </c>
      <c r="AW3025">
        <v>1</v>
      </c>
      <c r="AX3025">
        <v>1</v>
      </c>
      <c r="AY3025">
        <v>0</v>
      </c>
      <c r="AZ3025">
        <v>0</v>
      </c>
    </row>
    <row r="3026" spans="1:52" x14ac:dyDescent="0.35">
      <c r="A3026">
        <v>17683</v>
      </c>
      <c r="B3026" t="s">
        <v>69</v>
      </c>
      <c r="C3026" t="s">
        <v>74</v>
      </c>
      <c r="D3026" t="s">
        <v>68</v>
      </c>
      <c r="E3026" t="s">
        <v>76</v>
      </c>
      <c r="F3026" t="s">
        <v>208</v>
      </c>
      <c r="G3026" t="s">
        <v>93</v>
      </c>
      <c r="H3026" t="s">
        <v>98</v>
      </c>
      <c r="I3026" t="s">
        <v>206</v>
      </c>
      <c r="J3026" t="s">
        <v>111</v>
      </c>
      <c r="K3026" t="s">
        <v>202</v>
      </c>
      <c r="L3026">
        <v>9</v>
      </c>
      <c r="X3026" s="16"/>
      <c r="Y3026" t="s">
        <v>69</v>
      </c>
      <c r="AB3026">
        <v>5</v>
      </c>
      <c r="AE3026" s="16"/>
      <c r="AF3026" s="16"/>
      <c r="AG3026" s="16"/>
      <c r="AH3026" s="16"/>
      <c r="AI3026" s="16"/>
      <c r="AJ3026" s="16"/>
      <c r="AK3026">
        <v>10</v>
      </c>
      <c r="AL3026" s="16">
        <v>10</v>
      </c>
      <c r="AM3026" s="16">
        <v>10</v>
      </c>
      <c r="AN3026" s="16">
        <v>10</v>
      </c>
      <c r="AO3026" s="16">
        <v>9</v>
      </c>
      <c r="AP3026" s="16">
        <v>10</v>
      </c>
      <c r="AQ3026" s="16">
        <v>2</v>
      </c>
      <c r="AR3026" s="16">
        <v>1</v>
      </c>
      <c r="AS3026" s="16">
        <v>4</v>
      </c>
      <c r="AT3026" s="16">
        <v>3</v>
      </c>
      <c r="AU3026">
        <v>0</v>
      </c>
      <c r="AV3026">
        <v>0</v>
      </c>
      <c r="AW3026">
        <v>0</v>
      </c>
      <c r="AX3026">
        <v>0</v>
      </c>
      <c r="AY3026">
        <v>1</v>
      </c>
      <c r="AZ3026">
        <v>0</v>
      </c>
    </row>
    <row r="3027" spans="1:52" x14ac:dyDescent="0.35">
      <c r="A3027">
        <v>17690</v>
      </c>
      <c r="B3027" t="s">
        <v>69</v>
      </c>
      <c r="C3027" t="s">
        <v>74</v>
      </c>
      <c r="D3027" t="s">
        <v>68</v>
      </c>
      <c r="E3027" t="s">
        <v>83</v>
      </c>
      <c r="F3027" t="s">
        <v>200</v>
      </c>
      <c r="G3027" t="s">
        <v>95</v>
      </c>
      <c r="H3027" t="s">
        <v>97</v>
      </c>
      <c r="I3027" t="s">
        <v>203</v>
      </c>
      <c r="J3027" t="s">
        <v>111</v>
      </c>
      <c r="K3027" t="s">
        <v>202</v>
      </c>
      <c r="L3027">
        <v>10</v>
      </c>
      <c r="X3027" s="16"/>
      <c r="Y3027" t="s">
        <v>69</v>
      </c>
      <c r="AB3027">
        <v>4</v>
      </c>
      <c r="AE3027" s="16"/>
      <c r="AF3027" s="16"/>
      <c r="AG3027" s="16"/>
      <c r="AH3027" s="16"/>
      <c r="AI3027" s="16"/>
      <c r="AJ3027" s="16"/>
      <c r="AK3027">
        <v>9</v>
      </c>
      <c r="AL3027" s="16">
        <v>9</v>
      </c>
      <c r="AM3027" s="16">
        <v>10</v>
      </c>
      <c r="AN3027" s="16">
        <v>9</v>
      </c>
      <c r="AO3027" s="16">
        <v>9</v>
      </c>
      <c r="AP3027" s="16">
        <v>9</v>
      </c>
      <c r="AQ3027" s="16">
        <v>3</v>
      </c>
      <c r="AR3027" s="16">
        <v>1</v>
      </c>
      <c r="AS3027" s="16">
        <v>4</v>
      </c>
      <c r="AT3027" s="16">
        <v>2</v>
      </c>
      <c r="AU3027">
        <v>0</v>
      </c>
      <c r="AV3027">
        <v>0</v>
      </c>
      <c r="AW3027">
        <v>1</v>
      </c>
      <c r="AX3027">
        <v>0</v>
      </c>
      <c r="AY3027">
        <v>0</v>
      </c>
      <c r="AZ3027">
        <v>0</v>
      </c>
    </row>
    <row r="3028" spans="1:52" x14ac:dyDescent="0.35">
      <c r="A3028">
        <v>17691</v>
      </c>
      <c r="B3028" t="s">
        <v>69</v>
      </c>
      <c r="C3028" t="s">
        <v>74</v>
      </c>
      <c r="D3028" t="s">
        <v>68</v>
      </c>
      <c r="E3028" t="s">
        <v>79</v>
      </c>
      <c r="F3028" t="s">
        <v>198</v>
      </c>
      <c r="G3028" t="s">
        <v>95</v>
      </c>
      <c r="H3028" t="s">
        <v>97</v>
      </c>
      <c r="I3028" t="s">
        <v>203</v>
      </c>
      <c r="J3028" t="s">
        <v>111</v>
      </c>
      <c r="K3028" t="s">
        <v>116</v>
      </c>
      <c r="L3028">
        <v>9</v>
      </c>
      <c r="X3028" s="16"/>
      <c r="Y3028" t="s">
        <v>69</v>
      </c>
      <c r="AB3028">
        <v>5</v>
      </c>
      <c r="AE3028" s="16"/>
      <c r="AF3028" s="16"/>
      <c r="AG3028" s="16"/>
      <c r="AH3028" s="16"/>
      <c r="AI3028" s="16"/>
      <c r="AJ3028" s="16"/>
      <c r="AK3028">
        <v>10</v>
      </c>
      <c r="AL3028" s="16">
        <v>10</v>
      </c>
      <c r="AM3028" s="16">
        <v>10</v>
      </c>
      <c r="AN3028" s="16">
        <v>9</v>
      </c>
      <c r="AO3028" s="16">
        <v>8</v>
      </c>
      <c r="AP3028" s="16">
        <v>9</v>
      </c>
      <c r="AQ3028" s="16">
        <v>4</v>
      </c>
      <c r="AR3028" s="16">
        <v>3</v>
      </c>
      <c r="AS3028" s="16">
        <v>2</v>
      </c>
      <c r="AT3028" s="16">
        <v>1</v>
      </c>
      <c r="AU3028">
        <v>0</v>
      </c>
      <c r="AV3028">
        <v>0</v>
      </c>
      <c r="AW3028">
        <v>0</v>
      </c>
      <c r="AX3028">
        <v>1</v>
      </c>
      <c r="AY3028">
        <v>1</v>
      </c>
      <c r="AZ3028">
        <v>0</v>
      </c>
    </row>
    <row r="3029" spans="1:52" x14ac:dyDescent="0.35">
      <c r="A3029">
        <v>17692</v>
      </c>
      <c r="B3029" t="s">
        <v>69</v>
      </c>
      <c r="C3029" t="s">
        <v>74</v>
      </c>
      <c r="D3029" t="s">
        <v>68</v>
      </c>
      <c r="E3029" t="s">
        <v>77</v>
      </c>
      <c r="F3029" t="s">
        <v>196</v>
      </c>
      <c r="G3029" t="s">
        <v>93</v>
      </c>
      <c r="H3029" t="s">
        <v>97</v>
      </c>
      <c r="I3029" t="s">
        <v>199</v>
      </c>
      <c r="J3029" t="s">
        <v>111</v>
      </c>
      <c r="K3029" t="s">
        <v>202</v>
      </c>
      <c r="L3029">
        <v>3</v>
      </c>
      <c r="X3029" s="16"/>
      <c r="Y3029" t="s">
        <v>68</v>
      </c>
      <c r="Z3029">
        <v>2</v>
      </c>
      <c r="AA3029">
        <v>1</v>
      </c>
      <c r="AB3029">
        <v>5</v>
      </c>
      <c r="AC3029">
        <v>5</v>
      </c>
      <c r="AD3029" t="s">
        <v>128</v>
      </c>
      <c r="AE3029" s="16">
        <v>5</v>
      </c>
      <c r="AF3029" s="16">
        <v>5</v>
      </c>
      <c r="AG3029" s="16">
        <v>4</v>
      </c>
      <c r="AH3029" s="16">
        <v>3</v>
      </c>
      <c r="AI3029" s="16">
        <v>2</v>
      </c>
      <c r="AJ3029" s="16"/>
      <c r="AK3029">
        <v>4</v>
      </c>
      <c r="AL3029" s="16">
        <v>5</v>
      </c>
      <c r="AM3029" s="16">
        <v>8</v>
      </c>
      <c r="AN3029" s="16">
        <v>5</v>
      </c>
      <c r="AO3029" s="16">
        <v>4</v>
      </c>
      <c r="AP3029" s="16">
        <v>7</v>
      </c>
      <c r="AQ3029" s="16">
        <v>3</v>
      </c>
      <c r="AR3029" s="16">
        <v>2</v>
      </c>
      <c r="AS3029" s="16">
        <v>1</v>
      </c>
      <c r="AT3029" s="16">
        <v>4</v>
      </c>
      <c r="AU3029">
        <v>0</v>
      </c>
      <c r="AV3029">
        <v>0</v>
      </c>
      <c r="AW3029">
        <v>1</v>
      </c>
      <c r="AX3029">
        <v>0</v>
      </c>
      <c r="AY3029">
        <v>0</v>
      </c>
      <c r="AZ3029">
        <v>0</v>
      </c>
    </row>
    <row r="3030" spans="1:52" x14ac:dyDescent="0.35">
      <c r="A3030">
        <v>17693</v>
      </c>
      <c r="B3030" t="s">
        <v>69</v>
      </c>
      <c r="C3030" t="s">
        <v>74</v>
      </c>
      <c r="D3030" t="s">
        <v>68</v>
      </c>
      <c r="E3030" t="s">
        <v>79</v>
      </c>
      <c r="F3030" t="s">
        <v>198</v>
      </c>
      <c r="G3030" t="s">
        <v>94</v>
      </c>
      <c r="H3030" t="s">
        <v>97</v>
      </c>
      <c r="I3030" t="s">
        <v>206</v>
      </c>
      <c r="J3030" t="s">
        <v>111</v>
      </c>
      <c r="K3030" t="s">
        <v>202</v>
      </c>
      <c r="L3030">
        <v>9</v>
      </c>
      <c r="X3030" s="16"/>
      <c r="Y3030" t="s">
        <v>68</v>
      </c>
      <c r="Z3030">
        <v>10</v>
      </c>
      <c r="AA3030">
        <v>4</v>
      </c>
      <c r="AB3030">
        <v>5</v>
      </c>
      <c r="AC3030">
        <v>9</v>
      </c>
      <c r="AD3030" t="s">
        <v>128</v>
      </c>
      <c r="AE3030" s="16">
        <v>4</v>
      </c>
      <c r="AF3030" s="16">
        <v>3</v>
      </c>
      <c r="AG3030" s="16">
        <v>4</v>
      </c>
      <c r="AH3030" s="16">
        <v>4</v>
      </c>
      <c r="AI3030" s="16">
        <v>2</v>
      </c>
      <c r="AJ3030" s="16"/>
      <c r="AK3030">
        <v>10</v>
      </c>
      <c r="AL3030" s="16">
        <v>10</v>
      </c>
      <c r="AM3030" s="16">
        <v>9</v>
      </c>
      <c r="AN3030" s="16">
        <v>10</v>
      </c>
      <c r="AO3030" s="16">
        <v>10</v>
      </c>
      <c r="AP3030" s="16">
        <v>10</v>
      </c>
      <c r="AQ3030" s="16">
        <v>2</v>
      </c>
      <c r="AR3030" s="16">
        <v>4</v>
      </c>
      <c r="AS3030" s="16">
        <v>1</v>
      </c>
      <c r="AT3030" s="16">
        <v>3</v>
      </c>
      <c r="AU3030">
        <v>0</v>
      </c>
      <c r="AV3030">
        <v>0</v>
      </c>
      <c r="AW3030">
        <v>1</v>
      </c>
      <c r="AX3030">
        <v>0</v>
      </c>
      <c r="AY3030">
        <v>0</v>
      </c>
      <c r="AZ3030">
        <v>0</v>
      </c>
    </row>
    <row r="3031" spans="1:52" x14ac:dyDescent="0.35">
      <c r="A3031">
        <v>17695</v>
      </c>
      <c r="B3031" t="s">
        <v>69</v>
      </c>
      <c r="C3031" t="s">
        <v>74</v>
      </c>
      <c r="D3031" t="s">
        <v>68</v>
      </c>
      <c r="E3031" t="s">
        <v>77</v>
      </c>
      <c r="F3031" t="s">
        <v>208</v>
      </c>
      <c r="G3031" t="s">
        <v>94</v>
      </c>
      <c r="H3031" t="s">
        <v>98</v>
      </c>
      <c r="I3031" t="s">
        <v>206</v>
      </c>
      <c r="J3031" t="s">
        <v>111</v>
      </c>
      <c r="K3031" t="s">
        <v>116</v>
      </c>
      <c r="L3031">
        <v>7</v>
      </c>
      <c r="X3031" s="16"/>
      <c r="Y3031" t="s">
        <v>69</v>
      </c>
      <c r="AB3031">
        <v>5</v>
      </c>
      <c r="AE3031" s="16"/>
      <c r="AF3031" s="16"/>
      <c r="AG3031" s="16"/>
      <c r="AH3031" s="16"/>
      <c r="AI3031" s="16"/>
      <c r="AJ3031" s="16"/>
      <c r="AK3031">
        <v>5</v>
      </c>
      <c r="AL3031" s="16">
        <v>7</v>
      </c>
      <c r="AM3031" s="16">
        <v>5</v>
      </c>
      <c r="AN3031" s="16">
        <v>7</v>
      </c>
      <c r="AO3031" s="16">
        <v>8</v>
      </c>
      <c r="AP3031" s="16">
        <v>7</v>
      </c>
      <c r="AQ3031" s="16">
        <v>2</v>
      </c>
      <c r="AR3031" s="16">
        <v>1</v>
      </c>
      <c r="AS3031" s="16">
        <v>4</v>
      </c>
      <c r="AT3031" s="16">
        <v>3</v>
      </c>
      <c r="AU3031">
        <v>0</v>
      </c>
      <c r="AV3031">
        <v>0</v>
      </c>
      <c r="AW3031">
        <v>1</v>
      </c>
      <c r="AX3031">
        <v>1</v>
      </c>
      <c r="AY3031">
        <v>0</v>
      </c>
      <c r="AZ3031">
        <v>0</v>
      </c>
    </row>
    <row r="3032" spans="1:52" x14ac:dyDescent="0.35">
      <c r="A3032">
        <v>17696</v>
      </c>
      <c r="B3032" t="s">
        <v>69</v>
      </c>
      <c r="C3032" t="s">
        <v>74</v>
      </c>
      <c r="D3032" t="s">
        <v>68</v>
      </c>
      <c r="E3032" t="s">
        <v>75</v>
      </c>
      <c r="F3032" t="s">
        <v>196</v>
      </c>
      <c r="G3032" t="s">
        <v>93</v>
      </c>
      <c r="H3032" t="s">
        <v>98</v>
      </c>
      <c r="I3032" t="s">
        <v>205</v>
      </c>
      <c r="J3032" t="s">
        <v>111</v>
      </c>
      <c r="K3032" t="s">
        <v>204</v>
      </c>
      <c r="L3032">
        <v>9</v>
      </c>
      <c r="X3032" s="16"/>
      <c r="Y3032" t="s">
        <v>68</v>
      </c>
      <c r="Z3032">
        <v>10</v>
      </c>
      <c r="AA3032">
        <v>4</v>
      </c>
      <c r="AB3032">
        <v>5</v>
      </c>
      <c r="AC3032">
        <v>8</v>
      </c>
      <c r="AD3032" t="s">
        <v>129</v>
      </c>
      <c r="AE3032" s="16">
        <v>4</v>
      </c>
      <c r="AF3032" s="16">
        <v>4</v>
      </c>
      <c r="AG3032" s="16">
        <v>5</v>
      </c>
      <c r="AH3032" s="16">
        <v>4</v>
      </c>
      <c r="AI3032" s="16"/>
      <c r="AJ3032" s="16">
        <v>3</v>
      </c>
      <c r="AK3032">
        <v>10</v>
      </c>
      <c r="AL3032" s="16">
        <v>10</v>
      </c>
      <c r="AM3032" s="16">
        <v>9</v>
      </c>
      <c r="AN3032" s="16">
        <v>9</v>
      </c>
      <c r="AO3032" s="16">
        <v>7</v>
      </c>
      <c r="AP3032" s="16">
        <v>9</v>
      </c>
      <c r="AQ3032" s="16">
        <v>3</v>
      </c>
      <c r="AR3032" s="16">
        <v>1</v>
      </c>
      <c r="AS3032" s="16">
        <v>2</v>
      </c>
      <c r="AT3032" s="16">
        <v>4</v>
      </c>
      <c r="AU3032">
        <v>1</v>
      </c>
      <c r="AV3032">
        <v>0</v>
      </c>
      <c r="AW3032">
        <v>0</v>
      </c>
      <c r="AX3032">
        <v>0</v>
      </c>
      <c r="AY3032">
        <v>1</v>
      </c>
      <c r="AZ3032">
        <v>0</v>
      </c>
    </row>
    <row r="3033" spans="1:52" x14ac:dyDescent="0.35">
      <c r="A3033">
        <v>17698</v>
      </c>
      <c r="B3033" t="s">
        <v>69</v>
      </c>
      <c r="C3033" t="s">
        <v>74</v>
      </c>
      <c r="D3033" t="s">
        <v>68</v>
      </c>
      <c r="E3033" t="s">
        <v>86</v>
      </c>
      <c r="F3033" t="s">
        <v>200</v>
      </c>
      <c r="G3033" t="s">
        <v>96</v>
      </c>
      <c r="H3033" t="s">
        <v>98</v>
      </c>
      <c r="I3033" t="s">
        <v>209</v>
      </c>
      <c r="J3033" t="s">
        <v>111</v>
      </c>
      <c r="K3033" t="s">
        <v>113</v>
      </c>
      <c r="L3033">
        <v>10</v>
      </c>
      <c r="X3033" s="16"/>
      <c r="Y3033" t="s">
        <v>68</v>
      </c>
      <c r="Z3033">
        <v>10</v>
      </c>
      <c r="AA3033">
        <v>5</v>
      </c>
      <c r="AB3033">
        <v>4</v>
      </c>
      <c r="AC3033">
        <v>8</v>
      </c>
      <c r="AD3033" t="s">
        <v>129</v>
      </c>
      <c r="AE3033" s="16">
        <v>4</v>
      </c>
      <c r="AF3033" s="16">
        <v>5</v>
      </c>
      <c r="AG3033" s="16">
        <v>4</v>
      </c>
      <c r="AH3033" s="16">
        <v>4</v>
      </c>
      <c r="AI3033" s="16"/>
      <c r="AJ3033" s="16">
        <v>2</v>
      </c>
      <c r="AK3033">
        <v>9</v>
      </c>
      <c r="AL3033" s="16">
        <v>9</v>
      </c>
      <c r="AM3033" s="16">
        <v>9</v>
      </c>
      <c r="AN3033" s="16">
        <v>7</v>
      </c>
      <c r="AO3033" s="16">
        <v>10</v>
      </c>
      <c r="AP3033" s="16">
        <v>9</v>
      </c>
      <c r="AQ3033" s="16">
        <v>2</v>
      </c>
      <c r="AR3033" s="16">
        <v>4</v>
      </c>
      <c r="AS3033" s="16">
        <v>1</v>
      </c>
      <c r="AT3033" s="16">
        <v>3</v>
      </c>
      <c r="AU3033">
        <v>0</v>
      </c>
      <c r="AV3033">
        <v>0</v>
      </c>
      <c r="AW3033">
        <v>1</v>
      </c>
      <c r="AX3033">
        <v>0</v>
      </c>
      <c r="AY3033">
        <v>0</v>
      </c>
      <c r="AZ3033">
        <v>0</v>
      </c>
    </row>
    <row r="3034" spans="1:52" x14ac:dyDescent="0.35">
      <c r="A3034">
        <v>17699</v>
      </c>
      <c r="B3034" t="s">
        <v>69</v>
      </c>
      <c r="C3034" t="s">
        <v>74</v>
      </c>
      <c r="D3034" t="s">
        <v>68</v>
      </c>
      <c r="E3034" t="s">
        <v>82</v>
      </c>
      <c r="F3034" t="s">
        <v>198</v>
      </c>
      <c r="G3034" t="s">
        <v>95</v>
      </c>
      <c r="H3034" t="s">
        <v>100</v>
      </c>
      <c r="I3034" t="s">
        <v>197</v>
      </c>
      <c r="J3034" t="s">
        <v>110</v>
      </c>
      <c r="K3034" t="s">
        <v>116</v>
      </c>
      <c r="L3034">
        <v>6</v>
      </c>
      <c r="P3034">
        <v>7</v>
      </c>
      <c r="Q3034">
        <v>9</v>
      </c>
      <c r="R3034">
        <v>9</v>
      </c>
      <c r="S3034">
        <v>9</v>
      </c>
      <c r="T3034">
        <v>4</v>
      </c>
      <c r="U3034">
        <v>9</v>
      </c>
      <c r="V3034" t="s">
        <v>123</v>
      </c>
      <c r="X3034">
        <v>3</v>
      </c>
      <c r="Y3034" t="s">
        <v>69</v>
      </c>
      <c r="AB3034">
        <v>4</v>
      </c>
      <c r="AE3034" s="16"/>
      <c r="AF3034" s="16"/>
      <c r="AG3034" s="16"/>
      <c r="AH3034" s="16"/>
      <c r="AI3034" s="16"/>
      <c r="AJ3034" s="16"/>
      <c r="AL3034" s="16"/>
      <c r="AM3034" s="16"/>
      <c r="AN3034" s="16"/>
      <c r="AO3034" s="16"/>
      <c r="AP3034" s="16"/>
      <c r="AQ3034" s="16"/>
      <c r="AR3034" s="16"/>
      <c r="AS3034" s="16"/>
      <c r="AT3034" s="16"/>
      <c r="AU3034">
        <v>1</v>
      </c>
      <c r="AV3034">
        <v>1</v>
      </c>
      <c r="AW3034">
        <v>1</v>
      </c>
      <c r="AX3034">
        <v>0</v>
      </c>
      <c r="AY3034">
        <v>1</v>
      </c>
      <c r="AZ3034">
        <v>0</v>
      </c>
    </row>
    <row r="3035" spans="1:52" x14ac:dyDescent="0.35">
      <c r="A3035">
        <v>17701</v>
      </c>
      <c r="B3035" t="s">
        <v>69</v>
      </c>
      <c r="C3035" t="s">
        <v>74</v>
      </c>
      <c r="D3035" t="s">
        <v>68</v>
      </c>
      <c r="E3035" t="s">
        <v>84</v>
      </c>
      <c r="F3035" t="s">
        <v>200</v>
      </c>
      <c r="G3035" t="s">
        <v>94</v>
      </c>
      <c r="H3035" t="s">
        <v>97</v>
      </c>
      <c r="I3035" t="s">
        <v>203</v>
      </c>
      <c r="J3035" t="s">
        <v>110</v>
      </c>
      <c r="K3035" t="s">
        <v>204</v>
      </c>
      <c r="L3035">
        <v>9</v>
      </c>
      <c r="P3035">
        <v>9</v>
      </c>
      <c r="Q3035">
        <v>10</v>
      </c>
      <c r="R3035">
        <v>7</v>
      </c>
      <c r="S3035">
        <v>9</v>
      </c>
      <c r="T3035">
        <v>10</v>
      </c>
      <c r="U3035">
        <v>10</v>
      </c>
      <c r="V3035" t="s">
        <v>123</v>
      </c>
      <c r="X3035">
        <v>4</v>
      </c>
      <c r="Y3035" t="s">
        <v>69</v>
      </c>
      <c r="AB3035">
        <v>4</v>
      </c>
      <c r="AE3035" s="16"/>
      <c r="AF3035" s="16"/>
      <c r="AG3035" s="16"/>
      <c r="AH3035" s="16"/>
      <c r="AI3035" s="16"/>
      <c r="AJ3035" s="16"/>
      <c r="AL3035" s="16"/>
      <c r="AM3035" s="16"/>
      <c r="AN3035" s="16"/>
      <c r="AO3035" s="16"/>
      <c r="AP3035" s="16"/>
      <c r="AQ3035" s="16"/>
      <c r="AR3035" s="16"/>
      <c r="AS3035" s="16"/>
      <c r="AT3035" s="16"/>
      <c r="AU3035">
        <v>0</v>
      </c>
      <c r="AV3035">
        <v>0</v>
      </c>
      <c r="AW3035">
        <v>1</v>
      </c>
      <c r="AX3035">
        <v>1</v>
      </c>
      <c r="AY3035">
        <v>0</v>
      </c>
      <c r="AZ3035">
        <v>0</v>
      </c>
    </row>
    <row r="3036" spans="1:52" x14ac:dyDescent="0.35">
      <c r="A3036">
        <v>17702</v>
      </c>
      <c r="B3036" t="s">
        <v>69</v>
      </c>
      <c r="C3036" t="s">
        <v>74</v>
      </c>
      <c r="D3036" t="s">
        <v>68</v>
      </c>
      <c r="E3036" t="s">
        <v>82</v>
      </c>
      <c r="F3036" t="s">
        <v>198</v>
      </c>
      <c r="G3036" t="s">
        <v>95</v>
      </c>
      <c r="H3036" t="s">
        <v>98</v>
      </c>
      <c r="I3036" t="s">
        <v>199</v>
      </c>
      <c r="J3036" t="s">
        <v>111</v>
      </c>
      <c r="K3036" t="s">
        <v>116</v>
      </c>
      <c r="L3036">
        <v>9</v>
      </c>
      <c r="X3036" s="16"/>
      <c r="Y3036" t="s">
        <v>69</v>
      </c>
      <c r="AB3036">
        <v>4</v>
      </c>
      <c r="AE3036" s="16"/>
      <c r="AF3036" s="16"/>
      <c r="AG3036" s="16"/>
      <c r="AH3036" s="16"/>
      <c r="AI3036" s="16"/>
      <c r="AJ3036" s="16"/>
      <c r="AK3036">
        <v>10</v>
      </c>
      <c r="AL3036" s="16">
        <v>10</v>
      </c>
      <c r="AM3036" s="16">
        <v>8</v>
      </c>
      <c r="AN3036" s="16">
        <v>9</v>
      </c>
      <c r="AO3036" s="16">
        <v>10</v>
      </c>
      <c r="AP3036" s="16">
        <v>9</v>
      </c>
      <c r="AQ3036" s="16">
        <v>1</v>
      </c>
      <c r="AR3036" s="16">
        <v>3</v>
      </c>
      <c r="AS3036" s="16">
        <v>4</v>
      </c>
      <c r="AT3036" s="16">
        <v>2</v>
      </c>
      <c r="AU3036">
        <v>0</v>
      </c>
      <c r="AV3036">
        <v>0</v>
      </c>
      <c r="AW3036">
        <v>0</v>
      </c>
      <c r="AX3036">
        <v>1</v>
      </c>
      <c r="AY3036">
        <v>0</v>
      </c>
      <c r="AZ3036">
        <v>0</v>
      </c>
    </row>
    <row r="3037" spans="1:52" x14ac:dyDescent="0.35">
      <c r="A3037">
        <v>17707</v>
      </c>
      <c r="B3037" t="s">
        <v>69</v>
      </c>
      <c r="C3037" t="s">
        <v>74</v>
      </c>
      <c r="D3037" t="s">
        <v>68</v>
      </c>
      <c r="E3037" t="s">
        <v>85</v>
      </c>
      <c r="F3037" t="s">
        <v>198</v>
      </c>
      <c r="G3037" t="s">
        <v>94</v>
      </c>
      <c r="H3037" t="s">
        <v>97</v>
      </c>
      <c r="I3037" t="s">
        <v>207</v>
      </c>
      <c r="J3037" t="s">
        <v>111</v>
      </c>
      <c r="K3037" t="s">
        <v>204</v>
      </c>
      <c r="L3037">
        <v>4</v>
      </c>
      <c r="X3037" s="16"/>
      <c r="Y3037" t="s">
        <v>69</v>
      </c>
      <c r="AB3037">
        <v>4</v>
      </c>
      <c r="AE3037" s="16"/>
      <c r="AF3037" s="16"/>
      <c r="AG3037" s="16"/>
      <c r="AH3037" s="16"/>
      <c r="AI3037" s="16"/>
      <c r="AJ3037" s="16"/>
      <c r="AK3037">
        <v>5</v>
      </c>
      <c r="AL3037" s="16">
        <v>6</v>
      </c>
      <c r="AM3037" s="16">
        <v>5</v>
      </c>
      <c r="AN3037" s="16">
        <v>5</v>
      </c>
      <c r="AO3037" s="16">
        <v>7</v>
      </c>
      <c r="AP3037" s="16">
        <v>7</v>
      </c>
      <c r="AQ3037" s="16">
        <v>2</v>
      </c>
      <c r="AR3037" s="16">
        <v>1</v>
      </c>
      <c r="AS3037" s="16">
        <v>3</v>
      </c>
      <c r="AT3037" s="16">
        <v>4</v>
      </c>
      <c r="AU3037">
        <v>0</v>
      </c>
      <c r="AV3037">
        <v>1</v>
      </c>
      <c r="AW3037">
        <v>0</v>
      </c>
      <c r="AX3037">
        <v>0</v>
      </c>
      <c r="AY3037">
        <v>0</v>
      </c>
      <c r="AZ3037">
        <v>0</v>
      </c>
    </row>
    <row r="3038" spans="1:52" x14ac:dyDescent="0.35">
      <c r="A3038">
        <v>17718</v>
      </c>
      <c r="B3038" t="s">
        <v>69</v>
      </c>
      <c r="C3038" t="s">
        <v>74</v>
      </c>
      <c r="D3038" t="s">
        <v>68</v>
      </c>
      <c r="E3038" t="s">
        <v>78</v>
      </c>
      <c r="F3038" t="s">
        <v>200</v>
      </c>
      <c r="G3038" t="s">
        <v>95</v>
      </c>
      <c r="H3038" t="s">
        <v>97</v>
      </c>
      <c r="I3038" t="s">
        <v>207</v>
      </c>
      <c r="J3038" t="s">
        <v>111</v>
      </c>
      <c r="K3038" t="s">
        <v>202</v>
      </c>
      <c r="L3038">
        <v>9</v>
      </c>
      <c r="X3038" s="16"/>
      <c r="Y3038" t="s">
        <v>68</v>
      </c>
      <c r="Z3038">
        <v>10</v>
      </c>
      <c r="AA3038">
        <v>4</v>
      </c>
      <c r="AB3038">
        <v>5</v>
      </c>
      <c r="AC3038">
        <v>9</v>
      </c>
      <c r="AD3038" t="s">
        <v>129</v>
      </c>
      <c r="AE3038" s="16">
        <v>4</v>
      </c>
      <c r="AF3038" s="16">
        <v>3</v>
      </c>
      <c r="AG3038" s="16">
        <v>4</v>
      </c>
      <c r="AH3038" s="16">
        <v>4</v>
      </c>
      <c r="AI3038" s="16"/>
      <c r="AJ3038" s="16">
        <v>2</v>
      </c>
      <c r="AK3038">
        <v>10</v>
      </c>
      <c r="AL3038" s="16">
        <v>10</v>
      </c>
      <c r="AM3038" s="16">
        <v>8</v>
      </c>
      <c r="AN3038" s="16">
        <v>8</v>
      </c>
      <c r="AO3038" s="16">
        <v>7</v>
      </c>
      <c r="AP3038" s="16">
        <v>10</v>
      </c>
      <c r="AQ3038" s="16">
        <v>3</v>
      </c>
      <c r="AR3038" s="16">
        <v>1</v>
      </c>
      <c r="AS3038" s="16">
        <v>2</v>
      </c>
      <c r="AT3038" s="16">
        <v>4</v>
      </c>
      <c r="AU3038">
        <v>1</v>
      </c>
      <c r="AV3038">
        <v>0</v>
      </c>
      <c r="AW3038">
        <v>0</v>
      </c>
      <c r="AX3038">
        <v>0</v>
      </c>
      <c r="AY3038">
        <v>0</v>
      </c>
      <c r="AZ3038">
        <v>0</v>
      </c>
    </row>
    <row r="3039" spans="1:52" x14ac:dyDescent="0.35">
      <c r="A3039">
        <v>17721</v>
      </c>
      <c r="B3039" t="s">
        <v>69</v>
      </c>
      <c r="C3039" t="s">
        <v>74</v>
      </c>
      <c r="D3039" t="s">
        <v>68</v>
      </c>
      <c r="E3039" t="s">
        <v>81</v>
      </c>
      <c r="F3039" t="s">
        <v>196</v>
      </c>
      <c r="G3039" t="s">
        <v>93</v>
      </c>
      <c r="H3039" t="s">
        <v>98</v>
      </c>
      <c r="I3039" t="s">
        <v>207</v>
      </c>
      <c r="J3039" t="s">
        <v>111</v>
      </c>
      <c r="K3039" t="s">
        <v>202</v>
      </c>
      <c r="L3039">
        <v>9</v>
      </c>
      <c r="X3039" s="16"/>
      <c r="Y3039" t="s">
        <v>69</v>
      </c>
      <c r="AB3039">
        <v>5</v>
      </c>
      <c r="AE3039" s="16"/>
      <c r="AF3039" s="16"/>
      <c r="AG3039" s="16"/>
      <c r="AH3039" s="16"/>
      <c r="AI3039" s="16"/>
      <c r="AJ3039" s="16"/>
      <c r="AK3039">
        <v>10</v>
      </c>
      <c r="AL3039" s="16">
        <v>10</v>
      </c>
      <c r="AM3039" s="16">
        <v>8</v>
      </c>
      <c r="AN3039" s="16">
        <v>9</v>
      </c>
      <c r="AO3039" s="16">
        <v>7</v>
      </c>
      <c r="AP3039" s="16">
        <v>9</v>
      </c>
      <c r="AQ3039" s="16">
        <v>3</v>
      </c>
      <c r="AR3039" s="16">
        <v>2</v>
      </c>
      <c r="AS3039" s="16">
        <v>1</v>
      </c>
      <c r="AT3039" s="16">
        <v>4</v>
      </c>
      <c r="AU3039">
        <v>0</v>
      </c>
      <c r="AV3039">
        <v>1</v>
      </c>
      <c r="AW3039">
        <v>1</v>
      </c>
      <c r="AX3039">
        <v>0</v>
      </c>
      <c r="AY3039">
        <v>0</v>
      </c>
      <c r="AZ3039">
        <v>0</v>
      </c>
    </row>
    <row r="3040" spans="1:52" x14ac:dyDescent="0.35">
      <c r="A3040">
        <v>17722</v>
      </c>
      <c r="B3040" t="s">
        <v>69</v>
      </c>
      <c r="C3040" t="s">
        <v>74</v>
      </c>
      <c r="D3040" t="s">
        <v>68</v>
      </c>
      <c r="E3040" t="s">
        <v>82</v>
      </c>
      <c r="F3040" t="s">
        <v>208</v>
      </c>
      <c r="G3040" t="s">
        <v>94</v>
      </c>
      <c r="H3040" t="s">
        <v>98</v>
      </c>
      <c r="I3040" t="s">
        <v>197</v>
      </c>
      <c r="J3040" t="s">
        <v>111</v>
      </c>
      <c r="K3040" t="s">
        <v>204</v>
      </c>
      <c r="L3040">
        <v>9</v>
      </c>
      <c r="X3040" s="16"/>
      <c r="Y3040" t="s">
        <v>69</v>
      </c>
      <c r="AB3040">
        <v>4</v>
      </c>
      <c r="AE3040" s="16"/>
      <c r="AF3040" s="16"/>
      <c r="AG3040" s="16"/>
      <c r="AH3040" s="16"/>
      <c r="AI3040" s="16"/>
      <c r="AJ3040" s="16"/>
      <c r="AK3040">
        <v>10</v>
      </c>
      <c r="AL3040" s="16">
        <v>10</v>
      </c>
      <c r="AM3040" s="16">
        <v>10</v>
      </c>
      <c r="AN3040" s="16">
        <v>9</v>
      </c>
      <c r="AO3040" s="16">
        <v>7</v>
      </c>
      <c r="AP3040" s="16">
        <v>9</v>
      </c>
      <c r="AQ3040" s="16">
        <v>1</v>
      </c>
      <c r="AR3040" s="16">
        <v>4</v>
      </c>
      <c r="AS3040" s="16">
        <v>3</v>
      </c>
      <c r="AT3040" s="16">
        <v>2</v>
      </c>
      <c r="AU3040">
        <v>0</v>
      </c>
      <c r="AV3040">
        <v>1</v>
      </c>
      <c r="AW3040">
        <v>0</v>
      </c>
      <c r="AX3040">
        <v>0</v>
      </c>
      <c r="AY3040">
        <v>1</v>
      </c>
      <c r="AZ3040">
        <v>0</v>
      </c>
    </row>
    <row r="3041" spans="1:52" x14ac:dyDescent="0.35">
      <c r="A3041">
        <v>17724</v>
      </c>
      <c r="B3041" t="s">
        <v>69</v>
      </c>
      <c r="C3041" t="s">
        <v>74</v>
      </c>
      <c r="D3041" t="s">
        <v>68</v>
      </c>
      <c r="E3041" t="s">
        <v>80</v>
      </c>
      <c r="F3041" t="s">
        <v>196</v>
      </c>
      <c r="G3041" t="s">
        <v>95</v>
      </c>
      <c r="H3041" t="s">
        <v>99</v>
      </c>
      <c r="I3041" t="s">
        <v>206</v>
      </c>
      <c r="J3041" t="s">
        <v>110</v>
      </c>
      <c r="K3041" t="s">
        <v>204</v>
      </c>
      <c r="L3041">
        <v>9</v>
      </c>
      <c r="P3041">
        <v>9</v>
      </c>
      <c r="Q3041">
        <v>8</v>
      </c>
      <c r="R3041">
        <v>10</v>
      </c>
      <c r="S3041">
        <v>8</v>
      </c>
      <c r="T3041">
        <v>9</v>
      </c>
      <c r="U3041">
        <v>8</v>
      </c>
      <c r="V3041" t="s">
        <v>122</v>
      </c>
      <c r="X3041">
        <v>4</v>
      </c>
      <c r="Y3041" t="s">
        <v>69</v>
      </c>
      <c r="AB3041">
        <v>5</v>
      </c>
      <c r="AE3041" s="16"/>
      <c r="AF3041" s="16"/>
      <c r="AG3041" s="16"/>
      <c r="AH3041" s="16"/>
      <c r="AI3041" s="16"/>
      <c r="AJ3041" s="16"/>
      <c r="AL3041" s="16"/>
      <c r="AM3041" s="16"/>
      <c r="AN3041" s="16"/>
      <c r="AO3041" s="16"/>
      <c r="AP3041" s="16"/>
      <c r="AQ3041" s="16"/>
      <c r="AR3041" s="16"/>
      <c r="AS3041" s="16"/>
      <c r="AT3041" s="16"/>
      <c r="AU3041">
        <v>0</v>
      </c>
      <c r="AV3041">
        <v>0</v>
      </c>
      <c r="AW3041">
        <v>1</v>
      </c>
      <c r="AX3041">
        <v>0</v>
      </c>
      <c r="AY3041">
        <v>0</v>
      </c>
      <c r="AZ3041">
        <v>0</v>
      </c>
    </row>
    <row r="3042" spans="1:52" x14ac:dyDescent="0.35">
      <c r="A3042">
        <v>17727</v>
      </c>
      <c r="B3042" t="s">
        <v>69</v>
      </c>
      <c r="C3042" t="s">
        <v>74</v>
      </c>
      <c r="D3042" t="s">
        <v>68</v>
      </c>
      <c r="E3042" t="s">
        <v>83</v>
      </c>
      <c r="F3042" t="s">
        <v>198</v>
      </c>
      <c r="G3042" t="s">
        <v>95</v>
      </c>
      <c r="H3042" t="s">
        <v>97</v>
      </c>
      <c r="I3042" t="s">
        <v>197</v>
      </c>
      <c r="J3042" t="s">
        <v>112</v>
      </c>
      <c r="K3042" t="s">
        <v>116</v>
      </c>
      <c r="L3042">
        <v>10</v>
      </c>
      <c r="X3042" s="16"/>
      <c r="Y3042" t="s">
        <v>68</v>
      </c>
      <c r="Z3042">
        <v>9</v>
      </c>
      <c r="AA3042">
        <v>4</v>
      </c>
      <c r="AB3042">
        <v>4</v>
      </c>
      <c r="AC3042">
        <v>8</v>
      </c>
      <c r="AD3042" t="s">
        <v>128</v>
      </c>
      <c r="AE3042" s="16">
        <v>5</v>
      </c>
      <c r="AF3042" s="16">
        <v>3</v>
      </c>
      <c r="AG3042" s="16">
        <v>5</v>
      </c>
      <c r="AH3042" s="16">
        <v>4</v>
      </c>
      <c r="AI3042" s="16">
        <v>2</v>
      </c>
      <c r="AJ3042" s="16"/>
      <c r="AK3042">
        <v>9</v>
      </c>
      <c r="AL3042" s="16">
        <v>7</v>
      </c>
      <c r="AM3042" s="16">
        <v>8</v>
      </c>
      <c r="AN3042" s="16">
        <v>7</v>
      </c>
      <c r="AO3042" s="16">
        <v>7</v>
      </c>
      <c r="AP3042" s="16">
        <v>10</v>
      </c>
      <c r="AQ3042" s="16">
        <v>1</v>
      </c>
      <c r="AR3042" s="16">
        <v>4</v>
      </c>
      <c r="AS3042" s="16">
        <v>3</v>
      </c>
      <c r="AT3042" s="16">
        <v>2</v>
      </c>
      <c r="AU3042">
        <v>1</v>
      </c>
      <c r="AV3042">
        <v>0</v>
      </c>
      <c r="AW3042">
        <v>0</v>
      </c>
      <c r="AX3042">
        <v>0</v>
      </c>
      <c r="AY3042">
        <v>0</v>
      </c>
      <c r="AZ3042">
        <v>0</v>
      </c>
    </row>
    <row r="3043" spans="1:52" x14ac:dyDescent="0.35">
      <c r="A3043">
        <v>17728</v>
      </c>
      <c r="B3043" t="s">
        <v>69</v>
      </c>
      <c r="C3043" t="s">
        <v>74</v>
      </c>
      <c r="D3043" t="s">
        <v>68</v>
      </c>
      <c r="E3043" t="s">
        <v>83</v>
      </c>
      <c r="F3043" t="s">
        <v>208</v>
      </c>
      <c r="G3043" t="s">
        <v>94</v>
      </c>
      <c r="H3043" t="s">
        <v>98</v>
      </c>
      <c r="I3043" t="s">
        <v>207</v>
      </c>
      <c r="J3043" t="s">
        <v>111</v>
      </c>
      <c r="K3043" t="s">
        <v>204</v>
      </c>
      <c r="L3043">
        <v>6</v>
      </c>
      <c r="X3043" s="16"/>
      <c r="Y3043" t="s">
        <v>69</v>
      </c>
      <c r="AB3043">
        <v>4</v>
      </c>
      <c r="AE3043" s="16"/>
      <c r="AF3043" s="16"/>
      <c r="AG3043" s="16"/>
      <c r="AH3043" s="16"/>
      <c r="AI3043" s="16"/>
      <c r="AJ3043" s="16"/>
      <c r="AK3043">
        <v>7</v>
      </c>
      <c r="AL3043" s="16">
        <v>7</v>
      </c>
      <c r="AM3043" s="16">
        <v>9</v>
      </c>
      <c r="AN3043" s="16">
        <v>8</v>
      </c>
      <c r="AO3043" s="16">
        <v>7</v>
      </c>
      <c r="AP3043" s="16">
        <v>8</v>
      </c>
      <c r="AQ3043" s="16">
        <v>3</v>
      </c>
      <c r="AR3043" s="16">
        <v>2</v>
      </c>
      <c r="AS3043" s="16">
        <v>4</v>
      </c>
      <c r="AT3043" s="16">
        <v>1</v>
      </c>
      <c r="AU3043">
        <v>0</v>
      </c>
      <c r="AV3043">
        <v>1</v>
      </c>
      <c r="AW3043">
        <v>0</v>
      </c>
      <c r="AX3043">
        <v>0</v>
      </c>
      <c r="AY3043">
        <v>0</v>
      </c>
      <c r="AZ3043">
        <v>0</v>
      </c>
    </row>
    <row r="3044" spans="1:52" x14ac:dyDescent="0.35">
      <c r="A3044">
        <v>17734</v>
      </c>
      <c r="B3044" t="s">
        <v>69</v>
      </c>
      <c r="C3044" t="s">
        <v>74</v>
      </c>
      <c r="D3044" t="s">
        <v>68</v>
      </c>
      <c r="E3044" t="s">
        <v>77</v>
      </c>
      <c r="F3044" t="s">
        <v>198</v>
      </c>
      <c r="G3044" t="s">
        <v>94</v>
      </c>
      <c r="H3044" t="s">
        <v>97</v>
      </c>
      <c r="I3044" t="s">
        <v>205</v>
      </c>
      <c r="J3044" t="s">
        <v>111</v>
      </c>
      <c r="K3044" t="s">
        <v>202</v>
      </c>
      <c r="L3044">
        <v>9</v>
      </c>
      <c r="X3044" s="16"/>
      <c r="Y3044" t="s">
        <v>69</v>
      </c>
      <c r="AB3044">
        <v>4</v>
      </c>
      <c r="AE3044" s="16"/>
      <c r="AF3044" s="16"/>
      <c r="AG3044" s="16"/>
      <c r="AH3044" s="16"/>
      <c r="AI3044" s="16"/>
      <c r="AJ3044" s="16"/>
      <c r="AK3044">
        <v>10</v>
      </c>
      <c r="AL3044" s="16">
        <v>10</v>
      </c>
      <c r="AM3044" s="16">
        <v>7</v>
      </c>
      <c r="AN3044" s="16">
        <v>7</v>
      </c>
      <c r="AO3044" s="16">
        <v>7</v>
      </c>
      <c r="AP3044" s="16">
        <v>9</v>
      </c>
      <c r="AQ3044" s="16">
        <v>1</v>
      </c>
      <c r="AR3044" s="16">
        <v>3</v>
      </c>
      <c r="AS3044" s="16">
        <v>2</v>
      </c>
      <c r="AT3044" s="16">
        <v>4</v>
      </c>
      <c r="AU3044">
        <v>1</v>
      </c>
      <c r="AV3044">
        <v>1</v>
      </c>
      <c r="AW3044">
        <v>0</v>
      </c>
      <c r="AX3044">
        <v>1</v>
      </c>
      <c r="AY3044">
        <v>0</v>
      </c>
      <c r="AZ3044">
        <v>0</v>
      </c>
    </row>
    <row r="3045" spans="1:52" x14ac:dyDescent="0.35">
      <c r="A3045">
        <v>17738</v>
      </c>
      <c r="B3045" t="s">
        <v>69</v>
      </c>
      <c r="C3045" t="s">
        <v>74</v>
      </c>
      <c r="D3045" t="s">
        <v>68</v>
      </c>
      <c r="E3045" t="s">
        <v>86</v>
      </c>
      <c r="F3045" t="s">
        <v>208</v>
      </c>
      <c r="G3045" t="s">
        <v>96</v>
      </c>
      <c r="H3045" t="s">
        <v>98</v>
      </c>
      <c r="I3045" t="s">
        <v>201</v>
      </c>
      <c r="J3045" t="s">
        <v>111</v>
      </c>
      <c r="K3045" t="s">
        <v>204</v>
      </c>
      <c r="L3045">
        <v>9</v>
      </c>
      <c r="X3045" s="16"/>
      <c r="Y3045" t="s">
        <v>68</v>
      </c>
      <c r="Z3045">
        <v>10</v>
      </c>
      <c r="AA3045">
        <v>4</v>
      </c>
      <c r="AB3045">
        <v>5</v>
      </c>
      <c r="AC3045">
        <v>9</v>
      </c>
      <c r="AD3045" t="s">
        <v>128</v>
      </c>
      <c r="AE3045" s="16">
        <v>1</v>
      </c>
      <c r="AF3045" s="16">
        <v>3</v>
      </c>
      <c r="AG3045" s="16">
        <v>2</v>
      </c>
      <c r="AH3045" s="16">
        <v>2</v>
      </c>
      <c r="AI3045" s="16">
        <v>1</v>
      </c>
      <c r="AJ3045" s="16"/>
      <c r="AK3045">
        <v>10</v>
      </c>
      <c r="AL3045" s="16">
        <v>10</v>
      </c>
      <c r="AM3045" s="16">
        <v>9</v>
      </c>
      <c r="AN3045" s="16">
        <v>7</v>
      </c>
      <c r="AO3045" s="16">
        <v>9</v>
      </c>
      <c r="AP3045" s="16">
        <v>9</v>
      </c>
      <c r="AQ3045" s="16">
        <v>1</v>
      </c>
      <c r="AR3045" s="16">
        <v>2</v>
      </c>
      <c r="AS3045" s="16">
        <v>4</v>
      </c>
      <c r="AT3045" s="16">
        <v>3</v>
      </c>
      <c r="AU3045">
        <v>0</v>
      </c>
      <c r="AV3045">
        <v>1</v>
      </c>
      <c r="AW3045">
        <v>1</v>
      </c>
      <c r="AX3045">
        <v>1</v>
      </c>
      <c r="AY3045">
        <v>0</v>
      </c>
      <c r="AZ3045">
        <v>0</v>
      </c>
    </row>
    <row r="3046" spans="1:52" x14ac:dyDescent="0.35">
      <c r="A3046">
        <v>17739</v>
      </c>
      <c r="B3046" t="s">
        <v>69</v>
      </c>
      <c r="C3046" t="s">
        <v>74</v>
      </c>
      <c r="D3046" t="s">
        <v>68</v>
      </c>
      <c r="E3046" t="s">
        <v>78</v>
      </c>
      <c r="F3046" t="s">
        <v>200</v>
      </c>
      <c r="G3046" t="s">
        <v>94</v>
      </c>
      <c r="H3046" t="s">
        <v>98</v>
      </c>
      <c r="I3046" t="s">
        <v>197</v>
      </c>
      <c r="J3046" t="s">
        <v>111</v>
      </c>
      <c r="K3046" t="s">
        <v>204</v>
      </c>
      <c r="L3046">
        <v>9</v>
      </c>
      <c r="X3046" s="16"/>
      <c r="Y3046" t="s">
        <v>69</v>
      </c>
      <c r="AB3046">
        <v>4</v>
      </c>
      <c r="AE3046" s="16"/>
      <c r="AF3046" s="16"/>
      <c r="AG3046" s="16"/>
      <c r="AH3046" s="16"/>
      <c r="AI3046" s="16"/>
      <c r="AJ3046" s="16"/>
      <c r="AK3046">
        <v>10</v>
      </c>
      <c r="AL3046" s="16">
        <v>10</v>
      </c>
      <c r="AM3046" s="16">
        <v>10</v>
      </c>
      <c r="AN3046" s="16">
        <v>9</v>
      </c>
      <c r="AO3046" s="16">
        <v>7</v>
      </c>
      <c r="AP3046" s="16">
        <v>9</v>
      </c>
      <c r="AQ3046" s="16">
        <v>2</v>
      </c>
      <c r="AR3046" s="16">
        <v>1</v>
      </c>
      <c r="AS3046" s="16">
        <v>3</v>
      </c>
      <c r="AT3046" s="16">
        <v>4</v>
      </c>
      <c r="AU3046">
        <v>0</v>
      </c>
      <c r="AV3046">
        <v>0</v>
      </c>
      <c r="AW3046">
        <v>0</v>
      </c>
      <c r="AX3046">
        <v>1</v>
      </c>
      <c r="AY3046">
        <v>1</v>
      </c>
      <c r="AZ3046">
        <v>0</v>
      </c>
    </row>
    <row r="3047" spans="1:52" x14ac:dyDescent="0.35">
      <c r="A3047">
        <v>17740</v>
      </c>
      <c r="B3047" t="s">
        <v>69</v>
      </c>
      <c r="C3047" t="s">
        <v>74</v>
      </c>
      <c r="D3047" t="s">
        <v>68</v>
      </c>
      <c r="E3047" t="s">
        <v>78</v>
      </c>
      <c r="F3047" t="s">
        <v>200</v>
      </c>
      <c r="G3047" t="s">
        <v>94</v>
      </c>
      <c r="H3047" t="s">
        <v>98</v>
      </c>
      <c r="I3047" t="s">
        <v>207</v>
      </c>
      <c r="J3047" t="s">
        <v>111</v>
      </c>
      <c r="K3047" t="s">
        <v>204</v>
      </c>
      <c r="L3047">
        <v>6</v>
      </c>
      <c r="X3047" s="16"/>
      <c r="Y3047" t="s">
        <v>69</v>
      </c>
      <c r="AB3047">
        <v>4</v>
      </c>
      <c r="AE3047" s="16"/>
      <c r="AF3047" s="16"/>
      <c r="AG3047" s="16"/>
      <c r="AH3047" s="16"/>
      <c r="AI3047" s="16"/>
      <c r="AJ3047" s="16"/>
      <c r="AK3047">
        <v>7</v>
      </c>
      <c r="AL3047" s="16">
        <v>8</v>
      </c>
      <c r="AM3047" s="16">
        <v>7</v>
      </c>
      <c r="AN3047" s="16">
        <v>7</v>
      </c>
      <c r="AO3047" s="16">
        <v>10</v>
      </c>
      <c r="AP3047" s="16">
        <v>9</v>
      </c>
      <c r="AQ3047" s="16">
        <v>3</v>
      </c>
      <c r="AR3047" s="16">
        <v>2</v>
      </c>
      <c r="AS3047" s="16">
        <v>4</v>
      </c>
      <c r="AT3047" s="16">
        <v>1</v>
      </c>
      <c r="AU3047">
        <v>1</v>
      </c>
      <c r="AV3047">
        <v>1</v>
      </c>
      <c r="AW3047">
        <v>0</v>
      </c>
      <c r="AX3047">
        <v>0</v>
      </c>
      <c r="AY3047">
        <v>0</v>
      </c>
      <c r="AZ3047">
        <v>0</v>
      </c>
    </row>
    <row r="3048" spans="1:52" x14ac:dyDescent="0.35">
      <c r="A3048">
        <v>17741</v>
      </c>
      <c r="B3048" t="s">
        <v>69</v>
      </c>
      <c r="C3048" t="s">
        <v>74</v>
      </c>
      <c r="D3048" t="s">
        <v>68</v>
      </c>
      <c r="E3048" t="s">
        <v>75</v>
      </c>
      <c r="F3048" t="s">
        <v>196</v>
      </c>
      <c r="G3048" t="s">
        <v>96</v>
      </c>
      <c r="H3048" t="s">
        <v>98</v>
      </c>
      <c r="I3048" t="s">
        <v>197</v>
      </c>
      <c r="J3048" t="s">
        <v>110</v>
      </c>
      <c r="K3048" t="s">
        <v>202</v>
      </c>
      <c r="L3048">
        <v>7</v>
      </c>
      <c r="P3048">
        <v>8</v>
      </c>
      <c r="Q3048">
        <v>4</v>
      </c>
      <c r="R3048">
        <v>5</v>
      </c>
      <c r="S3048">
        <v>9</v>
      </c>
      <c r="T3048">
        <v>10</v>
      </c>
      <c r="U3048">
        <v>4</v>
      </c>
      <c r="V3048" t="s">
        <v>125</v>
      </c>
      <c r="X3048">
        <v>5</v>
      </c>
      <c r="Y3048" t="s">
        <v>69</v>
      </c>
      <c r="AB3048">
        <v>4</v>
      </c>
      <c r="AE3048" s="16"/>
      <c r="AF3048" s="16"/>
      <c r="AG3048" s="16"/>
      <c r="AH3048" s="16"/>
      <c r="AI3048" s="16"/>
      <c r="AJ3048" s="16"/>
      <c r="AL3048" s="16"/>
      <c r="AM3048" s="16"/>
      <c r="AN3048" s="16"/>
      <c r="AO3048" s="16"/>
      <c r="AP3048" s="16"/>
      <c r="AQ3048" s="16"/>
      <c r="AR3048" s="16"/>
      <c r="AS3048" s="16"/>
      <c r="AT3048" s="16"/>
      <c r="AU3048">
        <v>0</v>
      </c>
      <c r="AV3048">
        <v>0</v>
      </c>
      <c r="AW3048">
        <v>1</v>
      </c>
      <c r="AX3048">
        <v>1</v>
      </c>
      <c r="AY3048">
        <v>1</v>
      </c>
      <c r="AZ3048">
        <v>0</v>
      </c>
    </row>
    <row r="3049" spans="1:52" x14ac:dyDescent="0.35">
      <c r="A3049">
        <v>17744</v>
      </c>
      <c r="B3049" t="s">
        <v>69</v>
      </c>
      <c r="C3049" t="s">
        <v>74</v>
      </c>
      <c r="D3049" t="s">
        <v>68</v>
      </c>
      <c r="E3049" t="s">
        <v>83</v>
      </c>
      <c r="F3049" t="s">
        <v>198</v>
      </c>
      <c r="G3049" t="s">
        <v>95</v>
      </c>
      <c r="H3049" t="s">
        <v>97</v>
      </c>
      <c r="I3049" t="s">
        <v>203</v>
      </c>
      <c r="J3049" t="s">
        <v>111</v>
      </c>
      <c r="K3049" t="s">
        <v>204</v>
      </c>
      <c r="L3049">
        <v>9</v>
      </c>
      <c r="X3049" s="16"/>
      <c r="Y3049" t="s">
        <v>69</v>
      </c>
      <c r="AB3049">
        <v>5</v>
      </c>
      <c r="AE3049" s="16"/>
      <c r="AF3049" s="16"/>
      <c r="AG3049" s="16"/>
      <c r="AH3049" s="16"/>
      <c r="AI3049" s="16"/>
      <c r="AJ3049" s="16"/>
      <c r="AK3049">
        <v>10</v>
      </c>
      <c r="AL3049" s="16">
        <v>10</v>
      </c>
      <c r="AM3049" s="16">
        <v>7</v>
      </c>
      <c r="AN3049" s="16">
        <v>9</v>
      </c>
      <c r="AO3049" s="16">
        <v>7</v>
      </c>
      <c r="AP3049" s="16">
        <v>9</v>
      </c>
      <c r="AQ3049" s="16">
        <v>2</v>
      </c>
      <c r="AR3049" s="16">
        <v>1</v>
      </c>
      <c r="AS3049" s="16">
        <v>3</v>
      </c>
      <c r="AT3049" s="16">
        <v>4</v>
      </c>
      <c r="AU3049">
        <v>1</v>
      </c>
      <c r="AV3049">
        <v>0</v>
      </c>
      <c r="AW3049">
        <v>1</v>
      </c>
      <c r="AX3049">
        <v>1</v>
      </c>
      <c r="AY3049">
        <v>0</v>
      </c>
      <c r="AZ3049">
        <v>0</v>
      </c>
    </row>
    <row r="3050" spans="1:52" x14ac:dyDescent="0.35">
      <c r="A3050">
        <v>17745</v>
      </c>
      <c r="B3050" t="s">
        <v>69</v>
      </c>
      <c r="C3050" t="s">
        <v>74</v>
      </c>
      <c r="D3050" t="s">
        <v>68</v>
      </c>
      <c r="E3050" t="s">
        <v>76</v>
      </c>
      <c r="F3050" t="s">
        <v>198</v>
      </c>
      <c r="G3050" t="s">
        <v>95</v>
      </c>
      <c r="H3050" t="s">
        <v>97</v>
      </c>
      <c r="I3050" t="s">
        <v>201</v>
      </c>
      <c r="J3050" t="s">
        <v>111</v>
      </c>
      <c r="K3050" t="s">
        <v>202</v>
      </c>
      <c r="L3050">
        <v>5</v>
      </c>
      <c r="X3050" s="16"/>
      <c r="Y3050" t="s">
        <v>69</v>
      </c>
      <c r="AB3050">
        <v>4</v>
      </c>
      <c r="AE3050" s="16"/>
      <c r="AF3050" s="16"/>
      <c r="AG3050" s="16"/>
      <c r="AH3050" s="16"/>
      <c r="AI3050" s="16"/>
      <c r="AJ3050" s="16"/>
      <c r="AK3050">
        <v>6</v>
      </c>
      <c r="AL3050" s="16">
        <v>7</v>
      </c>
      <c r="AM3050" s="16">
        <v>6</v>
      </c>
      <c r="AN3050" s="16">
        <v>5</v>
      </c>
      <c r="AO3050" s="16">
        <v>9</v>
      </c>
      <c r="AP3050" s="16">
        <v>8</v>
      </c>
      <c r="AQ3050" s="16">
        <v>2</v>
      </c>
      <c r="AR3050" s="16">
        <v>1</v>
      </c>
      <c r="AS3050" s="16">
        <v>4</v>
      </c>
      <c r="AT3050" s="16">
        <v>3</v>
      </c>
      <c r="AU3050">
        <v>1</v>
      </c>
      <c r="AV3050">
        <v>1</v>
      </c>
      <c r="AW3050">
        <v>0</v>
      </c>
      <c r="AX3050">
        <v>0</v>
      </c>
      <c r="AY3050">
        <v>0</v>
      </c>
      <c r="AZ3050">
        <v>0</v>
      </c>
    </row>
    <row r="3051" spans="1:52" x14ac:dyDescent="0.35">
      <c r="A3051">
        <v>17747</v>
      </c>
      <c r="B3051" t="s">
        <v>69</v>
      </c>
      <c r="C3051" t="s">
        <v>74</v>
      </c>
      <c r="D3051" t="s">
        <v>68</v>
      </c>
      <c r="E3051" t="s">
        <v>80</v>
      </c>
      <c r="F3051" t="s">
        <v>198</v>
      </c>
      <c r="G3051" t="s">
        <v>95</v>
      </c>
      <c r="H3051" t="s">
        <v>98</v>
      </c>
      <c r="I3051" t="s">
        <v>209</v>
      </c>
      <c r="J3051" t="s">
        <v>111</v>
      </c>
      <c r="K3051" t="s">
        <v>202</v>
      </c>
      <c r="L3051">
        <v>9</v>
      </c>
      <c r="X3051" s="16"/>
      <c r="Y3051" t="s">
        <v>69</v>
      </c>
      <c r="AB3051">
        <v>5</v>
      </c>
      <c r="AE3051" s="16"/>
      <c r="AF3051" s="16"/>
      <c r="AG3051" s="16"/>
      <c r="AH3051" s="16"/>
      <c r="AI3051" s="16"/>
      <c r="AJ3051" s="16"/>
      <c r="AK3051">
        <v>10</v>
      </c>
      <c r="AL3051" s="16">
        <v>10</v>
      </c>
      <c r="AM3051" s="16">
        <v>8</v>
      </c>
      <c r="AN3051" s="16">
        <v>7</v>
      </c>
      <c r="AO3051" s="16">
        <v>7</v>
      </c>
      <c r="AP3051" s="16">
        <v>10</v>
      </c>
      <c r="AQ3051" s="16">
        <v>3</v>
      </c>
      <c r="AR3051" s="16">
        <v>4</v>
      </c>
      <c r="AS3051" s="16">
        <v>1</v>
      </c>
      <c r="AT3051" s="16">
        <v>2</v>
      </c>
      <c r="AU3051">
        <v>1</v>
      </c>
      <c r="AV3051">
        <v>0</v>
      </c>
      <c r="AW3051">
        <v>0</v>
      </c>
      <c r="AX3051">
        <v>0</v>
      </c>
      <c r="AY3051">
        <v>0</v>
      </c>
      <c r="AZ3051">
        <v>0</v>
      </c>
    </row>
    <row r="3052" spans="1:52" x14ac:dyDescent="0.35">
      <c r="A3052">
        <v>17750</v>
      </c>
      <c r="B3052" t="s">
        <v>69</v>
      </c>
      <c r="C3052" t="s">
        <v>74</v>
      </c>
      <c r="D3052" t="s">
        <v>68</v>
      </c>
      <c r="E3052" t="s">
        <v>82</v>
      </c>
      <c r="F3052" t="s">
        <v>196</v>
      </c>
      <c r="G3052" t="s">
        <v>95</v>
      </c>
      <c r="H3052" t="s">
        <v>97</v>
      </c>
      <c r="I3052" t="s">
        <v>206</v>
      </c>
      <c r="J3052" t="s">
        <v>111</v>
      </c>
      <c r="K3052" t="s">
        <v>204</v>
      </c>
      <c r="L3052">
        <v>6</v>
      </c>
      <c r="X3052" s="16"/>
      <c r="Y3052" t="s">
        <v>69</v>
      </c>
      <c r="AB3052">
        <v>4</v>
      </c>
      <c r="AE3052" s="16"/>
      <c r="AF3052" s="16"/>
      <c r="AG3052" s="16"/>
      <c r="AH3052" s="16"/>
      <c r="AI3052" s="16"/>
      <c r="AJ3052" s="16"/>
      <c r="AK3052">
        <v>4</v>
      </c>
      <c r="AL3052" s="16">
        <v>7</v>
      </c>
      <c r="AM3052" s="16">
        <v>3</v>
      </c>
      <c r="AN3052" s="16">
        <v>7</v>
      </c>
      <c r="AO3052" s="16">
        <v>5</v>
      </c>
      <c r="AP3052" s="16">
        <v>4</v>
      </c>
      <c r="AQ3052" s="16">
        <v>4</v>
      </c>
      <c r="AR3052" s="16">
        <v>3</v>
      </c>
      <c r="AS3052" s="16">
        <v>2</v>
      </c>
      <c r="AT3052" s="16">
        <v>1</v>
      </c>
      <c r="AU3052">
        <v>0</v>
      </c>
      <c r="AV3052">
        <v>0</v>
      </c>
      <c r="AW3052">
        <v>1</v>
      </c>
      <c r="AX3052">
        <v>1</v>
      </c>
      <c r="AY3052">
        <v>1</v>
      </c>
      <c r="AZ3052">
        <v>0</v>
      </c>
    </row>
    <row r="3053" spans="1:52" x14ac:dyDescent="0.35">
      <c r="A3053">
        <v>17752</v>
      </c>
      <c r="B3053" t="s">
        <v>69</v>
      </c>
      <c r="C3053" t="s">
        <v>74</v>
      </c>
      <c r="D3053" t="s">
        <v>68</v>
      </c>
      <c r="E3053" t="s">
        <v>81</v>
      </c>
      <c r="F3053" t="s">
        <v>198</v>
      </c>
      <c r="G3053" t="s">
        <v>95</v>
      </c>
      <c r="H3053" t="s">
        <v>97</v>
      </c>
      <c r="I3053" t="s">
        <v>206</v>
      </c>
      <c r="J3053" t="s">
        <v>110</v>
      </c>
      <c r="K3053" t="s">
        <v>116</v>
      </c>
      <c r="L3053">
        <v>7</v>
      </c>
      <c r="P3053">
        <v>7</v>
      </c>
      <c r="Q3053">
        <v>9</v>
      </c>
      <c r="R3053">
        <v>6</v>
      </c>
      <c r="S3053">
        <v>9</v>
      </c>
      <c r="T3053">
        <v>9</v>
      </c>
      <c r="U3053">
        <v>9</v>
      </c>
      <c r="V3053" t="s">
        <v>122</v>
      </c>
      <c r="X3053">
        <v>5</v>
      </c>
      <c r="Y3053" t="s">
        <v>68</v>
      </c>
      <c r="Z3053">
        <v>7</v>
      </c>
      <c r="AA3053">
        <v>5</v>
      </c>
      <c r="AB3053">
        <v>5</v>
      </c>
      <c r="AC3053">
        <v>8</v>
      </c>
      <c r="AD3053" t="s">
        <v>128</v>
      </c>
      <c r="AE3053" s="16">
        <v>4</v>
      </c>
      <c r="AF3053" s="16">
        <v>5</v>
      </c>
      <c r="AG3053" s="16">
        <v>5</v>
      </c>
      <c r="AH3053" s="16">
        <v>4</v>
      </c>
      <c r="AI3053" s="16">
        <v>2</v>
      </c>
      <c r="AJ3053" s="16"/>
      <c r="AL3053" s="16"/>
      <c r="AM3053" s="16"/>
      <c r="AN3053" s="16"/>
      <c r="AO3053" s="16"/>
      <c r="AP3053" s="16"/>
      <c r="AQ3053" s="16"/>
      <c r="AR3053" s="16"/>
      <c r="AS3053" s="16"/>
      <c r="AT3053" s="16"/>
      <c r="AU3053">
        <v>0</v>
      </c>
      <c r="AV3053">
        <v>0</v>
      </c>
      <c r="AW3053">
        <v>0</v>
      </c>
      <c r="AX3053">
        <v>0</v>
      </c>
      <c r="AY3053">
        <v>1</v>
      </c>
      <c r="AZ3053">
        <v>0</v>
      </c>
    </row>
    <row r="3054" spans="1:52" x14ac:dyDescent="0.35">
      <c r="A3054">
        <v>17753</v>
      </c>
      <c r="B3054" t="s">
        <v>69</v>
      </c>
      <c r="C3054" t="s">
        <v>74</v>
      </c>
      <c r="D3054" t="s">
        <v>68</v>
      </c>
      <c r="E3054" t="s">
        <v>80</v>
      </c>
      <c r="F3054" t="s">
        <v>196</v>
      </c>
      <c r="G3054" t="s">
        <v>95</v>
      </c>
      <c r="H3054" t="s">
        <v>98</v>
      </c>
      <c r="I3054" t="s">
        <v>199</v>
      </c>
      <c r="J3054" t="s">
        <v>110</v>
      </c>
      <c r="K3054" t="s">
        <v>204</v>
      </c>
      <c r="L3054">
        <v>6</v>
      </c>
      <c r="P3054">
        <v>4</v>
      </c>
      <c r="Q3054">
        <v>2</v>
      </c>
      <c r="R3054">
        <v>4</v>
      </c>
      <c r="S3054">
        <v>5</v>
      </c>
      <c r="T3054">
        <v>7</v>
      </c>
      <c r="U3054">
        <v>2</v>
      </c>
      <c r="V3054" t="s">
        <v>122</v>
      </c>
      <c r="X3054">
        <v>4</v>
      </c>
      <c r="Y3054" t="s">
        <v>68</v>
      </c>
      <c r="Z3054">
        <v>5</v>
      </c>
      <c r="AA3054">
        <v>5</v>
      </c>
      <c r="AB3054">
        <v>4</v>
      </c>
      <c r="AC3054">
        <v>6</v>
      </c>
      <c r="AD3054" t="s">
        <v>129</v>
      </c>
      <c r="AE3054" s="16">
        <v>5</v>
      </c>
      <c r="AF3054" s="16">
        <v>5</v>
      </c>
      <c r="AG3054" s="16">
        <v>4</v>
      </c>
      <c r="AH3054" s="16">
        <v>3</v>
      </c>
      <c r="AI3054" s="16"/>
      <c r="AJ3054" s="16">
        <v>2</v>
      </c>
      <c r="AL3054" s="16"/>
      <c r="AM3054" s="16"/>
      <c r="AN3054" s="16"/>
      <c r="AO3054" s="16"/>
      <c r="AP3054" s="16"/>
      <c r="AQ3054" s="16"/>
      <c r="AR3054" s="16"/>
      <c r="AS3054" s="16"/>
      <c r="AT3054" s="16"/>
      <c r="AU3054">
        <v>0</v>
      </c>
      <c r="AV3054">
        <v>0</v>
      </c>
      <c r="AW3054">
        <v>0</v>
      </c>
      <c r="AX3054">
        <v>1</v>
      </c>
      <c r="AY3054">
        <v>0</v>
      </c>
      <c r="AZ3054">
        <v>0</v>
      </c>
    </row>
    <row r="3055" spans="1:52" x14ac:dyDescent="0.35">
      <c r="A3055">
        <v>17755</v>
      </c>
      <c r="B3055" t="s">
        <v>69</v>
      </c>
      <c r="C3055" t="s">
        <v>74</v>
      </c>
      <c r="D3055" t="s">
        <v>68</v>
      </c>
      <c r="E3055" t="s">
        <v>80</v>
      </c>
      <c r="F3055" t="s">
        <v>200</v>
      </c>
      <c r="G3055" t="s">
        <v>94</v>
      </c>
      <c r="H3055" t="s">
        <v>98</v>
      </c>
      <c r="I3055" t="s">
        <v>199</v>
      </c>
      <c r="J3055" t="s">
        <v>111</v>
      </c>
      <c r="K3055" t="s">
        <v>116</v>
      </c>
      <c r="L3055">
        <v>6</v>
      </c>
      <c r="X3055" s="16"/>
      <c r="Y3055" t="s">
        <v>69</v>
      </c>
      <c r="AB3055">
        <v>5</v>
      </c>
      <c r="AE3055" s="16"/>
      <c r="AF3055" s="16"/>
      <c r="AG3055" s="16"/>
      <c r="AH3055" s="16"/>
      <c r="AI3055" s="16"/>
      <c r="AJ3055" s="16"/>
      <c r="AK3055">
        <v>7</v>
      </c>
      <c r="AL3055" s="16">
        <v>10</v>
      </c>
      <c r="AM3055" s="16">
        <v>7</v>
      </c>
      <c r="AN3055" s="16">
        <v>8</v>
      </c>
      <c r="AO3055" s="16">
        <v>10</v>
      </c>
      <c r="AP3055" s="16">
        <v>8</v>
      </c>
      <c r="AQ3055" s="16">
        <v>1</v>
      </c>
      <c r="AR3055" s="16">
        <v>2</v>
      </c>
      <c r="AS3055" s="16">
        <v>3</v>
      </c>
      <c r="AT3055" s="16">
        <v>4</v>
      </c>
      <c r="AU3055">
        <v>1</v>
      </c>
      <c r="AV3055">
        <v>0</v>
      </c>
      <c r="AW3055">
        <v>0</v>
      </c>
      <c r="AX3055">
        <v>1</v>
      </c>
      <c r="AY3055">
        <v>0</v>
      </c>
      <c r="AZ3055">
        <v>0</v>
      </c>
    </row>
    <row r="3056" spans="1:52" x14ac:dyDescent="0.35">
      <c r="A3056">
        <v>17757</v>
      </c>
      <c r="B3056" t="s">
        <v>69</v>
      </c>
      <c r="C3056" t="s">
        <v>74</v>
      </c>
      <c r="D3056" t="s">
        <v>68</v>
      </c>
      <c r="E3056" t="s">
        <v>79</v>
      </c>
      <c r="F3056" t="s">
        <v>198</v>
      </c>
      <c r="G3056" t="s">
        <v>95</v>
      </c>
      <c r="H3056" t="s">
        <v>98</v>
      </c>
      <c r="I3056" t="s">
        <v>199</v>
      </c>
      <c r="J3056" t="s">
        <v>111</v>
      </c>
      <c r="K3056" t="s">
        <v>204</v>
      </c>
      <c r="L3056">
        <v>9</v>
      </c>
      <c r="X3056" s="16"/>
      <c r="Y3056" t="s">
        <v>69</v>
      </c>
      <c r="AB3056">
        <v>5</v>
      </c>
      <c r="AE3056" s="16"/>
      <c r="AF3056" s="16"/>
      <c r="AG3056" s="16"/>
      <c r="AH3056" s="16"/>
      <c r="AI3056" s="16"/>
      <c r="AJ3056" s="16"/>
      <c r="AK3056">
        <v>10</v>
      </c>
      <c r="AL3056" s="16">
        <v>9</v>
      </c>
      <c r="AM3056" s="16">
        <v>7</v>
      </c>
      <c r="AN3056" s="16">
        <v>9</v>
      </c>
      <c r="AO3056" s="16">
        <v>8</v>
      </c>
      <c r="AP3056" s="16">
        <v>9</v>
      </c>
      <c r="AQ3056" s="16">
        <v>2</v>
      </c>
      <c r="AR3056" s="16">
        <v>1</v>
      </c>
      <c r="AS3056" s="16">
        <v>3</v>
      </c>
      <c r="AT3056" s="16">
        <v>4</v>
      </c>
      <c r="AU3056">
        <v>0</v>
      </c>
      <c r="AV3056">
        <v>0</v>
      </c>
      <c r="AW3056">
        <v>0</v>
      </c>
      <c r="AX3056">
        <v>1</v>
      </c>
      <c r="AY3056">
        <v>0</v>
      </c>
      <c r="AZ3056">
        <v>0</v>
      </c>
    </row>
    <row r="3057" spans="1:52" x14ac:dyDescent="0.35">
      <c r="A3057">
        <v>17758</v>
      </c>
      <c r="B3057" t="s">
        <v>69</v>
      </c>
      <c r="C3057" t="s">
        <v>74</v>
      </c>
      <c r="D3057" t="s">
        <v>68</v>
      </c>
      <c r="E3057" t="s">
        <v>76</v>
      </c>
      <c r="F3057" t="s">
        <v>198</v>
      </c>
      <c r="G3057" t="s">
        <v>95</v>
      </c>
      <c r="H3057" t="s">
        <v>99</v>
      </c>
      <c r="I3057" t="s">
        <v>205</v>
      </c>
      <c r="J3057" t="s">
        <v>111</v>
      </c>
      <c r="K3057" t="s">
        <v>202</v>
      </c>
      <c r="L3057">
        <v>10</v>
      </c>
      <c r="X3057" s="16"/>
      <c r="Y3057" t="s">
        <v>69</v>
      </c>
      <c r="AB3057">
        <v>4</v>
      </c>
      <c r="AE3057" s="16"/>
      <c r="AF3057" s="16"/>
      <c r="AG3057" s="16"/>
      <c r="AH3057" s="16"/>
      <c r="AI3057" s="16"/>
      <c r="AJ3057" s="16"/>
      <c r="AK3057">
        <v>9</v>
      </c>
      <c r="AL3057" s="16">
        <v>7</v>
      </c>
      <c r="AM3057" s="16">
        <v>8</v>
      </c>
      <c r="AN3057" s="16">
        <v>8</v>
      </c>
      <c r="AO3057" s="16">
        <v>10</v>
      </c>
      <c r="AP3057" s="16">
        <v>10</v>
      </c>
      <c r="AQ3057" s="16">
        <v>2</v>
      </c>
      <c r="AR3057" s="16">
        <v>4</v>
      </c>
      <c r="AS3057" s="16">
        <v>1</v>
      </c>
      <c r="AT3057" s="16">
        <v>3</v>
      </c>
      <c r="AU3057">
        <v>1</v>
      </c>
      <c r="AV3057">
        <v>0</v>
      </c>
      <c r="AW3057">
        <v>0</v>
      </c>
      <c r="AX3057">
        <v>1</v>
      </c>
      <c r="AY3057">
        <v>0</v>
      </c>
      <c r="AZ3057">
        <v>0</v>
      </c>
    </row>
    <row r="3058" spans="1:52" x14ac:dyDescent="0.35">
      <c r="A3058">
        <v>17759</v>
      </c>
      <c r="B3058" t="s">
        <v>69</v>
      </c>
      <c r="C3058" t="s">
        <v>74</v>
      </c>
      <c r="D3058" t="s">
        <v>68</v>
      </c>
      <c r="E3058" t="s">
        <v>81</v>
      </c>
      <c r="F3058" t="s">
        <v>198</v>
      </c>
      <c r="G3058" t="s">
        <v>93</v>
      </c>
      <c r="H3058" t="s">
        <v>98</v>
      </c>
      <c r="I3058" t="s">
        <v>209</v>
      </c>
      <c r="J3058" t="s">
        <v>111</v>
      </c>
      <c r="K3058" t="s">
        <v>204</v>
      </c>
      <c r="L3058">
        <v>9</v>
      </c>
      <c r="X3058" s="16"/>
      <c r="Y3058" t="s">
        <v>69</v>
      </c>
      <c r="AB3058">
        <v>5</v>
      </c>
      <c r="AE3058" s="16"/>
      <c r="AF3058" s="16"/>
      <c r="AG3058" s="16"/>
      <c r="AH3058" s="16"/>
      <c r="AI3058" s="16"/>
      <c r="AJ3058" s="16"/>
      <c r="AK3058">
        <v>10</v>
      </c>
      <c r="AL3058" s="16">
        <v>10</v>
      </c>
      <c r="AM3058" s="16">
        <v>8</v>
      </c>
      <c r="AN3058" s="16">
        <v>9</v>
      </c>
      <c r="AO3058" s="16">
        <v>10</v>
      </c>
      <c r="AP3058" s="16">
        <v>9</v>
      </c>
      <c r="AQ3058" s="16">
        <v>4</v>
      </c>
      <c r="AR3058" s="16">
        <v>1</v>
      </c>
      <c r="AS3058" s="16">
        <v>3</v>
      </c>
      <c r="AT3058" s="16">
        <v>2</v>
      </c>
      <c r="AU3058">
        <v>0</v>
      </c>
      <c r="AV3058">
        <v>0</v>
      </c>
      <c r="AW3058">
        <v>0</v>
      </c>
      <c r="AX3058">
        <v>1</v>
      </c>
      <c r="AY3058">
        <v>0</v>
      </c>
      <c r="AZ3058">
        <v>0</v>
      </c>
    </row>
    <row r="3059" spans="1:52" x14ac:dyDescent="0.35">
      <c r="A3059">
        <v>17761</v>
      </c>
      <c r="B3059" t="s">
        <v>69</v>
      </c>
      <c r="C3059" t="s">
        <v>74</v>
      </c>
      <c r="D3059" t="s">
        <v>68</v>
      </c>
      <c r="E3059" t="s">
        <v>76</v>
      </c>
      <c r="F3059" t="s">
        <v>208</v>
      </c>
      <c r="G3059" t="s">
        <v>96</v>
      </c>
      <c r="H3059" t="s">
        <v>98</v>
      </c>
      <c r="I3059" t="s">
        <v>207</v>
      </c>
      <c r="J3059" t="s">
        <v>110</v>
      </c>
      <c r="K3059" t="s">
        <v>202</v>
      </c>
      <c r="L3059">
        <v>9</v>
      </c>
      <c r="P3059">
        <v>9</v>
      </c>
      <c r="Q3059">
        <v>8</v>
      </c>
      <c r="R3059">
        <v>8</v>
      </c>
      <c r="S3059">
        <v>8</v>
      </c>
      <c r="T3059">
        <v>9</v>
      </c>
      <c r="U3059">
        <v>8</v>
      </c>
      <c r="V3059" t="s">
        <v>123</v>
      </c>
      <c r="X3059">
        <v>4</v>
      </c>
      <c r="Y3059" t="s">
        <v>68</v>
      </c>
      <c r="Z3059">
        <v>8</v>
      </c>
      <c r="AA3059">
        <v>5</v>
      </c>
      <c r="AB3059">
        <v>5</v>
      </c>
      <c r="AC3059">
        <v>9</v>
      </c>
      <c r="AD3059" t="s">
        <v>128</v>
      </c>
      <c r="AE3059" s="16">
        <v>5</v>
      </c>
      <c r="AF3059" s="16">
        <v>4</v>
      </c>
      <c r="AG3059" s="16">
        <v>5</v>
      </c>
      <c r="AH3059" s="16">
        <v>5</v>
      </c>
      <c r="AI3059" s="16">
        <v>2</v>
      </c>
      <c r="AJ3059" s="16"/>
      <c r="AL3059" s="16"/>
      <c r="AM3059" s="16"/>
      <c r="AN3059" s="16"/>
      <c r="AO3059" s="16"/>
      <c r="AP3059" s="16"/>
      <c r="AQ3059" s="16"/>
      <c r="AR3059" s="16"/>
      <c r="AS3059" s="16"/>
      <c r="AT3059" s="16"/>
      <c r="AU3059">
        <v>1</v>
      </c>
      <c r="AV3059">
        <v>0</v>
      </c>
      <c r="AW3059">
        <v>0</v>
      </c>
      <c r="AX3059">
        <v>0</v>
      </c>
      <c r="AY3059">
        <v>0</v>
      </c>
      <c r="AZ3059">
        <v>0</v>
      </c>
    </row>
    <row r="3060" spans="1:52" x14ac:dyDescent="0.35">
      <c r="A3060">
        <v>17764</v>
      </c>
      <c r="B3060" t="s">
        <v>69</v>
      </c>
      <c r="C3060" t="s">
        <v>74</v>
      </c>
      <c r="D3060" t="s">
        <v>68</v>
      </c>
      <c r="E3060" t="s">
        <v>76</v>
      </c>
      <c r="F3060" t="s">
        <v>200</v>
      </c>
      <c r="G3060" t="s">
        <v>95</v>
      </c>
      <c r="H3060" t="s">
        <v>97</v>
      </c>
      <c r="I3060" t="s">
        <v>197</v>
      </c>
      <c r="J3060" t="s">
        <v>110</v>
      </c>
      <c r="K3060" t="s">
        <v>202</v>
      </c>
      <c r="L3060">
        <v>8</v>
      </c>
      <c r="P3060">
        <v>10</v>
      </c>
      <c r="Q3060">
        <v>7</v>
      </c>
      <c r="R3060">
        <v>9</v>
      </c>
      <c r="S3060">
        <v>10</v>
      </c>
      <c r="T3060">
        <v>8</v>
      </c>
      <c r="U3060">
        <v>9</v>
      </c>
      <c r="V3060" t="s">
        <v>124</v>
      </c>
      <c r="X3060">
        <v>3</v>
      </c>
      <c r="Y3060" t="s">
        <v>68</v>
      </c>
      <c r="Z3060">
        <v>10</v>
      </c>
      <c r="AA3060">
        <v>5</v>
      </c>
      <c r="AB3060">
        <v>3</v>
      </c>
      <c r="AC3060">
        <v>7</v>
      </c>
      <c r="AD3060" t="s">
        <v>129</v>
      </c>
      <c r="AE3060" s="16">
        <v>5</v>
      </c>
      <c r="AF3060" s="16">
        <v>5</v>
      </c>
      <c r="AG3060" s="16">
        <v>4</v>
      </c>
      <c r="AH3060" s="16">
        <v>5</v>
      </c>
      <c r="AI3060" s="16"/>
      <c r="AJ3060" s="16">
        <v>1</v>
      </c>
      <c r="AL3060" s="16"/>
      <c r="AM3060" s="16"/>
      <c r="AN3060" s="16"/>
      <c r="AO3060" s="16"/>
      <c r="AP3060" s="16"/>
      <c r="AQ3060" s="16"/>
      <c r="AR3060" s="16"/>
      <c r="AS3060" s="16"/>
      <c r="AT3060" s="16"/>
      <c r="AU3060">
        <v>1</v>
      </c>
      <c r="AV3060">
        <v>1</v>
      </c>
      <c r="AW3060">
        <v>1</v>
      </c>
      <c r="AX3060">
        <v>0</v>
      </c>
      <c r="AY3060">
        <v>1</v>
      </c>
      <c r="AZ3060">
        <v>0</v>
      </c>
    </row>
    <row r="3061" spans="1:52" x14ac:dyDescent="0.35">
      <c r="A3061">
        <v>17765</v>
      </c>
      <c r="B3061" t="s">
        <v>69</v>
      </c>
      <c r="C3061" t="s">
        <v>74</v>
      </c>
      <c r="D3061" t="s">
        <v>68</v>
      </c>
      <c r="E3061" t="s">
        <v>83</v>
      </c>
      <c r="F3061" t="s">
        <v>198</v>
      </c>
      <c r="G3061" t="s">
        <v>96</v>
      </c>
      <c r="H3061" t="s">
        <v>98</v>
      </c>
      <c r="I3061" t="s">
        <v>199</v>
      </c>
      <c r="J3061" t="s">
        <v>112</v>
      </c>
      <c r="K3061" t="s">
        <v>113</v>
      </c>
      <c r="L3061">
        <v>9</v>
      </c>
      <c r="X3061" s="16"/>
      <c r="Y3061" t="s">
        <v>69</v>
      </c>
      <c r="AB3061">
        <v>5</v>
      </c>
      <c r="AE3061" s="16"/>
      <c r="AF3061" s="16"/>
      <c r="AG3061" s="16"/>
      <c r="AH3061" s="16"/>
      <c r="AI3061" s="16"/>
      <c r="AJ3061" s="16"/>
      <c r="AK3061">
        <v>10</v>
      </c>
      <c r="AL3061" s="16">
        <v>10</v>
      </c>
      <c r="AM3061" s="16">
        <v>8</v>
      </c>
      <c r="AN3061" s="16">
        <v>7</v>
      </c>
      <c r="AO3061" s="16">
        <v>10</v>
      </c>
      <c r="AP3061" s="16">
        <v>9</v>
      </c>
      <c r="AQ3061" s="16">
        <v>1</v>
      </c>
      <c r="AR3061" s="16">
        <v>3</v>
      </c>
      <c r="AS3061" s="16">
        <v>2</v>
      </c>
      <c r="AT3061" s="16">
        <v>4</v>
      </c>
      <c r="AU3061">
        <v>0</v>
      </c>
      <c r="AV3061">
        <v>0</v>
      </c>
      <c r="AW3061">
        <v>0</v>
      </c>
      <c r="AX3061">
        <v>1</v>
      </c>
      <c r="AY3061">
        <v>0</v>
      </c>
      <c r="AZ3061">
        <v>0</v>
      </c>
    </row>
    <row r="3062" spans="1:52" x14ac:dyDescent="0.35">
      <c r="A3062">
        <v>17768</v>
      </c>
      <c r="B3062" t="s">
        <v>69</v>
      </c>
      <c r="C3062" t="s">
        <v>74</v>
      </c>
      <c r="D3062" t="s">
        <v>68</v>
      </c>
      <c r="E3062" t="s">
        <v>75</v>
      </c>
      <c r="F3062" t="s">
        <v>196</v>
      </c>
      <c r="G3062" t="s">
        <v>96</v>
      </c>
      <c r="H3062" t="s">
        <v>97</v>
      </c>
      <c r="I3062" t="s">
        <v>205</v>
      </c>
      <c r="J3062" t="s">
        <v>110</v>
      </c>
      <c r="K3062" t="s">
        <v>116</v>
      </c>
      <c r="L3062">
        <v>10</v>
      </c>
      <c r="P3062">
        <v>10</v>
      </c>
      <c r="Q3062">
        <v>10</v>
      </c>
      <c r="R3062">
        <v>10</v>
      </c>
      <c r="S3062">
        <v>10</v>
      </c>
      <c r="T3062">
        <v>8</v>
      </c>
      <c r="U3062">
        <v>10</v>
      </c>
      <c r="V3062" t="s">
        <v>126</v>
      </c>
      <c r="X3062">
        <v>4</v>
      </c>
      <c r="Y3062" t="s">
        <v>69</v>
      </c>
      <c r="AB3062">
        <v>4</v>
      </c>
      <c r="AE3062" s="16"/>
      <c r="AF3062" s="16"/>
      <c r="AG3062" s="16"/>
      <c r="AH3062" s="16"/>
      <c r="AI3062" s="16"/>
      <c r="AJ3062" s="16"/>
      <c r="AL3062" s="16"/>
      <c r="AM3062" s="16"/>
      <c r="AN3062" s="16"/>
      <c r="AO3062" s="16"/>
      <c r="AP3062" s="16"/>
      <c r="AQ3062" s="16"/>
      <c r="AR3062" s="16"/>
      <c r="AS3062" s="16"/>
      <c r="AT3062" s="16"/>
      <c r="AU3062">
        <v>1</v>
      </c>
      <c r="AV3062">
        <v>1</v>
      </c>
      <c r="AW3062">
        <v>0</v>
      </c>
      <c r="AX3062">
        <v>1</v>
      </c>
      <c r="AY3062">
        <v>0</v>
      </c>
      <c r="AZ3062">
        <v>0</v>
      </c>
    </row>
    <row r="3063" spans="1:52" x14ac:dyDescent="0.35">
      <c r="A3063">
        <v>17771</v>
      </c>
      <c r="B3063" t="s">
        <v>69</v>
      </c>
      <c r="C3063" t="s">
        <v>74</v>
      </c>
      <c r="D3063" t="s">
        <v>68</v>
      </c>
      <c r="E3063" t="s">
        <v>75</v>
      </c>
      <c r="F3063" t="s">
        <v>198</v>
      </c>
      <c r="G3063" t="s">
        <v>96</v>
      </c>
      <c r="H3063" t="s">
        <v>98</v>
      </c>
      <c r="I3063" t="s">
        <v>207</v>
      </c>
      <c r="J3063" t="s">
        <v>111</v>
      </c>
      <c r="K3063" t="s">
        <v>202</v>
      </c>
      <c r="L3063">
        <v>5</v>
      </c>
      <c r="X3063" s="16"/>
      <c r="Y3063" t="s">
        <v>69</v>
      </c>
      <c r="AB3063">
        <v>3</v>
      </c>
      <c r="AE3063" s="16"/>
      <c r="AF3063" s="16"/>
      <c r="AG3063" s="16"/>
      <c r="AH3063" s="16"/>
      <c r="AI3063" s="16"/>
      <c r="AJ3063" s="16"/>
      <c r="AK3063">
        <v>4</v>
      </c>
      <c r="AL3063" s="16">
        <v>5</v>
      </c>
      <c r="AM3063" s="16">
        <v>5</v>
      </c>
      <c r="AN3063" s="16">
        <v>3</v>
      </c>
      <c r="AO3063" s="16">
        <v>4</v>
      </c>
      <c r="AP3063" s="16">
        <v>3</v>
      </c>
      <c r="AQ3063" s="16">
        <v>3</v>
      </c>
      <c r="AR3063" s="16">
        <v>4</v>
      </c>
      <c r="AS3063" s="16">
        <v>2</v>
      </c>
      <c r="AT3063" s="16">
        <v>1</v>
      </c>
      <c r="AU3063">
        <v>0</v>
      </c>
      <c r="AV3063">
        <v>1</v>
      </c>
      <c r="AW3063">
        <v>0</v>
      </c>
      <c r="AX3063">
        <v>0</v>
      </c>
      <c r="AY3063">
        <v>0</v>
      </c>
      <c r="AZ3063">
        <v>0</v>
      </c>
    </row>
    <row r="3064" spans="1:52" x14ac:dyDescent="0.35">
      <c r="A3064">
        <v>17774</v>
      </c>
      <c r="B3064" t="s">
        <v>69</v>
      </c>
      <c r="C3064" t="s">
        <v>74</v>
      </c>
      <c r="D3064" t="s">
        <v>68</v>
      </c>
      <c r="E3064" t="s">
        <v>79</v>
      </c>
      <c r="F3064" t="s">
        <v>196</v>
      </c>
      <c r="G3064" t="s">
        <v>96</v>
      </c>
      <c r="H3064" t="s">
        <v>99</v>
      </c>
      <c r="I3064" t="s">
        <v>197</v>
      </c>
      <c r="J3064" t="s">
        <v>112</v>
      </c>
      <c r="K3064" t="s">
        <v>204</v>
      </c>
      <c r="L3064">
        <v>6</v>
      </c>
      <c r="X3064" s="16"/>
      <c r="Y3064" t="s">
        <v>68</v>
      </c>
      <c r="Z3064">
        <v>5</v>
      </c>
      <c r="AA3064">
        <v>4</v>
      </c>
      <c r="AB3064">
        <v>5</v>
      </c>
      <c r="AC3064">
        <v>6</v>
      </c>
      <c r="AD3064" t="s">
        <v>129</v>
      </c>
      <c r="AE3064" s="16">
        <v>2</v>
      </c>
      <c r="AF3064" s="16">
        <v>2</v>
      </c>
      <c r="AG3064" s="16">
        <v>3</v>
      </c>
      <c r="AH3064" s="16">
        <v>3</v>
      </c>
      <c r="AI3064" s="16"/>
      <c r="AJ3064" s="16">
        <v>2</v>
      </c>
      <c r="AK3064">
        <v>3</v>
      </c>
      <c r="AL3064" s="16">
        <v>3</v>
      </c>
      <c r="AM3064" s="16">
        <v>5</v>
      </c>
      <c r="AN3064" s="16">
        <v>4</v>
      </c>
      <c r="AO3064" s="16">
        <v>6</v>
      </c>
      <c r="AP3064" s="16">
        <v>6</v>
      </c>
      <c r="AQ3064" s="16">
        <v>2</v>
      </c>
      <c r="AR3064" s="16">
        <v>4</v>
      </c>
      <c r="AS3064" s="16">
        <v>1</v>
      </c>
      <c r="AT3064" s="16">
        <v>3</v>
      </c>
      <c r="AU3064">
        <v>1</v>
      </c>
      <c r="AV3064">
        <v>1</v>
      </c>
      <c r="AW3064">
        <v>0</v>
      </c>
      <c r="AX3064">
        <v>0</v>
      </c>
      <c r="AY3064">
        <v>1</v>
      </c>
      <c r="AZ3064">
        <v>0</v>
      </c>
    </row>
    <row r="3065" spans="1:52" x14ac:dyDescent="0.35">
      <c r="A3065">
        <v>17775</v>
      </c>
      <c r="B3065" t="s">
        <v>69</v>
      </c>
      <c r="C3065" t="s">
        <v>74</v>
      </c>
      <c r="D3065" t="s">
        <v>68</v>
      </c>
      <c r="E3065" t="s">
        <v>80</v>
      </c>
      <c r="F3065" t="s">
        <v>196</v>
      </c>
      <c r="G3065" t="s">
        <v>95</v>
      </c>
      <c r="H3065" t="s">
        <v>98</v>
      </c>
      <c r="I3065" t="s">
        <v>206</v>
      </c>
      <c r="J3065" t="s">
        <v>111</v>
      </c>
      <c r="K3065" t="s">
        <v>202</v>
      </c>
      <c r="L3065">
        <v>9</v>
      </c>
      <c r="X3065" s="16"/>
      <c r="Y3065" t="s">
        <v>69</v>
      </c>
      <c r="AB3065">
        <v>5</v>
      </c>
      <c r="AE3065" s="16"/>
      <c r="AF3065" s="16"/>
      <c r="AG3065" s="16"/>
      <c r="AH3065" s="16"/>
      <c r="AI3065" s="16"/>
      <c r="AJ3065" s="16"/>
      <c r="AK3065">
        <v>8</v>
      </c>
      <c r="AL3065" s="16">
        <v>8</v>
      </c>
      <c r="AM3065" s="16">
        <v>9</v>
      </c>
      <c r="AN3065" s="16">
        <v>10</v>
      </c>
      <c r="AO3065" s="16">
        <v>9</v>
      </c>
      <c r="AP3065" s="16">
        <v>10</v>
      </c>
      <c r="AQ3065" s="16">
        <v>2</v>
      </c>
      <c r="AR3065" s="16">
        <v>1</v>
      </c>
      <c r="AS3065" s="16">
        <v>4</v>
      </c>
      <c r="AT3065" s="16">
        <v>3</v>
      </c>
      <c r="AU3065">
        <v>0</v>
      </c>
      <c r="AV3065">
        <v>0</v>
      </c>
      <c r="AW3065">
        <v>1</v>
      </c>
      <c r="AX3065">
        <v>1</v>
      </c>
      <c r="AY3065">
        <v>0</v>
      </c>
      <c r="AZ3065">
        <v>0</v>
      </c>
    </row>
    <row r="3066" spans="1:52" x14ac:dyDescent="0.35">
      <c r="A3066">
        <v>17782</v>
      </c>
      <c r="B3066" t="s">
        <v>69</v>
      </c>
      <c r="C3066" t="s">
        <v>74</v>
      </c>
      <c r="D3066" t="s">
        <v>68</v>
      </c>
      <c r="E3066" t="s">
        <v>85</v>
      </c>
      <c r="F3066" t="s">
        <v>92</v>
      </c>
      <c r="G3066" t="s">
        <v>94</v>
      </c>
      <c r="H3066" t="s">
        <v>98</v>
      </c>
      <c r="I3066" t="s">
        <v>209</v>
      </c>
      <c r="J3066" t="s">
        <v>111</v>
      </c>
      <c r="K3066" t="s">
        <v>117</v>
      </c>
      <c r="L3066">
        <v>9</v>
      </c>
      <c r="X3066" s="16"/>
      <c r="Y3066" t="s">
        <v>69</v>
      </c>
      <c r="AB3066">
        <v>4</v>
      </c>
      <c r="AE3066" s="16"/>
      <c r="AF3066" s="16"/>
      <c r="AG3066" s="16"/>
      <c r="AH3066" s="16"/>
      <c r="AI3066" s="16"/>
      <c r="AJ3066" s="16"/>
      <c r="AK3066">
        <v>10</v>
      </c>
      <c r="AL3066" s="16">
        <v>10</v>
      </c>
      <c r="AM3066" s="16">
        <v>10</v>
      </c>
      <c r="AN3066" s="16">
        <v>7</v>
      </c>
      <c r="AO3066" s="16">
        <v>9</v>
      </c>
      <c r="AP3066" s="16">
        <v>9</v>
      </c>
      <c r="AQ3066" s="16">
        <v>1</v>
      </c>
      <c r="AR3066" s="16">
        <v>2</v>
      </c>
      <c r="AS3066" s="16">
        <v>3</v>
      </c>
      <c r="AT3066" s="16">
        <v>4</v>
      </c>
      <c r="AU3066">
        <v>0</v>
      </c>
      <c r="AV3066">
        <v>0</v>
      </c>
      <c r="AW3066">
        <v>0</v>
      </c>
      <c r="AX3066">
        <v>1</v>
      </c>
      <c r="AY3066">
        <v>0</v>
      </c>
      <c r="AZ3066">
        <v>0</v>
      </c>
    </row>
    <row r="3067" spans="1:52" x14ac:dyDescent="0.35">
      <c r="A3067">
        <v>17785</v>
      </c>
      <c r="B3067" t="s">
        <v>69</v>
      </c>
      <c r="C3067" t="s">
        <v>74</v>
      </c>
      <c r="D3067" t="s">
        <v>68</v>
      </c>
      <c r="E3067" t="s">
        <v>79</v>
      </c>
      <c r="F3067" t="s">
        <v>200</v>
      </c>
      <c r="G3067" t="s">
        <v>95</v>
      </c>
      <c r="H3067" t="s">
        <v>98</v>
      </c>
      <c r="I3067" t="s">
        <v>206</v>
      </c>
      <c r="J3067" t="s">
        <v>110</v>
      </c>
      <c r="K3067" t="s">
        <v>116</v>
      </c>
      <c r="L3067">
        <v>9</v>
      </c>
      <c r="P3067">
        <v>9</v>
      </c>
      <c r="Q3067">
        <v>8</v>
      </c>
      <c r="R3067">
        <v>9</v>
      </c>
      <c r="S3067">
        <v>8</v>
      </c>
      <c r="T3067">
        <v>10</v>
      </c>
      <c r="U3067">
        <v>8</v>
      </c>
      <c r="V3067" t="s">
        <v>123</v>
      </c>
      <c r="X3067">
        <v>4</v>
      </c>
      <c r="Y3067" t="s">
        <v>69</v>
      </c>
      <c r="AB3067">
        <v>4</v>
      </c>
      <c r="AE3067" s="16"/>
      <c r="AF3067" s="16"/>
      <c r="AG3067" s="16"/>
      <c r="AH3067" s="16"/>
      <c r="AI3067" s="16"/>
      <c r="AJ3067" s="16"/>
      <c r="AL3067" s="16"/>
      <c r="AM3067" s="16"/>
      <c r="AN3067" s="16"/>
      <c r="AO3067" s="16"/>
      <c r="AP3067" s="16"/>
      <c r="AQ3067" s="16"/>
      <c r="AR3067" s="16"/>
      <c r="AS3067" s="16"/>
      <c r="AT3067" s="16"/>
      <c r="AU3067">
        <v>0</v>
      </c>
      <c r="AV3067">
        <v>0</v>
      </c>
      <c r="AW3067">
        <v>1</v>
      </c>
      <c r="AX3067">
        <v>0</v>
      </c>
      <c r="AY3067">
        <v>0</v>
      </c>
      <c r="AZ3067">
        <v>0</v>
      </c>
    </row>
    <row r="3068" spans="1:52" x14ac:dyDescent="0.35">
      <c r="A3068">
        <v>17787</v>
      </c>
      <c r="B3068" t="s">
        <v>69</v>
      </c>
      <c r="C3068" t="s">
        <v>74</v>
      </c>
      <c r="D3068" t="s">
        <v>68</v>
      </c>
      <c r="E3068" t="s">
        <v>81</v>
      </c>
      <c r="F3068" t="s">
        <v>198</v>
      </c>
      <c r="G3068" t="s">
        <v>95</v>
      </c>
      <c r="H3068" t="s">
        <v>98</v>
      </c>
      <c r="I3068" t="s">
        <v>207</v>
      </c>
      <c r="J3068" t="s">
        <v>110</v>
      </c>
      <c r="K3068" t="s">
        <v>204</v>
      </c>
      <c r="L3068">
        <v>8</v>
      </c>
      <c r="P3068">
        <v>10</v>
      </c>
      <c r="Q3068">
        <v>8</v>
      </c>
      <c r="R3068">
        <v>10</v>
      </c>
      <c r="S3068">
        <v>10</v>
      </c>
      <c r="T3068">
        <v>9</v>
      </c>
      <c r="U3068">
        <v>8</v>
      </c>
      <c r="V3068" t="s">
        <v>124</v>
      </c>
      <c r="X3068">
        <v>4</v>
      </c>
      <c r="Y3068" t="s">
        <v>69</v>
      </c>
      <c r="AB3068">
        <v>4</v>
      </c>
      <c r="AE3068" s="16"/>
      <c r="AF3068" s="16"/>
      <c r="AG3068" s="16"/>
      <c r="AH3068" s="16"/>
      <c r="AI3068" s="16"/>
      <c r="AJ3068" s="16"/>
      <c r="AL3068" s="16"/>
      <c r="AM3068" s="16"/>
      <c r="AN3068" s="16"/>
      <c r="AO3068" s="16"/>
      <c r="AP3068" s="16"/>
      <c r="AQ3068" s="16"/>
      <c r="AR3068" s="16"/>
      <c r="AS3068" s="16"/>
      <c r="AT3068" s="16"/>
      <c r="AU3068">
        <v>1</v>
      </c>
      <c r="AV3068">
        <v>0</v>
      </c>
      <c r="AW3068">
        <v>0</v>
      </c>
      <c r="AX3068">
        <v>0</v>
      </c>
      <c r="AY3068">
        <v>0</v>
      </c>
      <c r="AZ3068">
        <v>0</v>
      </c>
    </row>
    <row r="3069" spans="1:52" x14ac:dyDescent="0.35">
      <c r="A3069">
        <v>17792</v>
      </c>
      <c r="B3069" t="s">
        <v>69</v>
      </c>
      <c r="C3069" t="s">
        <v>74</v>
      </c>
      <c r="D3069" t="s">
        <v>68</v>
      </c>
      <c r="E3069" t="s">
        <v>76</v>
      </c>
      <c r="F3069" t="s">
        <v>196</v>
      </c>
      <c r="G3069" t="s">
        <v>95</v>
      </c>
      <c r="H3069" t="s">
        <v>99</v>
      </c>
      <c r="I3069" t="s">
        <v>199</v>
      </c>
      <c r="J3069" t="s">
        <v>110</v>
      </c>
      <c r="K3069" t="s">
        <v>116</v>
      </c>
      <c r="L3069">
        <v>7</v>
      </c>
      <c r="P3069">
        <v>7</v>
      </c>
      <c r="Q3069">
        <v>9</v>
      </c>
      <c r="R3069">
        <v>6</v>
      </c>
      <c r="S3069">
        <v>8</v>
      </c>
      <c r="T3069">
        <v>7</v>
      </c>
      <c r="U3069">
        <v>9</v>
      </c>
      <c r="V3069" t="s">
        <v>122</v>
      </c>
      <c r="X3069">
        <v>3</v>
      </c>
      <c r="Y3069" t="s">
        <v>69</v>
      </c>
      <c r="AB3069">
        <v>3</v>
      </c>
      <c r="AE3069" s="16"/>
      <c r="AF3069" s="16"/>
      <c r="AG3069" s="16"/>
      <c r="AH3069" s="16"/>
      <c r="AI3069" s="16"/>
      <c r="AJ3069" s="16"/>
      <c r="AL3069" s="16"/>
      <c r="AM3069" s="16"/>
      <c r="AN3069" s="16"/>
      <c r="AO3069" s="16"/>
      <c r="AP3069" s="16"/>
      <c r="AQ3069" s="16"/>
      <c r="AR3069" s="16"/>
      <c r="AS3069" s="16"/>
      <c r="AT3069" s="16"/>
      <c r="AU3069">
        <v>1</v>
      </c>
      <c r="AV3069">
        <v>0</v>
      </c>
      <c r="AW3069">
        <v>0</v>
      </c>
      <c r="AX3069">
        <v>0</v>
      </c>
      <c r="AY3069">
        <v>0</v>
      </c>
      <c r="AZ3069">
        <v>0</v>
      </c>
    </row>
    <row r="3070" spans="1:52" x14ac:dyDescent="0.35">
      <c r="A3070">
        <v>17797</v>
      </c>
      <c r="B3070" t="s">
        <v>69</v>
      </c>
      <c r="C3070" t="s">
        <v>74</v>
      </c>
      <c r="D3070" t="s">
        <v>68</v>
      </c>
      <c r="E3070" t="s">
        <v>79</v>
      </c>
      <c r="F3070" t="s">
        <v>198</v>
      </c>
      <c r="G3070" t="s">
        <v>95</v>
      </c>
      <c r="H3070" t="s">
        <v>97</v>
      </c>
      <c r="I3070" t="s">
        <v>205</v>
      </c>
      <c r="J3070" t="s">
        <v>111</v>
      </c>
      <c r="K3070" t="s">
        <v>117</v>
      </c>
      <c r="L3070">
        <v>10</v>
      </c>
      <c r="X3070" s="16"/>
      <c r="Y3070" t="s">
        <v>69</v>
      </c>
      <c r="AB3070">
        <v>4</v>
      </c>
      <c r="AE3070" s="16"/>
      <c r="AF3070" s="16"/>
      <c r="AG3070" s="16"/>
      <c r="AH3070" s="16"/>
      <c r="AI3070" s="16"/>
      <c r="AJ3070" s="16"/>
      <c r="AK3070">
        <v>9</v>
      </c>
      <c r="AL3070" s="16">
        <v>9</v>
      </c>
      <c r="AM3070" s="16">
        <v>7</v>
      </c>
      <c r="AN3070" s="16">
        <v>10</v>
      </c>
      <c r="AO3070" s="16">
        <v>9</v>
      </c>
      <c r="AP3070" s="16">
        <v>9</v>
      </c>
      <c r="AQ3070" s="16">
        <v>2</v>
      </c>
      <c r="AR3070" s="16">
        <v>1</v>
      </c>
      <c r="AS3070" s="16">
        <v>3</v>
      </c>
      <c r="AT3070" s="16">
        <v>4</v>
      </c>
      <c r="AU3070">
        <v>1</v>
      </c>
      <c r="AV3070">
        <v>0</v>
      </c>
      <c r="AW3070">
        <v>0</v>
      </c>
      <c r="AX3070">
        <v>1</v>
      </c>
      <c r="AY3070">
        <v>0</v>
      </c>
      <c r="AZ3070">
        <v>0</v>
      </c>
    </row>
    <row r="3071" spans="1:52" x14ac:dyDescent="0.35">
      <c r="A3071">
        <v>17799</v>
      </c>
      <c r="B3071" t="s">
        <v>69</v>
      </c>
      <c r="C3071" t="s">
        <v>74</v>
      </c>
      <c r="D3071" t="s">
        <v>68</v>
      </c>
      <c r="E3071" t="s">
        <v>81</v>
      </c>
      <c r="F3071" t="s">
        <v>198</v>
      </c>
      <c r="G3071" t="s">
        <v>95</v>
      </c>
      <c r="H3071" t="s">
        <v>97</v>
      </c>
      <c r="I3071" t="s">
        <v>207</v>
      </c>
      <c r="J3071" t="s">
        <v>111</v>
      </c>
      <c r="K3071" t="s">
        <v>202</v>
      </c>
      <c r="L3071">
        <v>9</v>
      </c>
      <c r="X3071" s="16"/>
      <c r="Y3071" t="s">
        <v>69</v>
      </c>
      <c r="AB3071">
        <v>4</v>
      </c>
      <c r="AE3071" s="16"/>
      <c r="AF3071" s="16"/>
      <c r="AG3071" s="16"/>
      <c r="AH3071" s="16"/>
      <c r="AI3071" s="16"/>
      <c r="AJ3071" s="16"/>
      <c r="AK3071">
        <v>10</v>
      </c>
      <c r="AL3071" s="16">
        <v>9</v>
      </c>
      <c r="AM3071" s="16">
        <v>8</v>
      </c>
      <c r="AN3071" s="16">
        <v>9</v>
      </c>
      <c r="AO3071" s="16">
        <v>7</v>
      </c>
      <c r="AP3071" s="16">
        <v>9</v>
      </c>
      <c r="AQ3071" s="16">
        <v>1</v>
      </c>
      <c r="AR3071" s="16">
        <v>4</v>
      </c>
      <c r="AS3071" s="16">
        <v>3</v>
      </c>
      <c r="AT3071" s="16">
        <v>2</v>
      </c>
      <c r="AU3071">
        <v>1</v>
      </c>
      <c r="AV3071">
        <v>0</v>
      </c>
      <c r="AW3071">
        <v>0</v>
      </c>
      <c r="AX3071">
        <v>0</v>
      </c>
      <c r="AY3071">
        <v>0</v>
      </c>
      <c r="AZ3071">
        <v>0</v>
      </c>
    </row>
    <row r="3072" spans="1:52" x14ac:dyDescent="0.35">
      <c r="A3072">
        <v>17803</v>
      </c>
      <c r="B3072" t="s">
        <v>69</v>
      </c>
      <c r="C3072" t="s">
        <v>74</v>
      </c>
      <c r="D3072" t="s">
        <v>68</v>
      </c>
      <c r="E3072" t="s">
        <v>86</v>
      </c>
      <c r="F3072" t="s">
        <v>208</v>
      </c>
      <c r="G3072" t="s">
        <v>93</v>
      </c>
      <c r="H3072" t="s">
        <v>98</v>
      </c>
      <c r="I3072" t="s">
        <v>201</v>
      </c>
      <c r="J3072" t="s">
        <v>111</v>
      </c>
      <c r="K3072" t="s">
        <v>116</v>
      </c>
      <c r="L3072">
        <v>8</v>
      </c>
      <c r="X3072" s="16"/>
      <c r="Y3072" t="s">
        <v>69</v>
      </c>
      <c r="AB3072">
        <v>3</v>
      </c>
      <c r="AE3072" s="16"/>
      <c r="AF3072" s="16"/>
      <c r="AG3072" s="16"/>
      <c r="AH3072" s="16"/>
      <c r="AI3072" s="16"/>
      <c r="AJ3072" s="16"/>
      <c r="AK3072">
        <v>9</v>
      </c>
      <c r="AL3072" s="16">
        <v>10</v>
      </c>
      <c r="AM3072" s="16">
        <v>7</v>
      </c>
      <c r="AN3072" s="16">
        <v>7</v>
      </c>
      <c r="AO3072" s="16">
        <v>7</v>
      </c>
      <c r="AP3072" s="16">
        <v>10</v>
      </c>
      <c r="AQ3072" s="16">
        <v>1</v>
      </c>
      <c r="AR3072" s="16">
        <v>2</v>
      </c>
      <c r="AS3072" s="16">
        <v>3</v>
      </c>
      <c r="AT3072" s="16">
        <v>4</v>
      </c>
      <c r="AU3072">
        <v>1</v>
      </c>
      <c r="AV3072">
        <v>1</v>
      </c>
      <c r="AW3072">
        <v>0</v>
      </c>
      <c r="AX3072">
        <v>0</v>
      </c>
      <c r="AY3072">
        <v>0</v>
      </c>
      <c r="AZ3072">
        <v>0</v>
      </c>
    </row>
    <row r="3073" spans="1:52" x14ac:dyDescent="0.35">
      <c r="A3073">
        <v>17804</v>
      </c>
      <c r="B3073" t="s">
        <v>69</v>
      </c>
      <c r="C3073" t="s">
        <v>74</v>
      </c>
      <c r="D3073" t="s">
        <v>68</v>
      </c>
      <c r="E3073" t="s">
        <v>75</v>
      </c>
      <c r="F3073" t="s">
        <v>198</v>
      </c>
      <c r="G3073" t="s">
        <v>93</v>
      </c>
      <c r="H3073" t="s">
        <v>98</v>
      </c>
      <c r="I3073" t="s">
        <v>203</v>
      </c>
      <c r="J3073" t="s">
        <v>111</v>
      </c>
      <c r="K3073" t="s">
        <v>116</v>
      </c>
      <c r="L3073">
        <v>9</v>
      </c>
      <c r="X3073" s="16"/>
      <c r="Y3073" t="s">
        <v>69</v>
      </c>
      <c r="AB3073">
        <v>4</v>
      </c>
      <c r="AE3073" s="16"/>
      <c r="AF3073" s="16"/>
      <c r="AG3073" s="16"/>
      <c r="AH3073" s="16"/>
      <c r="AI3073" s="16"/>
      <c r="AJ3073" s="16"/>
      <c r="AK3073">
        <v>10</v>
      </c>
      <c r="AL3073" s="16">
        <v>10</v>
      </c>
      <c r="AM3073" s="16">
        <v>10</v>
      </c>
      <c r="AN3073" s="16">
        <v>8</v>
      </c>
      <c r="AO3073" s="16">
        <v>7</v>
      </c>
      <c r="AP3073" s="16">
        <v>9</v>
      </c>
      <c r="AQ3073" s="16">
        <v>4</v>
      </c>
      <c r="AR3073" s="16">
        <v>2</v>
      </c>
      <c r="AS3073" s="16">
        <v>3</v>
      </c>
      <c r="AT3073" s="16">
        <v>1</v>
      </c>
      <c r="AU3073">
        <v>1</v>
      </c>
      <c r="AV3073">
        <v>1</v>
      </c>
      <c r="AW3073">
        <v>0</v>
      </c>
      <c r="AX3073">
        <v>0</v>
      </c>
      <c r="AY3073">
        <v>0</v>
      </c>
      <c r="AZ3073">
        <v>0</v>
      </c>
    </row>
    <row r="3074" spans="1:52" x14ac:dyDescent="0.35">
      <c r="A3074">
        <v>17805</v>
      </c>
      <c r="B3074" t="s">
        <v>69</v>
      </c>
      <c r="C3074" t="s">
        <v>74</v>
      </c>
      <c r="D3074" t="s">
        <v>68</v>
      </c>
      <c r="E3074" t="s">
        <v>78</v>
      </c>
      <c r="F3074" t="s">
        <v>196</v>
      </c>
      <c r="G3074" t="s">
        <v>96</v>
      </c>
      <c r="H3074" t="s">
        <v>97</v>
      </c>
      <c r="I3074" t="s">
        <v>209</v>
      </c>
      <c r="J3074" t="s">
        <v>111</v>
      </c>
      <c r="K3074" t="s">
        <v>116</v>
      </c>
      <c r="L3074">
        <v>9</v>
      </c>
      <c r="X3074" s="16"/>
      <c r="Y3074" t="s">
        <v>69</v>
      </c>
      <c r="AB3074">
        <v>5</v>
      </c>
      <c r="AE3074" s="16"/>
      <c r="AF3074" s="16"/>
      <c r="AG3074" s="16"/>
      <c r="AH3074" s="16"/>
      <c r="AI3074" s="16"/>
      <c r="AJ3074" s="16"/>
      <c r="AK3074">
        <v>10</v>
      </c>
      <c r="AL3074" s="16">
        <v>9</v>
      </c>
      <c r="AM3074" s="16">
        <v>8</v>
      </c>
      <c r="AN3074" s="16">
        <v>9</v>
      </c>
      <c r="AO3074" s="16">
        <v>9</v>
      </c>
      <c r="AP3074" s="16">
        <v>9</v>
      </c>
      <c r="AQ3074" s="16">
        <v>1</v>
      </c>
      <c r="AR3074" s="16">
        <v>4</v>
      </c>
      <c r="AS3074" s="16">
        <v>3</v>
      </c>
      <c r="AT3074" s="16">
        <v>2</v>
      </c>
      <c r="AU3074">
        <v>1</v>
      </c>
      <c r="AV3074">
        <v>0</v>
      </c>
      <c r="AW3074">
        <v>0</v>
      </c>
      <c r="AX3074">
        <v>0</v>
      </c>
      <c r="AY3074">
        <v>0</v>
      </c>
      <c r="AZ3074">
        <v>0</v>
      </c>
    </row>
    <row r="3075" spans="1:52" x14ac:dyDescent="0.35">
      <c r="A3075">
        <v>17807</v>
      </c>
      <c r="B3075" t="s">
        <v>69</v>
      </c>
      <c r="C3075" t="s">
        <v>74</v>
      </c>
      <c r="D3075" t="s">
        <v>68</v>
      </c>
      <c r="E3075" t="s">
        <v>76</v>
      </c>
      <c r="F3075" t="s">
        <v>200</v>
      </c>
      <c r="G3075" t="s">
        <v>94</v>
      </c>
      <c r="H3075" t="s">
        <v>98</v>
      </c>
      <c r="I3075" t="s">
        <v>207</v>
      </c>
      <c r="J3075" t="s">
        <v>111</v>
      </c>
      <c r="K3075" t="s">
        <v>202</v>
      </c>
      <c r="L3075">
        <v>9</v>
      </c>
      <c r="X3075" s="16"/>
      <c r="Y3075" t="s">
        <v>69</v>
      </c>
      <c r="AB3075">
        <v>4</v>
      </c>
      <c r="AE3075" s="16"/>
      <c r="AF3075" s="16"/>
      <c r="AG3075" s="16"/>
      <c r="AH3075" s="16"/>
      <c r="AI3075" s="16"/>
      <c r="AJ3075" s="16"/>
      <c r="AK3075">
        <v>10</v>
      </c>
      <c r="AL3075" s="16">
        <v>9</v>
      </c>
      <c r="AM3075" s="16">
        <v>9</v>
      </c>
      <c r="AN3075" s="16">
        <v>9</v>
      </c>
      <c r="AO3075" s="16">
        <v>8</v>
      </c>
      <c r="AP3075" s="16">
        <v>9</v>
      </c>
      <c r="AQ3075" s="16">
        <v>2</v>
      </c>
      <c r="AR3075" s="16">
        <v>1</v>
      </c>
      <c r="AS3075" s="16">
        <v>4</v>
      </c>
      <c r="AT3075" s="16">
        <v>3</v>
      </c>
      <c r="AU3075">
        <v>0</v>
      </c>
      <c r="AV3075">
        <v>0</v>
      </c>
      <c r="AW3075">
        <v>0</v>
      </c>
      <c r="AX3075">
        <v>0</v>
      </c>
      <c r="AY3075">
        <v>1</v>
      </c>
      <c r="AZ3075">
        <v>0</v>
      </c>
    </row>
    <row r="3076" spans="1:52" x14ac:dyDescent="0.35">
      <c r="A3076">
        <v>17809</v>
      </c>
      <c r="B3076" t="s">
        <v>69</v>
      </c>
      <c r="C3076" t="s">
        <v>74</v>
      </c>
      <c r="D3076" t="s">
        <v>68</v>
      </c>
      <c r="E3076" t="s">
        <v>81</v>
      </c>
      <c r="F3076" t="s">
        <v>198</v>
      </c>
      <c r="G3076" t="s">
        <v>95</v>
      </c>
      <c r="H3076" t="s">
        <v>98</v>
      </c>
      <c r="I3076" t="s">
        <v>209</v>
      </c>
      <c r="J3076" t="s">
        <v>111</v>
      </c>
      <c r="K3076" t="s">
        <v>116</v>
      </c>
      <c r="L3076">
        <v>9</v>
      </c>
      <c r="X3076" s="16"/>
      <c r="Y3076" t="s">
        <v>68</v>
      </c>
      <c r="Z3076">
        <v>8</v>
      </c>
      <c r="AA3076">
        <v>5</v>
      </c>
      <c r="AB3076">
        <v>5</v>
      </c>
      <c r="AC3076">
        <v>10</v>
      </c>
      <c r="AD3076" t="s">
        <v>129</v>
      </c>
      <c r="AE3076" s="16">
        <v>4</v>
      </c>
      <c r="AF3076" s="16">
        <v>5</v>
      </c>
      <c r="AG3076" s="16">
        <v>5</v>
      </c>
      <c r="AH3076" s="16">
        <v>4</v>
      </c>
      <c r="AI3076" s="16"/>
      <c r="AJ3076" s="16">
        <v>2</v>
      </c>
      <c r="AK3076">
        <v>10</v>
      </c>
      <c r="AL3076" s="16">
        <v>8</v>
      </c>
      <c r="AM3076" s="16">
        <v>8</v>
      </c>
      <c r="AN3076" s="16">
        <v>9</v>
      </c>
      <c r="AO3076" s="16">
        <v>8</v>
      </c>
      <c r="AP3076" s="16">
        <v>9</v>
      </c>
      <c r="AQ3076" s="16">
        <v>1</v>
      </c>
      <c r="AR3076" s="16">
        <v>3</v>
      </c>
      <c r="AS3076" s="16">
        <v>4</v>
      </c>
      <c r="AT3076" s="16">
        <v>2</v>
      </c>
      <c r="AU3076">
        <v>0</v>
      </c>
      <c r="AV3076">
        <v>0</v>
      </c>
      <c r="AW3076">
        <v>0</v>
      </c>
      <c r="AX3076">
        <v>1</v>
      </c>
      <c r="AY3076">
        <v>0</v>
      </c>
      <c r="AZ3076">
        <v>0</v>
      </c>
    </row>
    <row r="3077" spans="1:52" x14ac:dyDescent="0.35">
      <c r="A3077">
        <v>17814</v>
      </c>
      <c r="B3077" t="s">
        <v>69</v>
      </c>
      <c r="C3077" t="s">
        <v>74</v>
      </c>
      <c r="D3077" t="s">
        <v>68</v>
      </c>
      <c r="E3077" t="s">
        <v>83</v>
      </c>
      <c r="F3077" t="s">
        <v>198</v>
      </c>
      <c r="G3077" t="s">
        <v>95</v>
      </c>
      <c r="H3077" t="s">
        <v>98</v>
      </c>
      <c r="I3077" t="s">
        <v>209</v>
      </c>
      <c r="J3077" t="s">
        <v>111</v>
      </c>
      <c r="K3077" t="s">
        <v>204</v>
      </c>
      <c r="L3077">
        <v>10</v>
      </c>
      <c r="X3077" s="16"/>
      <c r="Y3077" t="s">
        <v>69</v>
      </c>
      <c r="AB3077">
        <v>5</v>
      </c>
      <c r="AE3077" s="16"/>
      <c r="AF3077" s="16"/>
      <c r="AG3077" s="16"/>
      <c r="AH3077" s="16"/>
      <c r="AI3077" s="16"/>
      <c r="AJ3077" s="16"/>
      <c r="AK3077">
        <v>9</v>
      </c>
      <c r="AL3077" s="16">
        <v>9</v>
      </c>
      <c r="AM3077" s="16">
        <v>9</v>
      </c>
      <c r="AN3077" s="16">
        <v>9</v>
      </c>
      <c r="AO3077" s="16">
        <v>8</v>
      </c>
      <c r="AP3077" s="16">
        <v>9</v>
      </c>
      <c r="AQ3077" s="16">
        <v>1</v>
      </c>
      <c r="AR3077" s="16">
        <v>4</v>
      </c>
      <c r="AS3077" s="16">
        <v>3</v>
      </c>
      <c r="AT3077" s="16">
        <v>2</v>
      </c>
      <c r="AU3077">
        <v>0</v>
      </c>
      <c r="AV3077">
        <v>0</v>
      </c>
      <c r="AW3077">
        <v>0</v>
      </c>
      <c r="AX3077">
        <v>1</v>
      </c>
      <c r="AY3077">
        <v>0</v>
      </c>
      <c r="AZ3077">
        <v>0</v>
      </c>
    </row>
    <row r="3078" spans="1:52" x14ac:dyDescent="0.35">
      <c r="A3078">
        <v>17819</v>
      </c>
      <c r="B3078" t="s">
        <v>69</v>
      </c>
      <c r="C3078" t="s">
        <v>74</v>
      </c>
      <c r="D3078" t="s">
        <v>68</v>
      </c>
      <c r="E3078" t="s">
        <v>83</v>
      </c>
      <c r="F3078" t="s">
        <v>196</v>
      </c>
      <c r="G3078" t="s">
        <v>95</v>
      </c>
      <c r="H3078" t="s">
        <v>97</v>
      </c>
      <c r="I3078" t="s">
        <v>206</v>
      </c>
      <c r="J3078" t="s">
        <v>111</v>
      </c>
      <c r="K3078" t="s">
        <v>204</v>
      </c>
      <c r="L3078">
        <v>8</v>
      </c>
      <c r="X3078" s="16"/>
      <c r="Y3078" t="s">
        <v>68</v>
      </c>
      <c r="Z3078">
        <v>10</v>
      </c>
      <c r="AA3078">
        <v>4</v>
      </c>
      <c r="AB3078">
        <v>3</v>
      </c>
      <c r="AC3078">
        <v>10</v>
      </c>
      <c r="AD3078" t="s">
        <v>128</v>
      </c>
      <c r="AE3078" s="16">
        <v>4</v>
      </c>
      <c r="AF3078" s="16">
        <v>2</v>
      </c>
      <c r="AG3078" s="16">
        <v>4</v>
      </c>
      <c r="AH3078" s="16">
        <v>3</v>
      </c>
      <c r="AI3078" s="16">
        <v>1</v>
      </c>
      <c r="AJ3078" s="16"/>
      <c r="AK3078">
        <v>10</v>
      </c>
      <c r="AL3078" s="16">
        <v>10</v>
      </c>
      <c r="AM3078" s="16">
        <v>8</v>
      </c>
      <c r="AN3078" s="16">
        <v>8</v>
      </c>
      <c r="AO3078" s="16">
        <v>8</v>
      </c>
      <c r="AP3078" s="16">
        <v>10</v>
      </c>
      <c r="AQ3078" s="16">
        <v>2</v>
      </c>
      <c r="AR3078" s="16">
        <v>1</v>
      </c>
      <c r="AS3078" s="16">
        <v>3</v>
      </c>
      <c r="AT3078" s="16">
        <v>4</v>
      </c>
      <c r="AU3078">
        <v>1</v>
      </c>
      <c r="AV3078">
        <v>0</v>
      </c>
      <c r="AW3078">
        <v>0</v>
      </c>
      <c r="AX3078">
        <v>0</v>
      </c>
      <c r="AY3078">
        <v>0</v>
      </c>
      <c r="AZ3078">
        <v>0</v>
      </c>
    </row>
    <row r="3079" spans="1:52" x14ac:dyDescent="0.35">
      <c r="A3079">
        <v>17820</v>
      </c>
      <c r="B3079" t="s">
        <v>69</v>
      </c>
      <c r="C3079" t="s">
        <v>74</v>
      </c>
      <c r="D3079" t="s">
        <v>68</v>
      </c>
      <c r="E3079" t="s">
        <v>79</v>
      </c>
      <c r="F3079" t="s">
        <v>198</v>
      </c>
      <c r="G3079" t="s">
        <v>96</v>
      </c>
      <c r="H3079" t="s">
        <v>98</v>
      </c>
      <c r="I3079" t="s">
        <v>199</v>
      </c>
      <c r="J3079" t="s">
        <v>111</v>
      </c>
      <c r="K3079" t="s">
        <v>204</v>
      </c>
      <c r="L3079">
        <v>7</v>
      </c>
      <c r="X3079" s="16"/>
      <c r="Y3079" t="s">
        <v>68</v>
      </c>
      <c r="Z3079">
        <v>7</v>
      </c>
      <c r="AA3079">
        <v>4</v>
      </c>
      <c r="AB3079">
        <v>4</v>
      </c>
      <c r="AC3079">
        <v>9</v>
      </c>
      <c r="AD3079" t="s">
        <v>129</v>
      </c>
      <c r="AE3079" s="16">
        <v>5</v>
      </c>
      <c r="AF3079" s="16">
        <v>5</v>
      </c>
      <c r="AG3079" s="16">
        <v>5</v>
      </c>
      <c r="AH3079" s="16">
        <v>4</v>
      </c>
      <c r="AI3079" s="16"/>
      <c r="AJ3079" s="16">
        <v>2</v>
      </c>
      <c r="AK3079">
        <v>9</v>
      </c>
      <c r="AL3079" s="16">
        <v>9</v>
      </c>
      <c r="AM3079" s="16">
        <v>8</v>
      </c>
      <c r="AN3079" s="16">
        <v>10</v>
      </c>
      <c r="AO3079" s="16">
        <v>10</v>
      </c>
      <c r="AP3079" s="16">
        <v>10</v>
      </c>
      <c r="AQ3079" s="16">
        <v>2</v>
      </c>
      <c r="AR3079" s="16">
        <v>1</v>
      </c>
      <c r="AS3079" s="16">
        <v>4</v>
      </c>
      <c r="AT3079" s="16">
        <v>3</v>
      </c>
      <c r="AU3079">
        <v>1</v>
      </c>
      <c r="AV3079">
        <v>0</v>
      </c>
      <c r="AW3079">
        <v>0</v>
      </c>
      <c r="AX3079">
        <v>1</v>
      </c>
      <c r="AY3079">
        <v>0</v>
      </c>
      <c r="AZ3079">
        <v>0</v>
      </c>
    </row>
    <row r="3080" spans="1:52" x14ac:dyDescent="0.35">
      <c r="A3080">
        <v>17824</v>
      </c>
      <c r="B3080" t="s">
        <v>69</v>
      </c>
      <c r="C3080" t="s">
        <v>74</v>
      </c>
      <c r="D3080" t="s">
        <v>68</v>
      </c>
      <c r="E3080" t="s">
        <v>80</v>
      </c>
      <c r="F3080" t="s">
        <v>198</v>
      </c>
      <c r="G3080" t="s">
        <v>96</v>
      </c>
      <c r="H3080" t="s">
        <v>98</v>
      </c>
      <c r="I3080" t="s">
        <v>201</v>
      </c>
      <c r="J3080" t="s">
        <v>111</v>
      </c>
      <c r="K3080" t="s">
        <v>204</v>
      </c>
      <c r="L3080">
        <v>10</v>
      </c>
      <c r="X3080" s="16"/>
      <c r="Y3080" t="s">
        <v>69</v>
      </c>
      <c r="AB3080">
        <v>5</v>
      </c>
      <c r="AE3080" s="16"/>
      <c r="AF3080" s="16"/>
      <c r="AG3080" s="16"/>
      <c r="AH3080" s="16"/>
      <c r="AI3080" s="16"/>
      <c r="AJ3080" s="16"/>
      <c r="AK3080">
        <v>9</v>
      </c>
      <c r="AL3080" s="16">
        <v>9</v>
      </c>
      <c r="AM3080" s="16">
        <v>9</v>
      </c>
      <c r="AN3080" s="16">
        <v>10</v>
      </c>
      <c r="AO3080" s="16">
        <v>8</v>
      </c>
      <c r="AP3080" s="16">
        <v>9</v>
      </c>
      <c r="AQ3080" s="16">
        <v>2</v>
      </c>
      <c r="AR3080" s="16">
        <v>1</v>
      </c>
      <c r="AS3080" s="16">
        <v>3</v>
      </c>
      <c r="AT3080" s="16">
        <v>4</v>
      </c>
      <c r="AU3080">
        <v>1</v>
      </c>
      <c r="AV3080">
        <v>1</v>
      </c>
      <c r="AW3080">
        <v>1</v>
      </c>
      <c r="AX3080">
        <v>0</v>
      </c>
      <c r="AY3080">
        <v>1</v>
      </c>
      <c r="AZ3080">
        <v>0</v>
      </c>
    </row>
    <row r="3081" spans="1:52" x14ac:dyDescent="0.35">
      <c r="A3081">
        <v>17826</v>
      </c>
      <c r="B3081" t="s">
        <v>69</v>
      </c>
      <c r="C3081" t="s">
        <v>74</v>
      </c>
      <c r="D3081" t="s">
        <v>68</v>
      </c>
      <c r="E3081" t="s">
        <v>84</v>
      </c>
      <c r="F3081" t="s">
        <v>198</v>
      </c>
      <c r="G3081" t="s">
        <v>95</v>
      </c>
      <c r="H3081" t="s">
        <v>98</v>
      </c>
      <c r="I3081" t="s">
        <v>206</v>
      </c>
      <c r="J3081" t="s">
        <v>111</v>
      </c>
      <c r="K3081" t="s">
        <v>204</v>
      </c>
      <c r="L3081">
        <v>10</v>
      </c>
      <c r="X3081" s="16"/>
      <c r="Y3081" t="s">
        <v>69</v>
      </c>
      <c r="AB3081">
        <v>5</v>
      </c>
      <c r="AE3081" s="16"/>
      <c r="AF3081" s="16"/>
      <c r="AG3081" s="16"/>
      <c r="AH3081" s="16"/>
      <c r="AI3081" s="16"/>
      <c r="AJ3081" s="16"/>
      <c r="AK3081">
        <v>8</v>
      </c>
      <c r="AL3081" s="16">
        <v>10</v>
      </c>
      <c r="AM3081" s="16">
        <v>10</v>
      </c>
      <c r="AN3081" s="16">
        <v>8</v>
      </c>
      <c r="AO3081" s="16">
        <v>9</v>
      </c>
      <c r="AP3081" s="16">
        <v>10</v>
      </c>
      <c r="AQ3081" s="16">
        <v>1</v>
      </c>
      <c r="AR3081" s="16">
        <v>3</v>
      </c>
      <c r="AS3081" s="16">
        <v>2</v>
      </c>
      <c r="AT3081" s="16">
        <v>4</v>
      </c>
      <c r="AU3081">
        <v>0</v>
      </c>
      <c r="AV3081">
        <v>0</v>
      </c>
      <c r="AW3081">
        <v>0</v>
      </c>
      <c r="AX3081">
        <v>1</v>
      </c>
      <c r="AY3081">
        <v>0</v>
      </c>
      <c r="AZ3081">
        <v>0</v>
      </c>
    </row>
    <row r="3082" spans="1:52" x14ac:dyDescent="0.35">
      <c r="A3082">
        <v>17829</v>
      </c>
      <c r="B3082" t="s">
        <v>69</v>
      </c>
      <c r="C3082" t="s">
        <v>74</v>
      </c>
      <c r="D3082" t="s">
        <v>68</v>
      </c>
      <c r="E3082" t="s">
        <v>75</v>
      </c>
      <c r="F3082" t="s">
        <v>196</v>
      </c>
      <c r="G3082" t="s">
        <v>93</v>
      </c>
      <c r="H3082" t="s">
        <v>98</v>
      </c>
      <c r="I3082" t="s">
        <v>209</v>
      </c>
      <c r="J3082" t="s">
        <v>111</v>
      </c>
      <c r="K3082" t="s">
        <v>116</v>
      </c>
      <c r="L3082">
        <v>7</v>
      </c>
      <c r="X3082" s="16"/>
      <c r="Y3082" t="s">
        <v>69</v>
      </c>
      <c r="AB3082">
        <v>5</v>
      </c>
      <c r="AE3082" s="16"/>
      <c r="AF3082" s="16"/>
      <c r="AG3082" s="16"/>
      <c r="AH3082" s="16"/>
      <c r="AI3082" s="16"/>
      <c r="AJ3082" s="16"/>
      <c r="AK3082">
        <v>7</v>
      </c>
      <c r="AL3082" s="16">
        <v>8</v>
      </c>
      <c r="AM3082" s="16">
        <v>7</v>
      </c>
      <c r="AN3082" s="16">
        <v>5</v>
      </c>
      <c r="AO3082" s="16">
        <v>8</v>
      </c>
      <c r="AP3082" s="16">
        <v>5</v>
      </c>
      <c r="AQ3082" s="16">
        <v>4</v>
      </c>
      <c r="AR3082" s="16">
        <v>1</v>
      </c>
      <c r="AS3082" s="16">
        <v>2</v>
      </c>
      <c r="AT3082" s="16">
        <v>3</v>
      </c>
      <c r="AU3082">
        <v>0</v>
      </c>
      <c r="AV3082">
        <v>0</v>
      </c>
      <c r="AW3082">
        <v>0</v>
      </c>
      <c r="AX3082">
        <v>0</v>
      </c>
      <c r="AY3082">
        <v>1</v>
      </c>
      <c r="AZ3082">
        <v>0</v>
      </c>
    </row>
    <row r="3083" spans="1:52" x14ac:dyDescent="0.35">
      <c r="A3083">
        <v>17830</v>
      </c>
      <c r="B3083" t="s">
        <v>69</v>
      </c>
      <c r="C3083" t="s">
        <v>74</v>
      </c>
      <c r="D3083" t="s">
        <v>68</v>
      </c>
      <c r="E3083" t="s">
        <v>81</v>
      </c>
      <c r="F3083" t="s">
        <v>198</v>
      </c>
      <c r="G3083" t="s">
        <v>95</v>
      </c>
      <c r="H3083" t="s">
        <v>98</v>
      </c>
      <c r="I3083" t="s">
        <v>206</v>
      </c>
      <c r="J3083" t="s">
        <v>110</v>
      </c>
      <c r="K3083" t="s">
        <v>202</v>
      </c>
      <c r="L3083">
        <v>9</v>
      </c>
      <c r="P3083">
        <v>9</v>
      </c>
      <c r="Q3083">
        <v>10</v>
      </c>
      <c r="R3083">
        <v>9</v>
      </c>
      <c r="S3083">
        <v>9</v>
      </c>
      <c r="T3083">
        <v>8</v>
      </c>
      <c r="U3083">
        <v>10</v>
      </c>
      <c r="V3083" t="s">
        <v>123</v>
      </c>
      <c r="X3083">
        <v>5</v>
      </c>
      <c r="Y3083" t="s">
        <v>69</v>
      </c>
      <c r="AB3083">
        <v>4</v>
      </c>
      <c r="AE3083" s="16"/>
      <c r="AF3083" s="16"/>
      <c r="AG3083" s="16"/>
      <c r="AH3083" s="16"/>
      <c r="AI3083" s="16"/>
      <c r="AJ3083" s="16"/>
      <c r="AL3083" s="16"/>
      <c r="AM3083" s="16"/>
      <c r="AN3083" s="16"/>
      <c r="AO3083" s="16"/>
      <c r="AP3083" s="16"/>
      <c r="AQ3083" s="16"/>
      <c r="AR3083" s="16"/>
      <c r="AS3083" s="16"/>
      <c r="AT3083" s="16"/>
      <c r="AU3083">
        <v>0</v>
      </c>
      <c r="AV3083">
        <v>0</v>
      </c>
      <c r="AW3083">
        <v>1</v>
      </c>
      <c r="AX3083">
        <v>1</v>
      </c>
      <c r="AY3083">
        <v>0</v>
      </c>
      <c r="AZ3083">
        <v>0</v>
      </c>
    </row>
    <row r="3084" spans="1:52" x14ac:dyDescent="0.35">
      <c r="A3084">
        <v>17832</v>
      </c>
      <c r="B3084" t="s">
        <v>69</v>
      </c>
      <c r="C3084" t="s">
        <v>74</v>
      </c>
      <c r="D3084" t="s">
        <v>68</v>
      </c>
      <c r="E3084" t="s">
        <v>76</v>
      </c>
      <c r="F3084" t="s">
        <v>196</v>
      </c>
      <c r="G3084" t="s">
        <v>96</v>
      </c>
      <c r="H3084" t="s">
        <v>98</v>
      </c>
      <c r="I3084" t="s">
        <v>207</v>
      </c>
      <c r="J3084" t="s">
        <v>111</v>
      </c>
      <c r="K3084" t="s">
        <v>202</v>
      </c>
      <c r="L3084">
        <v>6</v>
      </c>
      <c r="X3084" s="16"/>
      <c r="Y3084" t="s">
        <v>68</v>
      </c>
      <c r="Z3084">
        <v>6</v>
      </c>
      <c r="AA3084">
        <v>2</v>
      </c>
      <c r="AB3084">
        <v>4</v>
      </c>
      <c r="AC3084">
        <v>5</v>
      </c>
      <c r="AD3084" t="s">
        <v>129</v>
      </c>
      <c r="AE3084" s="16">
        <v>5</v>
      </c>
      <c r="AF3084" s="16">
        <v>2</v>
      </c>
      <c r="AG3084" s="16">
        <v>5</v>
      </c>
      <c r="AH3084" s="16">
        <v>4</v>
      </c>
      <c r="AI3084" s="16"/>
      <c r="AJ3084" s="16">
        <v>2</v>
      </c>
      <c r="AK3084">
        <v>8</v>
      </c>
      <c r="AL3084" s="16">
        <v>7</v>
      </c>
      <c r="AM3084" s="16">
        <v>8</v>
      </c>
      <c r="AN3084" s="16">
        <v>9</v>
      </c>
      <c r="AO3084" s="16">
        <v>10</v>
      </c>
      <c r="AP3084" s="16">
        <v>7</v>
      </c>
      <c r="AQ3084" s="16">
        <v>1</v>
      </c>
      <c r="AR3084" s="16">
        <v>2</v>
      </c>
      <c r="AS3084" s="16">
        <v>3</v>
      </c>
      <c r="AT3084" s="16">
        <v>4</v>
      </c>
      <c r="AU3084">
        <v>0</v>
      </c>
      <c r="AV3084">
        <v>1</v>
      </c>
      <c r="AW3084">
        <v>0</v>
      </c>
      <c r="AX3084">
        <v>0</v>
      </c>
      <c r="AY3084">
        <v>0</v>
      </c>
      <c r="AZ3084">
        <v>0</v>
      </c>
    </row>
    <row r="3085" spans="1:52" x14ac:dyDescent="0.35">
      <c r="A3085">
        <v>17833</v>
      </c>
      <c r="B3085" t="s">
        <v>69</v>
      </c>
      <c r="C3085" t="s">
        <v>74</v>
      </c>
      <c r="D3085" t="s">
        <v>68</v>
      </c>
      <c r="E3085" t="s">
        <v>83</v>
      </c>
      <c r="F3085" t="s">
        <v>198</v>
      </c>
      <c r="G3085" t="s">
        <v>93</v>
      </c>
      <c r="H3085" t="s">
        <v>98</v>
      </c>
      <c r="I3085" t="s">
        <v>206</v>
      </c>
      <c r="J3085" t="s">
        <v>111</v>
      </c>
      <c r="K3085" t="s">
        <v>202</v>
      </c>
      <c r="L3085">
        <v>9</v>
      </c>
      <c r="X3085" s="16"/>
      <c r="Y3085" t="s">
        <v>68</v>
      </c>
      <c r="Z3085">
        <v>8</v>
      </c>
      <c r="AA3085">
        <v>5</v>
      </c>
      <c r="AB3085">
        <v>5</v>
      </c>
      <c r="AC3085">
        <v>9</v>
      </c>
      <c r="AD3085" t="s">
        <v>129</v>
      </c>
      <c r="AE3085" s="16">
        <v>5</v>
      </c>
      <c r="AF3085" s="16">
        <v>3</v>
      </c>
      <c r="AG3085" s="16">
        <v>4</v>
      </c>
      <c r="AH3085" s="16">
        <v>5</v>
      </c>
      <c r="AI3085" s="16"/>
      <c r="AJ3085" s="16">
        <v>2</v>
      </c>
      <c r="AK3085">
        <v>10</v>
      </c>
      <c r="AL3085" s="16">
        <v>10</v>
      </c>
      <c r="AM3085" s="16">
        <v>8</v>
      </c>
      <c r="AN3085" s="16">
        <v>10</v>
      </c>
      <c r="AO3085" s="16">
        <v>8</v>
      </c>
      <c r="AP3085" s="16">
        <v>10</v>
      </c>
      <c r="AQ3085" s="16">
        <v>4</v>
      </c>
      <c r="AR3085" s="16">
        <v>3</v>
      </c>
      <c r="AS3085" s="16">
        <v>2</v>
      </c>
      <c r="AT3085" s="16">
        <v>1</v>
      </c>
      <c r="AU3085">
        <v>0</v>
      </c>
      <c r="AV3085">
        <v>0</v>
      </c>
      <c r="AW3085">
        <v>1</v>
      </c>
      <c r="AX3085">
        <v>1</v>
      </c>
      <c r="AY3085">
        <v>0</v>
      </c>
      <c r="AZ3085">
        <v>0</v>
      </c>
    </row>
    <row r="3086" spans="1:52" x14ac:dyDescent="0.35">
      <c r="A3086">
        <v>17834</v>
      </c>
      <c r="B3086" t="s">
        <v>69</v>
      </c>
      <c r="C3086" t="s">
        <v>74</v>
      </c>
      <c r="D3086" t="s">
        <v>68</v>
      </c>
      <c r="E3086" t="s">
        <v>76</v>
      </c>
      <c r="F3086" t="s">
        <v>200</v>
      </c>
      <c r="G3086" t="s">
        <v>94</v>
      </c>
      <c r="H3086" t="s">
        <v>98</v>
      </c>
      <c r="I3086" t="s">
        <v>207</v>
      </c>
      <c r="J3086" t="s">
        <v>111</v>
      </c>
      <c r="K3086" t="s">
        <v>204</v>
      </c>
      <c r="L3086">
        <v>9</v>
      </c>
      <c r="X3086" s="16"/>
      <c r="Y3086" t="s">
        <v>69</v>
      </c>
      <c r="AB3086">
        <v>4</v>
      </c>
      <c r="AE3086" s="16"/>
      <c r="AF3086" s="16"/>
      <c r="AG3086" s="16"/>
      <c r="AH3086" s="16"/>
      <c r="AI3086" s="16"/>
      <c r="AJ3086" s="16"/>
      <c r="AK3086">
        <v>10</v>
      </c>
      <c r="AL3086" s="16">
        <v>10</v>
      </c>
      <c r="AM3086" s="16">
        <v>9</v>
      </c>
      <c r="AN3086" s="16">
        <v>9</v>
      </c>
      <c r="AO3086" s="16">
        <v>7</v>
      </c>
      <c r="AP3086" s="16">
        <v>9</v>
      </c>
      <c r="AQ3086" s="16">
        <v>1</v>
      </c>
      <c r="AR3086" s="16">
        <v>3</v>
      </c>
      <c r="AS3086" s="16">
        <v>4</v>
      </c>
      <c r="AT3086" s="16">
        <v>2</v>
      </c>
      <c r="AU3086">
        <v>1</v>
      </c>
      <c r="AV3086">
        <v>1</v>
      </c>
      <c r="AW3086">
        <v>1</v>
      </c>
      <c r="AX3086">
        <v>0</v>
      </c>
      <c r="AY3086">
        <v>0</v>
      </c>
      <c r="AZ3086">
        <v>0</v>
      </c>
    </row>
    <row r="3087" spans="1:52" x14ac:dyDescent="0.35">
      <c r="A3087">
        <v>17839</v>
      </c>
      <c r="B3087" t="s">
        <v>69</v>
      </c>
      <c r="C3087" t="s">
        <v>74</v>
      </c>
      <c r="D3087" t="s">
        <v>68</v>
      </c>
      <c r="E3087" t="s">
        <v>78</v>
      </c>
      <c r="F3087" t="s">
        <v>92</v>
      </c>
      <c r="G3087" t="s">
        <v>94</v>
      </c>
      <c r="H3087" t="s">
        <v>98</v>
      </c>
      <c r="I3087" t="s">
        <v>199</v>
      </c>
      <c r="J3087" t="s">
        <v>111</v>
      </c>
      <c r="K3087" t="s">
        <v>202</v>
      </c>
      <c r="L3087">
        <v>6</v>
      </c>
      <c r="X3087" s="16"/>
      <c r="Y3087" t="s">
        <v>69</v>
      </c>
      <c r="AB3087">
        <v>4</v>
      </c>
      <c r="AE3087" s="16"/>
      <c r="AF3087" s="16"/>
      <c r="AG3087" s="16"/>
      <c r="AH3087" s="16"/>
      <c r="AI3087" s="16"/>
      <c r="AJ3087" s="16"/>
      <c r="AK3087">
        <v>5</v>
      </c>
      <c r="AL3087" s="16">
        <v>6</v>
      </c>
      <c r="AM3087" s="16">
        <v>6</v>
      </c>
      <c r="AN3087" s="16">
        <v>5</v>
      </c>
      <c r="AO3087" s="16">
        <v>4</v>
      </c>
      <c r="AP3087" s="16">
        <v>4</v>
      </c>
      <c r="AQ3087" s="16">
        <v>2</v>
      </c>
      <c r="AR3087" s="16">
        <v>4</v>
      </c>
      <c r="AS3087" s="16">
        <v>1</v>
      </c>
      <c r="AT3087" s="16">
        <v>3</v>
      </c>
      <c r="AU3087">
        <v>1</v>
      </c>
      <c r="AV3087">
        <v>0</v>
      </c>
      <c r="AW3087">
        <v>0</v>
      </c>
      <c r="AX3087">
        <v>0</v>
      </c>
      <c r="AY3087">
        <v>0</v>
      </c>
      <c r="AZ3087">
        <v>0</v>
      </c>
    </row>
    <row r="3088" spans="1:52" x14ac:dyDescent="0.35">
      <c r="A3088">
        <v>17840</v>
      </c>
      <c r="B3088" t="s">
        <v>69</v>
      </c>
      <c r="C3088" t="s">
        <v>74</v>
      </c>
      <c r="D3088" t="s">
        <v>68</v>
      </c>
      <c r="E3088" t="s">
        <v>75</v>
      </c>
      <c r="F3088" t="s">
        <v>196</v>
      </c>
      <c r="G3088" t="s">
        <v>93</v>
      </c>
      <c r="H3088" t="s">
        <v>98</v>
      </c>
      <c r="I3088" t="s">
        <v>206</v>
      </c>
      <c r="J3088" t="s">
        <v>111</v>
      </c>
      <c r="K3088" t="s">
        <v>116</v>
      </c>
      <c r="L3088">
        <v>8</v>
      </c>
      <c r="X3088" s="16"/>
      <c r="Y3088" t="s">
        <v>68</v>
      </c>
      <c r="Z3088">
        <v>8</v>
      </c>
      <c r="AA3088">
        <v>4</v>
      </c>
      <c r="AB3088">
        <v>4</v>
      </c>
      <c r="AC3088">
        <v>9</v>
      </c>
      <c r="AD3088" t="s">
        <v>128</v>
      </c>
      <c r="AE3088" s="16">
        <v>4</v>
      </c>
      <c r="AF3088" s="16">
        <v>4</v>
      </c>
      <c r="AG3088" s="16">
        <v>5</v>
      </c>
      <c r="AH3088" s="16">
        <v>5</v>
      </c>
      <c r="AI3088" s="16">
        <v>2</v>
      </c>
      <c r="AJ3088" s="16"/>
      <c r="AK3088">
        <v>10</v>
      </c>
      <c r="AL3088" s="16">
        <v>10</v>
      </c>
      <c r="AM3088" s="16">
        <v>9</v>
      </c>
      <c r="AN3088" s="16">
        <v>7</v>
      </c>
      <c r="AO3088" s="16">
        <v>8</v>
      </c>
      <c r="AP3088" s="16">
        <v>10</v>
      </c>
      <c r="AQ3088" s="16">
        <v>3</v>
      </c>
      <c r="AR3088" s="16">
        <v>4</v>
      </c>
      <c r="AS3088" s="16">
        <v>1</v>
      </c>
      <c r="AT3088" s="16">
        <v>2</v>
      </c>
      <c r="AU3088">
        <v>1</v>
      </c>
      <c r="AV3088">
        <v>0</v>
      </c>
      <c r="AW3088">
        <v>0</v>
      </c>
      <c r="AX3088">
        <v>0</v>
      </c>
      <c r="AY3088">
        <v>0</v>
      </c>
      <c r="AZ3088">
        <v>0</v>
      </c>
    </row>
    <row r="3089" spans="1:52" x14ac:dyDescent="0.35">
      <c r="A3089">
        <v>17842</v>
      </c>
      <c r="B3089" t="s">
        <v>69</v>
      </c>
      <c r="C3089" t="s">
        <v>74</v>
      </c>
      <c r="D3089" t="s">
        <v>68</v>
      </c>
      <c r="E3089" t="s">
        <v>81</v>
      </c>
      <c r="F3089" t="s">
        <v>196</v>
      </c>
      <c r="G3089" t="s">
        <v>95</v>
      </c>
      <c r="H3089" t="s">
        <v>97</v>
      </c>
      <c r="I3089" t="s">
        <v>209</v>
      </c>
      <c r="J3089" t="s">
        <v>111</v>
      </c>
      <c r="K3089" t="s">
        <v>202</v>
      </c>
      <c r="L3089">
        <v>6</v>
      </c>
      <c r="X3089" s="16"/>
      <c r="Y3089" t="s">
        <v>69</v>
      </c>
      <c r="AB3089">
        <v>4</v>
      </c>
      <c r="AE3089" s="16"/>
      <c r="AF3089" s="16"/>
      <c r="AG3089" s="16"/>
      <c r="AH3089" s="16"/>
      <c r="AI3089" s="16"/>
      <c r="AJ3089" s="16"/>
      <c r="AK3089">
        <v>7</v>
      </c>
      <c r="AL3089" s="16">
        <v>10</v>
      </c>
      <c r="AM3089" s="16">
        <v>8</v>
      </c>
      <c r="AN3089" s="16">
        <v>10</v>
      </c>
      <c r="AO3089" s="16">
        <v>9</v>
      </c>
      <c r="AP3089" s="16">
        <v>7</v>
      </c>
      <c r="AQ3089" s="16">
        <v>1</v>
      </c>
      <c r="AR3089" s="16">
        <v>3</v>
      </c>
      <c r="AS3089" s="16">
        <v>2</v>
      </c>
      <c r="AT3089" s="16">
        <v>4</v>
      </c>
      <c r="AU3089">
        <v>0</v>
      </c>
      <c r="AV3089">
        <v>1</v>
      </c>
      <c r="AW3089">
        <v>1</v>
      </c>
      <c r="AX3089">
        <v>0</v>
      </c>
      <c r="AY3089">
        <v>0</v>
      </c>
      <c r="AZ3089">
        <v>0</v>
      </c>
    </row>
    <row r="3090" spans="1:52" x14ac:dyDescent="0.35">
      <c r="A3090">
        <v>17843</v>
      </c>
      <c r="B3090" t="s">
        <v>69</v>
      </c>
      <c r="C3090" t="s">
        <v>74</v>
      </c>
      <c r="D3090" t="s">
        <v>68</v>
      </c>
      <c r="E3090" t="s">
        <v>84</v>
      </c>
      <c r="F3090" t="s">
        <v>208</v>
      </c>
      <c r="G3090" t="s">
        <v>94</v>
      </c>
      <c r="H3090" t="s">
        <v>98</v>
      </c>
      <c r="I3090" t="s">
        <v>197</v>
      </c>
      <c r="J3090" t="s">
        <v>110</v>
      </c>
      <c r="K3090" t="s">
        <v>204</v>
      </c>
      <c r="L3090">
        <v>9</v>
      </c>
      <c r="P3090">
        <v>9</v>
      </c>
      <c r="Q3090">
        <v>9</v>
      </c>
      <c r="R3090">
        <v>10</v>
      </c>
      <c r="S3090">
        <v>9</v>
      </c>
      <c r="T3090">
        <v>10</v>
      </c>
      <c r="U3090">
        <v>9</v>
      </c>
      <c r="V3090" t="s">
        <v>124</v>
      </c>
      <c r="X3090">
        <v>5</v>
      </c>
      <c r="Y3090" t="s">
        <v>69</v>
      </c>
      <c r="AB3090">
        <v>5</v>
      </c>
      <c r="AE3090" s="16"/>
      <c r="AF3090" s="16"/>
      <c r="AG3090" s="16"/>
      <c r="AH3090" s="16"/>
      <c r="AI3090" s="16"/>
      <c r="AJ3090" s="16"/>
      <c r="AL3090" s="16"/>
      <c r="AM3090" s="16"/>
      <c r="AN3090" s="16"/>
      <c r="AO3090" s="16"/>
      <c r="AP3090" s="16"/>
      <c r="AQ3090" s="16"/>
      <c r="AR3090" s="16"/>
      <c r="AS3090" s="16"/>
      <c r="AT3090" s="16"/>
      <c r="AU3090">
        <v>0</v>
      </c>
      <c r="AV3090">
        <v>1</v>
      </c>
      <c r="AW3090">
        <v>1</v>
      </c>
      <c r="AX3090">
        <v>1</v>
      </c>
      <c r="AY3090">
        <v>1</v>
      </c>
      <c r="AZ3090">
        <v>0</v>
      </c>
    </row>
    <row r="3091" spans="1:52" x14ac:dyDescent="0.35">
      <c r="A3091">
        <v>17844</v>
      </c>
      <c r="B3091" t="s">
        <v>69</v>
      </c>
      <c r="C3091" t="s">
        <v>74</v>
      </c>
      <c r="D3091" t="s">
        <v>68</v>
      </c>
      <c r="E3091" t="s">
        <v>79</v>
      </c>
      <c r="F3091" t="s">
        <v>200</v>
      </c>
      <c r="G3091" t="s">
        <v>95</v>
      </c>
      <c r="H3091" t="s">
        <v>98</v>
      </c>
      <c r="I3091" t="s">
        <v>205</v>
      </c>
      <c r="J3091" t="s">
        <v>111</v>
      </c>
      <c r="K3091" t="s">
        <v>202</v>
      </c>
      <c r="L3091">
        <v>7</v>
      </c>
      <c r="X3091" s="16"/>
      <c r="Y3091" t="s">
        <v>68</v>
      </c>
      <c r="Z3091">
        <v>5</v>
      </c>
      <c r="AA3091">
        <v>4</v>
      </c>
      <c r="AB3091">
        <v>3</v>
      </c>
      <c r="AC3091">
        <v>6</v>
      </c>
      <c r="AD3091" t="s">
        <v>128</v>
      </c>
      <c r="AE3091" s="16">
        <v>5</v>
      </c>
      <c r="AF3091" s="16">
        <v>3</v>
      </c>
      <c r="AG3091" s="16">
        <v>5</v>
      </c>
      <c r="AH3091" s="16">
        <v>4</v>
      </c>
      <c r="AI3091" s="16">
        <v>2</v>
      </c>
      <c r="AJ3091" s="16"/>
      <c r="AK3091">
        <v>9</v>
      </c>
      <c r="AL3091" s="16">
        <v>8</v>
      </c>
      <c r="AM3091" s="16">
        <v>8</v>
      </c>
      <c r="AN3091" s="16">
        <v>10</v>
      </c>
      <c r="AO3091" s="16">
        <v>7</v>
      </c>
      <c r="AP3091" s="16">
        <v>9</v>
      </c>
      <c r="AQ3091" s="16">
        <v>2</v>
      </c>
      <c r="AR3091" s="16">
        <v>4</v>
      </c>
      <c r="AS3091" s="16">
        <v>1</v>
      </c>
      <c r="AT3091" s="16">
        <v>3</v>
      </c>
      <c r="AU3091">
        <v>1</v>
      </c>
      <c r="AV3091">
        <v>1</v>
      </c>
      <c r="AW3091">
        <v>0</v>
      </c>
      <c r="AX3091">
        <v>0</v>
      </c>
      <c r="AY3091">
        <v>0</v>
      </c>
      <c r="AZ3091">
        <v>0</v>
      </c>
    </row>
    <row r="3092" spans="1:52" x14ac:dyDescent="0.35">
      <c r="A3092">
        <v>17846</v>
      </c>
      <c r="B3092" t="s">
        <v>69</v>
      </c>
      <c r="C3092" t="s">
        <v>74</v>
      </c>
      <c r="D3092" t="s">
        <v>68</v>
      </c>
      <c r="E3092" t="s">
        <v>86</v>
      </c>
      <c r="F3092" t="s">
        <v>200</v>
      </c>
      <c r="G3092" t="s">
        <v>96</v>
      </c>
      <c r="H3092" t="s">
        <v>98</v>
      </c>
      <c r="I3092" t="s">
        <v>205</v>
      </c>
      <c r="J3092" t="s">
        <v>112</v>
      </c>
      <c r="K3092" t="s">
        <v>204</v>
      </c>
      <c r="L3092">
        <v>9</v>
      </c>
      <c r="X3092" s="16"/>
      <c r="Y3092" t="s">
        <v>69</v>
      </c>
      <c r="AB3092">
        <v>5</v>
      </c>
      <c r="AE3092" s="16"/>
      <c r="AF3092" s="16"/>
      <c r="AG3092" s="16"/>
      <c r="AH3092" s="16"/>
      <c r="AI3092" s="16"/>
      <c r="AJ3092" s="16"/>
      <c r="AK3092">
        <v>10</v>
      </c>
      <c r="AL3092" s="16">
        <v>9</v>
      </c>
      <c r="AM3092" s="16">
        <v>7</v>
      </c>
      <c r="AN3092" s="16">
        <v>7</v>
      </c>
      <c r="AO3092" s="16">
        <v>9</v>
      </c>
      <c r="AP3092" s="16">
        <v>9</v>
      </c>
      <c r="AQ3092" s="16">
        <v>4</v>
      </c>
      <c r="AR3092" s="16">
        <v>2</v>
      </c>
      <c r="AS3092" s="16">
        <v>3</v>
      </c>
      <c r="AT3092" s="16">
        <v>1</v>
      </c>
      <c r="AU3092">
        <v>1</v>
      </c>
      <c r="AV3092">
        <v>0</v>
      </c>
      <c r="AW3092">
        <v>0</v>
      </c>
      <c r="AX3092">
        <v>1</v>
      </c>
      <c r="AY3092">
        <v>0</v>
      </c>
      <c r="AZ3092">
        <v>0</v>
      </c>
    </row>
    <row r="3093" spans="1:52" x14ac:dyDescent="0.35">
      <c r="A3093">
        <v>17849</v>
      </c>
      <c r="B3093" t="s">
        <v>69</v>
      </c>
      <c r="C3093" t="s">
        <v>74</v>
      </c>
      <c r="D3093" t="s">
        <v>68</v>
      </c>
      <c r="E3093" t="s">
        <v>84</v>
      </c>
      <c r="F3093" t="s">
        <v>198</v>
      </c>
      <c r="G3093" t="s">
        <v>94</v>
      </c>
      <c r="H3093" t="s">
        <v>98</v>
      </c>
      <c r="I3093" t="s">
        <v>209</v>
      </c>
      <c r="J3093" t="s">
        <v>111</v>
      </c>
      <c r="K3093" t="s">
        <v>116</v>
      </c>
      <c r="L3093">
        <v>6</v>
      </c>
      <c r="X3093" s="16"/>
      <c r="Y3093" t="s">
        <v>69</v>
      </c>
      <c r="AB3093">
        <v>4</v>
      </c>
      <c r="AE3093" s="16"/>
      <c r="AF3093" s="16"/>
      <c r="AG3093" s="16"/>
      <c r="AH3093" s="16"/>
      <c r="AI3093" s="16"/>
      <c r="AJ3093" s="16"/>
      <c r="AK3093">
        <v>7</v>
      </c>
      <c r="AL3093" s="16">
        <v>10</v>
      </c>
      <c r="AM3093" s="16">
        <v>8</v>
      </c>
      <c r="AN3093" s="16">
        <v>8</v>
      </c>
      <c r="AO3093" s="16">
        <v>7</v>
      </c>
      <c r="AP3093" s="16">
        <v>8</v>
      </c>
      <c r="AQ3093" s="16">
        <v>1</v>
      </c>
      <c r="AR3093" s="16">
        <v>4</v>
      </c>
      <c r="AS3093" s="16">
        <v>2</v>
      </c>
      <c r="AT3093" s="16">
        <v>3</v>
      </c>
      <c r="AU3093">
        <v>0</v>
      </c>
      <c r="AV3093">
        <v>1</v>
      </c>
      <c r="AW3093">
        <v>0</v>
      </c>
      <c r="AX3093">
        <v>0</v>
      </c>
      <c r="AY3093">
        <v>0</v>
      </c>
      <c r="AZ3093">
        <v>0</v>
      </c>
    </row>
    <row r="3094" spans="1:52" x14ac:dyDescent="0.35">
      <c r="A3094">
        <v>17852</v>
      </c>
      <c r="B3094" t="s">
        <v>69</v>
      </c>
      <c r="C3094" t="s">
        <v>74</v>
      </c>
      <c r="D3094" t="s">
        <v>68</v>
      </c>
      <c r="E3094" t="s">
        <v>82</v>
      </c>
      <c r="F3094" t="s">
        <v>198</v>
      </c>
      <c r="G3094" t="s">
        <v>94</v>
      </c>
      <c r="H3094" t="s">
        <v>98</v>
      </c>
      <c r="I3094" t="s">
        <v>205</v>
      </c>
      <c r="J3094" t="s">
        <v>110</v>
      </c>
      <c r="K3094" t="s">
        <v>202</v>
      </c>
      <c r="L3094">
        <v>10</v>
      </c>
      <c r="P3094">
        <v>10</v>
      </c>
      <c r="Q3094">
        <v>9</v>
      </c>
      <c r="R3094">
        <v>10</v>
      </c>
      <c r="S3094">
        <v>8</v>
      </c>
      <c r="T3094">
        <v>10</v>
      </c>
      <c r="U3094">
        <v>9</v>
      </c>
      <c r="V3094" t="s">
        <v>123</v>
      </c>
      <c r="X3094">
        <v>4</v>
      </c>
      <c r="Y3094" t="s">
        <v>69</v>
      </c>
      <c r="AB3094">
        <v>4</v>
      </c>
      <c r="AE3094" s="16"/>
      <c r="AF3094" s="16"/>
      <c r="AG3094" s="16"/>
      <c r="AH3094" s="16"/>
      <c r="AI3094" s="16"/>
      <c r="AJ3094" s="16"/>
      <c r="AL3094" s="16"/>
      <c r="AM3094" s="16"/>
      <c r="AN3094" s="16"/>
      <c r="AO3094" s="16"/>
      <c r="AP3094" s="16"/>
      <c r="AQ3094" s="16"/>
      <c r="AR3094" s="16"/>
      <c r="AS3094" s="16"/>
      <c r="AT3094" s="16"/>
      <c r="AU3094">
        <v>1</v>
      </c>
      <c r="AV3094">
        <v>1</v>
      </c>
      <c r="AW3094">
        <v>0</v>
      </c>
      <c r="AX3094">
        <v>1</v>
      </c>
      <c r="AY3094">
        <v>0</v>
      </c>
      <c r="AZ3094">
        <v>0</v>
      </c>
    </row>
    <row r="3095" spans="1:52" x14ac:dyDescent="0.35">
      <c r="A3095">
        <v>17855</v>
      </c>
      <c r="B3095" t="s">
        <v>69</v>
      </c>
      <c r="C3095" t="s">
        <v>74</v>
      </c>
      <c r="D3095" t="s">
        <v>68</v>
      </c>
      <c r="E3095" t="s">
        <v>81</v>
      </c>
      <c r="F3095" t="s">
        <v>200</v>
      </c>
      <c r="G3095" t="s">
        <v>93</v>
      </c>
      <c r="H3095" t="s">
        <v>99</v>
      </c>
      <c r="I3095" t="s">
        <v>199</v>
      </c>
      <c r="J3095" t="s">
        <v>112</v>
      </c>
      <c r="K3095" t="s">
        <v>204</v>
      </c>
      <c r="L3095">
        <v>4</v>
      </c>
      <c r="X3095" s="16"/>
      <c r="Y3095" t="s">
        <v>69</v>
      </c>
      <c r="AB3095">
        <v>3</v>
      </c>
      <c r="AE3095" s="16"/>
      <c r="AF3095" s="16"/>
      <c r="AG3095" s="16"/>
      <c r="AH3095" s="16"/>
      <c r="AI3095" s="16"/>
      <c r="AJ3095" s="16"/>
      <c r="AK3095">
        <v>2</v>
      </c>
      <c r="AL3095" s="16">
        <v>2</v>
      </c>
      <c r="AM3095" s="16">
        <v>4</v>
      </c>
      <c r="AN3095" s="16">
        <v>4</v>
      </c>
      <c r="AO3095" s="16">
        <v>4</v>
      </c>
      <c r="AP3095" s="16">
        <v>5</v>
      </c>
      <c r="AQ3095" s="16">
        <v>1</v>
      </c>
      <c r="AR3095" s="16">
        <v>2</v>
      </c>
      <c r="AS3095" s="16">
        <v>3</v>
      </c>
      <c r="AT3095" s="16">
        <v>4</v>
      </c>
      <c r="AU3095">
        <v>0</v>
      </c>
      <c r="AV3095">
        <v>1</v>
      </c>
      <c r="AW3095">
        <v>0</v>
      </c>
      <c r="AX3095">
        <v>0</v>
      </c>
      <c r="AY3095">
        <v>0</v>
      </c>
      <c r="AZ3095">
        <v>0</v>
      </c>
    </row>
    <row r="3096" spans="1:52" x14ac:dyDescent="0.35">
      <c r="A3096">
        <v>17859</v>
      </c>
      <c r="B3096" t="s">
        <v>69</v>
      </c>
      <c r="C3096" t="s">
        <v>74</v>
      </c>
      <c r="D3096" t="s">
        <v>68</v>
      </c>
      <c r="E3096" t="s">
        <v>85</v>
      </c>
      <c r="F3096" t="s">
        <v>198</v>
      </c>
      <c r="G3096" t="s">
        <v>95</v>
      </c>
      <c r="H3096" t="s">
        <v>100</v>
      </c>
      <c r="I3096" t="s">
        <v>209</v>
      </c>
      <c r="J3096" t="s">
        <v>111</v>
      </c>
      <c r="K3096" t="s">
        <v>202</v>
      </c>
      <c r="L3096">
        <v>9</v>
      </c>
      <c r="X3096" s="16"/>
      <c r="Y3096" t="s">
        <v>69</v>
      </c>
      <c r="AB3096">
        <v>5</v>
      </c>
      <c r="AE3096" s="16"/>
      <c r="AF3096" s="16"/>
      <c r="AG3096" s="16"/>
      <c r="AH3096" s="16"/>
      <c r="AI3096" s="16"/>
      <c r="AJ3096" s="16"/>
      <c r="AK3096">
        <v>10</v>
      </c>
      <c r="AL3096" s="16">
        <v>10</v>
      </c>
      <c r="AM3096" s="16">
        <v>8</v>
      </c>
      <c r="AN3096" s="16">
        <v>10</v>
      </c>
      <c r="AO3096" s="16">
        <v>10</v>
      </c>
      <c r="AP3096" s="16">
        <v>10</v>
      </c>
      <c r="AQ3096" s="16">
        <v>2</v>
      </c>
      <c r="AR3096" s="16">
        <v>1</v>
      </c>
      <c r="AS3096" s="16">
        <v>4</v>
      </c>
      <c r="AT3096" s="16">
        <v>3</v>
      </c>
      <c r="AU3096">
        <v>0</v>
      </c>
      <c r="AV3096">
        <v>0</v>
      </c>
      <c r="AW3096">
        <v>0</v>
      </c>
      <c r="AX3096">
        <v>0</v>
      </c>
      <c r="AY3096">
        <v>1</v>
      </c>
      <c r="AZ3096">
        <v>0</v>
      </c>
    </row>
    <row r="3097" spans="1:52" x14ac:dyDescent="0.35">
      <c r="A3097">
        <v>17862</v>
      </c>
      <c r="B3097" t="s">
        <v>69</v>
      </c>
      <c r="C3097" t="s">
        <v>74</v>
      </c>
      <c r="D3097" t="s">
        <v>68</v>
      </c>
      <c r="E3097" t="s">
        <v>77</v>
      </c>
      <c r="F3097" t="s">
        <v>196</v>
      </c>
      <c r="G3097" t="s">
        <v>93</v>
      </c>
      <c r="H3097" t="s">
        <v>98</v>
      </c>
      <c r="I3097" t="s">
        <v>197</v>
      </c>
      <c r="J3097" t="s">
        <v>111</v>
      </c>
      <c r="K3097" t="s">
        <v>204</v>
      </c>
      <c r="L3097">
        <v>9</v>
      </c>
      <c r="X3097" s="16"/>
      <c r="Y3097" t="s">
        <v>69</v>
      </c>
      <c r="AB3097">
        <v>4</v>
      </c>
      <c r="AE3097" s="16"/>
      <c r="AF3097" s="16"/>
      <c r="AG3097" s="16"/>
      <c r="AH3097" s="16"/>
      <c r="AI3097" s="16"/>
      <c r="AJ3097" s="16"/>
      <c r="AK3097">
        <v>10</v>
      </c>
      <c r="AL3097" s="16">
        <v>8</v>
      </c>
      <c r="AM3097" s="16">
        <v>10</v>
      </c>
      <c r="AN3097" s="16">
        <v>8</v>
      </c>
      <c r="AO3097" s="16">
        <v>8</v>
      </c>
      <c r="AP3097" s="16">
        <v>9</v>
      </c>
      <c r="AQ3097" s="16">
        <v>1</v>
      </c>
      <c r="AR3097" s="16">
        <v>3</v>
      </c>
      <c r="AS3097" s="16">
        <v>4</v>
      </c>
      <c r="AT3097" s="16">
        <v>2</v>
      </c>
      <c r="AU3097">
        <v>1</v>
      </c>
      <c r="AV3097">
        <v>0</v>
      </c>
      <c r="AW3097">
        <v>0</v>
      </c>
      <c r="AX3097">
        <v>1</v>
      </c>
      <c r="AY3097">
        <v>0</v>
      </c>
      <c r="AZ3097">
        <v>0</v>
      </c>
    </row>
    <row r="3098" spans="1:52" x14ac:dyDescent="0.35">
      <c r="A3098">
        <v>17863</v>
      </c>
      <c r="B3098" t="s">
        <v>69</v>
      </c>
      <c r="C3098" t="s">
        <v>74</v>
      </c>
      <c r="D3098" t="s">
        <v>68</v>
      </c>
      <c r="E3098" t="s">
        <v>79</v>
      </c>
      <c r="F3098" t="s">
        <v>200</v>
      </c>
      <c r="G3098" t="s">
        <v>93</v>
      </c>
      <c r="H3098" t="s">
        <v>98</v>
      </c>
      <c r="I3098" t="s">
        <v>207</v>
      </c>
      <c r="J3098" t="s">
        <v>111</v>
      </c>
      <c r="K3098" t="s">
        <v>204</v>
      </c>
      <c r="L3098">
        <v>8</v>
      </c>
      <c r="X3098" s="16"/>
      <c r="Y3098" t="s">
        <v>68</v>
      </c>
      <c r="Z3098">
        <v>9</v>
      </c>
      <c r="AA3098">
        <v>5</v>
      </c>
      <c r="AB3098">
        <v>5</v>
      </c>
      <c r="AC3098">
        <v>7</v>
      </c>
      <c r="AD3098" t="s">
        <v>129</v>
      </c>
      <c r="AE3098" s="16">
        <v>3</v>
      </c>
      <c r="AF3098" s="16">
        <v>3</v>
      </c>
      <c r="AG3098" s="16">
        <v>4</v>
      </c>
      <c r="AH3098" s="16">
        <v>4</v>
      </c>
      <c r="AI3098" s="16"/>
      <c r="AJ3098" s="16">
        <v>2</v>
      </c>
      <c r="AK3098">
        <v>7</v>
      </c>
      <c r="AL3098" s="16">
        <v>7</v>
      </c>
      <c r="AM3098" s="16">
        <v>7</v>
      </c>
      <c r="AN3098" s="16">
        <v>7</v>
      </c>
      <c r="AO3098" s="16">
        <v>9</v>
      </c>
      <c r="AP3098" s="16">
        <v>7</v>
      </c>
      <c r="AQ3098" s="16">
        <v>1</v>
      </c>
      <c r="AR3098" s="16">
        <v>3</v>
      </c>
      <c r="AS3098" s="16">
        <v>2</v>
      </c>
      <c r="AT3098" s="16">
        <v>4</v>
      </c>
      <c r="AU3098">
        <v>1</v>
      </c>
      <c r="AV3098">
        <v>0</v>
      </c>
      <c r="AW3098">
        <v>1</v>
      </c>
      <c r="AX3098">
        <v>0</v>
      </c>
      <c r="AY3098">
        <v>0</v>
      </c>
      <c r="AZ3098">
        <v>0</v>
      </c>
    </row>
    <row r="3099" spans="1:52" x14ac:dyDescent="0.35">
      <c r="A3099">
        <v>17865</v>
      </c>
      <c r="B3099" t="s">
        <v>69</v>
      </c>
      <c r="C3099" t="s">
        <v>74</v>
      </c>
      <c r="D3099" t="s">
        <v>68</v>
      </c>
      <c r="E3099" t="s">
        <v>83</v>
      </c>
      <c r="F3099" t="s">
        <v>208</v>
      </c>
      <c r="G3099" t="s">
        <v>94</v>
      </c>
      <c r="H3099" t="s">
        <v>98</v>
      </c>
      <c r="I3099" t="s">
        <v>206</v>
      </c>
      <c r="J3099" t="s">
        <v>111</v>
      </c>
      <c r="K3099" t="s">
        <v>202</v>
      </c>
      <c r="L3099">
        <v>10</v>
      </c>
      <c r="X3099" s="16"/>
      <c r="Y3099" t="s">
        <v>69</v>
      </c>
      <c r="AB3099">
        <v>4</v>
      </c>
      <c r="AE3099" s="16"/>
      <c r="AF3099" s="16"/>
      <c r="AG3099" s="16"/>
      <c r="AH3099" s="16"/>
      <c r="AI3099" s="16"/>
      <c r="AJ3099" s="16"/>
      <c r="AK3099">
        <v>8</v>
      </c>
      <c r="AL3099" s="16">
        <v>10</v>
      </c>
      <c r="AM3099" s="16">
        <v>9</v>
      </c>
      <c r="AN3099" s="16">
        <v>8</v>
      </c>
      <c r="AO3099" s="16">
        <v>7</v>
      </c>
      <c r="AP3099" s="16">
        <v>10</v>
      </c>
      <c r="AQ3099" s="16">
        <v>1</v>
      </c>
      <c r="AR3099" s="16">
        <v>2</v>
      </c>
      <c r="AS3099" s="16">
        <v>3</v>
      </c>
      <c r="AT3099" s="16">
        <v>4</v>
      </c>
      <c r="AU3099">
        <v>0</v>
      </c>
      <c r="AV3099">
        <v>0</v>
      </c>
      <c r="AW3099">
        <v>1</v>
      </c>
      <c r="AX3099">
        <v>1</v>
      </c>
      <c r="AY3099">
        <v>0</v>
      </c>
      <c r="AZ3099">
        <v>0</v>
      </c>
    </row>
    <row r="3100" spans="1:52" x14ac:dyDescent="0.35">
      <c r="A3100">
        <v>17868</v>
      </c>
      <c r="B3100" t="s">
        <v>69</v>
      </c>
      <c r="C3100" t="s">
        <v>74</v>
      </c>
      <c r="D3100" t="s">
        <v>68</v>
      </c>
      <c r="E3100" t="s">
        <v>83</v>
      </c>
      <c r="F3100" t="s">
        <v>196</v>
      </c>
      <c r="G3100" t="s">
        <v>95</v>
      </c>
      <c r="H3100" t="s">
        <v>98</v>
      </c>
      <c r="I3100" t="s">
        <v>209</v>
      </c>
      <c r="J3100" t="s">
        <v>111</v>
      </c>
      <c r="K3100" t="s">
        <v>116</v>
      </c>
      <c r="L3100">
        <v>9</v>
      </c>
      <c r="X3100" s="16"/>
      <c r="Y3100" t="s">
        <v>68</v>
      </c>
      <c r="Z3100">
        <v>10</v>
      </c>
      <c r="AA3100">
        <v>5</v>
      </c>
      <c r="AB3100">
        <v>5</v>
      </c>
      <c r="AC3100">
        <v>10</v>
      </c>
      <c r="AD3100" t="s">
        <v>128</v>
      </c>
      <c r="AE3100" s="16">
        <v>5</v>
      </c>
      <c r="AF3100" s="16">
        <v>4</v>
      </c>
      <c r="AG3100" s="16">
        <v>4</v>
      </c>
      <c r="AH3100" s="16">
        <v>5</v>
      </c>
      <c r="AI3100" s="16">
        <v>2</v>
      </c>
      <c r="AJ3100" s="16"/>
      <c r="AK3100">
        <v>10</v>
      </c>
      <c r="AL3100" s="16">
        <v>9</v>
      </c>
      <c r="AM3100" s="16">
        <v>8</v>
      </c>
      <c r="AN3100" s="16">
        <v>10</v>
      </c>
      <c r="AO3100" s="16">
        <v>8</v>
      </c>
      <c r="AP3100" s="16">
        <v>10</v>
      </c>
      <c r="AQ3100" s="16">
        <v>2</v>
      </c>
      <c r="AR3100" s="16">
        <v>1</v>
      </c>
      <c r="AS3100" s="16">
        <v>3</v>
      </c>
      <c r="AT3100" s="16">
        <v>4</v>
      </c>
      <c r="AU3100">
        <v>0</v>
      </c>
      <c r="AV3100">
        <v>0</v>
      </c>
      <c r="AW3100">
        <v>0</v>
      </c>
      <c r="AX3100">
        <v>1</v>
      </c>
      <c r="AY3100">
        <v>0</v>
      </c>
      <c r="AZ3100">
        <v>0</v>
      </c>
    </row>
    <row r="3101" spans="1:52" x14ac:dyDescent="0.35">
      <c r="A3101">
        <v>17869</v>
      </c>
      <c r="B3101" t="s">
        <v>69</v>
      </c>
      <c r="C3101" t="s">
        <v>74</v>
      </c>
      <c r="D3101" t="s">
        <v>68</v>
      </c>
      <c r="E3101" t="s">
        <v>82</v>
      </c>
      <c r="F3101" t="s">
        <v>198</v>
      </c>
      <c r="G3101" t="s">
        <v>95</v>
      </c>
      <c r="H3101" t="s">
        <v>98</v>
      </c>
      <c r="I3101" t="s">
        <v>207</v>
      </c>
      <c r="J3101" t="s">
        <v>111</v>
      </c>
      <c r="K3101" t="s">
        <v>117</v>
      </c>
      <c r="L3101">
        <v>5</v>
      </c>
      <c r="X3101" s="16"/>
      <c r="Y3101" t="s">
        <v>69</v>
      </c>
      <c r="AB3101">
        <v>3</v>
      </c>
      <c r="AE3101" s="16"/>
      <c r="AF3101" s="16"/>
      <c r="AG3101" s="16"/>
      <c r="AH3101" s="16"/>
      <c r="AI3101" s="16"/>
      <c r="AJ3101" s="16"/>
      <c r="AK3101">
        <v>4</v>
      </c>
      <c r="AL3101" s="16">
        <v>3</v>
      </c>
      <c r="AM3101" s="16">
        <v>4</v>
      </c>
      <c r="AN3101" s="16">
        <v>7</v>
      </c>
      <c r="AO3101" s="16">
        <v>5</v>
      </c>
      <c r="AP3101" s="16">
        <v>3</v>
      </c>
      <c r="AQ3101" s="16">
        <v>2</v>
      </c>
      <c r="AR3101" s="16">
        <v>1</v>
      </c>
      <c r="AS3101" s="16">
        <v>3</v>
      </c>
      <c r="AT3101" s="16">
        <v>4</v>
      </c>
      <c r="AU3101">
        <v>1</v>
      </c>
      <c r="AV3101">
        <v>1</v>
      </c>
      <c r="AW3101">
        <v>0</v>
      </c>
      <c r="AX3101">
        <v>0</v>
      </c>
      <c r="AY3101">
        <v>0</v>
      </c>
      <c r="AZ3101">
        <v>0</v>
      </c>
    </row>
    <row r="3102" spans="1:52" x14ac:dyDescent="0.35">
      <c r="A3102">
        <v>17870</v>
      </c>
      <c r="B3102" t="s">
        <v>69</v>
      </c>
      <c r="C3102" t="s">
        <v>74</v>
      </c>
      <c r="D3102" t="s">
        <v>68</v>
      </c>
      <c r="E3102" t="s">
        <v>75</v>
      </c>
      <c r="F3102" t="s">
        <v>198</v>
      </c>
      <c r="G3102" t="s">
        <v>93</v>
      </c>
      <c r="H3102" t="s">
        <v>98</v>
      </c>
      <c r="I3102" t="s">
        <v>197</v>
      </c>
      <c r="J3102" t="s">
        <v>111</v>
      </c>
      <c r="K3102" t="s">
        <v>116</v>
      </c>
      <c r="L3102">
        <v>10</v>
      </c>
      <c r="X3102" s="16"/>
      <c r="Y3102" t="s">
        <v>69</v>
      </c>
      <c r="AB3102">
        <v>4</v>
      </c>
      <c r="AE3102" s="16"/>
      <c r="AF3102" s="16"/>
      <c r="AG3102" s="16"/>
      <c r="AH3102" s="16"/>
      <c r="AI3102" s="16"/>
      <c r="AJ3102" s="16"/>
      <c r="AK3102">
        <v>9</v>
      </c>
      <c r="AL3102" s="16">
        <v>10</v>
      </c>
      <c r="AM3102" s="16">
        <v>7</v>
      </c>
      <c r="AN3102" s="16">
        <v>9</v>
      </c>
      <c r="AO3102" s="16">
        <v>7</v>
      </c>
      <c r="AP3102" s="16">
        <v>9</v>
      </c>
      <c r="AQ3102" s="16">
        <v>1</v>
      </c>
      <c r="AR3102" s="16">
        <v>2</v>
      </c>
      <c r="AS3102" s="16">
        <v>3</v>
      </c>
      <c r="AT3102" s="16">
        <v>4</v>
      </c>
      <c r="AU3102">
        <v>0</v>
      </c>
      <c r="AV3102">
        <v>0</v>
      </c>
      <c r="AW3102">
        <v>1</v>
      </c>
      <c r="AX3102">
        <v>0</v>
      </c>
      <c r="AY3102">
        <v>0</v>
      </c>
      <c r="AZ3102">
        <v>0</v>
      </c>
    </row>
    <row r="3103" spans="1:52" x14ac:dyDescent="0.35">
      <c r="A3103">
        <v>17871</v>
      </c>
      <c r="B3103" t="s">
        <v>69</v>
      </c>
      <c r="C3103" t="s">
        <v>74</v>
      </c>
      <c r="D3103" t="s">
        <v>68</v>
      </c>
      <c r="E3103" t="s">
        <v>85</v>
      </c>
      <c r="F3103" t="s">
        <v>198</v>
      </c>
      <c r="G3103" t="s">
        <v>95</v>
      </c>
      <c r="H3103" t="s">
        <v>98</v>
      </c>
      <c r="I3103" t="s">
        <v>206</v>
      </c>
      <c r="J3103" t="s">
        <v>111</v>
      </c>
      <c r="K3103" t="s">
        <v>204</v>
      </c>
      <c r="L3103">
        <v>9</v>
      </c>
      <c r="X3103" s="16"/>
      <c r="Y3103" t="s">
        <v>69</v>
      </c>
      <c r="AB3103">
        <v>4</v>
      </c>
      <c r="AE3103" s="16"/>
      <c r="AF3103" s="16"/>
      <c r="AG3103" s="16"/>
      <c r="AH3103" s="16"/>
      <c r="AI3103" s="16"/>
      <c r="AJ3103" s="16"/>
      <c r="AK3103">
        <v>8</v>
      </c>
      <c r="AL3103" s="16">
        <v>8</v>
      </c>
      <c r="AM3103" s="16">
        <v>10</v>
      </c>
      <c r="AN3103" s="16">
        <v>8</v>
      </c>
      <c r="AO3103" s="16">
        <v>8</v>
      </c>
      <c r="AP3103" s="16">
        <v>9</v>
      </c>
      <c r="AQ3103" s="16">
        <v>4</v>
      </c>
      <c r="AR3103" s="16">
        <v>3</v>
      </c>
      <c r="AS3103" s="16">
        <v>2</v>
      </c>
      <c r="AT3103" s="16">
        <v>1</v>
      </c>
      <c r="AU3103">
        <v>0</v>
      </c>
      <c r="AV3103">
        <v>0</v>
      </c>
      <c r="AW3103">
        <v>1</v>
      </c>
      <c r="AX3103">
        <v>1</v>
      </c>
      <c r="AY3103">
        <v>0</v>
      </c>
      <c r="AZ3103">
        <v>0</v>
      </c>
    </row>
    <row r="3104" spans="1:52" x14ac:dyDescent="0.35">
      <c r="A3104">
        <v>17873</v>
      </c>
      <c r="B3104" t="s">
        <v>69</v>
      </c>
      <c r="C3104" t="s">
        <v>74</v>
      </c>
      <c r="D3104" t="s">
        <v>68</v>
      </c>
      <c r="E3104" t="s">
        <v>81</v>
      </c>
      <c r="F3104" t="s">
        <v>198</v>
      </c>
      <c r="G3104" t="s">
        <v>94</v>
      </c>
      <c r="H3104" t="s">
        <v>98</v>
      </c>
      <c r="I3104" t="s">
        <v>199</v>
      </c>
      <c r="J3104" t="s">
        <v>111</v>
      </c>
      <c r="K3104" t="s">
        <v>202</v>
      </c>
      <c r="L3104">
        <v>6</v>
      </c>
      <c r="X3104" s="16"/>
      <c r="Y3104" t="s">
        <v>69</v>
      </c>
      <c r="AB3104">
        <v>3</v>
      </c>
      <c r="AE3104" s="16"/>
      <c r="AF3104" s="16"/>
      <c r="AG3104" s="16"/>
      <c r="AH3104" s="16"/>
      <c r="AI3104" s="16"/>
      <c r="AJ3104" s="16"/>
      <c r="AK3104">
        <v>7</v>
      </c>
      <c r="AL3104" s="16">
        <v>10</v>
      </c>
      <c r="AM3104" s="16">
        <v>9</v>
      </c>
      <c r="AN3104" s="16">
        <v>7</v>
      </c>
      <c r="AO3104" s="16">
        <v>8</v>
      </c>
      <c r="AP3104" s="16">
        <v>9</v>
      </c>
      <c r="AQ3104" s="16">
        <v>1</v>
      </c>
      <c r="AR3104" s="16">
        <v>3</v>
      </c>
      <c r="AS3104" s="16">
        <v>4</v>
      </c>
      <c r="AT3104" s="16">
        <v>2</v>
      </c>
      <c r="AU3104">
        <v>1</v>
      </c>
      <c r="AV3104">
        <v>0</v>
      </c>
      <c r="AW3104">
        <v>0</v>
      </c>
      <c r="AX3104">
        <v>0</v>
      </c>
      <c r="AY3104">
        <v>0</v>
      </c>
      <c r="AZ3104">
        <v>0</v>
      </c>
    </row>
    <row r="3105" spans="1:52" x14ac:dyDescent="0.35">
      <c r="A3105">
        <v>17877</v>
      </c>
      <c r="B3105" t="s">
        <v>69</v>
      </c>
      <c r="C3105" t="s">
        <v>74</v>
      </c>
      <c r="D3105" t="s">
        <v>68</v>
      </c>
      <c r="E3105" t="s">
        <v>82</v>
      </c>
      <c r="F3105" t="s">
        <v>92</v>
      </c>
      <c r="G3105" t="s">
        <v>94</v>
      </c>
      <c r="H3105" t="s">
        <v>98</v>
      </c>
      <c r="I3105" t="s">
        <v>203</v>
      </c>
      <c r="J3105" t="s">
        <v>111</v>
      </c>
      <c r="K3105" t="s">
        <v>117</v>
      </c>
      <c r="L3105">
        <v>10</v>
      </c>
      <c r="X3105" s="16"/>
      <c r="Y3105" t="s">
        <v>69</v>
      </c>
      <c r="AB3105">
        <v>5</v>
      </c>
      <c r="AE3105" s="16"/>
      <c r="AF3105" s="16"/>
      <c r="AG3105" s="16"/>
      <c r="AH3105" s="16"/>
      <c r="AI3105" s="16"/>
      <c r="AJ3105" s="16"/>
      <c r="AK3105">
        <v>9</v>
      </c>
      <c r="AL3105" s="16">
        <v>10</v>
      </c>
      <c r="AM3105" s="16">
        <v>10</v>
      </c>
      <c r="AN3105" s="16">
        <v>9</v>
      </c>
      <c r="AO3105" s="16">
        <v>10</v>
      </c>
      <c r="AP3105" s="16">
        <v>10</v>
      </c>
      <c r="AQ3105" s="16">
        <v>2</v>
      </c>
      <c r="AR3105" s="16">
        <v>1</v>
      </c>
      <c r="AS3105" s="16">
        <v>3</v>
      </c>
      <c r="AT3105" s="16">
        <v>4</v>
      </c>
      <c r="AU3105">
        <v>0</v>
      </c>
      <c r="AV3105">
        <v>1</v>
      </c>
      <c r="AW3105">
        <v>1</v>
      </c>
      <c r="AX3105">
        <v>1</v>
      </c>
      <c r="AY3105">
        <v>0</v>
      </c>
      <c r="AZ3105">
        <v>0</v>
      </c>
    </row>
    <row r="3106" spans="1:52" x14ac:dyDescent="0.35">
      <c r="A3106">
        <v>17879</v>
      </c>
      <c r="B3106" t="s">
        <v>69</v>
      </c>
      <c r="C3106" t="s">
        <v>74</v>
      </c>
      <c r="D3106" t="s">
        <v>68</v>
      </c>
      <c r="E3106" t="s">
        <v>78</v>
      </c>
      <c r="F3106" t="s">
        <v>196</v>
      </c>
      <c r="G3106" t="s">
        <v>96</v>
      </c>
      <c r="H3106" t="s">
        <v>98</v>
      </c>
      <c r="I3106" t="s">
        <v>203</v>
      </c>
      <c r="J3106" t="s">
        <v>111</v>
      </c>
      <c r="K3106" t="s">
        <v>202</v>
      </c>
      <c r="L3106">
        <v>10</v>
      </c>
      <c r="X3106" s="16"/>
      <c r="Y3106" t="s">
        <v>69</v>
      </c>
      <c r="AB3106">
        <v>5</v>
      </c>
      <c r="AE3106" s="16"/>
      <c r="AF3106" s="16"/>
      <c r="AG3106" s="16"/>
      <c r="AH3106" s="16"/>
      <c r="AI3106" s="16"/>
      <c r="AJ3106" s="16"/>
      <c r="AK3106">
        <v>9</v>
      </c>
      <c r="AL3106" s="16">
        <v>8</v>
      </c>
      <c r="AM3106" s="16">
        <v>8</v>
      </c>
      <c r="AN3106" s="16">
        <v>10</v>
      </c>
      <c r="AO3106" s="16">
        <v>9</v>
      </c>
      <c r="AP3106" s="16">
        <v>9</v>
      </c>
      <c r="AQ3106" s="16">
        <v>2</v>
      </c>
      <c r="AR3106" s="16">
        <v>1</v>
      </c>
      <c r="AS3106" s="16">
        <v>3</v>
      </c>
      <c r="AT3106" s="16">
        <v>4</v>
      </c>
      <c r="AU3106">
        <v>0</v>
      </c>
      <c r="AV3106">
        <v>1</v>
      </c>
      <c r="AW3106">
        <v>1</v>
      </c>
      <c r="AX3106">
        <v>1</v>
      </c>
      <c r="AY3106">
        <v>0</v>
      </c>
      <c r="AZ3106">
        <v>0</v>
      </c>
    </row>
    <row r="3107" spans="1:52" x14ac:dyDescent="0.35">
      <c r="A3107">
        <v>17887</v>
      </c>
      <c r="B3107" t="s">
        <v>69</v>
      </c>
      <c r="C3107" t="s">
        <v>74</v>
      </c>
      <c r="D3107" t="s">
        <v>68</v>
      </c>
      <c r="E3107" t="s">
        <v>86</v>
      </c>
      <c r="F3107" t="s">
        <v>208</v>
      </c>
      <c r="G3107" t="s">
        <v>94</v>
      </c>
      <c r="H3107" t="s">
        <v>98</v>
      </c>
      <c r="I3107" t="s">
        <v>203</v>
      </c>
      <c r="J3107" t="s">
        <v>111</v>
      </c>
      <c r="K3107" t="s">
        <v>202</v>
      </c>
      <c r="L3107">
        <v>9</v>
      </c>
      <c r="X3107" s="16"/>
      <c r="Y3107" t="s">
        <v>69</v>
      </c>
      <c r="AB3107">
        <v>4</v>
      </c>
      <c r="AE3107" s="16"/>
      <c r="AF3107" s="16"/>
      <c r="AG3107" s="16"/>
      <c r="AH3107" s="16"/>
      <c r="AI3107" s="16"/>
      <c r="AJ3107" s="16"/>
      <c r="AK3107">
        <v>10</v>
      </c>
      <c r="AL3107" s="16">
        <v>10</v>
      </c>
      <c r="AM3107" s="16">
        <v>9</v>
      </c>
      <c r="AN3107" s="16">
        <v>9</v>
      </c>
      <c r="AO3107" s="16">
        <v>8</v>
      </c>
      <c r="AP3107" s="16">
        <v>9</v>
      </c>
      <c r="AQ3107" s="16">
        <v>1</v>
      </c>
      <c r="AR3107" s="16">
        <v>3</v>
      </c>
      <c r="AS3107" s="16">
        <v>2</v>
      </c>
      <c r="AT3107" s="16">
        <v>4</v>
      </c>
      <c r="AU3107">
        <v>1</v>
      </c>
      <c r="AV3107">
        <v>0</v>
      </c>
      <c r="AW3107">
        <v>0</v>
      </c>
      <c r="AX3107">
        <v>1</v>
      </c>
      <c r="AY3107">
        <v>0</v>
      </c>
      <c r="AZ3107">
        <v>0</v>
      </c>
    </row>
    <row r="3108" spans="1:52" x14ac:dyDescent="0.35">
      <c r="A3108">
        <v>17888</v>
      </c>
      <c r="B3108" t="s">
        <v>69</v>
      </c>
      <c r="C3108" t="s">
        <v>74</v>
      </c>
      <c r="D3108" t="s">
        <v>68</v>
      </c>
      <c r="E3108" t="s">
        <v>75</v>
      </c>
      <c r="F3108" t="s">
        <v>196</v>
      </c>
      <c r="G3108" t="s">
        <v>95</v>
      </c>
      <c r="H3108" t="s">
        <v>97</v>
      </c>
      <c r="I3108" t="s">
        <v>203</v>
      </c>
      <c r="J3108" t="s">
        <v>111</v>
      </c>
      <c r="K3108" t="s">
        <v>204</v>
      </c>
      <c r="L3108">
        <v>9</v>
      </c>
      <c r="X3108" s="16"/>
      <c r="Y3108" t="s">
        <v>69</v>
      </c>
      <c r="AB3108">
        <v>4</v>
      </c>
      <c r="AE3108" s="16"/>
      <c r="AF3108" s="16"/>
      <c r="AG3108" s="16"/>
      <c r="AH3108" s="16"/>
      <c r="AI3108" s="16"/>
      <c r="AJ3108" s="16"/>
      <c r="AK3108">
        <v>10</v>
      </c>
      <c r="AL3108" s="16">
        <v>8</v>
      </c>
      <c r="AM3108" s="16">
        <v>10</v>
      </c>
      <c r="AN3108" s="16">
        <v>8</v>
      </c>
      <c r="AO3108" s="16">
        <v>7</v>
      </c>
      <c r="AP3108" s="16">
        <v>9</v>
      </c>
      <c r="AQ3108" s="16">
        <v>2</v>
      </c>
      <c r="AR3108" s="16">
        <v>1</v>
      </c>
      <c r="AS3108" s="16">
        <v>4</v>
      </c>
      <c r="AT3108" s="16">
        <v>3</v>
      </c>
      <c r="AU3108">
        <v>1</v>
      </c>
      <c r="AV3108">
        <v>0</v>
      </c>
      <c r="AW3108">
        <v>0</v>
      </c>
      <c r="AX3108">
        <v>0</v>
      </c>
      <c r="AY3108">
        <v>0</v>
      </c>
      <c r="AZ3108">
        <v>0</v>
      </c>
    </row>
    <row r="3109" spans="1:52" x14ac:dyDescent="0.35">
      <c r="A3109">
        <v>17890</v>
      </c>
      <c r="B3109" t="s">
        <v>69</v>
      </c>
      <c r="C3109" t="s">
        <v>74</v>
      </c>
      <c r="D3109" t="s">
        <v>68</v>
      </c>
      <c r="E3109" t="s">
        <v>83</v>
      </c>
      <c r="F3109" t="s">
        <v>196</v>
      </c>
      <c r="G3109" t="s">
        <v>95</v>
      </c>
      <c r="H3109" t="s">
        <v>98</v>
      </c>
      <c r="I3109" t="s">
        <v>203</v>
      </c>
      <c r="J3109" t="s">
        <v>110</v>
      </c>
      <c r="K3109" t="s">
        <v>116</v>
      </c>
      <c r="L3109">
        <v>10</v>
      </c>
      <c r="P3109">
        <v>10</v>
      </c>
      <c r="Q3109">
        <v>9</v>
      </c>
      <c r="R3109">
        <v>10</v>
      </c>
      <c r="S3109">
        <v>9</v>
      </c>
      <c r="T3109">
        <v>9</v>
      </c>
      <c r="U3109">
        <v>9</v>
      </c>
      <c r="V3109" t="s">
        <v>122</v>
      </c>
      <c r="X3109">
        <v>5</v>
      </c>
      <c r="Y3109" t="s">
        <v>69</v>
      </c>
      <c r="AB3109">
        <v>5</v>
      </c>
      <c r="AE3109" s="16"/>
      <c r="AF3109" s="16"/>
      <c r="AG3109" s="16"/>
      <c r="AH3109" s="16"/>
      <c r="AI3109" s="16"/>
      <c r="AJ3109" s="16"/>
      <c r="AL3109" s="16"/>
      <c r="AM3109" s="16"/>
      <c r="AN3109" s="16"/>
      <c r="AO3109" s="16"/>
      <c r="AP3109" s="16"/>
      <c r="AQ3109" s="16"/>
      <c r="AR3109" s="16"/>
      <c r="AS3109" s="16"/>
      <c r="AT3109" s="16"/>
      <c r="AU3109">
        <v>1</v>
      </c>
      <c r="AV3109">
        <v>1</v>
      </c>
      <c r="AW3109">
        <v>0</v>
      </c>
      <c r="AX3109">
        <v>0</v>
      </c>
      <c r="AY3109">
        <v>0</v>
      </c>
      <c r="AZ3109">
        <v>0</v>
      </c>
    </row>
    <row r="3110" spans="1:52" x14ac:dyDescent="0.35">
      <c r="A3110">
        <v>17897</v>
      </c>
      <c r="B3110" t="s">
        <v>69</v>
      </c>
      <c r="C3110" t="s">
        <v>74</v>
      </c>
      <c r="D3110" t="s">
        <v>68</v>
      </c>
      <c r="E3110" t="s">
        <v>83</v>
      </c>
      <c r="F3110" t="s">
        <v>200</v>
      </c>
      <c r="G3110" t="s">
        <v>93</v>
      </c>
      <c r="H3110" t="s">
        <v>98</v>
      </c>
      <c r="I3110" t="s">
        <v>199</v>
      </c>
      <c r="J3110" t="s">
        <v>111</v>
      </c>
      <c r="K3110" t="s">
        <v>204</v>
      </c>
      <c r="L3110">
        <v>10</v>
      </c>
      <c r="X3110" s="16"/>
      <c r="Y3110" t="s">
        <v>69</v>
      </c>
      <c r="AB3110">
        <v>5</v>
      </c>
      <c r="AE3110" s="16"/>
      <c r="AF3110" s="16"/>
      <c r="AG3110" s="16"/>
      <c r="AH3110" s="16"/>
      <c r="AI3110" s="16"/>
      <c r="AJ3110" s="16"/>
      <c r="AK3110">
        <v>9</v>
      </c>
      <c r="AL3110" s="16">
        <v>10</v>
      </c>
      <c r="AM3110" s="16">
        <v>8</v>
      </c>
      <c r="AN3110" s="16">
        <v>10</v>
      </c>
      <c r="AO3110" s="16">
        <v>6</v>
      </c>
      <c r="AP3110" s="16">
        <v>10</v>
      </c>
      <c r="AQ3110" s="16">
        <v>4</v>
      </c>
      <c r="AR3110" s="16">
        <v>3</v>
      </c>
      <c r="AS3110" s="16">
        <v>1</v>
      </c>
      <c r="AT3110" s="16">
        <v>2</v>
      </c>
      <c r="AU3110">
        <v>0</v>
      </c>
      <c r="AV3110">
        <v>0</v>
      </c>
      <c r="AW3110">
        <v>1</v>
      </c>
      <c r="AX3110">
        <v>0</v>
      </c>
      <c r="AY3110">
        <v>0</v>
      </c>
      <c r="AZ3110">
        <v>0</v>
      </c>
    </row>
    <row r="3111" spans="1:52" x14ac:dyDescent="0.35">
      <c r="A3111">
        <v>17900</v>
      </c>
      <c r="B3111" t="s">
        <v>69</v>
      </c>
      <c r="C3111" t="s">
        <v>74</v>
      </c>
      <c r="D3111" t="s">
        <v>68</v>
      </c>
      <c r="E3111" t="s">
        <v>77</v>
      </c>
      <c r="F3111" t="s">
        <v>200</v>
      </c>
      <c r="G3111" t="s">
        <v>93</v>
      </c>
      <c r="H3111" t="s">
        <v>98</v>
      </c>
      <c r="I3111" t="s">
        <v>209</v>
      </c>
      <c r="J3111" t="s">
        <v>111</v>
      </c>
      <c r="K3111" t="s">
        <v>202</v>
      </c>
      <c r="L3111">
        <v>9</v>
      </c>
      <c r="X3111" s="16"/>
      <c r="Y3111" t="s">
        <v>69</v>
      </c>
      <c r="AB3111">
        <v>5</v>
      </c>
      <c r="AE3111" s="16"/>
      <c r="AF3111" s="16"/>
      <c r="AG3111" s="16"/>
      <c r="AH3111" s="16"/>
      <c r="AI3111" s="16"/>
      <c r="AJ3111" s="16"/>
      <c r="AK3111">
        <v>10</v>
      </c>
      <c r="AL3111" s="16">
        <v>9</v>
      </c>
      <c r="AM3111" s="16">
        <v>9</v>
      </c>
      <c r="AN3111" s="16">
        <v>10</v>
      </c>
      <c r="AO3111" s="16">
        <v>7</v>
      </c>
      <c r="AP3111" s="16">
        <v>9</v>
      </c>
      <c r="AQ3111" s="16">
        <v>1</v>
      </c>
      <c r="AR3111" s="16">
        <v>3</v>
      </c>
      <c r="AS3111" s="16">
        <v>2</v>
      </c>
      <c r="AT3111" s="16">
        <v>4</v>
      </c>
      <c r="AU3111">
        <v>0</v>
      </c>
      <c r="AV3111">
        <v>0</v>
      </c>
      <c r="AW3111">
        <v>0</v>
      </c>
      <c r="AX3111">
        <v>1</v>
      </c>
      <c r="AY3111">
        <v>0</v>
      </c>
      <c r="AZ3111">
        <v>0</v>
      </c>
    </row>
    <row r="3112" spans="1:52" x14ac:dyDescent="0.35">
      <c r="A3112">
        <v>17901</v>
      </c>
      <c r="B3112" t="s">
        <v>69</v>
      </c>
      <c r="C3112" t="s">
        <v>74</v>
      </c>
      <c r="D3112" t="s">
        <v>68</v>
      </c>
      <c r="E3112" t="s">
        <v>85</v>
      </c>
      <c r="F3112" t="s">
        <v>196</v>
      </c>
      <c r="G3112" t="s">
        <v>96</v>
      </c>
      <c r="H3112" t="s">
        <v>98</v>
      </c>
      <c r="I3112" t="s">
        <v>201</v>
      </c>
      <c r="J3112" t="s">
        <v>111</v>
      </c>
      <c r="K3112" t="s">
        <v>202</v>
      </c>
      <c r="L3112">
        <v>6</v>
      </c>
      <c r="X3112" s="16"/>
      <c r="Y3112" t="s">
        <v>69</v>
      </c>
      <c r="AB3112">
        <v>3</v>
      </c>
      <c r="AE3112" s="16"/>
      <c r="AF3112" s="16"/>
      <c r="AG3112" s="16"/>
      <c r="AH3112" s="16"/>
      <c r="AI3112" s="16"/>
      <c r="AJ3112" s="16"/>
      <c r="AK3112">
        <v>3</v>
      </c>
      <c r="AL3112" s="16">
        <v>2</v>
      </c>
      <c r="AM3112" s="16">
        <v>6</v>
      </c>
      <c r="AN3112" s="16">
        <v>2</v>
      </c>
      <c r="AO3112" s="16">
        <v>2</v>
      </c>
      <c r="AP3112" s="16">
        <v>3</v>
      </c>
      <c r="AQ3112" s="16">
        <v>3</v>
      </c>
      <c r="AR3112" s="16">
        <v>2</v>
      </c>
      <c r="AS3112" s="16">
        <v>1</v>
      </c>
      <c r="AT3112" s="16">
        <v>4</v>
      </c>
      <c r="AU3112">
        <v>0</v>
      </c>
      <c r="AV3112">
        <v>0</v>
      </c>
      <c r="AW3112">
        <v>0</v>
      </c>
      <c r="AX3112">
        <v>1</v>
      </c>
      <c r="AY3112">
        <v>0</v>
      </c>
      <c r="AZ3112">
        <v>0</v>
      </c>
    </row>
    <row r="3113" spans="1:52" x14ac:dyDescent="0.35">
      <c r="A3113">
        <v>17903</v>
      </c>
      <c r="B3113" t="s">
        <v>69</v>
      </c>
      <c r="C3113" t="s">
        <v>74</v>
      </c>
      <c r="D3113" t="s">
        <v>68</v>
      </c>
      <c r="E3113" t="s">
        <v>81</v>
      </c>
      <c r="F3113" t="s">
        <v>198</v>
      </c>
      <c r="G3113" t="s">
        <v>95</v>
      </c>
      <c r="H3113" t="s">
        <v>97</v>
      </c>
      <c r="I3113" t="s">
        <v>201</v>
      </c>
      <c r="J3113" t="s">
        <v>111</v>
      </c>
      <c r="K3113" t="s">
        <v>204</v>
      </c>
      <c r="L3113">
        <v>7</v>
      </c>
      <c r="X3113" s="16"/>
      <c r="Y3113" t="s">
        <v>68</v>
      </c>
      <c r="Z3113">
        <v>7</v>
      </c>
      <c r="AA3113">
        <v>4</v>
      </c>
      <c r="AB3113">
        <v>5</v>
      </c>
      <c r="AC3113">
        <v>9</v>
      </c>
      <c r="AD3113" t="s">
        <v>129</v>
      </c>
      <c r="AE3113" s="16">
        <v>4</v>
      </c>
      <c r="AF3113" s="16">
        <v>4</v>
      </c>
      <c r="AG3113" s="16">
        <v>2</v>
      </c>
      <c r="AH3113" s="16">
        <v>3</v>
      </c>
      <c r="AI3113" s="16"/>
      <c r="AJ3113" s="16">
        <v>2</v>
      </c>
      <c r="AK3113">
        <v>8</v>
      </c>
      <c r="AL3113" s="16">
        <v>9</v>
      </c>
      <c r="AM3113" s="16">
        <v>7</v>
      </c>
      <c r="AN3113" s="16">
        <v>7</v>
      </c>
      <c r="AO3113" s="16">
        <v>7</v>
      </c>
      <c r="AP3113" s="16">
        <v>9</v>
      </c>
      <c r="AQ3113" s="16">
        <v>4</v>
      </c>
      <c r="AR3113" s="16">
        <v>3</v>
      </c>
      <c r="AS3113" s="16">
        <v>2</v>
      </c>
      <c r="AT3113" s="16">
        <v>1</v>
      </c>
      <c r="AU3113">
        <v>1</v>
      </c>
      <c r="AV3113">
        <v>0</v>
      </c>
      <c r="AW3113">
        <v>1</v>
      </c>
      <c r="AX3113">
        <v>0</v>
      </c>
      <c r="AY3113">
        <v>0</v>
      </c>
      <c r="AZ3113">
        <v>0</v>
      </c>
    </row>
    <row r="3114" spans="1:52" x14ac:dyDescent="0.35">
      <c r="A3114">
        <v>17904</v>
      </c>
      <c r="B3114" t="s">
        <v>69</v>
      </c>
      <c r="C3114" t="s">
        <v>74</v>
      </c>
      <c r="D3114" t="s">
        <v>68</v>
      </c>
      <c r="E3114" t="s">
        <v>76</v>
      </c>
      <c r="F3114" t="s">
        <v>196</v>
      </c>
      <c r="G3114" t="s">
        <v>96</v>
      </c>
      <c r="H3114" t="s">
        <v>97</v>
      </c>
      <c r="I3114" t="s">
        <v>199</v>
      </c>
      <c r="J3114" t="s">
        <v>110</v>
      </c>
      <c r="K3114" t="s">
        <v>202</v>
      </c>
      <c r="L3114">
        <v>9</v>
      </c>
      <c r="P3114">
        <v>9</v>
      </c>
      <c r="Q3114">
        <v>8</v>
      </c>
      <c r="R3114">
        <v>8</v>
      </c>
      <c r="S3114">
        <v>9</v>
      </c>
      <c r="T3114">
        <v>10</v>
      </c>
      <c r="U3114">
        <v>8</v>
      </c>
      <c r="V3114" t="s">
        <v>124</v>
      </c>
      <c r="X3114">
        <v>4</v>
      </c>
      <c r="Y3114" t="s">
        <v>69</v>
      </c>
      <c r="AB3114">
        <v>4</v>
      </c>
      <c r="AE3114" s="16"/>
      <c r="AF3114" s="16"/>
      <c r="AG3114" s="16"/>
      <c r="AH3114" s="16"/>
      <c r="AI3114" s="16"/>
      <c r="AJ3114" s="16"/>
      <c r="AL3114" s="16"/>
      <c r="AM3114" s="16"/>
      <c r="AN3114" s="16"/>
      <c r="AO3114" s="16"/>
      <c r="AP3114" s="16"/>
      <c r="AQ3114" s="16"/>
      <c r="AR3114" s="16"/>
      <c r="AS3114" s="16"/>
      <c r="AT3114" s="16"/>
      <c r="AU3114">
        <v>1</v>
      </c>
      <c r="AV3114">
        <v>0</v>
      </c>
      <c r="AW3114">
        <v>0</v>
      </c>
      <c r="AX3114">
        <v>0</v>
      </c>
      <c r="AY3114">
        <v>0</v>
      </c>
      <c r="AZ3114">
        <v>0</v>
      </c>
    </row>
    <row r="3115" spans="1:52" x14ac:dyDescent="0.35">
      <c r="A3115">
        <v>17905</v>
      </c>
      <c r="B3115" t="s">
        <v>69</v>
      </c>
      <c r="C3115" t="s">
        <v>74</v>
      </c>
      <c r="D3115" t="s">
        <v>68</v>
      </c>
      <c r="E3115" t="s">
        <v>75</v>
      </c>
      <c r="F3115" t="s">
        <v>198</v>
      </c>
      <c r="G3115" t="s">
        <v>93</v>
      </c>
      <c r="H3115" t="s">
        <v>98</v>
      </c>
      <c r="I3115" t="s">
        <v>201</v>
      </c>
      <c r="J3115" t="s">
        <v>111</v>
      </c>
      <c r="K3115" t="s">
        <v>202</v>
      </c>
      <c r="L3115">
        <v>7</v>
      </c>
      <c r="X3115" s="16"/>
      <c r="Y3115" t="s">
        <v>68</v>
      </c>
      <c r="Z3115">
        <v>9</v>
      </c>
      <c r="AA3115">
        <v>4</v>
      </c>
      <c r="AB3115">
        <v>5</v>
      </c>
      <c r="AC3115">
        <v>10</v>
      </c>
      <c r="AD3115" t="s">
        <v>128</v>
      </c>
      <c r="AE3115" s="16">
        <v>4</v>
      </c>
      <c r="AF3115" s="16">
        <v>5</v>
      </c>
      <c r="AG3115" s="16">
        <v>4</v>
      </c>
      <c r="AH3115" s="16">
        <v>4</v>
      </c>
      <c r="AI3115" s="16">
        <v>2</v>
      </c>
      <c r="AJ3115" s="16"/>
      <c r="AK3115">
        <v>8</v>
      </c>
      <c r="AL3115" s="16">
        <v>7</v>
      </c>
      <c r="AM3115" s="16">
        <v>10</v>
      </c>
      <c r="AN3115" s="16">
        <v>7</v>
      </c>
      <c r="AO3115" s="16">
        <v>9</v>
      </c>
      <c r="AP3115" s="16">
        <v>10</v>
      </c>
      <c r="AQ3115" s="16">
        <v>1</v>
      </c>
      <c r="AR3115" s="16">
        <v>3</v>
      </c>
      <c r="AS3115" s="16">
        <v>2</v>
      </c>
      <c r="AT3115" s="16">
        <v>4</v>
      </c>
      <c r="AU3115">
        <v>0</v>
      </c>
      <c r="AV3115">
        <v>0</v>
      </c>
      <c r="AW3115">
        <v>0</v>
      </c>
      <c r="AX3115">
        <v>0</v>
      </c>
      <c r="AY3115">
        <v>1</v>
      </c>
      <c r="AZ3115">
        <v>0</v>
      </c>
    </row>
    <row r="3116" spans="1:52" x14ac:dyDescent="0.35">
      <c r="A3116">
        <v>17910</v>
      </c>
      <c r="B3116" t="s">
        <v>69</v>
      </c>
      <c r="C3116" t="s">
        <v>74</v>
      </c>
      <c r="D3116" t="s">
        <v>68</v>
      </c>
      <c r="E3116" t="s">
        <v>85</v>
      </c>
      <c r="F3116" t="s">
        <v>208</v>
      </c>
      <c r="G3116" t="s">
        <v>96</v>
      </c>
      <c r="H3116" t="s">
        <v>98</v>
      </c>
      <c r="I3116" t="s">
        <v>209</v>
      </c>
      <c r="J3116" t="s">
        <v>111</v>
      </c>
      <c r="K3116" t="s">
        <v>204</v>
      </c>
      <c r="L3116">
        <v>5</v>
      </c>
      <c r="X3116" s="16"/>
      <c r="Y3116" t="s">
        <v>68</v>
      </c>
      <c r="Z3116">
        <v>6</v>
      </c>
      <c r="AA3116">
        <v>5</v>
      </c>
      <c r="AB3116">
        <v>2</v>
      </c>
      <c r="AC3116">
        <v>6</v>
      </c>
      <c r="AD3116" t="s">
        <v>129</v>
      </c>
      <c r="AE3116" s="16">
        <v>4</v>
      </c>
      <c r="AF3116" s="16">
        <v>4</v>
      </c>
      <c r="AG3116" s="16">
        <v>4</v>
      </c>
      <c r="AH3116" s="16">
        <v>3</v>
      </c>
      <c r="AI3116" s="16"/>
      <c r="AJ3116" s="16">
        <v>2</v>
      </c>
      <c r="AK3116">
        <v>2</v>
      </c>
      <c r="AL3116" s="16">
        <v>4</v>
      </c>
      <c r="AM3116" s="16">
        <v>6</v>
      </c>
      <c r="AN3116" s="16">
        <v>4</v>
      </c>
      <c r="AO3116" s="16">
        <v>2</v>
      </c>
      <c r="AP3116" s="16">
        <v>4</v>
      </c>
      <c r="AQ3116" s="16">
        <v>1</v>
      </c>
      <c r="AR3116" s="16">
        <v>2</v>
      </c>
      <c r="AS3116" s="16">
        <v>4</v>
      </c>
      <c r="AT3116" s="16">
        <v>3</v>
      </c>
      <c r="AU3116">
        <v>0</v>
      </c>
      <c r="AV3116">
        <v>0</v>
      </c>
      <c r="AW3116">
        <v>0</v>
      </c>
      <c r="AX3116">
        <v>1</v>
      </c>
      <c r="AY3116">
        <v>0</v>
      </c>
      <c r="AZ3116">
        <v>0</v>
      </c>
    </row>
    <row r="3117" spans="1:52" x14ac:dyDescent="0.35">
      <c r="A3117">
        <v>17912</v>
      </c>
      <c r="B3117" t="s">
        <v>69</v>
      </c>
      <c r="C3117" t="s">
        <v>74</v>
      </c>
      <c r="D3117" t="s">
        <v>68</v>
      </c>
      <c r="E3117" t="s">
        <v>79</v>
      </c>
      <c r="F3117" t="s">
        <v>196</v>
      </c>
      <c r="G3117" t="s">
        <v>96</v>
      </c>
      <c r="H3117" t="s">
        <v>97</v>
      </c>
      <c r="I3117" t="s">
        <v>201</v>
      </c>
      <c r="J3117" t="s">
        <v>111</v>
      </c>
      <c r="K3117" t="s">
        <v>202</v>
      </c>
      <c r="L3117">
        <v>8</v>
      </c>
      <c r="X3117" s="16"/>
      <c r="Y3117" t="s">
        <v>69</v>
      </c>
      <c r="AB3117">
        <v>4</v>
      </c>
      <c r="AE3117" s="16"/>
      <c r="AF3117" s="16"/>
      <c r="AG3117" s="16"/>
      <c r="AH3117" s="16"/>
      <c r="AI3117" s="16"/>
      <c r="AJ3117" s="16"/>
      <c r="AK3117">
        <v>9</v>
      </c>
      <c r="AL3117" s="16">
        <v>8</v>
      </c>
      <c r="AM3117" s="16">
        <v>7</v>
      </c>
      <c r="AN3117" s="16">
        <v>9</v>
      </c>
      <c r="AO3117" s="16">
        <v>8</v>
      </c>
      <c r="AP3117" s="16">
        <v>9</v>
      </c>
      <c r="AQ3117" s="16">
        <v>1</v>
      </c>
      <c r="AR3117" s="16">
        <v>3</v>
      </c>
      <c r="AS3117" s="16">
        <v>4</v>
      </c>
      <c r="AT3117" s="16">
        <v>2</v>
      </c>
      <c r="AU3117">
        <v>1</v>
      </c>
      <c r="AV3117">
        <v>0</v>
      </c>
      <c r="AW3117">
        <v>1</v>
      </c>
      <c r="AX3117">
        <v>1</v>
      </c>
      <c r="AY3117">
        <v>1</v>
      </c>
      <c r="AZ3117">
        <v>0</v>
      </c>
    </row>
    <row r="3118" spans="1:52" x14ac:dyDescent="0.35">
      <c r="A3118">
        <v>17914</v>
      </c>
      <c r="B3118" t="s">
        <v>69</v>
      </c>
      <c r="C3118" t="s">
        <v>74</v>
      </c>
      <c r="D3118" t="s">
        <v>68</v>
      </c>
      <c r="E3118" t="s">
        <v>75</v>
      </c>
      <c r="F3118" t="s">
        <v>200</v>
      </c>
      <c r="G3118" t="s">
        <v>95</v>
      </c>
      <c r="H3118" t="s">
        <v>99</v>
      </c>
      <c r="I3118" t="s">
        <v>203</v>
      </c>
      <c r="J3118" t="s">
        <v>112</v>
      </c>
      <c r="K3118" t="s">
        <v>113</v>
      </c>
      <c r="L3118">
        <v>10</v>
      </c>
      <c r="X3118" s="16"/>
      <c r="Y3118" t="s">
        <v>68</v>
      </c>
      <c r="Z3118">
        <v>9</v>
      </c>
      <c r="AA3118">
        <v>5</v>
      </c>
      <c r="AB3118">
        <v>4</v>
      </c>
      <c r="AC3118">
        <v>10</v>
      </c>
      <c r="AD3118" t="s">
        <v>129</v>
      </c>
      <c r="AE3118" s="16">
        <v>4</v>
      </c>
      <c r="AF3118" s="16">
        <v>5</v>
      </c>
      <c r="AG3118" s="16">
        <v>4</v>
      </c>
      <c r="AH3118" s="16">
        <v>4</v>
      </c>
      <c r="AI3118" s="16"/>
      <c r="AJ3118" s="16">
        <v>2</v>
      </c>
      <c r="AK3118">
        <v>9</v>
      </c>
      <c r="AL3118" s="16">
        <v>8</v>
      </c>
      <c r="AM3118" s="16">
        <v>7</v>
      </c>
      <c r="AN3118" s="16">
        <v>7</v>
      </c>
      <c r="AO3118" s="16">
        <v>10</v>
      </c>
      <c r="AP3118" s="16">
        <v>9</v>
      </c>
      <c r="AQ3118" s="16">
        <v>1</v>
      </c>
      <c r="AR3118" s="16">
        <v>4</v>
      </c>
      <c r="AS3118" s="16">
        <v>3</v>
      </c>
      <c r="AT3118" s="16">
        <v>2</v>
      </c>
      <c r="AU3118">
        <v>0</v>
      </c>
      <c r="AV3118">
        <v>0</v>
      </c>
      <c r="AW3118">
        <v>0</v>
      </c>
      <c r="AX3118">
        <v>0</v>
      </c>
      <c r="AY3118">
        <v>1</v>
      </c>
      <c r="AZ3118">
        <v>0</v>
      </c>
    </row>
    <row r="3119" spans="1:52" x14ac:dyDescent="0.35">
      <c r="A3119">
        <v>17920</v>
      </c>
      <c r="B3119" t="s">
        <v>69</v>
      </c>
      <c r="C3119" t="s">
        <v>74</v>
      </c>
      <c r="D3119" t="s">
        <v>68</v>
      </c>
      <c r="E3119" t="s">
        <v>84</v>
      </c>
      <c r="F3119" t="s">
        <v>198</v>
      </c>
      <c r="G3119" t="s">
        <v>93</v>
      </c>
      <c r="H3119" t="s">
        <v>98</v>
      </c>
      <c r="I3119" t="s">
        <v>203</v>
      </c>
      <c r="J3119" t="s">
        <v>111</v>
      </c>
      <c r="K3119" t="s">
        <v>204</v>
      </c>
      <c r="L3119">
        <v>9</v>
      </c>
      <c r="X3119" s="16"/>
      <c r="Y3119" t="s">
        <v>69</v>
      </c>
      <c r="AB3119">
        <v>4</v>
      </c>
      <c r="AE3119" s="16"/>
      <c r="AF3119" s="16"/>
      <c r="AG3119" s="16"/>
      <c r="AH3119" s="16"/>
      <c r="AI3119" s="16"/>
      <c r="AJ3119" s="16"/>
      <c r="AK3119">
        <v>10</v>
      </c>
      <c r="AL3119" s="16">
        <v>10</v>
      </c>
      <c r="AM3119" s="16">
        <v>9</v>
      </c>
      <c r="AN3119" s="16">
        <v>9</v>
      </c>
      <c r="AO3119" s="16">
        <v>9</v>
      </c>
      <c r="AP3119" s="16">
        <v>9</v>
      </c>
      <c r="AQ3119" s="16">
        <v>1</v>
      </c>
      <c r="AR3119" s="16">
        <v>3</v>
      </c>
      <c r="AS3119" s="16">
        <v>2</v>
      </c>
      <c r="AT3119" s="16">
        <v>4</v>
      </c>
      <c r="AU3119">
        <v>1</v>
      </c>
      <c r="AV3119">
        <v>0</v>
      </c>
      <c r="AW3119">
        <v>0</v>
      </c>
      <c r="AX3119">
        <v>1</v>
      </c>
      <c r="AY3119">
        <v>0</v>
      </c>
      <c r="AZ3119">
        <v>0</v>
      </c>
    </row>
    <row r="3120" spans="1:52" x14ac:dyDescent="0.35">
      <c r="A3120">
        <v>17922</v>
      </c>
      <c r="B3120" t="s">
        <v>69</v>
      </c>
      <c r="C3120" t="s">
        <v>74</v>
      </c>
      <c r="D3120" t="s">
        <v>68</v>
      </c>
      <c r="E3120" t="s">
        <v>83</v>
      </c>
      <c r="F3120" t="s">
        <v>208</v>
      </c>
      <c r="G3120" t="s">
        <v>93</v>
      </c>
      <c r="H3120" t="s">
        <v>98</v>
      </c>
      <c r="I3120" t="s">
        <v>199</v>
      </c>
      <c r="J3120" t="s">
        <v>111</v>
      </c>
      <c r="K3120" t="s">
        <v>204</v>
      </c>
      <c r="L3120">
        <v>9</v>
      </c>
      <c r="X3120" s="16"/>
      <c r="Y3120" t="s">
        <v>68</v>
      </c>
      <c r="Z3120">
        <v>10</v>
      </c>
      <c r="AA3120">
        <v>5</v>
      </c>
      <c r="AB3120">
        <v>4</v>
      </c>
      <c r="AC3120">
        <v>10</v>
      </c>
      <c r="AD3120" t="s">
        <v>129</v>
      </c>
      <c r="AE3120" s="16">
        <v>4</v>
      </c>
      <c r="AF3120" s="16">
        <v>5</v>
      </c>
      <c r="AG3120" s="16">
        <v>5</v>
      </c>
      <c r="AH3120" s="16">
        <v>5</v>
      </c>
      <c r="AI3120" s="16"/>
      <c r="AJ3120" s="16">
        <v>3</v>
      </c>
      <c r="AK3120">
        <v>10</v>
      </c>
      <c r="AL3120" s="16">
        <v>10</v>
      </c>
      <c r="AM3120" s="16">
        <v>10</v>
      </c>
      <c r="AN3120" s="16">
        <v>10</v>
      </c>
      <c r="AO3120" s="16">
        <v>10</v>
      </c>
      <c r="AP3120" s="16">
        <v>9</v>
      </c>
      <c r="AQ3120" s="16">
        <v>1</v>
      </c>
      <c r="AR3120" s="16">
        <v>4</v>
      </c>
      <c r="AS3120" s="16">
        <v>3</v>
      </c>
      <c r="AT3120" s="16">
        <v>2</v>
      </c>
      <c r="AU3120">
        <v>0</v>
      </c>
      <c r="AV3120">
        <v>0</v>
      </c>
      <c r="AW3120">
        <v>1</v>
      </c>
      <c r="AX3120">
        <v>0</v>
      </c>
      <c r="AY3120">
        <v>0</v>
      </c>
      <c r="AZ3120">
        <v>0</v>
      </c>
    </row>
    <row r="3121" spans="1:52" x14ac:dyDescent="0.35">
      <c r="A3121">
        <v>17926</v>
      </c>
      <c r="B3121" t="s">
        <v>69</v>
      </c>
      <c r="C3121" t="s">
        <v>74</v>
      </c>
      <c r="D3121" t="s">
        <v>68</v>
      </c>
      <c r="E3121" t="s">
        <v>86</v>
      </c>
      <c r="F3121" t="s">
        <v>200</v>
      </c>
      <c r="G3121" t="s">
        <v>94</v>
      </c>
      <c r="H3121" t="s">
        <v>98</v>
      </c>
      <c r="I3121" t="s">
        <v>205</v>
      </c>
      <c r="J3121" t="s">
        <v>111</v>
      </c>
      <c r="K3121" t="s">
        <v>202</v>
      </c>
      <c r="L3121">
        <v>10</v>
      </c>
      <c r="X3121" s="16"/>
      <c r="Y3121" t="s">
        <v>69</v>
      </c>
      <c r="AB3121">
        <v>5</v>
      </c>
      <c r="AE3121" s="16"/>
      <c r="AF3121" s="16"/>
      <c r="AG3121" s="16"/>
      <c r="AH3121" s="16"/>
      <c r="AI3121" s="16"/>
      <c r="AJ3121" s="16"/>
      <c r="AK3121">
        <v>9</v>
      </c>
      <c r="AL3121" s="16">
        <v>8</v>
      </c>
      <c r="AM3121" s="16">
        <v>7</v>
      </c>
      <c r="AN3121" s="16">
        <v>10</v>
      </c>
      <c r="AO3121" s="16">
        <v>9</v>
      </c>
      <c r="AP3121" s="16">
        <v>9</v>
      </c>
      <c r="AQ3121" s="16">
        <v>2</v>
      </c>
      <c r="AR3121" s="16">
        <v>1</v>
      </c>
      <c r="AS3121" s="16">
        <v>3</v>
      </c>
      <c r="AT3121" s="16">
        <v>4</v>
      </c>
      <c r="AU3121">
        <v>1</v>
      </c>
      <c r="AV3121">
        <v>1</v>
      </c>
      <c r="AW3121">
        <v>0</v>
      </c>
      <c r="AX3121">
        <v>1</v>
      </c>
      <c r="AY3121">
        <v>0</v>
      </c>
      <c r="AZ3121">
        <v>0</v>
      </c>
    </row>
    <row r="3122" spans="1:52" x14ac:dyDescent="0.35">
      <c r="A3122">
        <v>17927</v>
      </c>
      <c r="B3122" t="s">
        <v>69</v>
      </c>
      <c r="C3122" t="s">
        <v>74</v>
      </c>
      <c r="D3122" t="s">
        <v>68</v>
      </c>
      <c r="E3122" t="s">
        <v>76</v>
      </c>
      <c r="F3122" t="s">
        <v>198</v>
      </c>
      <c r="G3122" t="s">
        <v>95</v>
      </c>
      <c r="H3122" t="s">
        <v>98</v>
      </c>
      <c r="I3122" t="s">
        <v>197</v>
      </c>
      <c r="J3122" t="s">
        <v>111</v>
      </c>
      <c r="K3122" t="s">
        <v>204</v>
      </c>
      <c r="L3122">
        <v>8</v>
      </c>
      <c r="X3122" s="16"/>
      <c r="Y3122" t="s">
        <v>69</v>
      </c>
      <c r="AB3122">
        <v>5</v>
      </c>
      <c r="AE3122" s="16"/>
      <c r="AF3122" s="16"/>
      <c r="AG3122" s="16"/>
      <c r="AH3122" s="16"/>
      <c r="AI3122" s="16"/>
      <c r="AJ3122" s="16"/>
      <c r="AK3122">
        <v>9</v>
      </c>
      <c r="AL3122" s="16">
        <v>7</v>
      </c>
      <c r="AM3122" s="16">
        <v>10</v>
      </c>
      <c r="AN3122" s="16">
        <v>7</v>
      </c>
      <c r="AO3122" s="16">
        <v>10</v>
      </c>
      <c r="AP3122" s="16">
        <v>10</v>
      </c>
      <c r="AQ3122" s="16">
        <v>2</v>
      </c>
      <c r="AR3122" s="16">
        <v>1</v>
      </c>
      <c r="AS3122" s="16">
        <v>4</v>
      </c>
      <c r="AT3122" s="16">
        <v>3</v>
      </c>
      <c r="AU3122">
        <v>0</v>
      </c>
      <c r="AV3122">
        <v>1</v>
      </c>
      <c r="AW3122">
        <v>1</v>
      </c>
      <c r="AX3122">
        <v>0</v>
      </c>
      <c r="AY3122">
        <v>1</v>
      </c>
      <c r="AZ3122">
        <v>0</v>
      </c>
    </row>
    <row r="3123" spans="1:52" x14ac:dyDescent="0.35">
      <c r="A3123">
        <v>17928</v>
      </c>
      <c r="B3123" t="s">
        <v>69</v>
      </c>
      <c r="C3123" t="s">
        <v>74</v>
      </c>
      <c r="D3123" t="s">
        <v>68</v>
      </c>
      <c r="E3123" t="s">
        <v>85</v>
      </c>
      <c r="F3123" t="s">
        <v>200</v>
      </c>
      <c r="G3123" t="s">
        <v>96</v>
      </c>
      <c r="H3123" t="s">
        <v>97</v>
      </c>
      <c r="I3123" t="s">
        <v>203</v>
      </c>
      <c r="J3123" t="s">
        <v>111</v>
      </c>
      <c r="K3123" t="s">
        <v>204</v>
      </c>
      <c r="L3123">
        <v>7</v>
      </c>
      <c r="X3123" s="16"/>
      <c r="Y3123" t="s">
        <v>68</v>
      </c>
      <c r="Z3123">
        <v>7</v>
      </c>
      <c r="AA3123">
        <v>2</v>
      </c>
      <c r="AB3123">
        <v>3</v>
      </c>
      <c r="AC3123">
        <v>5</v>
      </c>
      <c r="AD3123" t="s">
        <v>129</v>
      </c>
      <c r="AE3123" s="16">
        <v>5</v>
      </c>
      <c r="AF3123" s="16">
        <v>4</v>
      </c>
      <c r="AG3123" s="16">
        <v>5</v>
      </c>
      <c r="AH3123" s="16">
        <v>3</v>
      </c>
      <c r="AI3123" s="16"/>
      <c r="AJ3123" s="16">
        <v>3</v>
      </c>
      <c r="AK3123">
        <v>7</v>
      </c>
      <c r="AL3123" s="16">
        <v>7</v>
      </c>
      <c r="AM3123" s="16">
        <v>7</v>
      </c>
      <c r="AN3123" s="16">
        <v>8</v>
      </c>
      <c r="AO3123" s="16">
        <v>7</v>
      </c>
      <c r="AP3123" s="16">
        <v>8</v>
      </c>
      <c r="AQ3123" s="16">
        <v>1</v>
      </c>
      <c r="AR3123" s="16">
        <v>3</v>
      </c>
      <c r="AS3123" s="16">
        <v>2</v>
      </c>
      <c r="AT3123" s="16">
        <v>4</v>
      </c>
      <c r="AU3123">
        <v>0</v>
      </c>
      <c r="AV3123">
        <v>0</v>
      </c>
      <c r="AW3123">
        <v>0</v>
      </c>
      <c r="AX3123">
        <v>1</v>
      </c>
      <c r="AY3123">
        <v>0</v>
      </c>
      <c r="AZ3123">
        <v>0</v>
      </c>
    </row>
    <row r="3124" spans="1:52" x14ac:dyDescent="0.35">
      <c r="A3124">
        <v>17931</v>
      </c>
      <c r="B3124" t="s">
        <v>69</v>
      </c>
      <c r="C3124" t="s">
        <v>74</v>
      </c>
      <c r="D3124" t="s">
        <v>68</v>
      </c>
      <c r="E3124" t="s">
        <v>79</v>
      </c>
      <c r="F3124" t="s">
        <v>208</v>
      </c>
      <c r="G3124" t="s">
        <v>94</v>
      </c>
      <c r="H3124" t="s">
        <v>98</v>
      </c>
      <c r="I3124" t="s">
        <v>201</v>
      </c>
      <c r="J3124" t="s">
        <v>111</v>
      </c>
      <c r="K3124" t="s">
        <v>204</v>
      </c>
      <c r="L3124">
        <v>4</v>
      </c>
      <c r="X3124" s="16"/>
      <c r="Y3124" t="s">
        <v>69</v>
      </c>
      <c r="AB3124">
        <v>4</v>
      </c>
      <c r="AE3124" s="16"/>
      <c r="AF3124" s="16"/>
      <c r="AG3124" s="16"/>
      <c r="AH3124" s="16"/>
      <c r="AI3124" s="16"/>
      <c r="AJ3124" s="16"/>
      <c r="AK3124">
        <v>6</v>
      </c>
      <c r="AL3124" s="16">
        <v>8</v>
      </c>
      <c r="AM3124" s="16">
        <v>8</v>
      </c>
      <c r="AN3124" s="16">
        <v>7</v>
      </c>
      <c r="AO3124" s="16">
        <v>9</v>
      </c>
      <c r="AP3124" s="16">
        <v>4</v>
      </c>
      <c r="AQ3124" s="16">
        <v>1</v>
      </c>
      <c r="AR3124" s="16">
        <v>3</v>
      </c>
      <c r="AS3124" s="16">
        <v>2</v>
      </c>
      <c r="AT3124" s="16">
        <v>4</v>
      </c>
      <c r="AU3124">
        <v>0</v>
      </c>
      <c r="AV3124">
        <v>1</v>
      </c>
      <c r="AW3124">
        <v>0</v>
      </c>
      <c r="AX3124">
        <v>0</v>
      </c>
      <c r="AY3124">
        <v>1</v>
      </c>
      <c r="AZ3124">
        <v>0</v>
      </c>
    </row>
    <row r="3125" spans="1:52" x14ac:dyDescent="0.35">
      <c r="A3125">
        <v>17938</v>
      </c>
      <c r="B3125" t="s">
        <v>69</v>
      </c>
      <c r="C3125" t="s">
        <v>74</v>
      </c>
      <c r="D3125" t="s">
        <v>68</v>
      </c>
      <c r="E3125" t="s">
        <v>75</v>
      </c>
      <c r="F3125" t="s">
        <v>196</v>
      </c>
      <c r="G3125" t="s">
        <v>96</v>
      </c>
      <c r="H3125" t="s">
        <v>97</v>
      </c>
      <c r="I3125" t="s">
        <v>206</v>
      </c>
      <c r="J3125" t="s">
        <v>111</v>
      </c>
      <c r="K3125" t="s">
        <v>204</v>
      </c>
      <c r="L3125">
        <v>9</v>
      </c>
      <c r="X3125" s="16"/>
      <c r="Y3125" t="s">
        <v>69</v>
      </c>
      <c r="AB3125">
        <v>5</v>
      </c>
      <c r="AE3125" s="16"/>
      <c r="AF3125" s="16"/>
      <c r="AG3125" s="16"/>
      <c r="AH3125" s="16"/>
      <c r="AI3125" s="16"/>
      <c r="AJ3125" s="16"/>
      <c r="AK3125">
        <v>8</v>
      </c>
      <c r="AL3125" s="16">
        <v>7</v>
      </c>
      <c r="AM3125" s="16">
        <v>7</v>
      </c>
      <c r="AN3125" s="16">
        <v>7</v>
      </c>
      <c r="AO3125" s="16">
        <v>9</v>
      </c>
      <c r="AP3125" s="16">
        <v>9</v>
      </c>
      <c r="AQ3125" s="16">
        <v>1</v>
      </c>
      <c r="AR3125" s="16">
        <v>3</v>
      </c>
      <c r="AS3125" s="16">
        <v>2</v>
      </c>
      <c r="AT3125" s="16">
        <v>4</v>
      </c>
      <c r="AU3125">
        <v>0</v>
      </c>
      <c r="AV3125">
        <v>0</v>
      </c>
      <c r="AW3125">
        <v>0</v>
      </c>
      <c r="AX3125">
        <v>1</v>
      </c>
      <c r="AY3125">
        <v>0</v>
      </c>
      <c r="AZ3125">
        <v>0</v>
      </c>
    </row>
    <row r="3126" spans="1:52" x14ac:dyDescent="0.35">
      <c r="A3126">
        <v>17940</v>
      </c>
      <c r="B3126" t="s">
        <v>69</v>
      </c>
      <c r="C3126" t="s">
        <v>74</v>
      </c>
      <c r="D3126" t="s">
        <v>68</v>
      </c>
      <c r="E3126" t="s">
        <v>76</v>
      </c>
      <c r="F3126" t="s">
        <v>196</v>
      </c>
      <c r="G3126" t="s">
        <v>96</v>
      </c>
      <c r="H3126" t="s">
        <v>98</v>
      </c>
      <c r="I3126" t="s">
        <v>197</v>
      </c>
      <c r="J3126" t="s">
        <v>111</v>
      </c>
      <c r="K3126" t="s">
        <v>202</v>
      </c>
      <c r="L3126">
        <v>7</v>
      </c>
      <c r="X3126" s="16"/>
      <c r="Y3126" t="s">
        <v>68</v>
      </c>
      <c r="Z3126">
        <v>8</v>
      </c>
      <c r="AA3126">
        <v>5</v>
      </c>
      <c r="AB3126">
        <v>4</v>
      </c>
      <c r="AC3126">
        <v>8</v>
      </c>
      <c r="AD3126" t="s">
        <v>128</v>
      </c>
      <c r="AE3126" s="16">
        <v>5</v>
      </c>
      <c r="AF3126" s="16">
        <v>5</v>
      </c>
      <c r="AG3126" s="16">
        <v>5</v>
      </c>
      <c r="AH3126" s="16">
        <v>5</v>
      </c>
      <c r="AI3126" s="16">
        <v>1</v>
      </c>
      <c r="AJ3126" s="16"/>
      <c r="AK3126">
        <v>5</v>
      </c>
      <c r="AL3126" s="16">
        <v>7</v>
      </c>
      <c r="AM3126" s="16">
        <v>4</v>
      </c>
      <c r="AN3126" s="16">
        <v>5</v>
      </c>
      <c r="AO3126" s="16">
        <v>6</v>
      </c>
      <c r="AP3126" s="16">
        <v>5</v>
      </c>
      <c r="AQ3126" s="16">
        <v>4</v>
      </c>
      <c r="AR3126" s="16">
        <v>2</v>
      </c>
      <c r="AS3126" s="16">
        <v>3</v>
      </c>
      <c r="AT3126" s="16">
        <v>1</v>
      </c>
      <c r="AU3126">
        <v>1</v>
      </c>
      <c r="AV3126">
        <v>1</v>
      </c>
      <c r="AW3126">
        <v>1</v>
      </c>
      <c r="AX3126">
        <v>0</v>
      </c>
      <c r="AY3126">
        <v>0</v>
      </c>
      <c r="AZ3126">
        <v>0</v>
      </c>
    </row>
    <row r="3127" spans="1:52" x14ac:dyDescent="0.35">
      <c r="A3127">
        <v>17947</v>
      </c>
      <c r="B3127" t="s">
        <v>69</v>
      </c>
      <c r="C3127" t="s">
        <v>74</v>
      </c>
      <c r="D3127" t="s">
        <v>68</v>
      </c>
      <c r="E3127" t="s">
        <v>82</v>
      </c>
      <c r="F3127" t="s">
        <v>196</v>
      </c>
      <c r="G3127" t="s">
        <v>95</v>
      </c>
      <c r="H3127" t="s">
        <v>97</v>
      </c>
      <c r="I3127" t="s">
        <v>205</v>
      </c>
      <c r="J3127" t="s">
        <v>111</v>
      </c>
      <c r="K3127" t="s">
        <v>204</v>
      </c>
      <c r="L3127">
        <v>8</v>
      </c>
      <c r="X3127" s="16"/>
      <c r="Y3127" t="s">
        <v>69</v>
      </c>
      <c r="AB3127">
        <v>4</v>
      </c>
      <c r="AE3127" s="16"/>
      <c r="AF3127" s="16"/>
      <c r="AG3127" s="16"/>
      <c r="AH3127" s="16"/>
      <c r="AI3127" s="16"/>
      <c r="AJ3127" s="16"/>
      <c r="AK3127">
        <v>10</v>
      </c>
      <c r="AL3127" s="16">
        <v>9</v>
      </c>
      <c r="AM3127" s="16">
        <v>10</v>
      </c>
      <c r="AN3127" s="16">
        <v>7</v>
      </c>
      <c r="AO3127" s="16">
        <v>10</v>
      </c>
      <c r="AP3127" s="16">
        <v>9</v>
      </c>
      <c r="AQ3127" s="16">
        <v>1</v>
      </c>
      <c r="AR3127" s="16">
        <v>3</v>
      </c>
      <c r="AS3127" s="16">
        <v>2</v>
      </c>
      <c r="AT3127" s="16">
        <v>4</v>
      </c>
      <c r="AU3127">
        <v>1</v>
      </c>
      <c r="AV3127">
        <v>0</v>
      </c>
      <c r="AW3127">
        <v>1</v>
      </c>
      <c r="AX3127">
        <v>0</v>
      </c>
      <c r="AY3127">
        <v>0</v>
      </c>
      <c r="AZ3127">
        <v>0</v>
      </c>
    </row>
    <row r="3128" spans="1:52" x14ac:dyDescent="0.35">
      <c r="A3128">
        <v>17948</v>
      </c>
      <c r="B3128" t="s">
        <v>69</v>
      </c>
      <c r="C3128" t="s">
        <v>74</v>
      </c>
      <c r="D3128" t="s">
        <v>68</v>
      </c>
      <c r="E3128" t="s">
        <v>79</v>
      </c>
      <c r="F3128" t="s">
        <v>198</v>
      </c>
      <c r="G3128" t="s">
        <v>96</v>
      </c>
      <c r="H3128" t="s">
        <v>98</v>
      </c>
      <c r="I3128" t="s">
        <v>209</v>
      </c>
      <c r="J3128" t="s">
        <v>111</v>
      </c>
      <c r="K3128" t="s">
        <v>116</v>
      </c>
      <c r="L3128">
        <v>8</v>
      </c>
      <c r="X3128" s="16"/>
      <c r="Y3128" t="s">
        <v>68</v>
      </c>
      <c r="Z3128">
        <v>10</v>
      </c>
      <c r="AA3128">
        <v>5</v>
      </c>
      <c r="AB3128">
        <v>3</v>
      </c>
      <c r="AC3128">
        <v>9</v>
      </c>
      <c r="AD3128" t="s">
        <v>128</v>
      </c>
      <c r="AE3128" s="16">
        <v>5</v>
      </c>
      <c r="AF3128" s="16">
        <v>5</v>
      </c>
      <c r="AG3128" s="16">
        <v>5</v>
      </c>
      <c r="AH3128" s="16">
        <v>4</v>
      </c>
      <c r="AI3128" s="16">
        <v>1</v>
      </c>
      <c r="AJ3128" s="16"/>
      <c r="AK3128">
        <v>10</v>
      </c>
      <c r="AL3128" s="16">
        <v>8</v>
      </c>
      <c r="AM3128" s="16">
        <v>7</v>
      </c>
      <c r="AN3128" s="16">
        <v>7</v>
      </c>
      <c r="AO3128" s="16">
        <v>10</v>
      </c>
      <c r="AP3128" s="16">
        <v>10</v>
      </c>
      <c r="AQ3128" s="16">
        <v>4</v>
      </c>
      <c r="AR3128" s="16">
        <v>3</v>
      </c>
      <c r="AS3128" s="16">
        <v>1</v>
      </c>
      <c r="AT3128" s="16">
        <v>2</v>
      </c>
      <c r="AU3128">
        <v>1</v>
      </c>
      <c r="AV3128">
        <v>0</v>
      </c>
      <c r="AW3128">
        <v>0</v>
      </c>
      <c r="AX3128">
        <v>1</v>
      </c>
      <c r="AY3128">
        <v>0</v>
      </c>
      <c r="AZ3128">
        <v>0</v>
      </c>
    </row>
    <row r="3129" spans="1:52" x14ac:dyDescent="0.35">
      <c r="A3129">
        <v>17949</v>
      </c>
      <c r="B3129" t="s">
        <v>69</v>
      </c>
      <c r="C3129" t="s">
        <v>74</v>
      </c>
      <c r="D3129" t="s">
        <v>68</v>
      </c>
      <c r="E3129" t="s">
        <v>81</v>
      </c>
      <c r="F3129" t="s">
        <v>196</v>
      </c>
      <c r="G3129" t="s">
        <v>96</v>
      </c>
      <c r="H3129" t="s">
        <v>97</v>
      </c>
      <c r="I3129" t="s">
        <v>207</v>
      </c>
      <c r="J3129" t="s">
        <v>111</v>
      </c>
      <c r="K3129" t="s">
        <v>202</v>
      </c>
      <c r="L3129">
        <v>9</v>
      </c>
      <c r="X3129" s="16"/>
      <c r="Y3129" t="s">
        <v>68</v>
      </c>
      <c r="Z3129">
        <v>10</v>
      </c>
      <c r="AA3129">
        <v>5</v>
      </c>
      <c r="AB3129">
        <v>4</v>
      </c>
      <c r="AC3129">
        <v>9</v>
      </c>
      <c r="AD3129" t="s">
        <v>128</v>
      </c>
      <c r="AE3129" s="16">
        <v>5</v>
      </c>
      <c r="AF3129" s="16">
        <v>4</v>
      </c>
      <c r="AG3129" s="16">
        <v>4</v>
      </c>
      <c r="AH3129" s="16">
        <v>5</v>
      </c>
      <c r="AI3129" s="16">
        <v>1</v>
      </c>
      <c r="AJ3129" s="16"/>
      <c r="AK3129">
        <v>10</v>
      </c>
      <c r="AL3129" s="16">
        <v>9</v>
      </c>
      <c r="AM3129" s="16">
        <v>8</v>
      </c>
      <c r="AN3129" s="16">
        <v>9</v>
      </c>
      <c r="AO3129" s="16">
        <v>8</v>
      </c>
      <c r="AP3129" s="16">
        <v>10</v>
      </c>
      <c r="AQ3129" s="16">
        <v>1</v>
      </c>
      <c r="AR3129" s="16">
        <v>3</v>
      </c>
      <c r="AS3129" s="16">
        <v>2</v>
      </c>
      <c r="AT3129" s="16">
        <v>4</v>
      </c>
      <c r="AU3129">
        <v>0</v>
      </c>
      <c r="AV3129">
        <v>0</v>
      </c>
      <c r="AW3129">
        <v>0</v>
      </c>
      <c r="AX3129">
        <v>0</v>
      </c>
      <c r="AY3129">
        <v>1</v>
      </c>
      <c r="AZ3129">
        <v>0</v>
      </c>
    </row>
    <row r="3130" spans="1:52" x14ac:dyDescent="0.35">
      <c r="A3130">
        <v>17951</v>
      </c>
      <c r="B3130" t="s">
        <v>69</v>
      </c>
      <c r="C3130" t="s">
        <v>74</v>
      </c>
      <c r="D3130" t="s">
        <v>68</v>
      </c>
      <c r="E3130" t="s">
        <v>86</v>
      </c>
      <c r="F3130" t="s">
        <v>196</v>
      </c>
      <c r="G3130" t="s">
        <v>96</v>
      </c>
      <c r="H3130" t="s">
        <v>97</v>
      </c>
      <c r="I3130" t="s">
        <v>205</v>
      </c>
      <c r="J3130" t="s">
        <v>111</v>
      </c>
      <c r="K3130" t="s">
        <v>202</v>
      </c>
      <c r="L3130">
        <v>10</v>
      </c>
      <c r="X3130" s="16"/>
      <c r="Y3130" t="s">
        <v>69</v>
      </c>
      <c r="AB3130">
        <v>4</v>
      </c>
      <c r="AE3130" s="16"/>
      <c r="AF3130" s="16"/>
      <c r="AG3130" s="16"/>
      <c r="AH3130" s="16"/>
      <c r="AI3130" s="16"/>
      <c r="AJ3130" s="16"/>
      <c r="AK3130">
        <v>9</v>
      </c>
      <c r="AL3130" s="16">
        <v>9</v>
      </c>
      <c r="AM3130" s="16">
        <v>10</v>
      </c>
      <c r="AN3130" s="16">
        <v>10</v>
      </c>
      <c r="AO3130" s="16">
        <v>9</v>
      </c>
      <c r="AP3130" s="16">
        <v>10</v>
      </c>
      <c r="AQ3130" s="16">
        <v>2</v>
      </c>
      <c r="AR3130" s="16">
        <v>1</v>
      </c>
      <c r="AS3130" s="16">
        <v>3</v>
      </c>
      <c r="AT3130" s="16">
        <v>4</v>
      </c>
      <c r="AU3130">
        <v>1</v>
      </c>
      <c r="AV3130">
        <v>1</v>
      </c>
      <c r="AW3130">
        <v>0</v>
      </c>
      <c r="AX3130">
        <v>0</v>
      </c>
      <c r="AY3130">
        <v>0</v>
      </c>
      <c r="AZ3130">
        <v>0</v>
      </c>
    </row>
    <row r="3131" spans="1:52" x14ac:dyDescent="0.35">
      <c r="A3131">
        <v>17952</v>
      </c>
      <c r="B3131" t="s">
        <v>69</v>
      </c>
      <c r="C3131" t="s">
        <v>74</v>
      </c>
      <c r="D3131" t="s">
        <v>68</v>
      </c>
      <c r="E3131" t="s">
        <v>78</v>
      </c>
      <c r="F3131" t="s">
        <v>200</v>
      </c>
      <c r="G3131" t="s">
        <v>95</v>
      </c>
      <c r="H3131" t="s">
        <v>98</v>
      </c>
      <c r="I3131" t="s">
        <v>203</v>
      </c>
      <c r="J3131" t="s">
        <v>111</v>
      </c>
      <c r="K3131" t="s">
        <v>116</v>
      </c>
      <c r="L3131">
        <v>8</v>
      </c>
      <c r="X3131" s="16"/>
      <c r="Y3131" t="s">
        <v>69</v>
      </c>
      <c r="AB3131">
        <v>5</v>
      </c>
      <c r="AE3131" s="16"/>
      <c r="AF3131" s="16"/>
      <c r="AG3131" s="16"/>
      <c r="AH3131" s="16"/>
      <c r="AI3131" s="16"/>
      <c r="AJ3131" s="16"/>
      <c r="AK3131">
        <v>10</v>
      </c>
      <c r="AL3131" s="16">
        <v>9</v>
      </c>
      <c r="AM3131" s="16">
        <v>9</v>
      </c>
      <c r="AN3131" s="16">
        <v>9</v>
      </c>
      <c r="AO3131" s="16">
        <v>10</v>
      </c>
      <c r="AP3131" s="16">
        <v>9</v>
      </c>
      <c r="AQ3131" s="16">
        <v>4</v>
      </c>
      <c r="AR3131" s="16">
        <v>3</v>
      </c>
      <c r="AS3131" s="16">
        <v>1</v>
      </c>
      <c r="AT3131" s="16">
        <v>2</v>
      </c>
      <c r="AU3131">
        <v>0</v>
      </c>
      <c r="AV3131">
        <v>0</v>
      </c>
      <c r="AW3131">
        <v>1</v>
      </c>
      <c r="AX3131">
        <v>0</v>
      </c>
      <c r="AY3131">
        <v>0</v>
      </c>
      <c r="AZ3131">
        <v>0</v>
      </c>
    </row>
    <row r="3132" spans="1:52" x14ac:dyDescent="0.35">
      <c r="A3132">
        <v>17957</v>
      </c>
      <c r="B3132" t="s">
        <v>69</v>
      </c>
      <c r="C3132" t="s">
        <v>74</v>
      </c>
      <c r="D3132" t="s">
        <v>68</v>
      </c>
      <c r="E3132" t="s">
        <v>84</v>
      </c>
      <c r="F3132" t="s">
        <v>196</v>
      </c>
      <c r="G3132" t="s">
        <v>95</v>
      </c>
      <c r="H3132" t="s">
        <v>98</v>
      </c>
      <c r="I3132" t="s">
        <v>201</v>
      </c>
      <c r="J3132" t="s">
        <v>111</v>
      </c>
      <c r="K3132" t="s">
        <v>116</v>
      </c>
      <c r="L3132">
        <v>9</v>
      </c>
      <c r="X3132" s="16"/>
      <c r="Y3132" t="s">
        <v>69</v>
      </c>
      <c r="AB3132">
        <v>5</v>
      </c>
      <c r="AE3132" s="16"/>
      <c r="AF3132" s="16"/>
      <c r="AG3132" s="16"/>
      <c r="AH3132" s="16"/>
      <c r="AI3132" s="16"/>
      <c r="AJ3132" s="16"/>
      <c r="AK3132">
        <v>10</v>
      </c>
      <c r="AL3132" s="16">
        <v>10</v>
      </c>
      <c r="AM3132" s="16">
        <v>8</v>
      </c>
      <c r="AN3132" s="16">
        <v>7</v>
      </c>
      <c r="AO3132" s="16">
        <v>9</v>
      </c>
      <c r="AP3132" s="16">
        <v>9</v>
      </c>
      <c r="AQ3132" s="16">
        <v>1</v>
      </c>
      <c r="AR3132" s="16">
        <v>2</v>
      </c>
      <c r="AS3132" s="16">
        <v>4</v>
      </c>
      <c r="AT3132" s="16">
        <v>3</v>
      </c>
      <c r="AU3132">
        <v>0</v>
      </c>
      <c r="AV3132">
        <v>0</v>
      </c>
      <c r="AW3132">
        <v>1</v>
      </c>
      <c r="AX3132">
        <v>1</v>
      </c>
      <c r="AY3132">
        <v>1</v>
      </c>
      <c r="AZ3132">
        <v>0</v>
      </c>
    </row>
    <row r="3133" spans="1:52" x14ac:dyDescent="0.35">
      <c r="A3133">
        <v>17959</v>
      </c>
      <c r="B3133" t="s">
        <v>69</v>
      </c>
      <c r="C3133" t="s">
        <v>74</v>
      </c>
      <c r="D3133" t="s">
        <v>68</v>
      </c>
      <c r="E3133" t="s">
        <v>78</v>
      </c>
      <c r="F3133" t="s">
        <v>198</v>
      </c>
      <c r="G3133" t="s">
        <v>95</v>
      </c>
      <c r="H3133" t="s">
        <v>99</v>
      </c>
      <c r="I3133" t="s">
        <v>197</v>
      </c>
      <c r="J3133" t="s">
        <v>111</v>
      </c>
      <c r="K3133" t="s">
        <v>116</v>
      </c>
      <c r="L3133">
        <v>8</v>
      </c>
      <c r="X3133" s="16"/>
      <c r="Y3133" t="s">
        <v>69</v>
      </c>
      <c r="AB3133">
        <v>3</v>
      </c>
      <c r="AE3133" s="16"/>
      <c r="AF3133" s="16"/>
      <c r="AG3133" s="16"/>
      <c r="AH3133" s="16"/>
      <c r="AI3133" s="16"/>
      <c r="AJ3133" s="16"/>
      <c r="AK3133">
        <v>9</v>
      </c>
      <c r="AL3133" s="16">
        <v>10</v>
      </c>
      <c r="AM3133" s="16">
        <v>10</v>
      </c>
      <c r="AN3133" s="16">
        <v>8</v>
      </c>
      <c r="AO3133" s="16">
        <v>8</v>
      </c>
      <c r="AP3133" s="16">
        <v>10</v>
      </c>
      <c r="AQ3133" s="16">
        <v>1</v>
      </c>
      <c r="AR3133" s="16">
        <v>4</v>
      </c>
      <c r="AS3133" s="16">
        <v>3</v>
      </c>
      <c r="AT3133" s="16">
        <v>2</v>
      </c>
      <c r="AU3133">
        <v>0</v>
      </c>
      <c r="AV3133">
        <v>1</v>
      </c>
      <c r="AW3133">
        <v>1</v>
      </c>
      <c r="AX3133">
        <v>0</v>
      </c>
      <c r="AY3133">
        <v>1</v>
      </c>
      <c r="AZ3133">
        <v>0</v>
      </c>
    </row>
    <row r="3134" spans="1:52" x14ac:dyDescent="0.35">
      <c r="A3134">
        <v>17960</v>
      </c>
      <c r="B3134" t="s">
        <v>69</v>
      </c>
      <c r="C3134" t="s">
        <v>74</v>
      </c>
      <c r="D3134" t="s">
        <v>68</v>
      </c>
      <c r="E3134" t="s">
        <v>80</v>
      </c>
      <c r="F3134" t="s">
        <v>198</v>
      </c>
      <c r="G3134" t="s">
        <v>96</v>
      </c>
      <c r="H3134" t="s">
        <v>97</v>
      </c>
      <c r="I3134" t="s">
        <v>203</v>
      </c>
      <c r="J3134" t="s">
        <v>111</v>
      </c>
      <c r="K3134" t="s">
        <v>116</v>
      </c>
      <c r="L3134">
        <v>8</v>
      </c>
      <c r="X3134" s="16"/>
      <c r="Y3134" t="s">
        <v>69</v>
      </c>
      <c r="AB3134">
        <v>5</v>
      </c>
      <c r="AE3134" s="16"/>
      <c r="AF3134" s="16"/>
      <c r="AG3134" s="16"/>
      <c r="AH3134" s="16"/>
      <c r="AI3134" s="16"/>
      <c r="AJ3134" s="16"/>
      <c r="AK3134">
        <v>10</v>
      </c>
      <c r="AL3134" s="16">
        <v>9</v>
      </c>
      <c r="AM3134" s="16">
        <v>7</v>
      </c>
      <c r="AN3134" s="16">
        <v>9</v>
      </c>
      <c r="AO3134" s="16">
        <v>8</v>
      </c>
      <c r="AP3134" s="16">
        <v>9</v>
      </c>
      <c r="AQ3134" s="16">
        <v>2</v>
      </c>
      <c r="AR3134" s="16">
        <v>1</v>
      </c>
      <c r="AS3134" s="16">
        <v>3</v>
      </c>
      <c r="AT3134" s="16">
        <v>4</v>
      </c>
      <c r="AU3134">
        <v>0</v>
      </c>
      <c r="AV3134">
        <v>0</v>
      </c>
      <c r="AW3134">
        <v>0</v>
      </c>
      <c r="AX3134">
        <v>1</v>
      </c>
      <c r="AY3134">
        <v>0</v>
      </c>
      <c r="AZ3134">
        <v>0</v>
      </c>
    </row>
    <row r="3135" spans="1:52" x14ac:dyDescent="0.35">
      <c r="A3135">
        <v>17962</v>
      </c>
      <c r="B3135" t="s">
        <v>69</v>
      </c>
      <c r="C3135" t="s">
        <v>74</v>
      </c>
      <c r="D3135" t="s">
        <v>68</v>
      </c>
      <c r="E3135" t="s">
        <v>86</v>
      </c>
      <c r="F3135" t="s">
        <v>198</v>
      </c>
      <c r="G3135" t="s">
        <v>95</v>
      </c>
      <c r="H3135" t="s">
        <v>98</v>
      </c>
      <c r="I3135" t="s">
        <v>199</v>
      </c>
      <c r="J3135" t="s">
        <v>111</v>
      </c>
      <c r="K3135" t="s">
        <v>202</v>
      </c>
      <c r="L3135">
        <v>4</v>
      </c>
      <c r="X3135" s="16"/>
      <c r="Y3135" t="s">
        <v>68</v>
      </c>
      <c r="Z3135">
        <v>4</v>
      </c>
      <c r="AA3135">
        <v>1</v>
      </c>
      <c r="AB3135">
        <v>3</v>
      </c>
      <c r="AC3135">
        <v>5</v>
      </c>
      <c r="AD3135" t="s">
        <v>128</v>
      </c>
      <c r="AE3135" s="16">
        <v>5</v>
      </c>
      <c r="AF3135" s="16">
        <v>4</v>
      </c>
      <c r="AG3135" s="16">
        <v>4</v>
      </c>
      <c r="AH3135" s="16">
        <v>4</v>
      </c>
      <c r="AI3135" s="16">
        <v>1</v>
      </c>
      <c r="AJ3135" s="16"/>
      <c r="AK3135">
        <v>3</v>
      </c>
      <c r="AL3135" s="16">
        <v>4</v>
      </c>
      <c r="AM3135" s="16">
        <v>7</v>
      </c>
      <c r="AN3135" s="16">
        <v>6</v>
      </c>
      <c r="AO3135" s="16">
        <v>3</v>
      </c>
      <c r="AP3135" s="16">
        <v>5</v>
      </c>
      <c r="AQ3135" s="16">
        <v>1</v>
      </c>
      <c r="AR3135" s="16">
        <v>3</v>
      </c>
      <c r="AS3135" s="16">
        <v>2</v>
      </c>
      <c r="AT3135" s="16">
        <v>4</v>
      </c>
      <c r="AU3135">
        <v>1</v>
      </c>
      <c r="AV3135">
        <v>0</v>
      </c>
      <c r="AW3135">
        <v>0</v>
      </c>
      <c r="AX3135">
        <v>1</v>
      </c>
      <c r="AY3135">
        <v>0</v>
      </c>
      <c r="AZ3135">
        <v>0</v>
      </c>
    </row>
    <row r="3136" spans="1:52" x14ac:dyDescent="0.35">
      <c r="A3136">
        <v>17965</v>
      </c>
      <c r="B3136" t="s">
        <v>69</v>
      </c>
      <c r="C3136" t="s">
        <v>74</v>
      </c>
      <c r="D3136" t="s">
        <v>68</v>
      </c>
      <c r="E3136" t="s">
        <v>84</v>
      </c>
      <c r="F3136" t="s">
        <v>208</v>
      </c>
      <c r="G3136" t="s">
        <v>96</v>
      </c>
      <c r="H3136" t="s">
        <v>98</v>
      </c>
      <c r="I3136" t="s">
        <v>206</v>
      </c>
      <c r="J3136" t="s">
        <v>111</v>
      </c>
      <c r="K3136" t="s">
        <v>204</v>
      </c>
      <c r="L3136">
        <v>9</v>
      </c>
      <c r="X3136" s="16"/>
      <c r="Y3136" t="s">
        <v>69</v>
      </c>
      <c r="AB3136">
        <v>5</v>
      </c>
      <c r="AE3136" s="16"/>
      <c r="AF3136" s="16"/>
      <c r="AG3136" s="16"/>
      <c r="AH3136" s="16"/>
      <c r="AI3136" s="16"/>
      <c r="AJ3136" s="16"/>
      <c r="AK3136">
        <v>8</v>
      </c>
      <c r="AL3136" s="16">
        <v>8</v>
      </c>
      <c r="AM3136" s="16">
        <v>10</v>
      </c>
      <c r="AN3136" s="16">
        <v>8</v>
      </c>
      <c r="AO3136" s="16">
        <v>9</v>
      </c>
      <c r="AP3136" s="16">
        <v>9</v>
      </c>
      <c r="AQ3136" s="16">
        <v>1</v>
      </c>
      <c r="AR3136" s="16">
        <v>4</v>
      </c>
      <c r="AS3136" s="16">
        <v>3</v>
      </c>
      <c r="AT3136" s="16">
        <v>2</v>
      </c>
      <c r="AU3136">
        <v>0</v>
      </c>
      <c r="AV3136">
        <v>0</v>
      </c>
      <c r="AW3136">
        <v>1</v>
      </c>
      <c r="AX3136">
        <v>1</v>
      </c>
      <c r="AY3136">
        <v>0</v>
      </c>
      <c r="AZ3136">
        <v>0</v>
      </c>
    </row>
    <row r="3137" spans="1:52" x14ac:dyDescent="0.35">
      <c r="A3137">
        <v>17966</v>
      </c>
      <c r="B3137" t="s">
        <v>69</v>
      </c>
      <c r="C3137" t="s">
        <v>74</v>
      </c>
      <c r="D3137" t="s">
        <v>68</v>
      </c>
      <c r="E3137" t="s">
        <v>76</v>
      </c>
      <c r="F3137" t="s">
        <v>208</v>
      </c>
      <c r="G3137" t="s">
        <v>94</v>
      </c>
      <c r="H3137" t="s">
        <v>98</v>
      </c>
      <c r="I3137" t="s">
        <v>203</v>
      </c>
      <c r="J3137" t="s">
        <v>110</v>
      </c>
      <c r="K3137" t="s">
        <v>204</v>
      </c>
      <c r="L3137">
        <v>10</v>
      </c>
      <c r="P3137">
        <v>10</v>
      </c>
      <c r="Q3137">
        <v>10</v>
      </c>
      <c r="R3137">
        <v>9</v>
      </c>
      <c r="S3137">
        <v>10</v>
      </c>
      <c r="T3137">
        <v>10</v>
      </c>
      <c r="U3137">
        <v>10</v>
      </c>
      <c r="V3137" t="s">
        <v>124</v>
      </c>
      <c r="X3137">
        <v>4</v>
      </c>
      <c r="Y3137" t="s">
        <v>69</v>
      </c>
      <c r="AB3137">
        <v>5</v>
      </c>
      <c r="AE3137" s="16"/>
      <c r="AF3137" s="16"/>
      <c r="AG3137" s="16"/>
      <c r="AH3137" s="16"/>
      <c r="AI3137" s="16"/>
      <c r="AJ3137" s="16"/>
      <c r="AL3137" s="16"/>
      <c r="AM3137" s="16"/>
      <c r="AN3137" s="16"/>
      <c r="AO3137" s="16"/>
      <c r="AP3137" s="16"/>
      <c r="AQ3137" s="16"/>
      <c r="AR3137" s="16"/>
      <c r="AS3137" s="16"/>
      <c r="AT3137" s="16"/>
      <c r="AU3137">
        <v>0</v>
      </c>
      <c r="AV3137">
        <v>0</v>
      </c>
      <c r="AW3137">
        <v>0</v>
      </c>
      <c r="AX3137">
        <v>1</v>
      </c>
      <c r="AY3137">
        <v>0</v>
      </c>
      <c r="AZ3137">
        <v>0</v>
      </c>
    </row>
    <row r="3138" spans="1:52" x14ac:dyDescent="0.35">
      <c r="A3138">
        <v>17969</v>
      </c>
      <c r="B3138" t="s">
        <v>69</v>
      </c>
      <c r="C3138" t="s">
        <v>74</v>
      </c>
      <c r="D3138" t="s">
        <v>68</v>
      </c>
      <c r="E3138" t="s">
        <v>76</v>
      </c>
      <c r="F3138" t="s">
        <v>198</v>
      </c>
      <c r="G3138" t="s">
        <v>94</v>
      </c>
      <c r="H3138" t="s">
        <v>99</v>
      </c>
      <c r="I3138" t="s">
        <v>203</v>
      </c>
      <c r="J3138" t="s">
        <v>111</v>
      </c>
      <c r="K3138" t="s">
        <v>116</v>
      </c>
      <c r="L3138">
        <v>10</v>
      </c>
      <c r="X3138" s="16"/>
      <c r="Y3138" t="s">
        <v>68</v>
      </c>
      <c r="Z3138">
        <v>9</v>
      </c>
      <c r="AA3138">
        <v>5</v>
      </c>
      <c r="AB3138">
        <v>5</v>
      </c>
      <c r="AC3138">
        <v>10</v>
      </c>
      <c r="AD3138" t="s">
        <v>128</v>
      </c>
      <c r="AE3138" s="16">
        <v>2</v>
      </c>
      <c r="AF3138" s="16">
        <v>3</v>
      </c>
      <c r="AG3138" s="16">
        <v>2</v>
      </c>
      <c r="AH3138" s="16">
        <v>2</v>
      </c>
      <c r="AI3138" s="16">
        <v>1</v>
      </c>
      <c r="AJ3138" s="16"/>
      <c r="AK3138">
        <v>9</v>
      </c>
      <c r="AL3138" s="16">
        <v>8</v>
      </c>
      <c r="AM3138" s="16">
        <v>7</v>
      </c>
      <c r="AN3138" s="16">
        <v>6</v>
      </c>
      <c r="AO3138" s="16">
        <v>9</v>
      </c>
      <c r="AP3138" s="16">
        <v>9</v>
      </c>
      <c r="AQ3138" s="16">
        <v>1</v>
      </c>
      <c r="AR3138" s="16">
        <v>3</v>
      </c>
      <c r="AS3138" s="16">
        <v>2</v>
      </c>
      <c r="AT3138" s="16">
        <v>4</v>
      </c>
      <c r="AU3138">
        <v>1</v>
      </c>
      <c r="AV3138">
        <v>0</v>
      </c>
      <c r="AW3138">
        <v>1</v>
      </c>
      <c r="AX3138">
        <v>0</v>
      </c>
      <c r="AY3138">
        <v>0</v>
      </c>
      <c r="AZ3138">
        <v>0</v>
      </c>
    </row>
    <row r="3139" spans="1:52" x14ac:dyDescent="0.35">
      <c r="A3139">
        <v>17970</v>
      </c>
      <c r="B3139" t="s">
        <v>69</v>
      </c>
      <c r="C3139" t="s">
        <v>74</v>
      </c>
      <c r="D3139" t="s">
        <v>68</v>
      </c>
      <c r="E3139" t="s">
        <v>85</v>
      </c>
      <c r="F3139" t="s">
        <v>208</v>
      </c>
      <c r="G3139" t="s">
        <v>96</v>
      </c>
      <c r="H3139" t="s">
        <v>98</v>
      </c>
      <c r="I3139" t="s">
        <v>205</v>
      </c>
      <c r="J3139" t="s">
        <v>111</v>
      </c>
      <c r="K3139" t="s">
        <v>204</v>
      </c>
      <c r="L3139">
        <v>6</v>
      </c>
      <c r="X3139" s="16"/>
      <c r="Y3139" t="s">
        <v>68</v>
      </c>
      <c r="Z3139">
        <v>7</v>
      </c>
      <c r="AA3139">
        <v>4</v>
      </c>
      <c r="AB3139">
        <v>5</v>
      </c>
      <c r="AC3139">
        <v>5</v>
      </c>
      <c r="AD3139" t="s">
        <v>128</v>
      </c>
      <c r="AE3139" s="16">
        <v>5</v>
      </c>
      <c r="AF3139" s="16">
        <v>3</v>
      </c>
      <c r="AG3139" s="16">
        <v>4</v>
      </c>
      <c r="AH3139" s="16">
        <v>4</v>
      </c>
      <c r="AI3139" s="16">
        <v>1</v>
      </c>
      <c r="AJ3139" s="16"/>
      <c r="AK3139">
        <v>8</v>
      </c>
      <c r="AL3139" s="16">
        <v>6</v>
      </c>
      <c r="AM3139" s="16">
        <v>8</v>
      </c>
      <c r="AN3139" s="16">
        <v>7</v>
      </c>
      <c r="AO3139" s="16">
        <v>9</v>
      </c>
      <c r="AP3139" s="16">
        <v>8</v>
      </c>
      <c r="AQ3139" s="16">
        <v>3</v>
      </c>
      <c r="AR3139" s="16">
        <v>2</v>
      </c>
      <c r="AS3139" s="16">
        <v>4</v>
      </c>
      <c r="AT3139" s="16">
        <v>1</v>
      </c>
      <c r="AU3139">
        <v>1</v>
      </c>
      <c r="AV3139">
        <v>1</v>
      </c>
      <c r="AW3139">
        <v>0</v>
      </c>
      <c r="AX3139">
        <v>1</v>
      </c>
      <c r="AY3139">
        <v>0</v>
      </c>
      <c r="AZ3139">
        <v>0</v>
      </c>
    </row>
    <row r="3140" spans="1:52" x14ac:dyDescent="0.35">
      <c r="A3140">
        <v>17971</v>
      </c>
      <c r="B3140" t="s">
        <v>69</v>
      </c>
      <c r="C3140" t="s">
        <v>74</v>
      </c>
      <c r="D3140" t="s">
        <v>68</v>
      </c>
      <c r="E3140" t="s">
        <v>82</v>
      </c>
      <c r="F3140" t="s">
        <v>196</v>
      </c>
      <c r="G3140" t="s">
        <v>95</v>
      </c>
      <c r="H3140" t="s">
        <v>98</v>
      </c>
      <c r="I3140" t="s">
        <v>206</v>
      </c>
      <c r="J3140" t="s">
        <v>110</v>
      </c>
      <c r="K3140" t="s">
        <v>116</v>
      </c>
      <c r="L3140">
        <v>9</v>
      </c>
      <c r="P3140">
        <v>9</v>
      </c>
      <c r="Q3140">
        <v>9</v>
      </c>
      <c r="R3140">
        <v>9</v>
      </c>
      <c r="S3140">
        <v>10</v>
      </c>
      <c r="T3140">
        <v>10</v>
      </c>
      <c r="U3140">
        <v>9</v>
      </c>
      <c r="V3140" t="s">
        <v>122</v>
      </c>
      <c r="X3140">
        <v>3</v>
      </c>
      <c r="Y3140" t="s">
        <v>69</v>
      </c>
      <c r="AB3140">
        <v>5</v>
      </c>
      <c r="AE3140" s="16"/>
      <c r="AF3140" s="16"/>
      <c r="AG3140" s="16"/>
      <c r="AH3140" s="16"/>
      <c r="AI3140" s="16"/>
      <c r="AJ3140" s="16"/>
      <c r="AL3140" s="16"/>
      <c r="AM3140" s="16"/>
      <c r="AN3140" s="16"/>
      <c r="AO3140" s="16"/>
      <c r="AP3140" s="16"/>
      <c r="AQ3140" s="16"/>
      <c r="AR3140" s="16"/>
      <c r="AS3140" s="16"/>
      <c r="AT3140" s="16"/>
      <c r="AU3140">
        <v>1</v>
      </c>
      <c r="AV3140">
        <v>0</v>
      </c>
      <c r="AW3140">
        <v>0</v>
      </c>
      <c r="AX3140">
        <v>0</v>
      </c>
      <c r="AY3140">
        <v>0</v>
      </c>
      <c r="AZ3140">
        <v>0</v>
      </c>
    </row>
    <row r="3141" spans="1:52" x14ac:dyDescent="0.35">
      <c r="A3141">
        <v>17976</v>
      </c>
      <c r="B3141" t="s">
        <v>69</v>
      </c>
      <c r="C3141" t="s">
        <v>74</v>
      </c>
      <c r="D3141" t="s">
        <v>68</v>
      </c>
      <c r="E3141" t="s">
        <v>83</v>
      </c>
      <c r="F3141" t="s">
        <v>198</v>
      </c>
      <c r="G3141" t="s">
        <v>96</v>
      </c>
      <c r="H3141" t="s">
        <v>97</v>
      </c>
      <c r="I3141" t="s">
        <v>206</v>
      </c>
      <c r="J3141" t="s">
        <v>111</v>
      </c>
      <c r="K3141" t="s">
        <v>116</v>
      </c>
      <c r="L3141">
        <v>8</v>
      </c>
      <c r="X3141" s="16"/>
      <c r="Y3141" t="s">
        <v>69</v>
      </c>
      <c r="AB3141">
        <v>3</v>
      </c>
      <c r="AE3141" s="16"/>
      <c r="AF3141" s="16"/>
      <c r="AG3141" s="16"/>
      <c r="AH3141" s="16"/>
      <c r="AI3141" s="16"/>
      <c r="AJ3141" s="16"/>
      <c r="AK3141">
        <v>7</v>
      </c>
      <c r="AL3141" s="16">
        <v>7</v>
      </c>
      <c r="AM3141" s="16">
        <v>9</v>
      </c>
      <c r="AN3141" s="16">
        <v>7</v>
      </c>
      <c r="AO3141" s="16">
        <v>7</v>
      </c>
      <c r="AP3141" s="16">
        <v>9</v>
      </c>
      <c r="AQ3141" s="16">
        <v>4</v>
      </c>
      <c r="AR3141" s="16">
        <v>1</v>
      </c>
      <c r="AS3141" s="16">
        <v>3</v>
      </c>
      <c r="AT3141" s="16">
        <v>2</v>
      </c>
      <c r="AU3141">
        <v>0</v>
      </c>
      <c r="AV3141">
        <v>0</v>
      </c>
      <c r="AW3141">
        <v>1</v>
      </c>
      <c r="AX3141">
        <v>0</v>
      </c>
      <c r="AY3141">
        <v>0</v>
      </c>
      <c r="AZ3141">
        <v>0</v>
      </c>
    </row>
    <row r="3142" spans="1:52" x14ac:dyDescent="0.35">
      <c r="A3142">
        <v>17977</v>
      </c>
      <c r="B3142" t="s">
        <v>69</v>
      </c>
      <c r="C3142" t="s">
        <v>74</v>
      </c>
      <c r="D3142" t="s">
        <v>68</v>
      </c>
      <c r="E3142" t="s">
        <v>85</v>
      </c>
      <c r="F3142" t="s">
        <v>198</v>
      </c>
      <c r="G3142" t="s">
        <v>95</v>
      </c>
      <c r="H3142" t="s">
        <v>97</v>
      </c>
      <c r="I3142" t="s">
        <v>205</v>
      </c>
      <c r="J3142" t="s">
        <v>111</v>
      </c>
      <c r="K3142" t="s">
        <v>202</v>
      </c>
      <c r="L3142">
        <v>10</v>
      </c>
      <c r="X3142" s="16"/>
      <c r="Y3142" t="s">
        <v>68</v>
      </c>
      <c r="Z3142">
        <v>10</v>
      </c>
      <c r="AA3142">
        <v>5</v>
      </c>
      <c r="AB3142">
        <v>5</v>
      </c>
      <c r="AC3142">
        <v>9</v>
      </c>
      <c r="AD3142" t="s">
        <v>128</v>
      </c>
      <c r="AE3142" s="16">
        <v>5</v>
      </c>
      <c r="AF3142" s="16">
        <v>4</v>
      </c>
      <c r="AG3142" s="16">
        <v>4</v>
      </c>
      <c r="AH3142" s="16">
        <v>4</v>
      </c>
      <c r="AI3142" s="16">
        <v>4</v>
      </c>
      <c r="AJ3142" s="16"/>
      <c r="AK3142">
        <v>9</v>
      </c>
      <c r="AL3142" s="16">
        <v>10</v>
      </c>
      <c r="AM3142" s="16">
        <v>7</v>
      </c>
      <c r="AN3142" s="16">
        <v>6</v>
      </c>
      <c r="AO3142" s="16">
        <v>9</v>
      </c>
      <c r="AP3142" s="16">
        <v>9</v>
      </c>
      <c r="AQ3142" s="16">
        <v>3</v>
      </c>
      <c r="AR3142" s="16">
        <v>4</v>
      </c>
      <c r="AS3142" s="16">
        <v>1</v>
      </c>
      <c r="AT3142" s="16">
        <v>2</v>
      </c>
      <c r="AU3142">
        <v>1</v>
      </c>
      <c r="AV3142">
        <v>1</v>
      </c>
      <c r="AW3142">
        <v>0</v>
      </c>
      <c r="AX3142">
        <v>1</v>
      </c>
      <c r="AY3142">
        <v>0</v>
      </c>
      <c r="AZ3142">
        <v>0</v>
      </c>
    </row>
    <row r="3143" spans="1:52" x14ac:dyDescent="0.35">
      <c r="A3143">
        <v>17983</v>
      </c>
      <c r="B3143" t="s">
        <v>69</v>
      </c>
      <c r="C3143" t="s">
        <v>74</v>
      </c>
      <c r="D3143" t="s">
        <v>68</v>
      </c>
      <c r="E3143" t="s">
        <v>86</v>
      </c>
      <c r="F3143" t="s">
        <v>200</v>
      </c>
      <c r="G3143" t="s">
        <v>96</v>
      </c>
      <c r="H3143" t="s">
        <v>98</v>
      </c>
      <c r="I3143" t="s">
        <v>206</v>
      </c>
      <c r="J3143" t="s">
        <v>111</v>
      </c>
      <c r="K3143" t="s">
        <v>202</v>
      </c>
      <c r="L3143">
        <v>9</v>
      </c>
      <c r="X3143" s="16"/>
      <c r="Y3143" t="s">
        <v>69</v>
      </c>
      <c r="AB3143">
        <v>5</v>
      </c>
      <c r="AE3143" s="16"/>
      <c r="AF3143" s="16"/>
      <c r="AG3143" s="16"/>
      <c r="AH3143" s="16"/>
      <c r="AI3143" s="16"/>
      <c r="AJ3143" s="16"/>
      <c r="AK3143">
        <v>10</v>
      </c>
      <c r="AL3143" s="16">
        <v>10</v>
      </c>
      <c r="AM3143" s="16">
        <v>10</v>
      </c>
      <c r="AN3143" s="16">
        <v>7</v>
      </c>
      <c r="AO3143" s="16">
        <v>10</v>
      </c>
      <c r="AP3143" s="16">
        <v>9</v>
      </c>
      <c r="AQ3143" s="16">
        <v>1</v>
      </c>
      <c r="AR3143" s="16">
        <v>2</v>
      </c>
      <c r="AS3143" s="16">
        <v>3</v>
      </c>
      <c r="AT3143" s="16">
        <v>4</v>
      </c>
      <c r="AU3143">
        <v>0</v>
      </c>
      <c r="AV3143">
        <v>0</v>
      </c>
      <c r="AW3143">
        <v>0</v>
      </c>
      <c r="AX3143">
        <v>1</v>
      </c>
      <c r="AY3143">
        <v>0</v>
      </c>
      <c r="AZ3143">
        <v>0</v>
      </c>
    </row>
    <row r="3144" spans="1:52" x14ac:dyDescent="0.35">
      <c r="A3144">
        <v>17986</v>
      </c>
      <c r="B3144" t="s">
        <v>69</v>
      </c>
      <c r="C3144" t="s">
        <v>74</v>
      </c>
      <c r="D3144" t="s">
        <v>68</v>
      </c>
      <c r="E3144" t="s">
        <v>84</v>
      </c>
      <c r="F3144" t="s">
        <v>200</v>
      </c>
      <c r="G3144" t="s">
        <v>94</v>
      </c>
      <c r="H3144" t="s">
        <v>98</v>
      </c>
      <c r="I3144" t="s">
        <v>197</v>
      </c>
      <c r="J3144" t="s">
        <v>111</v>
      </c>
      <c r="K3144" t="s">
        <v>116</v>
      </c>
      <c r="L3144">
        <v>6</v>
      </c>
      <c r="X3144" s="16"/>
      <c r="Y3144" t="s">
        <v>69</v>
      </c>
      <c r="AB3144">
        <v>3</v>
      </c>
      <c r="AE3144" s="16"/>
      <c r="AF3144" s="16"/>
      <c r="AG3144" s="16"/>
      <c r="AH3144" s="16"/>
      <c r="AI3144" s="16"/>
      <c r="AJ3144" s="16"/>
      <c r="AK3144">
        <v>3</v>
      </c>
      <c r="AL3144" s="16">
        <v>3</v>
      </c>
      <c r="AM3144" s="16">
        <v>6</v>
      </c>
      <c r="AN3144" s="16">
        <v>3</v>
      </c>
      <c r="AO3144" s="16">
        <v>6</v>
      </c>
      <c r="AP3144" s="16">
        <v>4</v>
      </c>
      <c r="AQ3144" s="16">
        <v>4</v>
      </c>
      <c r="AR3144" s="16">
        <v>1</v>
      </c>
      <c r="AS3144" s="16">
        <v>3</v>
      </c>
      <c r="AT3144" s="16">
        <v>2</v>
      </c>
      <c r="AU3144">
        <v>0</v>
      </c>
      <c r="AV3144">
        <v>1</v>
      </c>
      <c r="AW3144">
        <v>1</v>
      </c>
      <c r="AX3144">
        <v>0</v>
      </c>
      <c r="AY3144">
        <v>1</v>
      </c>
      <c r="AZ3144">
        <v>0</v>
      </c>
    </row>
    <row r="3145" spans="1:52" x14ac:dyDescent="0.35">
      <c r="A3145">
        <v>17988</v>
      </c>
      <c r="B3145" t="s">
        <v>69</v>
      </c>
      <c r="C3145" t="s">
        <v>74</v>
      </c>
      <c r="D3145" t="s">
        <v>68</v>
      </c>
      <c r="E3145" t="s">
        <v>86</v>
      </c>
      <c r="F3145" t="s">
        <v>208</v>
      </c>
      <c r="G3145" t="s">
        <v>96</v>
      </c>
      <c r="H3145" t="s">
        <v>99</v>
      </c>
      <c r="I3145" t="s">
        <v>203</v>
      </c>
      <c r="J3145" t="s">
        <v>111</v>
      </c>
      <c r="K3145" t="s">
        <v>116</v>
      </c>
      <c r="L3145">
        <v>9</v>
      </c>
      <c r="X3145" s="16"/>
      <c r="Y3145" t="s">
        <v>69</v>
      </c>
      <c r="AB3145">
        <v>5</v>
      </c>
      <c r="AE3145" s="16"/>
      <c r="AF3145" s="16"/>
      <c r="AG3145" s="16"/>
      <c r="AH3145" s="16"/>
      <c r="AI3145" s="16"/>
      <c r="AJ3145" s="16"/>
      <c r="AK3145">
        <v>8</v>
      </c>
      <c r="AL3145" s="16">
        <v>7</v>
      </c>
      <c r="AM3145" s="16">
        <v>8</v>
      </c>
      <c r="AN3145" s="16">
        <v>7</v>
      </c>
      <c r="AO3145" s="16">
        <v>9</v>
      </c>
      <c r="AP3145" s="16">
        <v>7</v>
      </c>
      <c r="AQ3145" s="16">
        <v>3</v>
      </c>
      <c r="AR3145" s="16">
        <v>2</v>
      </c>
      <c r="AS3145" s="16">
        <v>1</v>
      </c>
      <c r="AT3145" s="16">
        <v>4</v>
      </c>
      <c r="AU3145">
        <v>1</v>
      </c>
      <c r="AV3145">
        <v>0</v>
      </c>
      <c r="AW3145">
        <v>0</v>
      </c>
      <c r="AX3145">
        <v>0</v>
      </c>
      <c r="AY3145">
        <v>0</v>
      </c>
      <c r="AZ3145">
        <v>0</v>
      </c>
    </row>
    <row r="3146" spans="1:52" x14ac:dyDescent="0.35">
      <c r="A3146">
        <v>17989</v>
      </c>
      <c r="B3146" t="s">
        <v>69</v>
      </c>
      <c r="C3146" t="s">
        <v>74</v>
      </c>
      <c r="D3146" t="s">
        <v>68</v>
      </c>
      <c r="E3146" t="s">
        <v>85</v>
      </c>
      <c r="F3146" t="s">
        <v>196</v>
      </c>
      <c r="G3146" t="s">
        <v>95</v>
      </c>
      <c r="H3146" t="s">
        <v>98</v>
      </c>
      <c r="I3146" t="s">
        <v>207</v>
      </c>
      <c r="J3146" t="s">
        <v>111</v>
      </c>
      <c r="K3146" t="s">
        <v>116</v>
      </c>
      <c r="L3146">
        <v>10</v>
      </c>
      <c r="X3146" s="16"/>
      <c r="Y3146" t="s">
        <v>68</v>
      </c>
      <c r="Z3146">
        <v>10</v>
      </c>
      <c r="AA3146">
        <v>5</v>
      </c>
      <c r="AB3146">
        <v>4</v>
      </c>
      <c r="AC3146">
        <v>9</v>
      </c>
      <c r="AD3146" t="s">
        <v>128</v>
      </c>
      <c r="AE3146" s="16">
        <v>3</v>
      </c>
      <c r="AF3146" s="16">
        <v>3</v>
      </c>
      <c r="AG3146" s="16">
        <v>3</v>
      </c>
      <c r="AH3146" s="16">
        <v>4</v>
      </c>
      <c r="AI3146" s="16">
        <v>2</v>
      </c>
      <c r="AJ3146" s="16"/>
      <c r="AK3146">
        <v>9</v>
      </c>
      <c r="AL3146" s="16">
        <v>9</v>
      </c>
      <c r="AM3146" s="16">
        <v>7</v>
      </c>
      <c r="AN3146" s="16">
        <v>9</v>
      </c>
      <c r="AO3146" s="16">
        <v>8</v>
      </c>
      <c r="AP3146" s="16">
        <v>10</v>
      </c>
      <c r="AQ3146" s="16">
        <v>1</v>
      </c>
      <c r="AR3146" s="16">
        <v>2</v>
      </c>
      <c r="AS3146" s="16">
        <v>4</v>
      </c>
      <c r="AT3146" s="16">
        <v>3</v>
      </c>
      <c r="AU3146">
        <v>1</v>
      </c>
      <c r="AV3146">
        <v>1</v>
      </c>
      <c r="AW3146">
        <v>1</v>
      </c>
      <c r="AX3146">
        <v>0</v>
      </c>
      <c r="AY3146">
        <v>0</v>
      </c>
      <c r="AZ3146">
        <v>0</v>
      </c>
    </row>
    <row r="3147" spans="1:52" x14ac:dyDescent="0.35">
      <c r="A3147">
        <v>17992</v>
      </c>
      <c r="B3147" t="s">
        <v>69</v>
      </c>
      <c r="C3147" t="s">
        <v>74</v>
      </c>
      <c r="D3147" t="s">
        <v>68</v>
      </c>
      <c r="E3147" t="s">
        <v>81</v>
      </c>
      <c r="F3147" t="s">
        <v>196</v>
      </c>
      <c r="G3147" t="s">
        <v>96</v>
      </c>
      <c r="H3147" t="s">
        <v>98</v>
      </c>
      <c r="I3147" t="s">
        <v>205</v>
      </c>
      <c r="J3147" t="s">
        <v>111</v>
      </c>
      <c r="K3147" t="s">
        <v>204</v>
      </c>
      <c r="L3147">
        <v>8</v>
      </c>
      <c r="X3147" s="16"/>
      <c r="Y3147" t="s">
        <v>69</v>
      </c>
      <c r="AB3147">
        <v>3</v>
      </c>
      <c r="AE3147" s="16"/>
      <c r="AF3147" s="16"/>
      <c r="AG3147" s="16"/>
      <c r="AH3147" s="16"/>
      <c r="AI3147" s="16"/>
      <c r="AJ3147" s="16"/>
      <c r="AK3147">
        <v>8</v>
      </c>
      <c r="AL3147" s="16">
        <v>7</v>
      </c>
      <c r="AM3147" s="16">
        <v>9</v>
      </c>
      <c r="AN3147" s="16">
        <v>9</v>
      </c>
      <c r="AO3147" s="16">
        <v>8</v>
      </c>
      <c r="AP3147" s="16">
        <v>8</v>
      </c>
      <c r="AQ3147" s="16">
        <v>1</v>
      </c>
      <c r="AR3147" s="16">
        <v>3</v>
      </c>
      <c r="AS3147" s="16">
        <v>4</v>
      </c>
      <c r="AT3147" s="16">
        <v>2</v>
      </c>
      <c r="AU3147">
        <v>1</v>
      </c>
      <c r="AV3147">
        <v>1</v>
      </c>
      <c r="AW3147">
        <v>0</v>
      </c>
      <c r="AX3147">
        <v>1</v>
      </c>
      <c r="AY3147">
        <v>0</v>
      </c>
      <c r="AZ3147">
        <v>0</v>
      </c>
    </row>
    <row r="3148" spans="1:52" x14ac:dyDescent="0.35">
      <c r="A3148">
        <v>17997</v>
      </c>
      <c r="B3148" t="s">
        <v>69</v>
      </c>
      <c r="C3148" t="s">
        <v>74</v>
      </c>
      <c r="D3148" t="s">
        <v>68</v>
      </c>
      <c r="E3148" t="s">
        <v>79</v>
      </c>
      <c r="F3148" t="s">
        <v>198</v>
      </c>
      <c r="G3148" t="s">
        <v>95</v>
      </c>
      <c r="H3148" t="s">
        <v>97</v>
      </c>
      <c r="I3148" t="s">
        <v>197</v>
      </c>
      <c r="J3148" t="s">
        <v>111</v>
      </c>
      <c r="K3148" t="s">
        <v>204</v>
      </c>
      <c r="L3148">
        <v>10</v>
      </c>
      <c r="X3148" s="16"/>
      <c r="Y3148" t="s">
        <v>69</v>
      </c>
      <c r="AB3148">
        <v>5</v>
      </c>
      <c r="AE3148" s="16"/>
      <c r="AF3148" s="16"/>
      <c r="AG3148" s="16"/>
      <c r="AH3148" s="16"/>
      <c r="AI3148" s="16"/>
      <c r="AJ3148" s="16"/>
      <c r="AK3148">
        <v>9</v>
      </c>
      <c r="AL3148" s="16">
        <v>10</v>
      </c>
      <c r="AM3148" s="16">
        <v>10</v>
      </c>
      <c r="AN3148" s="16">
        <v>9</v>
      </c>
      <c r="AO3148" s="16">
        <v>10</v>
      </c>
      <c r="AP3148" s="16">
        <v>9</v>
      </c>
      <c r="AQ3148" s="16">
        <v>3</v>
      </c>
      <c r="AR3148" s="16">
        <v>4</v>
      </c>
      <c r="AS3148" s="16">
        <v>1</v>
      </c>
      <c r="AT3148" s="16">
        <v>2</v>
      </c>
      <c r="AU3148">
        <v>0</v>
      </c>
      <c r="AV3148">
        <v>1</v>
      </c>
      <c r="AW3148">
        <v>0</v>
      </c>
      <c r="AX3148">
        <v>1</v>
      </c>
      <c r="AY3148">
        <v>0</v>
      </c>
      <c r="AZ3148">
        <v>0</v>
      </c>
    </row>
    <row r="3149" spans="1:52" x14ac:dyDescent="0.35">
      <c r="A3149">
        <v>17998</v>
      </c>
      <c r="B3149" t="s">
        <v>69</v>
      </c>
      <c r="C3149" t="s">
        <v>74</v>
      </c>
      <c r="D3149" t="s">
        <v>68</v>
      </c>
      <c r="E3149" t="s">
        <v>77</v>
      </c>
      <c r="F3149" t="s">
        <v>208</v>
      </c>
      <c r="G3149" t="s">
        <v>96</v>
      </c>
      <c r="H3149" t="s">
        <v>99</v>
      </c>
      <c r="I3149" t="s">
        <v>203</v>
      </c>
      <c r="J3149" t="s">
        <v>110</v>
      </c>
      <c r="K3149" t="s">
        <v>202</v>
      </c>
      <c r="L3149">
        <v>9</v>
      </c>
      <c r="P3149">
        <v>9</v>
      </c>
      <c r="Q3149">
        <v>9</v>
      </c>
      <c r="R3149">
        <v>10</v>
      </c>
      <c r="S3149">
        <v>9</v>
      </c>
      <c r="T3149">
        <v>10</v>
      </c>
      <c r="U3149">
        <v>9</v>
      </c>
      <c r="V3149" t="s">
        <v>123</v>
      </c>
      <c r="X3149">
        <v>5</v>
      </c>
      <c r="Y3149" t="s">
        <v>68</v>
      </c>
      <c r="Z3149">
        <v>10</v>
      </c>
      <c r="AA3149">
        <v>5</v>
      </c>
      <c r="AB3149">
        <v>4</v>
      </c>
      <c r="AC3149">
        <v>10</v>
      </c>
      <c r="AD3149" t="s">
        <v>129</v>
      </c>
      <c r="AE3149" s="16">
        <v>4</v>
      </c>
      <c r="AF3149" s="16">
        <v>4</v>
      </c>
      <c r="AG3149" s="16">
        <v>4</v>
      </c>
      <c r="AH3149" s="16">
        <v>5</v>
      </c>
      <c r="AI3149" s="16"/>
      <c r="AJ3149" s="16">
        <v>2</v>
      </c>
      <c r="AL3149" s="16"/>
      <c r="AM3149" s="16"/>
      <c r="AN3149" s="16"/>
      <c r="AO3149" s="16"/>
      <c r="AP3149" s="16"/>
      <c r="AQ3149" s="16"/>
      <c r="AR3149" s="16"/>
      <c r="AS3149" s="16"/>
      <c r="AT3149" s="16"/>
      <c r="AU3149">
        <v>1</v>
      </c>
      <c r="AV3149">
        <v>1</v>
      </c>
      <c r="AW3149">
        <v>0</v>
      </c>
      <c r="AX3149">
        <v>0</v>
      </c>
      <c r="AY3149">
        <v>0</v>
      </c>
      <c r="AZ3149">
        <v>0</v>
      </c>
    </row>
    <row r="3150" spans="1:52" x14ac:dyDescent="0.35">
      <c r="A3150">
        <v>17999</v>
      </c>
      <c r="B3150" t="s">
        <v>69</v>
      </c>
      <c r="C3150" t="s">
        <v>74</v>
      </c>
      <c r="D3150" t="s">
        <v>68</v>
      </c>
      <c r="E3150" t="s">
        <v>79</v>
      </c>
      <c r="F3150" t="s">
        <v>208</v>
      </c>
      <c r="G3150" t="s">
        <v>94</v>
      </c>
      <c r="H3150" t="s">
        <v>98</v>
      </c>
      <c r="I3150" t="s">
        <v>209</v>
      </c>
      <c r="J3150" t="s">
        <v>111</v>
      </c>
      <c r="K3150" t="s">
        <v>116</v>
      </c>
      <c r="L3150">
        <v>10</v>
      </c>
      <c r="X3150" s="16"/>
      <c r="Y3150" t="s">
        <v>69</v>
      </c>
      <c r="AB3150">
        <v>5</v>
      </c>
      <c r="AE3150" s="16"/>
      <c r="AF3150" s="16"/>
      <c r="AG3150" s="16"/>
      <c r="AH3150" s="16"/>
      <c r="AI3150" s="16"/>
      <c r="AJ3150" s="16"/>
      <c r="AK3150">
        <v>9</v>
      </c>
      <c r="AL3150" s="16">
        <v>8</v>
      </c>
      <c r="AM3150" s="16">
        <v>7</v>
      </c>
      <c r="AN3150" s="16">
        <v>10</v>
      </c>
      <c r="AO3150" s="16">
        <v>9</v>
      </c>
      <c r="AP3150" s="16">
        <v>10</v>
      </c>
      <c r="AQ3150" s="16">
        <v>4</v>
      </c>
      <c r="AR3150" s="16">
        <v>1</v>
      </c>
      <c r="AS3150" s="16">
        <v>3</v>
      </c>
      <c r="AT3150" s="16">
        <v>2</v>
      </c>
      <c r="AU3150">
        <v>1</v>
      </c>
      <c r="AV3150">
        <v>0</v>
      </c>
      <c r="AW3150">
        <v>1</v>
      </c>
      <c r="AX3150">
        <v>1</v>
      </c>
      <c r="AY3150">
        <v>0</v>
      </c>
      <c r="AZ3150">
        <v>0</v>
      </c>
    </row>
    <row r="3151" spans="1:52" x14ac:dyDescent="0.35">
      <c r="A3151">
        <v>18000</v>
      </c>
      <c r="B3151" t="s">
        <v>69</v>
      </c>
      <c r="C3151" t="s">
        <v>74</v>
      </c>
      <c r="D3151" t="s">
        <v>68</v>
      </c>
      <c r="E3151" t="s">
        <v>83</v>
      </c>
      <c r="F3151" t="s">
        <v>198</v>
      </c>
      <c r="G3151" t="s">
        <v>96</v>
      </c>
      <c r="H3151" t="s">
        <v>97</v>
      </c>
      <c r="I3151" t="s">
        <v>205</v>
      </c>
      <c r="J3151" t="s">
        <v>111</v>
      </c>
      <c r="K3151" t="s">
        <v>204</v>
      </c>
      <c r="L3151">
        <v>9</v>
      </c>
      <c r="X3151" s="16"/>
      <c r="Y3151" t="s">
        <v>69</v>
      </c>
      <c r="AB3151">
        <v>4</v>
      </c>
      <c r="AE3151" s="16"/>
      <c r="AF3151" s="16"/>
      <c r="AG3151" s="16"/>
      <c r="AH3151" s="16"/>
      <c r="AI3151" s="16"/>
      <c r="AJ3151" s="16"/>
      <c r="AK3151">
        <v>10</v>
      </c>
      <c r="AL3151" s="16">
        <v>9</v>
      </c>
      <c r="AM3151" s="16">
        <v>7</v>
      </c>
      <c r="AN3151" s="16">
        <v>8</v>
      </c>
      <c r="AO3151" s="16">
        <v>7</v>
      </c>
      <c r="AP3151" s="16">
        <v>10</v>
      </c>
      <c r="AQ3151" s="16">
        <v>3</v>
      </c>
      <c r="AR3151" s="16">
        <v>4</v>
      </c>
      <c r="AS3151" s="16">
        <v>1</v>
      </c>
      <c r="AT3151" s="16">
        <v>2</v>
      </c>
      <c r="AU3151">
        <v>1</v>
      </c>
      <c r="AV3151">
        <v>0</v>
      </c>
      <c r="AW3151">
        <v>0</v>
      </c>
      <c r="AX3151">
        <v>1</v>
      </c>
      <c r="AY3151">
        <v>0</v>
      </c>
      <c r="AZ3151">
        <v>0</v>
      </c>
    </row>
    <row r="3152" spans="1:52" x14ac:dyDescent="0.35">
      <c r="A3152">
        <v>18002</v>
      </c>
      <c r="B3152" t="s">
        <v>69</v>
      </c>
      <c r="C3152" t="s">
        <v>74</v>
      </c>
      <c r="D3152" t="s">
        <v>68</v>
      </c>
      <c r="E3152" t="s">
        <v>77</v>
      </c>
      <c r="F3152" t="s">
        <v>198</v>
      </c>
      <c r="G3152" t="s">
        <v>96</v>
      </c>
      <c r="H3152" t="s">
        <v>97</v>
      </c>
      <c r="I3152" t="s">
        <v>203</v>
      </c>
      <c r="J3152" t="s">
        <v>111</v>
      </c>
      <c r="K3152" t="s">
        <v>117</v>
      </c>
      <c r="L3152">
        <v>8</v>
      </c>
      <c r="X3152" s="16"/>
      <c r="Y3152" t="s">
        <v>68</v>
      </c>
      <c r="Z3152">
        <v>7</v>
      </c>
      <c r="AA3152">
        <v>4</v>
      </c>
      <c r="AB3152">
        <v>4</v>
      </c>
      <c r="AC3152">
        <v>10</v>
      </c>
      <c r="AD3152" t="s">
        <v>129</v>
      </c>
      <c r="AE3152" s="16">
        <v>3</v>
      </c>
      <c r="AF3152" s="16">
        <v>3</v>
      </c>
      <c r="AG3152" s="16">
        <v>3</v>
      </c>
      <c r="AH3152" s="16">
        <v>4</v>
      </c>
      <c r="AI3152" s="16"/>
      <c r="AJ3152" s="16">
        <v>4</v>
      </c>
      <c r="AK3152">
        <v>10</v>
      </c>
      <c r="AL3152" s="16">
        <v>9</v>
      </c>
      <c r="AM3152" s="16">
        <v>10</v>
      </c>
      <c r="AN3152" s="16">
        <v>7</v>
      </c>
      <c r="AO3152" s="16">
        <v>8</v>
      </c>
      <c r="AP3152" s="16">
        <v>10</v>
      </c>
      <c r="AQ3152" s="16">
        <v>4</v>
      </c>
      <c r="AR3152" s="16">
        <v>3</v>
      </c>
      <c r="AS3152" s="16">
        <v>2</v>
      </c>
      <c r="AT3152" s="16">
        <v>1</v>
      </c>
      <c r="AU3152">
        <v>1</v>
      </c>
      <c r="AV3152">
        <v>0</v>
      </c>
      <c r="AW3152">
        <v>1</v>
      </c>
      <c r="AX3152">
        <v>1</v>
      </c>
      <c r="AY3152">
        <v>0</v>
      </c>
      <c r="AZ3152">
        <v>0</v>
      </c>
    </row>
    <row r="3153" spans="1:52" x14ac:dyDescent="0.35">
      <c r="A3153">
        <v>18005</v>
      </c>
      <c r="B3153" t="s">
        <v>69</v>
      </c>
      <c r="C3153" t="s">
        <v>74</v>
      </c>
      <c r="D3153" t="s">
        <v>68</v>
      </c>
      <c r="E3153" t="s">
        <v>79</v>
      </c>
      <c r="F3153" t="s">
        <v>200</v>
      </c>
      <c r="G3153" t="s">
        <v>96</v>
      </c>
      <c r="H3153" t="s">
        <v>97</v>
      </c>
      <c r="I3153" t="s">
        <v>206</v>
      </c>
      <c r="J3153" t="s">
        <v>111</v>
      </c>
      <c r="K3153" t="s">
        <v>204</v>
      </c>
      <c r="L3153">
        <v>10</v>
      </c>
      <c r="X3153" s="16"/>
      <c r="Y3153" t="s">
        <v>69</v>
      </c>
      <c r="AB3153">
        <v>5</v>
      </c>
      <c r="AE3153" s="16"/>
      <c r="AF3153" s="16"/>
      <c r="AG3153" s="16"/>
      <c r="AH3153" s="16"/>
      <c r="AI3153" s="16"/>
      <c r="AJ3153" s="16"/>
      <c r="AK3153">
        <v>8</v>
      </c>
      <c r="AL3153" s="16">
        <v>9</v>
      </c>
      <c r="AM3153" s="16">
        <v>9</v>
      </c>
      <c r="AN3153" s="16">
        <v>7</v>
      </c>
      <c r="AO3153" s="16">
        <v>9</v>
      </c>
      <c r="AP3153" s="16">
        <v>9</v>
      </c>
      <c r="AQ3153" s="16">
        <v>2</v>
      </c>
      <c r="AR3153" s="16">
        <v>1</v>
      </c>
      <c r="AS3153" s="16">
        <v>3</v>
      </c>
      <c r="AT3153" s="16">
        <v>4</v>
      </c>
      <c r="AU3153">
        <v>0</v>
      </c>
      <c r="AV3153">
        <v>0</v>
      </c>
      <c r="AW3153">
        <v>1</v>
      </c>
      <c r="AX3153">
        <v>0</v>
      </c>
      <c r="AY3153">
        <v>0</v>
      </c>
      <c r="AZ3153">
        <v>0</v>
      </c>
    </row>
    <row r="3154" spans="1:52" x14ac:dyDescent="0.35">
      <c r="A3154">
        <v>18006</v>
      </c>
      <c r="B3154" t="s">
        <v>69</v>
      </c>
      <c r="C3154" t="s">
        <v>74</v>
      </c>
      <c r="D3154" t="s">
        <v>68</v>
      </c>
      <c r="E3154" t="s">
        <v>81</v>
      </c>
      <c r="F3154" t="s">
        <v>198</v>
      </c>
      <c r="G3154" t="s">
        <v>94</v>
      </c>
      <c r="H3154" t="s">
        <v>99</v>
      </c>
      <c r="I3154" t="s">
        <v>207</v>
      </c>
      <c r="J3154" t="s">
        <v>110</v>
      </c>
      <c r="K3154" t="s">
        <v>116</v>
      </c>
      <c r="L3154">
        <v>8</v>
      </c>
      <c r="P3154">
        <v>10</v>
      </c>
      <c r="Q3154">
        <v>10</v>
      </c>
      <c r="R3154">
        <v>9</v>
      </c>
      <c r="S3154">
        <v>9</v>
      </c>
      <c r="T3154">
        <v>8</v>
      </c>
      <c r="U3154">
        <v>10</v>
      </c>
      <c r="V3154" t="s">
        <v>123</v>
      </c>
      <c r="X3154">
        <v>4</v>
      </c>
      <c r="Y3154" t="s">
        <v>69</v>
      </c>
      <c r="AB3154">
        <v>3</v>
      </c>
      <c r="AE3154" s="16"/>
      <c r="AF3154" s="16"/>
      <c r="AG3154" s="16"/>
      <c r="AH3154" s="16"/>
      <c r="AI3154" s="16"/>
      <c r="AJ3154" s="16"/>
      <c r="AL3154" s="16"/>
      <c r="AM3154" s="16"/>
      <c r="AN3154" s="16"/>
      <c r="AO3154" s="16"/>
      <c r="AP3154" s="16"/>
      <c r="AQ3154" s="16"/>
      <c r="AR3154" s="16"/>
      <c r="AS3154" s="16"/>
      <c r="AT3154" s="16"/>
      <c r="AU3154">
        <v>1</v>
      </c>
      <c r="AV3154">
        <v>0</v>
      </c>
      <c r="AW3154">
        <v>1</v>
      </c>
      <c r="AX3154">
        <v>0</v>
      </c>
      <c r="AY3154">
        <v>0</v>
      </c>
      <c r="AZ3154">
        <v>0</v>
      </c>
    </row>
    <row r="3155" spans="1:52" x14ac:dyDescent="0.35">
      <c r="A3155">
        <v>18008</v>
      </c>
      <c r="B3155" t="s">
        <v>69</v>
      </c>
      <c r="C3155" t="s">
        <v>74</v>
      </c>
      <c r="D3155" t="s">
        <v>68</v>
      </c>
      <c r="E3155" t="s">
        <v>77</v>
      </c>
      <c r="F3155" t="s">
        <v>198</v>
      </c>
      <c r="G3155" t="s">
        <v>94</v>
      </c>
      <c r="H3155" t="s">
        <v>98</v>
      </c>
      <c r="I3155" t="s">
        <v>207</v>
      </c>
      <c r="J3155" t="s">
        <v>111</v>
      </c>
      <c r="K3155" t="s">
        <v>204</v>
      </c>
      <c r="L3155">
        <v>9</v>
      </c>
      <c r="X3155" s="16"/>
      <c r="Y3155" t="s">
        <v>68</v>
      </c>
      <c r="Z3155">
        <v>10</v>
      </c>
      <c r="AA3155">
        <v>4</v>
      </c>
      <c r="AB3155">
        <v>5</v>
      </c>
      <c r="AC3155">
        <v>8</v>
      </c>
      <c r="AD3155" t="s">
        <v>129</v>
      </c>
      <c r="AE3155" s="16">
        <v>4</v>
      </c>
      <c r="AF3155" s="16">
        <v>4</v>
      </c>
      <c r="AG3155" s="16">
        <v>4</v>
      </c>
      <c r="AH3155" s="16">
        <v>4</v>
      </c>
      <c r="AI3155" s="16"/>
      <c r="AJ3155" s="16">
        <v>2</v>
      </c>
      <c r="AK3155">
        <v>10</v>
      </c>
      <c r="AL3155" s="16">
        <v>10</v>
      </c>
      <c r="AM3155" s="16">
        <v>10</v>
      </c>
      <c r="AN3155" s="16">
        <v>8</v>
      </c>
      <c r="AO3155" s="16">
        <v>10</v>
      </c>
      <c r="AP3155" s="16">
        <v>9</v>
      </c>
      <c r="AQ3155" s="16">
        <v>1</v>
      </c>
      <c r="AR3155" s="16">
        <v>2</v>
      </c>
      <c r="AS3155" s="16">
        <v>3</v>
      </c>
      <c r="AT3155" s="16">
        <v>4</v>
      </c>
      <c r="AU3155">
        <v>1</v>
      </c>
      <c r="AV3155">
        <v>1</v>
      </c>
      <c r="AW3155">
        <v>0</v>
      </c>
      <c r="AX3155">
        <v>0</v>
      </c>
      <c r="AY3155">
        <v>0</v>
      </c>
      <c r="AZ3155">
        <v>0</v>
      </c>
    </row>
    <row r="3156" spans="1:52" x14ac:dyDescent="0.35">
      <c r="A3156">
        <v>18018</v>
      </c>
      <c r="B3156" t="s">
        <v>69</v>
      </c>
      <c r="C3156" t="s">
        <v>74</v>
      </c>
      <c r="D3156" t="s">
        <v>68</v>
      </c>
      <c r="E3156" t="s">
        <v>81</v>
      </c>
      <c r="F3156" t="s">
        <v>196</v>
      </c>
      <c r="G3156" t="s">
        <v>95</v>
      </c>
      <c r="H3156" t="s">
        <v>97</v>
      </c>
      <c r="I3156" t="s">
        <v>209</v>
      </c>
      <c r="J3156" t="s">
        <v>111</v>
      </c>
      <c r="K3156" t="s">
        <v>202</v>
      </c>
      <c r="L3156">
        <v>10</v>
      </c>
      <c r="X3156" s="16"/>
      <c r="Y3156" t="s">
        <v>69</v>
      </c>
      <c r="AB3156">
        <v>5</v>
      </c>
      <c r="AE3156" s="16"/>
      <c r="AF3156" s="16"/>
      <c r="AG3156" s="16"/>
      <c r="AH3156" s="16"/>
      <c r="AI3156" s="16"/>
      <c r="AJ3156" s="16"/>
      <c r="AK3156">
        <v>9</v>
      </c>
      <c r="AL3156" s="16">
        <v>7</v>
      </c>
      <c r="AM3156" s="16">
        <v>7</v>
      </c>
      <c r="AN3156" s="16">
        <v>8</v>
      </c>
      <c r="AO3156" s="16">
        <v>7</v>
      </c>
      <c r="AP3156" s="16">
        <v>9</v>
      </c>
      <c r="AQ3156" s="16">
        <v>1</v>
      </c>
      <c r="AR3156" s="16">
        <v>3</v>
      </c>
      <c r="AS3156" s="16">
        <v>2</v>
      </c>
      <c r="AT3156" s="16">
        <v>4</v>
      </c>
      <c r="AU3156">
        <v>1</v>
      </c>
      <c r="AV3156">
        <v>1</v>
      </c>
      <c r="AW3156">
        <v>0</v>
      </c>
      <c r="AX3156">
        <v>1</v>
      </c>
      <c r="AY3156">
        <v>0</v>
      </c>
      <c r="AZ3156">
        <v>0</v>
      </c>
    </row>
    <row r="3157" spans="1:52" x14ac:dyDescent="0.35">
      <c r="A3157">
        <v>18021</v>
      </c>
      <c r="B3157" t="s">
        <v>69</v>
      </c>
      <c r="C3157" t="s">
        <v>74</v>
      </c>
      <c r="D3157" t="s">
        <v>68</v>
      </c>
      <c r="E3157" t="s">
        <v>80</v>
      </c>
      <c r="F3157" t="s">
        <v>198</v>
      </c>
      <c r="G3157" t="s">
        <v>96</v>
      </c>
      <c r="H3157" t="s">
        <v>98</v>
      </c>
      <c r="I3157" t="s">
        <v>197</v>
      </c>
      <c r="J3157" t="s">
        <v>111</v>
      </c>
      <c r="K3157" t="s">
        <v>202</v>
      </c>
      <c r="L3157">
        <v>8</v>
      </c>
      <c r="X3157" s="16"/>
      <c r="Y3157" t="s">
        <v>69</v>
      </c>
      <c r="AB3157">
        <v>4</v>
      </c>
      <c r="AE3157" s="16"/>
      <c r="AF3157" s="16"/>
      <c r="AG3157" s="16"/>
      <c r="AH3157" s="16"/>
      <c r="AI3157" s="16"/>
      <c r="AJ3157" s="16"/>
      <c r="AK3157">
        <v>9</v>
      </c>
      <c r="AL3157" s="16">
        <v>10</v>
      </c>
      <c r="AM3157" s="16">
        <v>7</v>
      </c>
      <c r="AN3157" s="16">
        <v>9</v>
      </c>
      <c r="AO3157" s="16">
        <v>8</v>
      </c>
      <c r="AP3157" s="16">
        <v>9</v>
      </c>
      <c r="AQ3157" s="16">
        <v>4</v>
      </c>
      <c r="AR3157" s="16">
        <v>3</v>
      </c>
      <c r="AS3157" s="16">
        <v>2</v>
      </c>
      <c r="AT3157" s="16">
        <v>1</v>
      </c>
      <c r="AU3157">
        <v>0</v>
      </c>
      <c r="AV3157">
        <v>1</v>
      </c>
      <c r="AW3157">
        <v>1</v>
      </c>
      <c r="AX3157">
        <v>0</v>
      </c>
      <c r="AY3157">
        <v>0</v>
      </c>
      <c r="AZ3157">
        <v>0</v>
      </c>
    </row>
    <row r="3158" spans="1:52" x14ac:dyDescent="0.35">
      <c r="A3158">
        <v>18022</v>
      </c>
      <c r="B3158" t="s">
        <v>69</v>
      </c>
      <c r="C3158" t="s">
        <v>74</v>
      </c>
      <c r="D3158" t="s">
        <v>68</v>
      </c>
      <c r="E3158" t="s">
        <v>80</v>
      </c>
      <c r="F3158" t="s">
        <v>198</v>
      </c>
      <c r="G3158" t="s">
        <v>94</v>
      </c>
      <c r="H3158" t="s">
        <v>98</v>
      </c>
      <c r="I3158" t="s">
        <v>206</v>
      </c>
      <c r="J3158" t="s">
        <v>111</v>
      </c>
      <c r="K3158" t="s">
        <v>202</v>
      </c>
      <c r="L3158">
        <v>10</v>
      </c>
      <c r="X3158" s="16"/>
      <c r="Y3158" t="s">
        <v>69</v>
      </c>
      <c r="AB3158">
        <v>5</v>
      </c>
      <c r="AE3158" s="16"/>
      <c r="AF3158" s="16"/>
      <c r="AG3158" s="16"/>
      <c r="AH3158" s="16"/>
      <c r="AI3158" s="16"/>
      <c r="AJ3158" s="16"/>
      <c r="AK3158">
        <v>9</v>
      </c>
      <c r="AL3158" s="16">
        <v>9</v>
      </c>
      <c r="AM3158" s="16">
        <v>10</v>
      </c>
      <c r="AN3158" s="16">
        <v>9</v>
      </c>
      <c r="AO3158" s="16">
        <v>8</v>
      </c>
      <c r="AP3158" s="16">
        <v>9</v>
      </c>
      <c r="AQ3158" s="16">
        <v>2</v>
      </c>
      <c r="AR3158" s="16">
        <v>3</v>
      </c>
      <c r="AS3158" s="16">
        <v>1</v>
      </c>
      <c r="AT3158" s="16">
        <v>4</v>
      </c>
      <c r="AU3158">
        <v>0</v>
      </c>
      <c r="AV3158">
        <v>0</v>
      </c>
      <c r="AW3158">
        <v>1</v>
      </c>
      <c r="AX3158">
        <v>1</v>
      </c>
      <c r="AY3158">
        <v>0</v>
      </c>
      <c r="AZ3158">
        <v>0</v>
      </c>
    </row>
    <row r="3159" spans="1:52" x14ac:dyDescent="0.35">
      <c r="A3159">
        <v>18023</v>
      </c>
      <c r="B3159" t="s">
        <v>69</v>
      </c>
      <c r="C3159" t="s">
        <v>74</v>
      </c>
      <c r="D3159" t="s">
        <v>68</v>
      </c>
      <c r="E3159" t="s">
        <v>79</v>
      </c>
      <c r="F3159" t="s">
        <v>198</v>
      </c>
      <c r="G3159" t="s">
        <v>96</v>
      </c>
      <c r="H3159" t="s">
        <v>97</v>
      </c>
      <c r="I3159" t="s">
        <v>199</v>
      </c>
      <c r="J3159" t="s">
        <v>111</v>
      </c>
      <c r="K3159" t="s">
        <v>202</v>
      </c>
      <c r="L3159">
        <v>6</v>
      </c>
      <c r="X3159" s="16"/>
      <c r="Y3159" t="s">
        <v>69</v>
      </c>
      <c r="AB3159">
        <v>4</v>
      </c>
      <c r="AE3159" s="16"/>
      <c r="AF3159" s="16"/>
      <c r="AG3159" s="16"/>
      <c r="AH3159" s="16"/>
      <c r="AI3159" s="16"/>
      <c r="AJ3159" s="16"/>
      <c r="AK3159">
        <v>7</v>
      </c>
      <c r="AL3159" s="16">
        <v>10</v>
      </c>
      <c r="AM3159" s="16">
        <v>8</v>
      </c>
      <c r="AN3159" s="16">
        <v>8</v>
      </c>
      <c r="AO3159" s="16">
        <v>8</v>
      </c>
      <c r="AP3159" s="16">
        <v>8</v>
      </c>
      <c r="AQ3159" s="16">
        <v>4</v>
      </c>
      <c r="AR3159" s="16">
        <v>3</v>
      </c>
      <c r="AS3159" s="16">
        <v>2</v>
      </c>
      <c r="AT3159" s="16">
        <v>1</v>
      </c>
      <c r="AU3159">
        <v>1</v>
      </c>
      <c r="AV3159">
        <v>0</v>
      </c>
      <c r="AW3159">
        <v>0</v>
      </c>
      <c r="AX3159">
        <v>1</v>
      </c>
      <c r="AY3159">
        <v>0</v>
      </c>
      <c r="AZ3159">
        <v>0</v>
      </c>
    </row>
    <row r="3160" spans="1:52" x14ac:dyDescent="0.35">
      <c r="A3160">
        <v>18026</v>
      </c>
      <c r="B3160" t="s">
        <v>69</v>
      </c>
      <c r="C3160" t="s">
        <v>74</v>
      </c>
      <c r="D3160" t="s">
        <v>68</v>
      </c>
      <c r="E3160" t="s">
        <v>86</v>
      </c>
      <c r="F3160" t="s">
        <v>198</v>
      </c>
      <c r="G3160" t="s">
        <v>94</v>
      </c>
      <c r="H3160" t="s">
        <v>98</v>
      </c>
      <c r="I3160" t="s">
        <v>207</v>
      </c>
      <c r="J3160" t="s">
        <v>110</v>
      </c>
      <c r="K3160" t="s">
        <v>204</v>
      </c>
      <c r="L3160">
        <v>2</v>
      </c>
      <c r="P3160">
        <v>6</v>
      </c>
      <c r="Q3160">
        <v>9</v>
      </c>
      <c r="R3160">
        <v>6</v>
      </c>
      <c r="S3160">
        <v>5</v>
      </c>
      <c r="T3160">
        <v>7</v>
      </c>
      <c r="U3160">
        <v>9</v>
      </c>
      <c r="V3160" t="s">
        <v>124</v>
      </c>
      <c r="X3160">
        <v>5</v>
      </c>
      <c r="Y3160" t="s">
        <v>68</v>
      </c>
      <c r="Z3160">
        <v>4</v>
      </c>
      <c r="AA3160">
        <v>3</v>
      </c>
      <c r="AB3160">
        <v>2</v>
      </c>
      <c r="AC3160">
        <v>6</v>
      </c>
      <c r="AD3160" t="s">
        <v>129</v>
      </c>
      <c r="AE3160" s="16">
        <v>4</v>
      </c>
      <c r="AF3160" s="16">
        <v>3</v>
      </c>
      <c r="AG3160" s="16">
        <v>5</v>
      </c>
      <c r="AH3160" s="16">
        <v>4</v>
      </c>
      <c r="AI3160" s="16"/>
      <c r="AJ3160" s="16">
        <v>2</v>
      </c>
      <c r="AL3160" s="16"/>
      <c r="AM3160" s="16"/>
      <c r="AN3160" s="16"/>
      <c r="AO3160" s="16"/>
      <c r="AP3160" s="16"/>
      <c r="AQ3160" s="16"/>
      <c r="AR3160" s="16"/>
      <c r="AS3160" s="16"/>
      <c r="AT3160" s="16"/>
      <c r="AU3160">
        <v>0</v>
      </c>
      <c r="AV3160">
        <v>0</v>
      </c>
      <c r="AW3160">
        <v>1</v>
      </c>
      <c r="AX3160">
        <v>0</v>
      </c>
      <c r="AY3160">
        <v>0</v>
      </c>
      <c r="AZ3160">
        <v>0</v>
      </c>
    </row>
    <row r="3161" spans="1:52" x14ac:dyDescent="0.35">
      <c r="A3161">
        <v>18028</v>
      </c>
      <c r="B3161" t="s">
        <v>69</v>
      </c>
      <c r="C3161" t="s">
        <v>74</v>
      </c>
      <c r="D3161" t="s">
        <v>68</v>
      </c>
      <c r="E3161" t="s">
        <v>77</v>
      </c>
      <c r="F3161" t="s">
        <v>200</v>
      </c>
      <c r="G3161" t="s">
        <v>95</v>
      </c>
      <c r="H3161" t="s">
        <v>97</v>
      </c>
      <c r="I3161" t="s">
        <v>203</v>
      </c>
      <c r="J3161" t="s">
        <v>111</v>
      </c>
      <c r="K3161" t="s">
        <v>202</v>
      </c>
      <c r="L3161">
        <v>10</v>
      </c>
      <c r="X3161" s="16"/>
      <c r="Y3161" t="s">
        <v>68</v>
      </c>
      <c r="Z3161">
        <v>9</v>
      </c>
      <c r="AA3161">
        <v>5</v>
      </c>
      <c r="AB3161">
        <v>4</v>
      </c>
      <c r="AC3161">
        <v>10</v>
      </c>
      <c r="AD3161" t="s">
        <v>128</v>
      </c>
      <c r="AE3161" s="16">
        <v>4</v>
      </c>
      <c r="AF3161" s="16">
        <v>5</v>
      </c>
      <c r="AG3161" s="16">
        <v>4</v>
      </c>
      <c r="AH3161" s="16">
        <v>5</v>
      </c>
      <c r="AI3161" s="16">
        <v>4</v>
      </c>
      <c r="AJ3161" s="16"/>
      <c r="AK3161">
        <v>9</v>
      </c>
      <c r="AL3161" s="16">
        <v>10</v>
      </c>
      <c r="AM3161" s="16">
        <v>10</v>
      </c>
      <c r="AN3161" s="16">
        <v>7</v>
      </c>
      <c r="AO3161" s="16">
        <v>8</v>
      </c>
      <c r="AP3161" s="16">
        <v>9</v>
      </c>
      <c r="AQ3161" s="16">
        <v>1</v>
      </c>
      <c r="AR3161" s="16">
        <v>4</v>
      </c>
      <c r="AS3161" s="16">
        <v>3</v>
      </c>
      <c r="AT3161" s="16">
        <v>2</v>
      </c>
      <c r="AU3161">
        <v>1</v>
      </c>
      <c r="AV3161">
        <v>1</v>
      </c>
      <c r="AW3161">
        <v>0</v>
      </c>
      <c r="AX3161">
        <v>1</v>
      </c>
      <c r="AY3161">
        <v>0</v>
      </c>
      <c r="AZ3161">
        <v>0</v>
      </c>
    </row>
    <row r="3162" spans="1:52" x14ac:dyDescent="0.35">
      <c r="A3162">
        <v>18033</v>
      </c>
      <c r="B3162" t="s">
        <v>69</v>
      </c>
      <c r="C3162" t="s">
        <v>74</v>
      </c>
      <c r="D3162" t="s">
        <v>68</v>
      </c>
      <c r="E3162" t="s">
        <v>78</v>
      </c>
      <c r="F3162" t="s">
        <v>198</v>
      </c>
      <c r="G3162" t="s">
        <v>96</v>
      </c>
      <c r="H3162" t="s">
        <v>97</v>
      </c>
      <c r="I3162" t="s">
        <v>201</v>
      </c>
      <c r="J3162" t="s">
        <v>111</v>
      </c>
      <c r="K3162" t="s">
        <v>116</v>
      </c>
      <c r="L3162">
        <v>9</v>
      </c>
      <c r="X3162" s="16"/>
      <c r="Y3162" t="s">
        <v>69</v>
      </c>
      <c r="AB3162">
        <v>5</v>
      </c>
      <c r="AE3162" s="16"/>
      <c r="AF3162" s="16"/>
      <c r="AG3162" s="16"/>
      <c r="AH3162" s="16"/>
      <c r="AI3162" s="16"/>
      <c r="AJ3162" s="16"/>
      <c r="AK3162">
        <v>10</v>
      </c>
      <c r="AL3162" s="16">
        <v>9</v>
      </c>
      <c r="AM3162" s="16">
        <v>9</v>
      </c>
      <c r="AN3162" s="16">
        <v>7</v>
      </c>
      <c r="AO3162" s="16">
        <v>10</v>
      </c>
      <c r="AP3162" s="16">
        <v>9</v>
      </c>
      <c r="AQ3162" s="16">
        <v>1</v>
      </c>
      <c r="AR3162" s="16">
        <v>4</v>
      </c>
      <c r="AS3162" s="16">
        <v>2</v>
      </c>
      <c r="AT3162" s="16">
        <v>3</v>
      </c>
      <c r="AU3162">
        <v>0</v>
      </c>
      <c r="AV3162">
        <v>1</v>
      </c>
      <c r="AW3162">
        <v>1</v>
      </c>
      <c r="AX3162">
        <v>0</v>
      </c>
      <c r="AY3162">
        <v>0</v>
      </c>
      <c r="AZ3162">
        <v>0</v>
      </c>
    </row>
    <row r="3163" spans="1:52" x14ac:dyDescent="0.35">
      <c r="A3163">
        <v>18034</v>
      </c>
      <c r="B3163" t="s">
        <v>69</v>
      </c>
      <c r="C3163" t="s">
        <v>74</v>
      </c>
      <c r="D3163" t="s">
        <v>68</v>
      </c>
      <c r="E3163" t="s">
        <v>79</v>
      </c>
      <c r="F3163" t="s">
        <v>198</v>
      </c>
      <c r="G3163" t="s">
        <v>95</v>
      </c>
      <c r="H3163" t="s">
        <v>97</v>
      </c>
      <c r="I3163" t="s">
        <v>203</v>
      </c>
      <c r="J3163" t="s">
        <v>111</v>
      </c>
      <c r="K3163" t="s">
        <v>116</v>
      </c>
      <c r="L3163">
        <v>10</v>
      </c>
      <c r="X3163" s="16"/>
      <c r="Y3163" t="s">
        <v>68</v>
      </c>
      <c r="Z3163">
        <v>10</v>
      </c>
      <c r="AA3163">
        <v>4</v>
      </c>
      <c r="AB3163">
        <v>4</v>
      </c>
      <c r="AC3163">
        <v>9</v>
      </c>
      <c r="AD3163" t="s">
        <v>129</v>
      </c>
      <c r="AE3163" s="16">
        <v>4</v>
      </c>
      <c r="AF3163" s="16">
        <v>5</v>
      </c>
      <c r="AG3163" s="16">
        <v>4</v>
      </c>
      <c r="AH3163" s="16">
        <v>4</v>
      </c>
      <c r="AI3163" s="16"/>
      <c r="AJ3163" s="16">
        <v>2</v>
      </c>
      <c r="AK3163">
        <v>9</v>
      </c>
      <c r="AL3163" s="16">
        <v>7</v>
      </c>
      <c r="AM3163" s="16">
        <v>9</v>
      </c>
      <c r="AN3163" s="16">
        <v>9</v>
      </c>
      <c r="AO3163" s="16">
        <v>9</v>
      </c>
      <c r="AP3163" s="16">
        <v>9</v>
      </c>
      <c r="AQ3163" s="16">
        <v>1</v>
      </c>
      <c r="AR3163" s="16">
        <v>2</v>
      </c>
      <c r="AS3163" s="16">
        <v>4</v>
      </c>
      <c r="AT3163" s="16">
        <v>3</v>
      </c>
      <c r="AU3163">
        <v>1</v>
      </c>
      <c r="AV3163">
        <v>0</v>
      </c>
      <c r="AW3163">
        <v>1</v>
      </c>
      <c r="AX3163">
        <v>1</v>
      </c>
      <c r="AY3163">
        <v>0</v>
      </c>
      <c r="AZ3163">
        <v>0</v>
      </c>
    </row>
    <row r="3164" spans="1:52" x14ac:dyDescent="0.35">
      <c r="A3164">
        <v>18036</v>
      </c>
      <c r="B3164" t="s">
        <v>69</v>
      </c>
      <c r="C3164" t="s">
        <v>74</v>
      </c>
      <c r="D3164" t="s">
        <v>68</v>
      </c>
      <c r="E3164" t="s">
        <v>82</v>
      </c>
      <c r="F3164" t="s">
        <v>200</v>
      </c>
      <c r="G3164" t="s">
        <v>94</v>
      </c>
      <c r="H3164" t="s">
        <v>98</v>
      </c>
      <c r="I3164" t="s">
        <v>205</v>
      </c>
      <c r="J3164" t="s">
        <v>111</v>
      </c>
      <c r="K3164" t="s">
        <v>116</v>
      </c>
      <c r="L3164">
        <v>9</v>
      </c>
      <c r="X3164" s="16"/>
      <c r="Y3164" t="s">
        <v>68</v>
      </c>
      <c r="Z3164">
        <v>10</v>
      </c>
      <c r="AA3164">
        <v>4</v>
      </c>
      <c r="AB3164">
        <v>4</v>
      </c>
      <c r="AC3164">
        <v>9</v>
      </c>
      <c r="AD3164" t="s">
        <v>128</v>
      </c>
      <c r="AE3164" s="16">
        <v>4</v>
      </c>
      <c r="AF3164" s="16">
        <v>4</v>
      </c>
      <c r="AG3164" s="16">
        <v>4</v>
      </c>
      <c r="AH3164" s="16">
        <v>4</v>
      </c>
      <c r="AI3164" s="16">
        <v>2</v>
      </c>
      <c r="AJ3164" s="16"/>
      <c r="AK3164">
        <v>10</v>
      </c>
      <c r="AL3164" s="16">
        <v>10</v>
      </c>
      <c r="AM3164" s="16">
        <v>9</v>
      </c>
      <c r="AN3164" s="16">
        <v>9</v>
      </c>
      <c r="AO3164" s="16">
        <v>7</v>
      </c>
      <c r="AP3164" s="16">
        <v>10</v>
      </c>
      <c r="AQ3164" s="16">
        <v>1</v>
      </c>
      <c r="AR3164" s="16">
        <v>4</v>
      </c>
      <c r="AS3164" s="16">
        <v>2</v>
      </c>
      <c r="AT3164" s="16">
        <v>3</v>
      </c>
      <c r="AU3164">
        <v>1</v>
      </c>
      <c r="AV3164">
        <v>1</v>
      </c>
      <c r="AW3164">
        <v>0</v>
      </c>
      <c r="AX3164">
        <v>0</v>
      </c>
      <c r="AY3164">
        <v>0</v>
      </c>
      <c r="AZ3164">
        <v>0</v>
      </c>
    </row>
    <row r="3165" spans="1:52" x14ac:dyDescent="0.35">
      <c r="A3165">
        <v>18037</v>
      </c>
      <c r="B3165" t="s">
        <v>69</v>
      </c>
      <c r="C3165" t="s">
        <v>74</v>
      </c>
      <c r="D3165" t="s">
        <v>68</v>
      </c>
      <c r="E3165" t="s">
        <v>77</v>
      </c>
      <c r="F3165" t="s">
        <v>198</v>
      </c>
      <c r="G3165" t="s">
        <v>95</v>
      </c>
      <c r="H3165" t="s">
        <v>97</v>
      </c>
      <c r="I3165" t="s">
        <v>199</v>
      </c>
      <c r="J3165" t="s">
        <v>111</v>
      </c>
      <c r="K3165" t="s">
        <v>202</v>
      </c>
      <c r="L3165">
        <v>8</v>
      </c>
      <c r="X3165" s="16"/>
      <c r="Y3165" t="s">
        <v>68</v>
      </c>
      <c r="Z3165">
        <v>7</v>
      </c>
      <c r="AA3165">
        <v>2</v>
      </c>
      <c r="AB3165">
        <v>5</v>
      </c>
      <c r="AC3165">
        <v>9</v>
      </c>
      <c r="AD3165" t="s">
        <v>129</v>
      </c>
      <c r="AE3165" s="16">
        <v>5</v>
      </c>
      <c r="AF3165" s="16">
        <v>2</v>
      </c>
      <c r="AG3165" s="16">
        <v>4</v>
      </c>
      <c r="AH3165" s="16">
        <v>4</v>
      </c>
      <c r="AI3165" s="16"/>
      <c r="AJ3165" s="16">
        <v>1</v>
      </c>
      <c r="AK3165">
        <v>10</v>
      </c>
      <c r="AL3165" s="16">
        <v>9</v>
      </c>
      <c r="AM3165" s="16">
        <v>9</v>
      </c>
      <c r="AN3165" s="16">
        <v>9</v>
      </c>
      <c r="AO3165" s="16">
        <v>10</v>
      </c>
      <c r="AP3165" s="16">
        <v>9</v>
      </c>
      <c r="AQ3165" s="16">
        <v>3</v>
      </c>
      <c r="AR3165" s="16">
        <v>2</v>
      </c>
      <c r="AS3165" s="16">
        <v>4</v>
      </c>
      <c r="AT3165" s="16">
        <v>1</v>
      </c>
      <c r="AU3165">
        <v>0</v>
      </c>
      <c r="AV3165">
        <v>0</v>
      </c>
      <c r="AW3165">
        <v>1</v>
      </c>
      <c r="AX3165">
        <v>0</v>
      </c>
      <c r="AY3165">
        <v>0</v>
      </c>
      <c r="AZ3165">
        <v>0</v>
      </c>
    </row>
    <row r="3166" spans="1:52" x14ac:dyDescent="0.35">
      <c r="A3166">
        <v>18039</v>
      </c>
      <c r="B3166" t="s">
        <v>69</v>
      </c>
      <c r="C3166" t="s">
        <v>74</v>
      </c>
      <c r="D3166" t="s">
        <v>68</v>
      </c>
      <c r="E3166" t="s">
        <v>84</v>
      </c>
      <c r="F3166" t="s">
        <v>196</v>
      </c>
      <c r="G3166" t="s">
        <v>96</v>
      </c>
      <c r="H3166" t="s">
        <v>97</v>
      </c>
      <c r="I3166" t="s">
        <v>206</v>
      </c>
      <c r="J3166" t="s">
        <v>111</v>
      </c>
      <c r="K3166" t="s">
        <v>202</v>
      </c>
      <c r="L3166">
        <v>10</v>
      </c>
      <c r="X3166" s="16"/>
      <c r="Y3166" t="s">
        <v>69</v>
      </c>
      <c r="AB3166">
        <v>4</v>
      </c>
      <c r="AE3166" s="16"/>
      <c r="AF3166" s="16"/>
      <c r="AG3166" s="16"/>
      <c r="AH3166" s="16"/>
      <c r="AI3166" s="16"/>
      <c r="AJ3166" s="16"/>
      <c r="AK3166">
        <v>9</v>
      </c>
      <c r="AL3166" s="16">
        <v>9</v>
      </c>
      <c r="AM3166" s="16">
        <v>8</v>
      </c>
      <c r="AN3166" s="16">
        <v>10</v>
      </c>
      <c r="AO3166" s="16">
        <v>8</v>
      </c>
      <c r="AP3166" s="16">
        <v>9</v>
      </c>
      <c r="AQ3166" s="16">
        <v>1</v>
      </c>
      <c r="AR3166" s="16">
        <v>3</v>
      </c>
      <c r="AS3166" s="16">
        <v>4</v>
      </c>
      <c r="AT3166" s="16">
        <v>2</v>
      </c>
      <c r="AU3166">
        <v>1</v>
      </c>
      <c r="AV3166">
        <v>0</v>
      </c>
      <c r="AW3166">
        <v>0</v>
      </c>
      <c r="AX3166">
        <v>0</v>
      </c>
      <c r="AY3166">
        <v>0</v>
      </c>
      <c r="AZ3166">
        <v>0</v>
      </c>
    </row>
    <row r="3167" spans="1:52" x14ac:dyDescent="0.35">
      <c r="A3167">
        <v>18040</v>
      </c>
      <c r="B3167" t="s">
        <v>69</v>
      </c>
      <c r="C3167" t="s">
        <v>74</v>
      </c>
      <c r="D3167" t="s">
        <v>68</v>
      </c>
      <c r="E3167" t="s">
        <v>81</v>
      </c>
      <c r="F3167" t="s">
        <v>196</v>
      </c>
      <c r="G3167" t="s">
        <v>96</v>
      </c>
      <c r="H3167" t="s">
        <v>99</v>
      </c>
      <c r="I3167" t="s">
        <v>201</v>
      </c>
      <c r="J3167" t="s">
        <v>111</v>
      </c>
      <c r="K3167" t="s">
        <v>204</v>
      </c>
      <c r="L3167">
        <v>8</v>
      </c>
      <c r="X3167" s="16"/>
      <c r="Y3167" t="s">
        <v>69</v>
      </c>
      <c r="AB3167">
        <v>5</v>
      </c>
      <c r="AE3167" s="16"/>
      <c r="AF3167" s="16"/>
      <c r="AG3167" s="16"/>
      <c r="AH3167" s="16"/>
      <c r="AI3167" s="16"/>
      <c r="AJ3167" s="16"/>
      <c r="AK3167">
        <v>10</v>
      </c>
      <c r="AL3167" s="16">
        <v>10</v>
      </c>
      <c r="AM3167" s="16">
        <v>7</v>
      </c>
      <c r="AN3167" s="16">
        <v>8</v>
      </c>
      <c r="AO3167" s="16">
        <v>10</v>
      </c>
      <c r="AP3167" s="16">
        <v>9</v>
      </c>
      <c r="AQ3167" s="16">
        <v>4</v>
      </c>
      <c r="AR3167" s="16">
        <v>1</v>
      </c>
      <c r="AS3167" s="16">
        <v>2</v>
      </c>
      <c r="AT3167" s="16">
        <v>3</v>
      </c>
      <c r="AU3167">
        <v>1</v>
      </c>
      <c r="AV3167">
        <v>1</v>
      </c>
      <c r="AW3167">
        <v>1</v>
      </c>
      <c r="AX3167">
        <v>0</v>
      </c>
      <c r="AY3167">
        <v>1</v>
      </c>
      <c r="AZ3167">
        <v>0</v>
      </c>
    </row>
    <row r="3168" spans="1:52" x14ac:dyDescent="0.35">
      <c r="A3168">
        <v>18041</v>
      </c>
      <c r="B3168" t="s">
        <v>69</v>
      </c>
      <c r="C3168" t="s">
        <v>74</v>
      </c>
      <c r="D3168" t="s">
        <v>68</v>
      </c>
      <c r="E3168" t="s">
        <v>86</v>
      </c>
      <c r="F3168" t="s">
        <v>198</v>
      </c>
      <c r="G3168" t="s">
        <v>93</v>
      </c>
      <c r="H3168" t="s">
        <v>98</v>
      </c>
      <c r="I3168" t="s">
        <v>205</v>
      </c>
      <c r="J3168" t="s">
        <v>111</v>
      </c>
      <c r="K3168" t="s">
        <v>204</v>
      </c>
      <c r="L3168">
        <v>6</v>
      </c>
      <c r="X3168" s="16"/>
      <c r="Y3168" t="s">
        <v>69</v>
      </c>
      <c r="AB3168">
        <v>4</v>
      </c>
      <c r="AE3168" s="16"/>
      <c r="AF3168" s="16"/>
      <c r="AG3168" s="16"/>
      <c r="AH3168" s="16"/>
      <c r="AI3168" s="16"/>
      <c r="AJ3168" s="16"/>
      <c r="AK3168">
        <v>4</v>
      </c>
      <c r="AL3168" s="16">
        <v>4</v>
      </c>
      <c r="AM3168" s="16">
        <v>3</v>
      </c>
      <c r="AN3168" s="16">
        <v>7</v>
      </c>
      <c r="AO3168" s="16">
        <v>7</v>
      </c>
      <c r="AP3168" s="16">
        <v>3</v>
      </c>
      <c r="AQ3168" s="16">
        <v>4</v>
      </c>
      <c r="AR3168" s="16">
        <v>2</v>
      </c>
      <c r="AS3168" s="16">
        <v>3</v>
      </c>
      <c r="AT3168" s="16">
        <v>1</v>
      </c>
      <c r="AU3168">
        <v>1</v>
      </c>
      <c r="AV3168">
        <v>1</v>
      </c>
      <c r="AW3168">
        <v>0</v>
      </c>
      <c r="AX3168">
        <v>0</v>
      </c>
      <c r="AY3168">
        <v>0</v>
      </c>
      <c r="AZ3168">
        <v>0</v>
      </c>
    </row>
    <row r="3169" spans="1:52" x14ac:dyDescent="0.35">
      <c r="A3169">
        <v>18042</v>
      </c>
      <c r="B3169" t="s">
        <v>69</v>
      </c>
      <c r="C3169" t="s">
        <v>74</v>
      </c>
      <c r="D3169" t="s">
        <v>68</v>
      </c>
      <c r="E3169" t="s">
        <v>85</v>
      </c>
      <c r="F3169" t="s">
        <v>198</v>
      </c>
      <c r="G3169" t="s">
        <v>94</v>
      </c>
      <c r="H3169" t="s">
        <v>98</v>
      </c>
      <c r="I3169" t="s">
        <v>203</v>
      </c>
      <c r="J3169" t="s">
        <v>110</v>
      </c>
      <c r="K3169" t="s">
        <v>116</v>
      </c>
      <c r="L3169">
        <v>9</v>
      </c>
      <c r="P3169">
        <v>9</v>
      </c>
      <c r="Q3169">
        <v>9</v>
      </c>
      <c r="R3169">
        <v>9</v>
      </c>
      <c r="S3169">
        <v>10</v>
      </c>
      <c r="T3169">
        <v>10</v>
      </c>
      <c r="U3169">
        <v>9</v>
      </c>
      <c r="V3169" t="s">
        <v>122</v>
      </c>
      <c r="X3169">
        <v>5</v>
      </c>
      <c r="Y3169" t="s">
        <v>68</v>
      </c>
      <c r="Z3169">
        <v>10</v>
      </c>
      <c r="AA3169">
        <v>4</v>
      </c>
      <c r="AB3169">
        <v>5</v>
      </c>
      <c r="AC3169">
        <v>9</v>
      </c>
      <c r="AD3169" t="s">
        <v>128</v>
      </c>
      <c r="AE3169" s="16">
        <v>4</v>
      </c>
      <c r="AF3169" s="16">
        <v>5</v>
      </c>
      <c r="AG3169" s="16">
        <v>4</v>
      </c>
      <c r="AH3169" s="16">
        <v>5</v>
      </c>
      <c r="AI3169" s="16">
        <v>1</v>
      </c>
      <c r="AJ3169" s="16"/>
      <c r="AL3169" s="16"/>
      <c r="AM3169" s="16"/>
      <c r="AN3169" s="16"/>
      <c r="AO3169" s="16"/>
      <c r="AP3169" s="16"/>
      <c r="AQ3169" s="16"/>
      <c r="AR3169" s="16"/>
      <c r="AS3169" s="16"/>
      <c r="AT3169" s="16"/>
      <c r="AU3169">
        <v>0</v>
      </c>
      <c r="AV3169">
        <v>1</v>
      </c>
      <c r="AW3169">
        <v>0</v>
      </c>
      <c r="AX3169">
        <v>1</v>
      </c>
      <c r="AY3169">
        <v>0</v>
      </c>
      <c r="AZ3169">
        <v>0</v>
      </c>
    </row>
    <row r="3170" spans="1:52" x14ac:dyDescent="0.35">
      <c r="A3170">
        <v>18045</v>
      </c>
      <c r="B3170" t="s">
        <v>69</v>
      </c>
      <c r="C3170" t="s">
        <v>74</v>
      </c>
      <c r="D3170" t="s">
        <v>68</v>
      </c>
      <c r="E3170" t="s">
        <v>82</v>
      </c>
      <c r="F3170" t="s">
        <v>208</v>
      </c>
      <c r="G3170" t="s">
        <v>94</v>
      </c>
      <c r="H3170" t="s">
        <v>98</v>
      </c>
      <c r="I3170" t="s">
        <v>209</v>
      </c>
      <c r="J3170" t="s">
        <v>111</v>
      </c>
      <c r="K3170" t="s">
        <v>113</v>
      </c>
      <c r="L3170">
        <v>10</v>
      </c>
      <c r="X3170" s="16"/>
      <c r="Y3170" t="s">
        <v>69</v>
      </c>
      <c r="AB3170">
        <v>5</v>
      </c>
      <c r="AE3170" s="16"/>
      <c r="AF3170" s="16"/>
      <c r="AG3170" s="16"/>
      <c r="AH3170" s="16"/>
      <c r="AI3170" s="16"/>
      <c r="AJ3170" s="16"/>
      <c r="AK3170">
        <v>9</v>
      </c>
      <c r="AL3170" s="16">
        <v>9</v>
      </c>
      <c r="AM3170" s="16">
        <v>8</v>
      </c>
      <c r="AN3170" s="16">
        <v>10</v>
      </c>
      <c r="AO3170" s="16">
        <v>10</v>
      </c>
      <c r="AP3170" s="16">
        <v>9</v>
      </c>
      <c r="AQ3170" s="16">
        <v>4</v>
      </c>
      <c r="AR3170" s="16">
        <v>2</v>
      </c>
      <c r="AS3170" s="16">
        <v>3</v>
      </c>
      <c r="AT3170" s="16">
        <v>1</v>
      </c>
      <c r="AU3170">
        <v>1</v>
      </c>
      <c r="AV3170">
        <v>0</v>
      </c>
      <c r="AW3170">
        <v>0</v>
      </c>
      <c r="AX3170">
        <v>0</v>
      </c>
      <c r="AY3170">
        <v>0</v>
      </c>
      <c r="AZ3170">
        <v>0</v>
      </c>
    </row>
    <row r="3171" spans="1:52" x14ac:dyDescent="0.35">
      <c r="A3171">
        <v>18051</v>
      </c>
      <c r="B3171" t="s">
        <v>69</v>
      </c>
      <c r="C3171" t="s">
        <v>74</v>
      </c>
      <c r="D3171" t="s">
        <v>68</v>
      </c>
      <c r="E3171" t="s">
        <v>79</v>
      </c>
      <c r="F3171" t="s">
        <v>200</v>
      </c>
      <c r="G3171" t="s">
        <v>95</v>
      </c>
      <c r="H3171" t="s">
        <v>98</v>
      </c>
      <c r="I3171" t="s">
        <v>203</v>
      </c>
      <c r="J3171" t="s">
        <v>111</v>
      </c>
      <c r="K3171" t="s">
        <v>204</v>
      </c>
      <c r="L3171">
        <v>9</v>
      </c>
      <c r="X3171" s="16"/>
      <c r="Y3171" t="s">
        <v>68</v>
      </c>
      <c r="Z3171">
        <v>10</v>
      </c>
      <c r="AA3171">
        <v>5</v>
      </c>
      <c r="AB3171">
        <v>5</v>
      </c>
      <c r="AC3171">
        <v>10</v>
      </c>
      <c r="AD3171" t="s">
        <v>129</v>
      </c>
      <c r="AE3171" s="16">
        <v>5</v>
      </c>
      <c r="AF3171" s="16">
        <v>4</v>
      </c>
      <c r="AG3171" s="16">
        <v>4</v>
      </c>
      <c r="AH3171" s="16">
        <v>4</v>
      </c>
      <c r="AI3171" s="16"/>
      <c r="AJ3171" s="16">
        <v>2</v>
      </c>
      <c r="AK3171">
        <v>10</v>
      </c>
      <c r="AL3171" s="16">
        <v>9</v>
      </c>
      <c r="AM3171" s="16">
        <v>7</v>
      </c>
      <c r="AN3171" s="16">
        <v>9</v>
      </c>
      <c r="AO3171" s="16">
        <v>9</v>
      </c>
      <c r="AP3171" s="16">
        <v>10</v>
      </c>
      <c r="AQ3171" s="16">
        <v>4</v>
      </c>
      <c r="AR3171" s="16">
        <v>1</v>
      </c>
      <c r="AS3171" s="16">
        <v>3</v>
      </c>
      <c r="AT3171" s="16">
        <v>2</v>
      </c>
      <c r="AU3171">
        <v>1</v>
      </c>
      <c r="AV3171">
        <v>1</v>
      </c>
      <c r="AW3171">
        <v>0</v>
      </c>
      <c r="AX3171">
        <v>0</v>
      </c>
      <c r="AY3171">
        <v>0</v>
      </c>
      <c r="AZ3171">
        <v>0</v>
      </c>
    </row>
    <row r="3172" spans="1:52" x14ac:dyDescent="0.35">
      <c r="A3172">
        <v>18053</v>
      </c>
      <c r="B3172" t="s">
        <v>69</v>
      </c>
      <c r="C3172" t="s">
        <v>74</v>
      </c>
      <c r="D3172" t="s">
        <v>68</v>
      </c>
      <c r="E3172" t="s">
        <v>76</v>
      </c>
      <c r="F3172" t="s">
        <v>208</v>
      </c>
      <c r="G3172" t="s">
        <v>94</v>
      </c>
      <c r="H3172" t="s">
        <v>98</v>
      </c>
      <c r="I3172" t="s">
        <v>201</v>
      </c>
      <c r="J3172" t="s">
        <v>111</v>
      </c>
      <c r="K3172" t="s">
        <v>202</v>
      </c>
      <c r="L3172">
        <v>10</v>
      </c>
      <c r="X3172" s="16"/>
      <c r="Y3172" t="s">
        <v>69</v>
      </c>
      <c r="AB3172">
        <v>5</v>
      </c>
      <c r="AE3172" s="16"/>
      <c r="AF3172" s="16"/>
      <c r="AG3172" s="16"/>
      <c r="AH3172" s="16"/>
      <c r="AI3172" s="16"/>
      <c r="AJ3172" s="16"/>
      <c r="AK3172">
        <v>9</v>
      </c>
      <c r="AL3172" s="16">
        <v>9</v>
      </c>
      <c r="AM3172" s="16">
        <v>8</v>
      </c>
      <c r="AN3172" s="16">
        <v>7</v>
      </c>
      <c r="AO3172" s="16">
        <v>10</v>
      </c>
      <c r="AP3172" s="16">
        <v>10</v>
      </c>
      <c r="AQ3172" s="16">
        <v>3</v>
      </c>
      <c r="AR3172" s="16">
        <v>1</v>
      </c>
      <c r="AS3172" s="16">
        <v>2</v>
      </c>
      <c r="AT3172" s="16">
        <v>4</v>
      </c>
      <c r="AU3172">
        <v>1</v>
      </c>
      <c r="AV3172">
        <v>0</v>
      </c>
      <c r="AW3172">
        <v>1</v>
      </c>
      <c r="AX3172">
        <v>0</v>
      </c>
      <c r="AY3172">
        <v>0</v>
      </c>
      <c r="AZ3172">
        <v>0</v>
      </c>
    </row>
    <row r="3173" spans="1:52" x14ac:dyDescent="0.35">
      <c r="A3173">
        <v>18055</v>
      </c>
      <c r="B3173" t="s">
        <v>69</v>
      </c>
      <c r="C3173" t="s">
        <v>74</v>
      </c>
      <c r="D3173" t="s">
        <v>68</v>
      </c>
      <c r="E3173" t="s">
        <v>83</v>
      </c>
      <c r="F3173" t="s">
        <v>208</v>
      </c>
      <c r="G3173" t="s">
        <v>94</v>
      </c>
      <c r="H3173" t="s">
        <v>98</v>
      </c>
      <c r="I3173" t="s">
        <v>197</v>
      </c>
      <c r="J3173" t="s">
        <v>111</v>
      </c>
      <c r="K3173" t="s">
        <v>204</v>
      </c>
      <c r="L3173">
        <v>9</v>
      </c>
      <c r="X3173" s="16"/>
      <c r="Y3173" t="s">
        <v>69</v>
      </c>
      <c r="AB3173">
        <v>4</v>
      </c>
      <c r="AE3173" s="16"/>
      <c r="AF3173" s="16"/>
      <c r="AG3173" s="16"/>
      <c r="AH3173" s="16"/>
      <c r="AI3173" s="16"/>
      <c r="AJ3173" s="16"/>
      <c r="AK3173">
        <v>10</v>
      </c>
      <c r="AL3173" s="16">
        <v>10</v>
      </c>
      <c r="AM3173" s="16">
        <v>9</v>
      </c>
      <c r="AN3173" s="16">
        <v>7</v>
      </c>
      <c r="AO3173" s="16">
        <v>7</v>
      </c>
      <c r="AP3173" s="16">
        <v>10</v>
      </c>
      <c r="AQ3173" s="16">
        <v>1</v>
      </c>
      <c r="AR3173" s="16">
        <v>4</v>
      </c>
      <c r="AS3173" s="16">
        <v>3</v>
      </c>
      <c r="AT3173" s="16">
        <v>2</v>
      </c>
      <c r="AU3173">
        <v>1</v>
      </c>
      <c r="AV3173">
        <v>1</v>
      </c>
      <c r="AW3173">
        <v>1</v>
      </c>
      <c r="AX3173">
        <v>0</v>
      </c>
      <c r="AY3173">
        <v>0</v>
      </c>
      <c r="AZ3173">
        <v>0</v>
      </c>
    </row>
    <row r="3174" spans="1:52" x14ac:dyDescent="0.35">
      <c r="A3174">
        <v>18057</v>
      </c>
      <c r="B3174" t="s">
        <v>69</v>
      </c>
      <c r="C3174" t="s">
        <v>74</v>
      </c>
      <c r="D3174" t="s">
        <v>68</v>
      </c>
      <c r="E3174" t="s">
        <v>83</v>
      </c>
      <c r="F3174" t="s">
        <v>208</v>
      </c>
      <c r="G3174" t="s">
        <v>96</v>
      </c>
      <c r="H3174" t="s">
        <v>98</v>
      </c>
      <c r="I3174" t="s">
        <v>206</v>
      </c>
      <c r="J3174" t="s">
        <v>111</v>
      </c>
      <c r="K3174" t="s">
        <v>204</v>
      </c>
      <c r="L3174">
        <v>5</v>
      </c>
      <c r="X3174" s="16"/>
      <c r="Y3174" t="s">
        <v>68</v>
      </c>
      <c r="Z3174">
        <v>8</v>
      </c>
      <c r="AA3174">
        <v>5</v>
      </c>
      <c r="AB3174">
        <v>5</v>
      </c>
      <c r="AC3174">
        <v>6</v>
      </c>
      <c r="AD3174" t="s">
        <v>128</v>
      </c>
      <c r="AE3174" s="16">
        <v>5</v>
      </c>
      <c r="AF3174" s="16">
        <v>2</v>
      </c>
      <c r="AG3174" s="16">
        <v>5</v>
      </c>
      <c r="AH3174" s="16">
        <v>4</v>
      </c>
      <c r="AI3174" s="16">
        <v>2</v>
      </c>
      <c r="AJ3174" s="16"/>
      <c r="AK3174">
        <v>6</v>
      </c>
      <c r="AL3174" s="16">
        <v>7</v>
      </c>
      <c r="AM3174" s="16">
        <v>3</v>
      </c>
      <c r="AN3174" s="16">
        <v>3</v>
      </c>
      <c r="AO3174" s="16">
        <v>7</v>
      </c>
      <c r="AP3174" s="16">
        <v>5</v>
      </c>
      <c r="AQ3174" s="16">
        <v>1</v>
      </c>
      <c r="AR3174" s="16">
        <v>3</v>
      </c>
      <c r="AS3174" s="16">
        <v>2</v>
      </c>
      <c r="AT3174" s="16">
        <v>4</v>
      </c>
      <c r="AU3174">
        <v>1</v>
      </c>
      <c r="AV3174">
        <v>0</v>
      </c>
      <c r="AW3174">
        <v>0</v>
      </c>
      <c r="AX3174">
        <v>0</v>
      </c>
      <c r="AY3174">
        <v>0</v>
      </c>
      <c r="AZ3174">
        <v>0</v>
      </c>
    </row>
    <row r="3175" spans="1:52" x14ac:dyDescent="0.35">
      <c r="A3175">
        <v>18059</v>
      </c>
      <c r="B3175" t="s">
        <v>69</v>
      </c>
      <c r="C3175" t="s">
        <v>74</v>
      </c>
      <c r="D3175" t="s">
        <v>68</v>
      </c>
      <c r="E3175" t="s">
        <v>84</v>
      </c>
      <c r="F3175" t="s">
        <v>198</v>
      </c>
      <c r="G3175" t="s">
        <v>95</v>
      </c>
      <c r="H3175" t="s">
        <v>97</v>
      </c>
      <c r="I3175" t="s">
        <v>206</v>
      </c>
      <c r="J3175" t="s">
        <v>111</v>
      </c>
      <c r="K3175" t="s">
        <v>204</v>
      </c>
      <c r="L3175">
        <v>10</v>
      </c>
      <c r="X3175" s="16"/>
      <c r="Y3175" t="s">
        <v>69</v>
      </c>
      <c r="AB3175">
        <v>4</v>
      </c>
      <c r="AE3175" s="16"/>
      <c r="AF3175" s="16"/>
      <c r="AG3175" s="16"/>
      <c r="AH3175" s="16"/>
      <c r="AI3175" s="16"/>
      <c r="AJ3175" s="16"/>
      <c r="AK3175">
        <v>9</v>
      </c>
      <c r="AL3175" s="16">
        <v>10</v>
      </c>
      <c r="AM3175" s="16">
        <v>8</v>
      </c>
      <c r="AN3175" s="16">
        <v>9</v>
      </c>
      <c r="AO3175" s="16">
        <v>7</v>
      </c>
      <c r="AP3175" s="16">
        <v>9</v>
      </c>
      <c r="AQ3175" s="16">
        <v>1</v>
      </c>
      <c r="AR3175" s="16">
        <v>4</v>
      </c>
      <c r="AS3175" s="16">
        <v>3</v>
      </c>
      <c r="AT3175" s="16">
        <v>2</v>
      </c>
      <c r="AU3175">
        <v>1</v>
      </c>
      <c r="AV3175">
        <v>0</v>
      </c>
      <c r="AW3175">
        <v>0</v>
      </c>
      <c r="AX3175">
        <v>0</v>
      </c>
      <c r="AY3175">
        <v>0</v>
      </c>
      <c r="AZ3175">
        <v>0</v>
      </c>
    </row>
    <row r="3176" spans="1:52" x14ac:dyDescent="0.35">
      <c r="A3176">
        <v>18061</v>
      </c>
      <c r="B3176" t="s">
        <v>69</v>
      </c>
      <c r="C3176" t="s">
        <v>74</v>
      </c>
      <c r="D3176" t="s">
        <v>68</v>
      </c>
      <c r="E3176" t="s">
        <v>86</v>
      </c>
      <c r="F3176" t="s">
        <v>208</v>
      </c>
      <c r="G3176" t="s">
        <v>96</v>
      </c>
      <c r="H3176" t="s">
        <v>98</v>
      </c>
      <c r="I3176" t="s">
        <v>197</v>
      </c>
      <c r="J3176" t="s">
        <v>111</v>
      </c>
      <c r="K3176" t="s">
        <v>117</v>
      </c>
      <c r="L3176">
        <v>10</v>
      </c>
      <c r="X3176" s="16"/>
      <c r="Y3176" t="s">
        <v>69</v>
      </c>
      <c r="AB3176">
        <v>4</v>
      </c>
      <c r="AE3176" s="16"/>
      <c r="AF3176" s="16"/>
      <c r="AG3176" s="16"/>
      <c r="AH3176" s="16"/>
      <c r="AI3176" s="16"/>
      <c r="AJ3176" s="16"/>
      <c r="AK3176">
        <v>9</v>
      </c>
      <c r="AL3176" s="16">
        <v>9</v>
      </c>
      <c r="AM3176" s="16">
        <v>8</v>
      </c>
      <c r="AN3176" s="16">
        <v>8</v>
      </c>
      <c r="AO3176" s="16">
        <v>9</v>
      </c>
      <c r="AP3176" s="16">
        <v>9</v>
      </c>
      <c r="AQ3176" s="16">
        <v>2</v>
      </c>
      <c r="AR3176" s="16">
        <v>4</v>
      </c>
      <c r="AS3176" s="16">
        <v>1</v>
      </c>
      <c r="AT3176" s="16">
        <v>3</v>
      </c>
      <c r="AU3176">
        <v>1</v>
      </c>
      <c r="AV3176">
        <v>0</v>
      </c>
      <c r="AW3176">
        <v>0</v>
      </c>
      <c r="AX3176">
        <v>1</v>
      </c>
      <c r="AY3176">
        <v>1</v>
      </c>
      <c r="AZ3176">
        <v>0</v>
      </c>
    </row>
    <row r="3177" spans="1:52" x14ac:dyDescent="0.35">
      <c r="A3177">
        <v>18069</v>
      </c>
      <c r="B3177" t="s">
        <v>69</v>
      </c>
      <c r="C3177" t="s">
        <v>74</v>
      </c>
      <c r="D3177" t="s">
        <v>68</v>
      </c>
      <c r="E3177" t="s">
        <v>79</v>
      </c>
      <c r="F3177" t="s">
        <v>196</v>
      </c>
      <c r="G3177" t="s">
        <v>96</v>
      </c>
      <c r="H3177" t="s">
        <v>98</v>
      </c>
      <c r="I3177" t="s">
        <v>199</v>
      </c>
      <c r="J3177" t="s">
        <v>111</v>
      </c>
      <c r="K3177" t="s">
        <v>202</v>
      </c>
      <c r="L3177">
        <v>9</v>
      </c>
      <c r="X3177" s="16"/>
      <c r="Y3177" t="s">
        <v>69</v>
      </c>
      <c r="AB3177">
        <v>5</v>
      </c>
      <c r="AE3177" s="16"/>
      <c r="AF3177" s="16"/>
      <c r="AG3177" s="16"/>
      <c r="AH3177" s="16"/>
      <c r="AI3177" s="16"/>
      <c r="AJ3177" s="16"/>
      <c r="AK3177">
        <v>10</v>
      </c>
      <c r="AL3177" s="16">
        <v>9</v>
      </c>
      <c r="AM3177" s="16">
        <v>8</v>
      </c>
      <c r="AN3177" s="16">
        <v>7</v>
      </c>
      <c r="AO3177" s="16">
        <v>9</v>
      </c>
      <c r="AP3177" s="16">
        <v>10</v>
      </c>
      <c r="AQ3177" s="16">
        <v>1</v>
      </c>
      <c r="AR3177" s="16">
        <v>3</v>
      </c>
      <c r="AS3177" s="16">
        <v>2</v>
      </c>
      <c r="AT3177" s="16">
        <v>4</v>
      </c>
      <c r="AU3177">
        <v>1</v>
      </c>
      <c r="AV3177">
        <v>0</v>
      </c>
      <c r="AW3177">
        <v>0</v>
      </c>
      <c r="AX3177">
        <v>1</v>
      </c>
      <c r="AY3177">
        <v>0</v>
      </c>
      <c r="AZ3177">
        <v>0</v>
      </c>
    </row>
    <row r="3178" spans="1:52" x14ac:dyDescent="0.35">
      <c r="A3178">
        <v>18073</v>
      </c>
      <c r="B3178" t="s">
        <v>69</v>
      </c>
      <c r="C3178" t="s">
        <v>74</v>
      </c>
      <c r="D3178" t="s">
        <v>68</v>
      </c>
      <c r="E3178" t="s">
        <v>75</v>
      </c>
      <c r="F3178" t="s">
        <v>196</v>
      </c>
      <c r="G3178" t="s">
        <v>93</v>
      </c>
      <c r="H3178" t="s">
        <v>98</v>
      </c>
      <c r="I3178" t="s">
        <v>197</v>
      </c>
      <c r="J3178" t="s">
        <v>111</v>
      </c>
      <c r="K3178" t="s">
        <v>116</v>
      </c>
      <c r="L3178">
        <v>9</v>
      </c>
      <c r="X3178" s="16"/>
      <c r="Y3178" t="s">
        <v>68</v>
      </c>
      <c r="Z3178">
        <v>7</v>
      </c>
      <c r="AA3178">
        <v>3</v>
      </c>
      <c r="AB3178">
        <v>5</v>
      </c>
      <c r="AC3178">
        <v>8</v>
      </c>
      <c r="AD3178" t="s">
        <v>129</v>
      </c>
      <c r="AE3178" s="16">
        <v>4</v>
      </c>
      <c r="AF3178" s="16">
        <v>5</v>
      </c>
      <c r="AG3178" s="16">
        <v>5</v>
      </c>
      <c r="AH3178" s="16">
        <v>4</v>
      </c>
      <c r="AI3178" s="16"/>
      <c r="AJ3178" s="16">
        <v>3</v>
      </c>
      <c r="AK3178">
        <v>10</v>
      </c>
      <c r="AL3178" s="16">
        <v>10</v>
      </c>
      <c r="AM3178" s="16">
        <v>9</v>
      </c>
      <c r="AN3178" s="16">
        <v>8</v>
      </c>
      <c r="AO3178" s="16">
        <v>9</v>
      </c>
      <c r="AP3178" s="16">
        <v>9</v>
      </c>
      <c r="AQ3178" s="16">
        <v>3</v>
      </c>
      <c r="AR3178" s="16">
        <v>2</v>
      </c>
      <c r="AS3178" s="16">
        <v>4</v>
      </c>
      <c r="AT3178" s="16">
        <v>1</v>
      </c>
      <c r="AU3178">
        <v>1</v>
      </c>
      <c r="AV3178">
        <v>0</v>
      </c>
      <c r="AW3178">
        <v>0</v>
      </c>
      <c r="AX3178">
        <v>0</v>
      </c>
      <c r="AY3178">
        <v>0</v>
      </c>
      <c r="AZ3178">
        <v>0</v>
      </c>
    </row>
    <row r="3179" spans="1:52" x14ac:dyDescent="0.35">
      <c r="A3179">
        <v>18079</v>
      </c>
      <c r="B3179" t="s">
        <v>69</v>
      </c>
      <c r="C3179" t="s">
        <v>74</v>
      </c>
      <c r="D3179" t="s">
        <v>68</v>
      </c>
      <c r="E3179" t="s">
        <v>77</v>
      </c>
      <c r="F3179" t="s">
        <v>198</v>
      </c>
      <c r="G3179" t="s">
        <v>96</v>
      </c>
      <c r="H3179" t="s">
        <v>98</v>
      </c>
      <c r="I3179" t="s">
        <v>201</v>
      </c>
      <c r="J3179" t="s">
        <v>111</v>
      </c>
      <c r="K3179" t="s">
        <v>202</v>
      </c>
      <c r="L3179">
        <v>4</v>
      </c>
      <c r="X3179" s="16"/>
      <c r="Y3179" t="s">
        <v>69</v>
      </c>
      <c r="AB3179">
        <v>5</v>
      </c>
      <c r="AE3179" s="16"/>
      <c r="AF3179" s="16"/>
      <c r="AG3179" s="16"/>
      <c r="AH3179" s="16"/>
      <c r="AI3179" s="16"/>
      <c r="AJ3179" s="16"/>
      <c r="AK3179">
        <v>4</v>
      </c>
      <c r="AL3179" s="16">
        <v>5</v>
      </c>
      <c r="AM3179" s="16">
        <v>8</v>
      </c>
      <c r="AN3179" s="16">
        <v>2</v>
      </c>
      <c r="AO3179" s="16">
        <v>4</v>
      </c>
      <c r="AP3179" s="16">
        <v>4</v>
      </c>
      <c r="AQ3179" s="16">
        <v>2</v>
      </c>
      <c r="AR3179" s="16">
        <v>1</v>
      </c>
      <c r="AS3179" s="16">
        <v>4</v>
      </c>
      <c r="AT3179" s="16">
        <v>3</v>
      </c>
      <c r="AU3179">
        <v>1</v>
      </c>
      <c r="AV3179">
        <v>0</v>
      </c>
      <c r="AW3179">
        <v>0</v>
      </c>
      <c r="AX3179">
        <v>1</v>
      </c>
      <c r="AY3179">
        <v>0</v>
      </c>
      <c r="AZ3179">
        <v>0</v>
      </c>
    </row>
    <row r="3180" spans="1:52" x14ac:dyDescent="0.35">
      <c r="A3180">
        <v>18081</v>
      </c>
      <c r="B3180" t="s">
        <v>69</v>
      </c>
      <c r="C3180" t="s">
        <v>74</v>
      </c>
      <c r="D3180" t="s">
        <v>68</v>
      </c>
      <c r="E3180" t="s">
        <v>78</v>
      </c>
      <c r="F3180" t="s">
        <v>208</v>
      </c>
      <c r="G3180" t="s">
        <v>93</v>
      </c>
      <c r="H3180" t="s">
        <v>98</v>
      </c>
      <c r="I3180" t="s">
        <v>206</v>
      </c>
      <c r="J3180" t="s">
        <v>111</v>
      </c>
      <c r="K3180" t="s">
        <v>204</v>
      </c>
      <c r="L3180">
        <v>10</v>
      </c>
      <c r="X3180" s="16"/>
      <c r="Y3180" t="s">
        <v>68</v>
      </c>
      <c r="Z3180">
        <v>10</v>
      </c>
      <c r="AA3180">
        <v>4</v>
      </c>
      <c r="AB3180">
        <v>4</v>
      </c>
      <c r="AC3180">
        <v>9</v>
      </c>
      <c r="AD3180" t="s">
        <v>128</v>
      </c>
      <c r="AE3180" s="16">
        <v>5</v>
      </c>
      <c r="AF3180" s="16">
        <v>3</v>
      </c>
      <c r="AG3180" s="16">
        <v>4</v>
      </c>
      <c r="AH3180" s="16">
        <v>4</v>
      </c>
      <c r="AI3180" s="16">
        <v>2</v>
      </c>
      <c r="AJ3180" s="16"/>
      <c r="AK3180">
        <v>9</v>
      </c>
      <c r="AL3180" s="16">
        <v>9</v>
      </c>
      <c r="AM3180" s="16">
        <v>10</v>
      </c>
      <c r="AN3180" s="16">
        <v>7</v>
      </c>
      <c r="AO3180" s="16">
        <v>9</v>
      </c>
      <c r="AP3180" s="16">
        <v>9</v>
      </c>
      <c r="AQ3180" s="16">
        <v>4</v>
      </c>
      <c r="AR3180" s="16">
        <v>2</v>
      </c>
      <c r="AS3180" s="16">
        <v>3</v>
      </c>
      <c r="AT3180" s="16">
        <v>1</v>
      </c>
      <c r="AU3180">
        <v>0</v>
      </c>
      <c r="AV3180">
        <v>0</v>
      </c>
      <c r="AW3180">
        <v>1</v>
      </c>
      <c r="AX3180">
        <v>1</v>
      </c>
      <c r="AY3180">
        <v>0</v>
      </c>
      <c r="AZ3180">
        <v>0</v>
      </c>
    </row>
    <row r="3181" spans="1:52" x14ac:dyDescent="0.35">
      <c r="A3181">
        <v>18087</v>
      </c>
      <c r="B3181" t="s">
        <v>69</v>
      </c>
      <c r="C3181" t="s">
        <v>74</v>
      </c>
      <c r="D3181" t="s">
        <v>68</v>
      </c>
      <c r="E3181" t="s">
        <v>77</v>
      </c>
      <c r="F3181" t="s">
        <v>208</v>
      </c>
      <c r="G3181" t="s">
        <v>96</v>
      </c>
      <c r="H3181" t="s">
        <v>99</v>
      </c>
      <c r="I3181" t="s">
        <v>206</v>
      </c>
      <c r="J3181" t="s">
        <v>111</v>
      </c>
      <c r="K3181" t="s">
        <v>204</v>
      </c>
      <c r="L3181">
        <v>6</v>
      </c>
      <c r="X3181" s="16"/>
      <c r="Y3181" t="s">
        <v>68</v>
      </c>
      <c r="Z3181">
        <v>7</v>
      </c>
      <c r="AA3181">
        <v>5</v>
      </c>
      <c r="AB3181">
        <v>5</v>
      </c>
      <c r="AC3181">
        <v>8</v>
      </c>
      <c r="AD3181" t="s">
        <v>128</v>
      </c>
      <c r="AE3181" s="16">
        <v>4</v>
      </c>
      <c r="AF3181" s="16">
        <v>4</v>
      </c>
      <c r="AG3181" s="16">
        <v>4</v>
      </c>
      <c r="AH3181" s="16">
        <v>5</v>
      </c>
      <c r="AI3181" s="16">
        <v>4</v>
      </c>
      <c r="AJ3181" s="16"/>
      <c r="AK3181">
        <v>8</v>
      </c>
      <c r="AL3181" s="16">
        <v>8</v>
      </c>
      <c r="AM3181" s="16">
        <v>8</v>
      </c>
      <c r="AN3181" s="16">
        <v>10</v>
      </c>
      <c r="AO3181" s="16">
        <v>8</v>
      </c>
      <c r="AP3181" s="16">
        <v>9</v>
      </c>
      <c r="AQ3181" s="16">
        <v>1</v>
      </c>
      <c r="AR3181" s="16">
        <v>2</v>
      </c>
      <c r="AS3181" s="16">
        <v>4</v>
      </c>
      <c r="AT3181" s="16">
        <v>3</v>
      </c>
      <c r="AU3181">
        <v>1</v>
      </c>
      <c r="AV3181">
        <v>1</v>
      </c>
      <c r="AW3181">
        <v>0</v>
      </c>
      <c r="AX3181">
        <v>0</v>
      </c>
      <c r="AY3181">
        <v>0</v>
      </c>
      <c r="AZ3181">
        <v>0</v>
      </c>
    </row>
    <row r="3182" spans="1:52" x14ac:dyDescent="0.35">
      <c r="A3182">
        <v>18089</v>
      </c>
      <c r="B3182" t="s">
        <v>69</v>
      </c>
      <c r="C3182" t="s">
        <v>74</v>
      </c>
      <c r="D3182" t="s">
        <v>68</v>
      </c>
      <c r="E3182" t="s">
        <v>85</v>
      </c>
      <c r="F3182" t="s">
        <v>198</v>
      </c>
      <c r="G3182" t="s">
        <v>95</v>
      </c>
      <c r="H3182" t="s">
        <v>97</v>
      </c>
      <c r="I3182" t="s">
        <v>203</v>
      </c>
      <c r="J3182" t="s">
        <v>111</v>
      </c>
      <c r="K3182" t="s">
        <v>204</v>
      </c>
      <c r="L3182">
        <v>10</v>
      </c>
      <c r="X3182" s="16"/>
      <c r="Y3182" t="s">
        <v>68</v>
      </c>
      <c r="Z3182">
        <v>10</v>
      </c>
      <c r="AA3182">
        <v>4</v>
      </c>
      <c r="AB3182">
        <v>5</v>
      </c>
      <c r="AC3182">
        <v>10</v>
      </c>
      <c r="AD3182" t="s">
        <v>128</v>
      </c>
      <c r="AE3182" s="16">
        <v>4</v>
      </c>
      <c r="AF3182" s="16">
        <v>4</v>
      </c>
      <c r="AG3182" s="16">
        <v>4</v>
      </c>
      <c r="AH3182" s="16">
        <v>5</v>
      </c>
      <c r="AI3182" s="16">
        <v>2</v>
      </c>
      <c r="AJ3182" s="16"/>
      <c r="AK3182">
        <v>9</v>
      </c>
      <c r="AL3182" s="16">
        <v>10</v>
      </c>
      <c r="AM3182" s="16">
        <v>9</v>
      </c>
      <c r="AN3182" s="16">
        <v>9</v>
      </c>
      <c r="AO3182" s="16">
        <v>10</v>
      </c>
      <c r="AP3182" s="16">
        <v>10</v>
      </c>
      <c r="AQ3182" s="16">
        <v>2</v>
      </c>
      <c r="AR3182" s="16">
        <v>4</v>
      </c>
      <c r="AS3182" s="16">
        <v>1</v>
      </c>
      <c r="AT3182" s="16">
        <v>3</v>
      </c>
      <c r="AU3182">
        <v>1</v>
      </c>
      <c r="AV3182">
        <v>0</v>
      </c>
      <c r="AW3182">
        <v>0</v>
      </c>
      <c r="AX3182">
        <v>0</v>
      </c>
      <c r="AY3182">
        <v>0</v>
      </c>
      <c r="AZ3182">
        <v>0</v>
      </c>
    </row>
    <row r="3183" spans="1:52" x14ac:dyDescent="0.35">
      <c r="A3183">
        <v>18091</v>
      </c>
      <c r="B3183" t="s">
        <v>69</v>
      </c>
      <c r="C3183" t="s">
        <v>74</v>
      </c>
      <c r="D3183" t="s">
        <v>68</v>
      </c>
      <c r="E3183" t="s">
        <v>77</v>
      </c>
      <c r="F3183" t="s">
        <v>196</v>
      </c>
      <c r="G3183" t="s">
        <v>96</v>
      </c>
      <c r="H3183" t="s">
        <v>98</v>
      </c>
      <c r="I3183" t="s">
        <v>205</v>
      </c>
      <c r="J3183" t="s">
        <v>111</v>
      </c>
      <c r="K3183" t="s">
        <v>204</v>
      </c>
      <c r="L3183">
        <v>9</v>
      </c>
      <c r="X3183" s="16"/>
      <c r="Y3183" t="s">
        <v>68</v>
      </c>
      <c r="Z3183">
        <v>10</v>
      </c>
      <c r="AA3183">
        <v>4</v>
      </c>
      <c r="AB3183">
        <v>4</v>
      </c>
      <c r="AC3183">
        <v>9</v>
      </c>
      <c r="AD3183" t="s">
        <v>128</v>
      </c>
      <c r="AE3183" s="16">
        <v>4</v>
      </c>
      <c r="AF3183" s="16">
        <v>4</v>
      </c>
      <c r="AG3183" s="16">
        <v>3</v>
      </c>
      <c r="AH3183" s="16">
        <v>4</v>
      </c>
      <c r="AI3183" s="16">
        <v>2</v>
      </c>
      <c r="AJ3183" s="16"/>
      <c r="AK3183">
        <v>10</v>
      </c>
      <c r="AL3183" s="16">
        <v>9</v>
      </c>
      <c r="AM3183" s="16">
        <v>7</v>
      </c>
      <c r="AN3183" s="16">
        <v>7</v>
      </c>
      <c r="AO3183" s="16">
        <v>9</v>
      </c>
      <c r="AP3183" s="16">
        <v>9</v>
      </c>
      <c r="AQ3183" s="16">
        <v>1</v>
      </c>
      <c r="AR3183" s="16">
        <v>2</v>
      </c>
      <c r="AS3183" s="16">
        <v>3</v>
      </c>
      <c r="AT3183" s="16">
        <v>4</v>
      </c>
      <c r="AU3183">
        <v>1</v>
      </c>
      <c r="AV3183">
        <v>0</v>
      </c>
      <c r="AW3183">
        <v>0</v>
      </c>
      <c r="AX3183">
        <v>0</v>
      </c>
      <c r="AY3183">
        <v>1</v>
      </c>
      <c r="AZ3183">
        <v>0</v>
      </c>
    </row>
    <row r="3184" spans="1:52" x14ac:dyDescent="0.35">
      <c r="A3184">
        <v>18092</v>
      </c>
      <c r="B3184" t="s">
        <v>69</v>
      </c>
      <c r="C3184" t="s">
        <v>74</v>
      </c>
      <c r="D3184" t="s">
        <v>68</v>
      </c>
      <c r="E3184" t="s">
        <v>86</v>
      </c>
      <c r="F3184" t="s">
        <v>198</v>
      </c>
      <c r="G3184" t="s">
        <v>95</v>
      </c>
      <c r="H3184" t="s">
        <v>98</v>
      </c>
      <c r="I3184" t="s">
        <v>199</v>
      </c>
      <c r="J3184" t="s">
        <v>111</v>
      </c>
      <c r="K3184" t="s">
        <v>116</v>
      </c>
      <c r="L3184">
        <v>9</v>
      </c>
      <c r="X3184" s="16"/>
      <c r="Y3184" t="s">
        <v>69</v>
      </c>
      <c r="AB3184">
        <v>4</v>
      </c>
      <c r="AE3184" s="16"/>
      <c r="AF3184" s="16"/>
      <c r="AG3184" s="16"/>
      <c r="AH3184" s="16"/>
      <c r="AI3184" s="16"/>
      <c r="AJ3184" s="16"/>
      <c r="AK3184">
        <v>10</v>
      </c>
      <c r="AL3184" s="16">
        <v>10</v>
      </c>
      <c r="AM3184" s="16">
        <v>10</v>
      </c>
      <c r="AN3184" s="16">
        <v>7</v>
      </c>
      <c r="AO3184" s="16">
        <v>10</v>
      </c>
      <c r="AP3184" s="16">
        <v>9</v>
      </c>
      <c r="AQ3184" s="16">
        <v>1</v>
      </c>
      <c r="AR3184" s="16">
        <v>2</v>
      </c>
      <c r="AS3184" s="16">
        <v>3</v>
      </c>
      <c r="AT3184" s="16">
        <v>4</v>
      </c>
      <c r="AU3184">
        <v>0</v>
      </c>
      <c r="AV3184">
        <v>0</v>
      </c>
      <c r="AW3184">
        <v>0</v>
      </c>
      <c r="AX3184">
        <v>1</v>
      </c>
      <c r="AY3184">
        <v>0</v>
      </c>
      <c r="AZ3184">
        <v>0</v>
      </c>
    </row>
    <row r="3185" spans="1:52" x14ac:dyDescent="0.35">
      <c r="A3185">
        <v>18094</v>
      </c>
      <c r="B3185" t="s">
        <v>69</v>
      </c>
      <c r="C3185" t="s">
        <v>74</v>
      </c>
      <c r="D3185" t="s">
        <v>68</v>
      </c>
      <c r="E3185" t="s">
        <v>78</v>
      </c>
      <c r="F3185" t="s">
        <v>196</v>
      </c>
      <c r="G3185" t="s">
        <v>96</v>
      </c>
      <c r="H3185" t="s">
        <v>98</v>
      </c>
      <c r="I3185" t="s">
        <v>209</v>
      </c>
      <c r="J3185" t="s">
        <v>111</v>
      </c>
      <c r="K3185" t="s">
        <v>202</v>
      </c>
      <c r="L3185">
        <v>7</v>
      </c>
      <c r="X3185" s="16"/>
      <c r="Y3185" t="s">
        <v>69</v>
      </c>
      <c r="AB3185">
        <v>5</v>
      </c>
      <c r="AE3185" s="16"/>
      <c r="AF3185" s="16"/>
      <c r="AG3185" s="16"/>
      <c r="AH3185" s="16"/>
      <c r="AI3185" s="16"/>
      <c r="AJ3185" s="16"/>
      <c r="AK3185">
        <v>6</v>
      </c>
      <c r="AL3185" s="16">
        <v>6</v>
      </c>
      <c r="AM3185" s="16">
        <v>6</v>
      </c>
      <c r="AN3185" s="16">
        <v>5</v>
      </c>
      <c r="AO3185" s="16">
        <v>7</v>
      </c>
      <c r="AP3185" s="16">
        <v>4</v>
      </c>
      <c r="AQ3185" s="16">
        <v>3</v>
      </c>
      <c r="AR3185" s="16">
        <v>2</v>
      </c>
      <c r="AS3185" s="16">
        <v>1</v>
      </c>
      <c r="AT3185" s="16">
        <v>4</v>
      </c>
      <c r="AU3185">
        <v>1</v>
      </c>
      <c r="AV3185">
        <v>1</v>
      </c>
      <c r="AW3185">
        <v>0</v>
      </c>
      <c r="AX3185">
        <v>0</v>
      </c>
      <c r="AY3185">
        <v>0</v>
      </c>
      <c r="AZ3185">
        <v>0</v>
      </c>
    </row>
    <row r="3186" spans="1:52" x14ac:dyDescent="0.35">
      <c r="A3186">
        <v>18095</v>
      </c>
      <c r="B3186" t="s">
        <v>69</v>
      </c>
      <c r="C3186" t="s">
        <v>74</v>
      </c>
      <c r="D3186" t="s">
        <v>68</v>
      </c>
      <c r="E3186" t="s">
        <v>77</v>
      </c>
      <c r="F3186" t="s">
        <v>198</v>
      </c>
      <c r="G3186" t="s">
        <v>96</v>
      </c>
      <c r="H3186" t="s">
        <v>97</v>
      </c>
      <c r="I3186" t="s">
        <v>199</v>
      </c>
      <c r="J3186" t="s">
        <v>111</v>
      </c>
      <c r="K3186" t="s">
        <v>116</v>
      </c>
      <c r="L3186">
        <v>9</v>
      </c>
      <c r="X3186" s="16"/>
      <c r="Y3186" t="s">
        <v>69</v>
      </c>
      <c r="AB3186">
        <v>5</v>
      </c>
      <c r="AE3186" s="16"/>
      <c r="AF3186" s="16"/>
      <c r="AG3186" s="16"/>
      <c r="AH3186" s="16"/>
      <c r="AI3186" s="16"/>
      <c r="AJ3186" s="16"/>
      <c r="AK3186">
        <v>10</v>
      </c>
      <c r="AL3186" s="16">
        <v>10</v>
      </c>
      <c r="AM3186" s="16">
        <v>10</v>
      </c>
      <c r="AN3186" s="16">
        <v>8</v>
      </c>
      <c r="AO3186" s="16">
        <v>8</v>
      </c>
      <c r="AP3186" s="16">
        <v>10</v>
      </c>
      <c r="AQ3186" s="16">
        <v>4</v>
      </c>
      <c r="AR3186" s="16">
        <v>2</v>
      </c>
      <c r="AS3186" s="16">
        <v>3</v>
      </c>
      <c r="AT3186" s="16">
        <v>1</v>
      </c>
      <c r="AU3186">
        <v>0</v>
      </c>
      <c r="AV3186">
        <v>0</v>
      </c>
      <c r="AW3186">
        <v>1</v>
      </c>
      <c r="AX3186">
        <v>0</v>
      </c>
      <c r="AY3186">
        <v>0</v>
      </c>
      <c r="AZ3186">
        <v>0</v>
      </c>
    </row>
    <row r="3187" spans="1:52" x14ac:dyDescent="0.35">
      <c r="A3187">
        <v>18097</v>
      </c>
      <c r="B3187" t="s">
        <v>69</v>
      </c>
      <c r="C3187" t="s">
        <v>74</v>
      </c>
      <c r="D3187" t="s">
        <v>68</v>
      </c>
      <c r="E3187" t="s">
        <v>85</v>
      </c>
      <c r="F3187" t="s">
        <v>198</v>
      </c>
      <c r="G3187" t="s">
        <v>95</v>
      </c>
      <c r="H3187" t="s">
        <v>98</v>
      </c>
      <c r="I3187" t="s">
        <v>209</v>
      </c>
      <c r="J3187" t="s">
        <v>111</v>
      </c>
      <c r="K3187" t="s">
        <v>204</v>
      </c>
      <c r="L3187">
        <v>4</v>
      </c>
      <c r="X3187" s="16"/>
      <c r="Y3187" t="s">
        <v>69</v>
      </c>
      <c r="AB3187">
        <v>5</v>
      </c>
      <c r="AE3187" s="16"/>
      <c r="AF3187" s="16"/>
      <c r="AG3187" s="16"/>
      <c r="AH3187" s="16"/>
      <c r="AI3187" s="16"/>
      <c r="AJ3187" s="16"/>
      <c r="AK3187">
        <v>3</v>
      </c>
      <c r="AL3187" s="16">
        <v>5</v>
      </c>
      <c r="AM3187" s="16">
        <v>6</v>
      </c>
      <c r="AN3187" s="16">
        <v>3</v>
      </c>
      <c r="AO3187" s="16">
        <v>5</v>
      </c>
      <c r="AP3187" s="16">
        <v>6</v>
      </c>
      <c r="AQ3187" s="16">
        <v>2</v>
      </c>
      <c r="AR3187" s="16">
        <v>1</v>
      </c>
      <c r="AS3187" s="16">
        <v>4</v>
      </c>
      <c r="AT3187" s="16">
        <v>3</v>
      </c>
      <c r="AU3187">
        <v>0</v>
      </c>
      <c r="AV3187">
        <v>0</v>
      </c>
      <c r="AW3187">
        <v>0</v>
      </c>
      <c r="AX3187">
        <v>0</v>
      </c>
      <c r="AY3187">
        <v>1</v>
      </c>
      <c r="AZ3187">
        <v>0</v>
      </c>
    </row>
    <row r="3188" spans="1:52" x14ac:dyDescent="0.35">
      <c r="A3188">
        <v>18098</v>
      </c>
      <c r="B3188" t="s">
        <v>69</v>
      </c>
      <c r="C3188" t="s">
        <v>74</v>
      </c>
      <c r="D3188" t="s">
        <v>68</v>
      </c>
      <c r="E3188" t="s">
        <v>81</v>
      </c>
      <c r="F3188" t="s">
        <v>196</v>
      </c>
      <c r="G3188" t="s">
        <v>95</v>
      </c>
      <c r="H3188" t="s">
        <v>98</v>
      </c>
      <c r="I3188" t="s">
        <v>199</v>
      </c>
      <c r="J3188" t="s">
        <v>111</v>
      </c>
      <c r="K3188" t="s">
        <v>204</v>
      </c>
      <c r="L3188">
        <v>9</v>
      </c>
      <c r="X3188" s="16"/>
      <c r="Y3188" t="s">
        <v>68</v>
      </c>
      <c r="Z3188">
        <v>10</v>
      </c>
      <c r="AA3188">
        <v>5</v>
      </c>
      <c r="AB3188">
        <v>5</v>
      </c>
      <c r="AC3188">
        <v>9</v>
      </c>
      <c r="AD3188" t="s">
        <v>128</v>
      </c>
      <c r="AE3188" s="16">
        <v>5</v>
      </c>
      <c r="AF3188" s="16">
        <v>3</v>
      </c>
      <c r="AG3188" s="16">
        <v>5</v>
      </c>
      <c r="AH3188" s="16">
        <v>4</v>
      </c>
      <c r="AI3188" s="16">
        <v>4</v>
      </c>
      <c r="AJ3188" s="16"/>
      <c r="AK3188">
        <v>10</v>
      </c>
      <c r="AL3188" s="16">
        <v>10</v>
      </c>
      <c r="AM3188" s="16">
        <v>9</v>
      </c>
      <c r="AN3188" s="16">
        <v>10</v>
      </c>
      <c r="AO3188" s="16">
        <v>8</v>
      </c>
      <c r="AP3188" s="16">
        <v>9</v>
      </c>
      <c r="AQ3188" s="16">
        <v>1</v>
      </c>
      <c r="AR3188" s="16">
        <v>4</v>
      </c>
      <c r="AS3188" s="16">
        <v>2</v>
      </c>
      <c r="AT3188" s="16">
        <v>3</v>
      </c>
      <c r="AU3188">
        <v>0</v>
      </c>
      <c r="AV3188">
        <v>0</v>
      </c>
      <c r="AW3188">
        <v>0</v>
      </c>
      <c r="AX3188">
        <v>1</v>
      </c>
      <c r="AY3188">
        <v>0</v>
      </c>
      <c r="AZ3188">
        <v>0</v>
      </c>
    </row>
    <row r="3189" spans="1:52" x14ac:dyDescent="0.35">
      <c r="A3189">
        <v>18103</v>
      </c>
      <c r="B3189" t="s">
        <v>69</v>
      </c>
      <c r="C3189" t="s">
        <v>74</v>
      </c>
      <c r="D3189" t="s">
        <v>68</v>
      </c>
      <c r="E3189" t="s">
        <v>85</v>
      </c>
      <c r="F3189" t="s">
        <v>208</v>
      </c>
      <c r="G3189" t="s">
        <v>94</v>
      </c>
      <c r="H3189" t="s">
        <v>98</v>
      </c>
      <c r="I3189" t="s">
        <v>205</v>
      </c>
      <c r="J3189" t="s">
        <v>111</v>
      </c>
      <c r="K3189" t="s">
        <v>204</v>
      </c>
      <c r="L3189">
        <v>10</v>
      </c>
      <c r="X3189" s="16"/>
      <c r="Y3189" t="s">
        <v>69</v>
      </c>
      <c r="AB3189">
        <v>5</v>
      </c>
      <c r="AE3189" s="16"/>
      <c r="AF3189" s="16"/>
      <c r="AG3189" s="16"/>
      <c r="AH3189" s="16"/>
      <c r="AI3189" s="16"/>
      <c r="AJ3189" s="16"/>
      <c r="AK3189">
        <v>9</v>
      </c>
      <c r="AL3189" s="16">
        <v>7</v>
      </c>
      <c r="AM3189" s="16">
        <v>8</v>
      </c>
      <c r="AN3189" s="16">
        <v>9</v>
      </c>
      <c r="AO3189" s="16">
        <v>10</v>
      </c>
      <c r="AP3189" s="16">
        <v>10</v>
      </c>
      <c r="AQ3189" s="16">
        <v>2</v>
      </c>
      <c r="AR3189" s="16">
        <v>4</v>
      </c>
      <c r="AS3189" s="16">
        <v>1</v>
      </c>
      <c r="AT3189" s="16">
        <v>3</v>
      </c>
      <c r="AU3189">
        <v>1</v>
      </c>
      <c r="AV3189">
        <v>0</v>
      </c>
      <c r="AW3189">
        <v>0</v>
      </c>
      <c r="AX3189">
        <v>0</v>
      </c>
      <c r="AY3189">
        <v>1</v>
      </c>
      <c r="AZ3189">
        <v>0</v>
      </c>
    </row>
    <row r="3190" spans="1:52" x14ac:dyDescent="0.35">
      <c r="A3190">
        <v>18106</v>
      </c>
      <c r="B3190" t="s">
        <v>69</v>
      </c>
      <c r="C3190" t="s">
        <v>74</v>
      </c>
      <c r="D3190" t="s">
        <v>68</v>
      </c>
      <c r="E3190" t="s">
        <v>86</v>
      </c>
      <c r="F3190" t="s">
        <v>198</v>
      </c>
      <c r="G3190" t="s">
        <v>94</v>
      </c>
      <c r="H3190" t="s">
        <v>98</v>
      </c>
      <c r="I3190" t="s">
        <v>209</v>
      </c>
      <c r="J3190" t="s">
        <v>112</v>
      </c>
      <c r="K3190" t="s">
        <v>204</v>
      </c>
      <c r="L3190">
        <v>9</v>
      </c>
      <c r="X3190" s="16"/>
      <c r="Y3190" t="s">
        <v>68</v>
      </c>
      <c r="Z3190">
        <v>10</v>
      </c>
      <c r="AA3190">
        <v>4</v>
      </c>
      <c r="AB3190">
        <v>4</v>
      </c>
      <c r="AC3190">
        <v>9</v>
      </c>
      <c r="AD3190" t="s">
        <v>128</v>
      </c>
      <c r="AE3190" s="16">
        <v>4</v>
      </c>
      <c r="AF3190" s="16">
        <v>3</v>
      </c>
      <c r="AG3190" s="16">
        <v>4</v>
      </c>
      <c r="AH3190" s="16">
        <v>3</v>
      </c>
      <c r="AI3190" s="16">
        <v>2</v>
      </c>
      <c r="AJ3190" s="16"/>
      <c r="AK3190">
        <v>10</v>
      </c>
      <c r="AL3190" s="16">
        <v>9</v>
      </c>
      <c r="AM3190" s="16">
        <v>8</v>
      </c>
      <c r="AN3190" s="16">
        <v>7</v>
      </c>
      <c r="AO3190" s="16">
        <v>10</v>
      </c>
      <c r="AP3190" s="16">
        <v>10</v>
      </c>
      <c r="AQ3190" s="16">
        <v>2</v>
      </c>
      <c r="AR3190" s="16">
        <v>1</v>
      </c>
      <c r="AS3190" s="16">
        <v>4</v>
      </c>
      <c r="AT3190" s="16">
        <v>3</v>
      </c>
      <c r="AU3190">
        <v>0</v>
      </c>
      <c r="AV3190">
        <v>0</v>
      </c>
      <c r="AW3190">
        <v>1</v>
      </c>
      <c r="AX3190">
        <v>0</v>
      </c>
      <c r="AY3190">
        <v>0</v>
      </c>
      <c r="AZ3190">
        <v>0</v>
      </c>
    </row>
    <row r="3191" spans="1:52" x14ac:dyDescent="0.35">
      <c r="A3191">
        <v>18107</v>
      </c>
      <c r="B3191" t="s">
        <v>69</v>
      </c>
      <c r="C3191" t="s">
        <v>74</v>
      </c>
      <c r="D3191" t="s">
        <v>68</v>
      </c>
      <c r="E3191" t="s">
        <v>82</v>
      </c>
      <c r="F3191" t="s">
        <v>200</v>
      </c>
      <c r="G3191" t="s">
        <v>94</v>
      </c>
      <c r="H3191" t="s">
        <v>98</v>
      </c>
      <c r="I3191" t="s">
        <v>203</v>
      </c>
      <c r="J3191" t="s">
        <v>111</v>
      </c>
      <c r="K3191" t="s">
        <v>116</v>
      </c>
      <c r="L3191">
        <v>9</v>
      </c>
      <c r="X3191" s="16"/>
      <c r="Y3191" t="s">
        <v>69</v>
      </c>
      <c r="AB3191">
        <v>5</v>
      </c>
      <c r="AE3191" s="16"/>
      <c r="AF3191" s="16"/>
      <c r="AG3191" s="16"/>
      <c r="AH3191" s="16"/>
      <c r="AI3191" s="16"/>
      <c r="AJ3191" s="16"/>
      <c r="AK3191">
        <v>10</v>
      </c>
      <c r="AL3191" s="16">
        <v>10</v>
      </c>
      <c r="AM3191" s="16">
        <v>7</v>
      </c>
      <c r="AN3191" s="16">
        <v>9</v>
      </c>
      <c r="AO3191" s="16">
        <v>7</v>
      </c>
      <c r="AP3191" s="16">
        <v>9</v>
      </c>
      <c r="AQ3191" s="16">
        <v>1</v>
      </c>
      <c r="AR3191" s="16">
        <v>4</v>
      </c>
      <c r="AS3191" s="16">
        <v>2</v>
      </c>
      <c r="AT3191" s="16">
        <v>3</v>
      </c>
      <c r="AU3191">
        <v>1</v>
      </c>
      <c r="AV3191">
        <v>0</v>
      </c>
      <c r="AW3191">
        <v>0</v>
      </c>
      <c r="AX3191">
        <v>1</v>
      </c>
      <c r="AY3191">
        <v>0</v>
      </c>
      <c r="AZ3191">
        <v>0</v>
      </c>
    </row>
    <row r="3192" spans="1:52" x14ac:dyDescent="0.35">
      <c r="A3192">
        <v>18110</v>
      </c>
      <c r="B3192" t="s">
        <v>69</v>
      </c>
      <c r="C3192" t="s">
        <v>74</v>
      </c>
      <c r="D3192" t="s">
        <v>68</v>
      </c>
      <c r="E3192" t="s">
        <v>79</v>
      </c>
      <c r="F3192" t="s">
        <v>208</v>
      </c>
      <c r="G3192" t="s">
        <v>94</v>
      </c>
      <c r="H3192" t="s">
        <v>98</v>
      </c>
      <c r="I3192" t="s">
        <v>201</v>
      </c>
      <c r="J3192" t="s">
        <v>111</v>
      </c>
      <c r="K3192" t="s">
        <v>202</v>
      </c>
      <c r="L3192">
        <v>7</v>
      </c>
      <c r="X3192" s="16"/>
      <c r="Y3192" t="s">
        <v>69</v>
      </c>
      <c r="AB3192">
        <v>3</v>
      </c>
      <c r="AE3192" s="16"/>
      <c r="AF3192" s="16"/>
      <c r="AG3192" s="16"/>
      <c r="AH3192" s="16"/>
      <c r="AI3192" s="16"/>
      <c r="AJ3192" s="16"/>
      <c r="AK3192">
        <v>8</v>
      </c>
      <c r="AL3192" s="16">
        <v>8</v>
      </c>
      <c r="AM3192" s="16">
        <v>8</v>
      </c>
      <c r="AN3192" s="16">
        <v>10</v>
      </c>
      <c r="AO3192" s="16">
        <v>10</v>
      </c>
      <c r="AP3192" s="16">
        <v>8</v>
      </c>
      <c r="AQ3192" s="16">
        <v>2</v>
      </c>
      <c r="AR3192" s="16">
        <v>1</v>
      </c>
      <c r="AS3192" s="16">
        <v>4</v>
      </c>
      <c r="AT3192" s="16">
        <v>3</v>
      </c>
      <c r="AU3192">
        <v>1</v>
      </c>
      <c r="AV3192">
        <v>1</v>
      </c>
      <c r="AW3192">
        <v>0</v>
      </c>
      <c r="AX3192">
        <v>0</v>
      </c>
      <c r="AY3192">
        <v>0</v>
      </c>
      <c r="AZ3192">
        <v>0</v>
      </c>
    </row>
    <row r="3193" spans="1:52" x14ac:dyDescent="0.35">
      <c r="A3193">
        <v>18114</v>
      </c>
      <c r="B3193" t="s">
        <v>69</v>
      </c>
      <c r="C3193" t="s">
        <v>74</v>
      </c>
      <c r="D3193" t="s">
        <v>68</v>
      </c>
      <c r="E3193" t="s">
        <v>83</v>
      </c>
      <c r="F3193" t="s">
        <v>198</v>
      </c>
      <c r="G3193" t="s">
        <v>96</v>
      </c>
      <c r="H3193" t="s">
        <v>100</v>
      </c>
      <c r="I3193" t="s">
        <v>203</v>
      </c>
      <c r="J3193" t="s">
        <v>111</v>
      </c>
      <c r="K3193" t="s">
        <v>204</v>
      </c>
      <c r="L3193">
        <v>10</v>
      </c>
      <c r="X3193" s="16"/>
      <c r="Y3193" t="s">
        <v>69</v>
      </c>
      <c r="AB3193">
        <v>5</v>
      </c>
      <c r="AE3193" s="16"/>
      <c r="AF3193" s="16"/>
      <c r="AG3193" s="16"/>
      <c r="AH3193" s="16"/>
      <c r="AI3193" s="16"/>
      <c r="AJ3193" s="16"/>
      <c r="AK3193">
        <v>9</v>
      </c>
      <c r="AL3193" s="16">
        <v>8</v>
      </c>
      <c r="AM3193" s="16">
        <v>8</v>
      </c>
      <c r="AN3193" s="16">
        <v>10</v>
      </c>
      <c r="AO3193" s="16">
        <v>8</v>
      </c>
      <c r="AP3193" s="16">
        <v>9</v>
      </c>
      <c r="AQ3193" s="16">
        <v>1</v>
      </c>
      <c r="AR3193" s="16">
        <v>3</v>
      </c>
      <c r="AS3193" s="16">
        <v>4</v>
      </c>
      <c r="AT3193" s="16">
        <v>2</v>
      </c>
      <c r="AU3193">
        <v>0</v>
      </c>
      <c r="AV3193">
        <v>1</v>
      </c>
      <c r="AW3193">
        <v>0</v>
      </c>
      <c r="AX3193">
        <v>1</v>
      </c>
      <c r="AY3193">
        <v>0</v>
      </c>
      <c r="AZ3193">
        <v>0</v>
      </c>
    </row>
    <row r="3194" spans="1:52" x14ac:dyDescent="0.35">
      <c r="A3194">
        <v>18115</v>
      </c>
      <c r="B3194" t="s">
        <v>69</v>
      </c>
      <c r="C3194" t="s">
        <v>74</v>
      </c>
      <c r="D3194" t="s">
        <v>68</v>
      </c>
      <c r="E3194" t="s">
        <v>83</v>
      </c>
      <c r="F3194" t="s">
        <v>200</v>
      </c>
      <c r="G3194" t="s">
        <v>93</v>
      </c>
      <c r="H3194" t="s">
        <v>98</v>
      </c>
      <c r="I3194" t="s">
        <v>199</v>
      </c>
      <c r="J3194" t="s">
        <v>111</v>
      </c>
      <c r="K3194" t="s">
        <v>202</v>
      </c>
      <c r="L3194">
        <v>9</v>
      </c>
      <c r="X3194" s="16"/>
      <c r="Y3194" t="s">
        <v>69</v>
      </c>
      <c r="AB3194">
        <v>5</v>
      </c>
      <c r="AE3194" s="16"/>
      <c r="AF3194" s="16"/>
      <c r="AG3194" s="16"/>
      <c r="AH3194" s="16"/>
      <c r="AI3194" s="16"/>
      <c r="AJ3194" s="16"/>
      <c r="AK3194">
        <v>10</v>
      </c>
      <c r="AL3194" s="16">
        <v>10</v>
      </c>
      <c r="AM3194" s="16">
        <v>9</v>
      </c>
      <c r="AN3194" s="16">
        <v>10</v>
      </c>
      <c r="AO3194" s="16">
        <v>10</v>
      </c>
      <c r="AP3194" s="16">
        <v>10</v>
      </c>
      <c r="AQ3194" s="16">
        <v>2</v>
      </c>
      <c r="AR3194" s="16">
        <v>1</v>
      </c>
      <c r="AS3194" s="16">
        <v>3</v>
      </c>
      <c r="AT3194" s="16">
        <v>4</v>
      </c>
      <c r="AU3194">
        <v>0</v>
      </c>
      <c r="AV3194">
        <v>0</v>
      </c>
      <c r="AW3194">
        <v>1</v>
      </c>
      <c r="AX3194">
        <v>0</v>
      </c>
      <c r="AY3194">
        <v>0</v>
      </c>
      <c r="AZ3194">
        <v>0</v>
      </c>
    </row>
    <row r="3195" spans="1:52" x14ac:dyDescent="0.35">
      <c r="A3195">
        <v>18119</v>
      </c>
      <c r="B3195" t="s">
        <v>69</v>
      </c>
      <c r="C3195" t="s">
        <v>74</v>
      </c>
      <c r="D3195" t="s">
        <v>68</v>
      </c>
      <c r="E3195" t="s">
        <v>85</v>
      </c>
      <c r="F3195" t="s">
        <v>208</v>
      </c>
      <c r="G3195" t="s">
        <v>94</v>
      </c>
      <c r="H3195" t="s">
        <v>98</v>
      </c>
      <c r="I3195" t="s">
        <v>197</v>
      </c>
      <c r="J3195" t="s">
        <v>111</v>
      </c>
      <c r="K3195" t="s">
        <v>204</v>
      </c>
      <c r="L3195">
        <v>9</v>
      </c>
      <c r="X3195" s="16"/>
      <c r="Y3195" t="s">
        <v>69</v>
      </c>
      <c r="AB3195">
        <v>4</v>
      </c>
      <c r="AE3195" s="16"/>
      <c r="AF3195" s="16"/>
      <c r="AG3195" s="16"/>
      <c r="AH3195" s="16"/>
      <c r="AI3195" s="16"/>
      <c r="AJ3195" s="16"/>
      <c r="AK3195">
        <v>10</v>
      </c>
      <c r="AL3195" s="16">
        <v>10</v>
      </c>
      <c r="AM3195" s="16">
        <v>8</v>
      </c>
      <c r="AN3195" s="16">
        <v>10</v>
      </c>
      <c r="AO3195" s="16">
        <v>7</v>
      </c>
      <c r="AP3195" s="16">
        <v>9</v>
      </c>
      <c r="AQ3195" s="16">
        <v>4</v>
      </c>
      <c r="AR3195" s="16">
        <v>3</v>
      </c>
      <c r="AS3195" s="16">
        <v>2</v>
      </c>
      <c r="AT3195" s="16">
        <v>1</v>
      </c>
      <c r="AU3195">
        <v>1</v>
      </c>
      <c r="AV3195">
        <v>1</v>
      </c>
      <c r="AW3195">
        <v>1</v>
      </c>
      <c r="AX3195">
        <v>0</v>
      </c>
      <c r="AY3195">
        <v>0</v>
      </c>
      <c r="AZ3195">
        <v>0</v>
      </c>
    </row>
    <row r="3196" spans="1:52" x14ac:dyDescent="0.35">
      <c r="A3196">
        <v>18122</v>
      </c>
      <c r="B3196" t="s">
        <v>69</v>
      </c>
      <c r="C3196" t="s">
        <v>74</v>
      </c>
      <c r="D3196" t="s">
        <v>68</v>
      </c>
      <c r="E3196" t="s">
        <v>76</v>
      </c>
      <c r="F3196" t="s">
        <v>198</v>
      </c>
      <c r="G3196" t="s">
        <v>95</v>
      </c>
      <c r="H3196" t="s">
        <v>97</v>
      </c>
      <c r="I3196" t="s">
        <v>201</v>
      </c>
      <c r="J3196" t="s">
        <v>111</v>
      </c>
      <c r="K3196" t="s">
        <v>202</v>
      </c>
      <c r="L3196">
        <v>7</v>
      </c>
      <c r="X3196" s="16"/>
      <c r="Y3196" t="s">
        <v>68</v>
      </c>
      <c r="Z3196">
        <v>5</v>
      </c>
      <c r="AA3196">
        <v>4</v>
      </c>
      <c r="AB3196">
        <v>5</v>
      </c>
      <c r="AC3196">
        <v>7</v>
      </c>
      <c r="AD3196" t="s">
        <v>128</v>
      </c>
      <c r="AE3196" s="16">
        <v>5</v>
      </c>
      <c r="AF3196" s="16">
        <v>5</v>
      </c>
      <c r="AG3196" s="16">
        <v>4</v>
      </c>
      <c r="AH3196" s="16">
        <v>4</v>
      </c>
      <c r="AI3196" s="16">
        <v>2</v>
      </c>
      <c r="AJ3196" s="16"/>
      <c r="AK3196">
        <v>9</v>
      </c>
      <c r="AL3196" s="16">
        <v>9</v>
      </c>
      <c r="AM3196" s="16">
        <v>9</v>
      </c>
      <c r="AN3196" s="16">
        <v>6</v>
      </c>
      <c r="AO3196" s="16">
        <v>7</v>
      </c>
      <c r="AP3196" s="16">
        <v>9</v>
      </c>
      <c r="AQ3196" s="16">
        <v>2</v>
      </c>
      <c r="AR3196" s="16">
        <v>1</v>
      </c>
      <c r="AS3196" s="16">
        <v>4</v>
      </c>
      <c r="AT3196" s="16">
        <v>3</v>
      </c>
      <c r="AU3196">
        <v>1</v>
      </c>
      <c r="AV3196">
        <v>1</v>
      </c>
      <c r="AW3196">
        <v>1</v>
      </c>
      <c r="AX3196">
        <v>1</v>
      </c>
      <c r="AY3196">
        <v>0</v>
      </c>
      <c r="AZ3196">
        <v>0</v>
      </c>
    </row>
    <row r="3197" spans="1:52" x14ac:dyDescent="0.35">
      <c r="A3197">
        <v>18127</v>
      </c>
      <c r="B3197" t="s">
        <v>69</v>
      </c>
      <c r="C3197" t="s">
        <v>74</v>
      </c>
      <c r="D3197" t="s">
        <v>68</v>
      </c>
      <c r="E3197" t="s">
        <v>82</v>
      </c>
      <c r="F3197" t="s">
        <v>208</v>
      </c>
      <c r="G3197" t="s">
        <v>93</v>
      </c>
      <c r="H3197" t="s">
        <v>98</v>
      </c>
      <c r="I3197" t="s">
        <v>203</v>
      </c>
      <c r="J3197" t="s">
        <v>111</v>
      </c>
      <c r="K3197" t="s">
        <v>116</v>
      </c>
      <c r="L3197">
        <v>9</v>
      </c>
      <c r="X3197" s="16"/>
      <c r="Y3197" t="s">
        <v>68</v>
      </c>
      <c r="Z3197">
        <v>10</v>
      </c>
      <c r="AA3197">
        <v>5</v>
      </c>
      <c r="AB3197">
        <v>5</v>
      </c>
      <c r="AC3197">
        <v>10</v>
      </c>
      <c r="AD3197" t="s">
        <v>128</v>
      </c>
      <c r="AE3197" s="16">
        <v>3</v>
      </c>
      <c r="AF3197" s="16">
        <v>3</v>
      </c>
      <c r="AG3197" s="16">
        <v>5</v>
      </c>
      <c r="AH3197" s="16">
        <v>4</v>
      </c>
      <c r="AI3197" s="16">
        <v>2</v>
      </c>
      <c r="AJ3197" s="16"/>
      <c r="AK3197">
        <v>10</v>
      </c>
      <c r="AL3197" s="16">
        <v>10</v>
      </c>
      <c r="AM3197" s="16">
        <v>10</v>
      </c>
      <c r="AN3197" s="16">
        <v>7</v>
      </c>
      <c r="AO3197" s="16">
        <v>10</v>
      </c>
      <c r="AP3197" s="16">
        <v>10</v>
      </c>
      <c r="AQ3197" s="16">
        <v>4</v>
      </c>
      <c r="AR3197" s="16">
        <v>2</v>
      </c>
      <c r="AS3197" s="16">
        <v>3</v>
      </c>
      <c r="AT3197" s="16">
        <v>1</v>
      </c>
      <c r="AU3197">
        <v>0</v>
      </c>
      <c r="AV3197">
        <v>0</v>
      </c>
      <c r="AW3197">
        <v>1</v>
      </c>
      <c r="AX3197">
        <v>0</v>
      </c>
      <c r="AY3197">
        <v>1</v>
      </c>
      <c r="AZ3197">
        <v>0</v>
      </c>
    </row>
    <row r="3198" spans="1:52" x14ac:dyDescent="0.35">
      <c r="A3198">
        <v>18129</v>
      </c>
      <c r="B3198" t="s">
        <v>69</v>
      </c>
      <c r="C3198" t="s">
        <v>74</v>
      </c>
      <c r="D3198" t="s">
        <v>68</v>
      </c>
      <c r="E3198" t="s">
        <v>82</v>
      </c>
      <c r="F3198" t="s">
        <v>208</v>
      </c>
      <c r="G3198" t="s">
        <v>95</v>
      </c>
      <c r="H3198" t="s">
        <v>98</v>
      </c>
      <c r="I3198" t="s">
        <v>207</v>
      </c>
      <c r="J3198" t="s">
        <v>111</v>
      </c>
      <c r="K3198" t="s">
        <v>204</v>
      </c>
      <c r="L3198">
        <v>7</v>
      </c>
      <c r="X3198" s="16"/>
      <c r="Y3198" t="s">
        <v>69</v>
      </c>
      <c r="AB3198">
        <v>5</v>
      </c>
      <c r="AE3198" s="16"/>
      <c r="AF3198" s="16"/>
      <c r="AG3198" s="16"/>
      <c r="AH3198" s="16"/>
      <c r="AI3198" s="16"/>
      <c r="AJ3198" s="16"/>
      <c r="AK3198">
        <v>6</v>
      </c>
      <c r="AL3198" s="16">
        <v>7</v>
      </c>
      <c r="AM3198" s="16">
        <v>4</v>
      </c>
      <c r="AN3198" s="16">
        <v>7</v>
      </c>
      <c r="AO3198" s="16">
        <v>5</v>
      </c>
      <c r="AP3198" s="16">
        <v>5</v>
      </c>
      <c r="AQ3198" s="16">
        <v>1</v>
      </c>
      <c r="AR3198" s="16">
        <v>3</v>
      </c>
      <c r="AS3198" s="16">
        <v>2</v>
      </c>
      <c r="AT3198" s="16">
        <v>4</v>
      </c>
      <c r="AU3198">
        <v>0</v>
      </c>
      <c r="AV3198">
        <v>0</v>
      </c>
      <c r="AW3198">
        <v>1</v>
      </c>
      <c r="AX3198">
        <v>0</v>
      </c>
      <c r="AY3198">
        <v>0</v>
      </c>
      <c r="AZ3198">
        <v>0</v>
      </c>
    </row>
    <row r="3199" spans="1:52" x14ac:dyDescent="0.35">
      <c r="A3199">
        <v>18131</v>
      </c>
      <c r="B3199" t="s">
        <v>69</v>
      </c>
      <c r="C3199" t="s">
        <v>74</v>
      </c>
      <c r="D3199" t="s">
        <v>68</v>
      </c>
      <c r="E3199" t="s">
        <v>83</v>
      </c>
      <c r="F3199" t="s">
        <v>200</v>
      </c>
      <c r="G3199" t="s">
        <v>95</v>
      </c>
      <c r="H3199" t="s">
        <v>97</v>
      </c>
      <c r="I3199" t="s">
        <v>203</v>
      </c>
      <c r="J3199" t="s">
        <v>111</v>
      </c>
      <c r="K3199" t="s">
        <v>204</v>
      </c>
      <c r="L3199">
        <v>9</v>
      </c>
      <c r="X3199" s="16"/>
      <c r="Y3199" t="s">
        <v>68</v>
      </c>
      <c r="Z3199">
        <v>10</v>
      </c>
      <c r="AA3199">
        <v>4</v>
      </c>
      <c r="AB3199">
        <v>5</v>
      </c>
      <c r="AC3199">
        <v>10</v>
      </c>
      <c r="AD3199" t="s">
        <v>129</v>
      </c>
      <c r="AE3199" s="16">
        <v>4</v>
      </c>
      <c r="AF3199" s="16">
        <v>4</v>
      </c>
      <c r="AG3199" s="16">
        <v>4</v>
      </c>
      <c r="AH3199" s="16">
        <v>5</v>
      </c>
      <c r="AI3199" s="16"/>
      <c r="AJ3199" s="16">
        <v>1</v>
      </c>
      <c r="AK3199">
        <v>10</v>
      </c>
      <c r="AL3199" s="16">
        <v>9</v>
      </c>
      <c r="AM3199" s="16">
        <v>10</v>
      </c>
      <c r="AN3199" s="16">
        <v>10</v>
      </c>
      <c r="AO3199" s="16">
        <v>8</v>
      </c>
      <c r="AP3199" s="16">
        <v>9</v>
      </c>
      <c r="AQ3199" s="16">
        <v>2</v>
      </c>
      <c r="AR3199" s="16">
        <v>1</v>
      </c>
      <c r="AS3199" s="16">
        <v>4</v>
      </c>
      <c r="AT3199" s="16">
        <v>3</v>
      </c>
      <c r="AU3199">
        <v>1</v>
      </c>
      <c r="AV3199">
        <v>0</v>
      </c>
      <c r="AW3199">
        <v>0</v>
      </c>
      <c r="AX3199">
        <v>1</v>
      </c>
      <c r="AY3199">
        <v>0</v>
      </c>
      <c r="AZ3199">
        <v>0</v>
      </c>
    </row>
    <row r="3200" spans="1:52" x14ac:dyDescent="0.35">
      <c r="A3200">
        <v>18140</v>
      </c>
      <c r="B3200" t="s">
        <v>69</v>
      </c>
      <c r="C3200" t="s">
        <v>74</v>
      </c>
      <c r="D3200" t="s">
        <v>68</v>
      </c>
      <c r="E3200" t="s">
        <v>83</v>
      </c>
      <c r="F3200" t="s">
        <v>196</v>
      </c>
      <c r="G3200" t="s">
        <v>95</v>
      </c>
      <c r="H3200" t="s">
        <v>98</v>
      </c>
      <c r="I3200" t="s">
        <v>206</v>
      </c>
      <c r="J3200" t="s">
        <v>111</v>
      </c>
      <c r="K3200" t="s">
        <v>202</v>
      </c>
      <c r="L3200">
        <v>4</v>
      </c>
      <c r="X3200" s="16"/>
      <c r="Y3200" t="s">
        <v>69</v>
      </c>
      <c r="AB3200">
        <v>3</v>
      </c>
      <c r="AE3200" s="16"/>
      <c r="AF3200" s="16"/>
      <c r="AG3200" s="16"/>
      <c r="AH3200" s="16"/>
      <c r="AI3200" s="16"/>
      <c r="AJ3200" s="16"/>
      <c r="AK3200">
        <v>2</v>
      </c>
      <c r="AL3200" s="16">
        <v>4</v>
      </c>
      <c r="AM3200" s="16">
        <v>4</v>
      </c>
      <c r="AN3200" s="16">
        <v>5</v>
      </c>
      <c r="AO3200" s="16">
        <v>5</v>
      </c>
      <c r="AP3200" s="16">
        <v>3</v>
      </c>
      <c r="AQ3200" s="16">
        <v>1</v>
      </c>
      <c r="AR3200" s="16">
        <v>3</v>
      </c>
      <c r="AS3200" s="16">
        <v>2</v>
      </c>
      <c r="AT3200" s="16">
        <v>4</v>
      </c>
      <c r="AU3200">
        <v>1</v>
      </c>
      <c r="AV3200">
        <v>1</v>
      </c>
      <c r="AW3200">
        <v>0</v>
      </c>
      <c r="AX3200">
        <v>0</v>
      </c>
      <c r="AY3200">
        <v>0</v>
      </c>
      <c r="AZ3200">
        <v>0</v>
      </c>
    </row>
    <row r="3201" spans="1:52" x14ac:dyDescent="0.35">
      <c r="A3201">
        <v>18141</v>
      </c>
      <c r="B3201" t="s">
        <v>69</v>
      </c>
      <c r="C3201" t="s">
        <v>74</v>
      </c>
      <c r="D3201" t="s">
        <v>68</v>
      </c>
      <c r="E3201" t="s">
        <v>79</v>
      </c>
      <c r="F3201" t="s">
        <v>198</v>
      </c>
      <c r="G3201" t="s">
        <v>93</v>
      </c>
      <c r="H3201" t="s">
        <v>98</v>
      </c>
      <c r="I3201" t="s">
        <v>199</v>
      </c>
      <c r="J3201" t="s">
        <v>111</v>
      </c>
      <c r="K3201" t="s">
        <v>202</v>
      </c>
      <c r="L3201">
        <v>7</v>
      </c>
      <c r="X3201" s="16"/>
      <c r="Y3201" t="s">
        <v>68</v>
      </c>
      <c r="Z3201">
        <v>7</v>
      </c>
      <c r="AA3201">
        <v>3</v>
      </c>
      <c r="AB3201">
        <v>5</v>
      </c>
      <c r="AC3201">
        <v>6</v>
      </c>
      <c r="AD3201" t="s">
        <v>128</v>
      </c>
      <c r="AE3201" s="16">
        <v>3</v>
      </c>
      <c r="AF3201" s="16">
        <v>2</v>
      </c>
      <c r="AG3201" s="16">
        <v>3</v>
      </c>
      <c r="AH3201" s="16">
        <v>3</v>
      </c>
      <c r="AI3201" s="16">
        <v>1</v>
      </c>
      <c r="AJ3201" s="16"/>
      <c r="AK3201">
        <v>9</v>
      </c>
      <c r="AL3201" s="16">
        <v>9</v>
      </c>
      <c r="AM3201" s="16">
        <v>9</v>
      </c>
      <c r="AN3201" s="16">
        <v>10</v>
      </c>
      <c r="AO3201" s="16">
        <v>8</v>
      </c>
      <c r="AP3201" s="16">
        <v>9</v>
      </c>
      <c r="AQ3201" s="16">
        <v>3</v>
      </c>
      <c r="AR3201" s="16">
        <v>2</v>
      </c>
      <c r="AS3201" s="16">
        <v>1</v>
      </c>
      <c r="AT3201" s="16">
        <v>4</v>
      </c>
      <c r="AU3201">
        <v>1</v>
      </c>
      <c r="AV3201">
        <v>0</v>
      </c>
      <c r="AW3201">
        <v>0</v>
      </c>
      <c r="AX3201">
        <v>0</v>
      </c>
      <c r="AY3201">
        <v>0</v>
      </c>
      <c r="AZ3201">
        <v>0</v>
      </c>
    </row>
    <row r="3202" spans="1:52" x14ac:dyDescent="0.35">
      <c r="A3202">
        <v>18142</v>
      </c>
      <c r="B3202" t="s">
        <v>69</v>
      </c>
      <c r="C3202" t="s">
        <v>74</v>
      </c>
      <c r="D3202" t="s">
        <v>68</v>
      </c>
      <c r="E3202" t="s">
        <v>83</v>
      </c>
      <c r="F3202" t="s">
        <v>200</v>
      </c>
      <c r="G3202" t="s">
        <v>96</v>
      </c>
      <c r="H3202" t="s">
        <v>98</v>
      </c>
      <c r="I3202" t="s">
        <v>207</v>
      </c>
      <c r="J3202" t="s">
        <v>111</v>
      </c>
      <c r="K3202" t="s">
        <v>117</v>
      </c>
      <c r="L3202">
        <v>7</v>
      </c>
      <c r="X3202" s="16"/>
      <c r="Y3202" t="s">
        <v>69</v>
      </c>
      <c r="AB3202">
        <v>4</v>
      </c>
      <c r="AE3202" s="16"/>
      <c r="AF3202" s="16"/>
      <c r="AG3202" s="16"/>
      <c r="AH3202" s="16"/>
      <c r="AI3202" s="16"/>
      <c r="AJ3202" s="16"/>
      <c r="AK3202">
        <v>6</v>
      </c>
      <c r="AL3202" s="16">
        <v>6</v>
      </c>
      <c r="AM3202" s="16">
        <v>3</v>
      </c>
      <c r="AN3202" s="16">
        <v>7</v>
      </c>
      <c r="AO3202" s="16">
        <v>4</v>
      </c>
      <c r="AP3202" s="16">
        <v>4</v>
      </c>
      <c r="AQ3202" s="16">
        <v>2</v>
      </c>
      <c r="AR3202" s="16">
        <v>4</v>
      </c>
      <c r="AS3202" s="16">
        <v>3</v>
      </c>
      <c r="AT3202" s="16">
        <v>1</v>
      </c>
      <c r="AU3202">
        <v>1</v>
      </c>
      <c r="AV3202">
        <v>0</v>
      </c>
      <c r="AW3202">
        <v>0</v>
      </c>
      <c r="AX3202">
        <v>0</v>
      </c>
      <c r="AY3202">
        <v>0</v>
      </c>
      <c r="AZ3202">
        <v>0</v>
      </c>
    </row>
    <row r="3203" spans="1:52" x14ac:dyDescent="0.35">
      <c r="A3203">
        <v>18143</v>
      </c>
      <c r="B3203" t="s">
        <v>69</v>
      </c>
      <c r="C3203" t="s">
        <v>74</v>
      </c>
      <c r="D3203" t="s">
        <v>68</v>
      </c>
      <c r="E3203" t="s">
        <v>77</v>
      </c>
      <c r="F3203" t="s">
        <v>196</v>
      </c>
      <c r="G3203" t="s">
        <v>96</v>
      </c>
      <c r="H3203" t="s">
        <v>97</v>
      </c>
      <c r="I3203" t="s">
        <v>206</v>
      </c>
      <c r="J3203" t="s">
        <v>111</v>
      </c>
      <c r="K3203" t="s">
        <v>202</v>
      </c>
      <c r="L3203">
        <v>9</v>
      </c>
      <c r="X3203" s="16"/>
      <c r="Y3203" t="s">
        <v>68</v>
      </c>
      <c r="Z3203">
        <v>7</v>
      </c>
      <c r="AA3203">
        <v>5</v>
      </c>
      <c r="AB3203">
        <v>4</v>
      </c>
      <c r="AC3203">
        <v>9</v>
      </c>
      <c r="AD3203" t="s">
        <v>128</v>
      </c>
      <c r="AE3203" s="16">
        <v>4</v>
      </c>
      <c r="AF3203" s="16">
        <v>5</v>
      </c>
      <c r="AG3203" s="16">
        <v>4</v>
      </c>
      <c r="AH3203" s="16">
        <v>4</v>
      </c>
      <c r="AI3203" s="16">
        <v>3</v>
      </c>
      <c r="AJ3203" s="16"/>
      <c r="AK3203">
        <v>10</v>
      </c>
      <c r="AL3203" s="16">
        <v>9</v>
      </c>
      <c r="AM3203" s="16">
        <v>7</v>
      </c>
      <c r="AN3203" s="16">
        <v>10</v>
      </c>
      <c r="AO3203" s="16">
        <v>8</v>
      </c>
      <c r="AP3203" s="16">
        <v>9</v>
      </c>
      <c r="AQ3203" s="16">
        <v>4</v>
      </c>
      <c r="AR3203" s="16">
        <v>1</v>
      </c>
      <c r="AS3203" s="16">
        <v>3</v>
      </c>
      <c r="AT3203" s="16">
        <v>2</v>
      </c>
      <c r="AU3203">
        <v>0</v>
      </c>
      <c r="AV3203">
        <v>1</v>
      </c>
      <c r="AW3203">
        <v>0</v>
      </c>
      <c r="AX3203">
        <v>1</v>
      </c>
      <c r="AY3203">
        <v>0</v>
      </c>
      <c r="AZ3203">
        <v>0</v>
      </c>
    </row>
    <row r="3204" spans="1:52" x14ac:dyDescent="0.35">
      <c r="A3204">
        <v>18146</v>
      </c>
      <c r="B3204" t="s">
        <v>69</v>
      </c>
      <c r="C3204" t="s">
        <v>74</v>
      </c>
      <c r="D3204" t="s">
        <v>68</v>
      </c>
      <c r="E3204" t="s">
        <v>83</v>
      </c>
      <c r="F3204" t="s">
        <v>196</v>
      </c>
      <c r="G3204" t="s">
        <v>96</v>
      </c>
      <c r="H3204" t="s">
        <v>97</v>
      </c>
      <c r="I3204" t="s">
        <v>209</v>
      </c>
      <c r="J3204" t="s">
        <v>111</v>
      </c>
      <c r="K3204" t="s">
        <v>202</v>
      </c>
      <c r="L3204">
        <v>3</v>
      </c>
      <c r="X3204" s="16"/>
      <c r="Y3204" t="s">
        <v>69</v>
      </c>
      <c r="AB3204">
        <v>5</v>
      </c>
      <c r="AE3204" s="16"/>
      <c r="AF3204" s="16"/>
      <c r="AG3204" s="16"/>
      <c r="AH3204" s="16"/>
      <c r="AI3204" s="16"/>
      <c r="AJ3204" s="16"/>
      <c r="AK3204">
        <v>5</v>
      </c>
      <c r="AL3204" s="16">
        <v>7</v>
      </c>
      <c r="AM3204" s="16">
        <v>6</v>
      </c>
      <c r="AN3204" s="16">
        <v>7</v>
      </c>
      <c r="AO3204" s="16">
        <v>8</v>
      </c>
      <c r="AP3204" s="16">
        <v>6</v>
      </c>
      <c r="AQ3204" s="16">
        <v>2</v>
      </c>
      <c r="AR3204" s="16">
        <v>4</v>
      </c>
      <c r="AS3204" s="16">
        <v>1</v>
      </c>
      <c r="AT3204" s="16">
        <v>3</v>
      </c>
      <c r="AU3204">
        <v>1</v>
      </c>
      <c r="AV3204">
        <v>1</v>
      </c>
      <c r="AW3204">
        <v>0</v>
      </c>
      <c r="AX3204">
        <v>0</v>
      </c>
      <c r="AY3204">
        <v>0</v>
      </c>
      <c r="AZ3204">
        <v>0</v>
      </c>
    </row>
    <row r="3205" spans="1:52" x14ac:dyDescent="0.35">
      <c r="A3205">
        <v>18150</v>
      </c>
      <c r="B3205" t="s">
        <v>69</v>
      </c>
      <c r="C3205" t="s">
        <v>74</v>
      </c>
      <c r="D3205" t="s">
        <v>68</v>
      </c>
      <c r="E3205" t="s">
        <v>85</v>
      </c>
      <c r="F3205" t="s">
        <v>198</v>
      </c>
      <c r="G3205" t="s">
        <v>93</v>
      </c>
      <c r="H3205" t="s">
        <v>99</v>
      </c>
      <c r="I3205" t="s">
        <v>199</v>
      </c>
      <c r="J3205" t="s">
        <v>111</v>
      </c>
      <c r="K3205" t="s">
        <v>113</v>
      </c>
      <c r="L3205">
        <v>9</v>
      </c>
      <c r="X3205" s="16"/>
      <c r="Y3205" t="s">
        <v>69</v>
      </c>
      <c r="AB3205">
        <v>5</v>
      </c>
      <c r="AE3205" s="16"/>
      <c r="AF3205" s="16"/>
      <c r="AG3205" s="16"/>
      <c r="AH3205" s="16"/>
      <c r="AI3205" s="16"/>
      <c r="AJ3205" s="16"/>
      <c r="AK3205">
        <v>8</v>
      </c>
      <c r="AL3205" s="16">
        <v>9</v>
      </c>
      <c r="AM3205" s="16">
        <v>7</v>
      </c>
      <c r="AN3205" s="16">
        <v>9</v>
      </c>
      <c r="AO3205" s="16">
        <v>8</v>
      </c>
      <c r="AP3205" s="16">
        <v>8</v>
      </c>
      <c r="AQ3205" s="16">
        <v>4</v>
      </c>
      <c r="AR3205" s="16">
        <v>3</v>
      </c>
      <c r="AS3205" s="16">
        <v>2</v>
      </c>
      <c r="AT3205" s="16">
        <v>1</v>
      </c>
      <c r="AU3205">
        <v>1</v>
      </c>
      <c r="AV3205">
        <v>0</v>
      </c>
      <c r="AW3205">
        <v>0</v>
      </c>
      <c r="AX3205">
        <v>0</v>
      </c>
      <c r="AY3205">
        <v>0</v>
      </c>
      <c r="AZ3205">
        <v>0</v>
      </c>
    </row>
    <row r="3206" spans="1:52" x14ac:dyDescent="0.35">
      <c r="A3206">
        <v>18154</v>
      </c>
      <c r="B3206" t="s">
        <v>69</v>
      </c>
      <c r="C3206" t="s">
        <v>74</v>
      </c>
      <c r="D3206" t="s">
        <v>68</v>
      </c>
      <c r="E3206" t="s">
        <v>84</v>
      </c>
      <c r="F3206" t="s">
        <v>198</v>
      </c>
      <c r="G3206" t="s">
        <v>95</v>
      </c>
      <c r="H3206" t="s">
        <v>99</v>
      </c>
      <c r="I3206" t="s">
        <v>209</v>
      </c>
      <c r="J3206" t="s">
        <v>111</v>
      </c>
      <c r="K3206" t="s">
        <v>202</v>
      </c>
      <c r="L3206">
        <v>9</v>
      </c>
      <c r="X3206" s="16"/>
      <c r="Y3206" t="s">
        <v>69</v>
      </c>
      <c r="AB3206">
        <v>4</v>
      </c>
      <c r="AE3206" s="16"/>
      <c r="AF3206" s="16"/>
      <c r="AG3206" s="16"/>
      <c r="AH3206" s="16"/>
      <c r="AI3206" s="16"/>
      <c r="AJ3206" s="16"/>
      <c r="AK3206">
        <v>10</v>
      </c>
      <c r="AL3206" s="16">
        <v>9</v>
      </c>
      <c r="AM3206" s="16">
        <v>7</v>
      </c>
      <c r="AN3206" s="16">
        <v>7</v>
      </c>
      <c r="AO3206" s="16">
        <v>9</v>
      </c>
      <c r="AP3206" s="16">
        <v>9</v>
      </c>
      <c r="AQ3206" s="16">
        <v>1</v>
      </c>
      <c r="AR3206" s="16">
        <v>3</v>
      </c>
      <c r="AS3206" s="16">
        <v>2</v>
      </c>
      <c r="AT3206" s="16">
        <v>4</v>
      </c>
      <c r="AU3206">
        <v>0</v>
      </c>
      <c r="AV3206">
        <v>0</v>
      </c>
      <c r="AW3206">
        <v>1</v>
      </c>
      <c r="AX3206">
        <v>0</v>
      </c>
      <c r="AY3206">
        <v>0</v>
      </c>
      <c r="AZ3206">
        <v>0</v>
      </c>
    </row>
    <row r="3207" spans="1:52" x14ac:dyDescent="0.35">
      <c r="A3207">
        <v>18157</v>
      </c>
      <c r="B3207" t="s">
        <v>69</v>
      </c>
      <c r="C3207" t="s">
        <v>74</v>
      </c>
      <c r="D3207" t="s">
        <v>68</v>
      </c>
      <c r="E3207" t="s">
        <v>80</v>
      </c>
      <c r="F3207" t="s">
        <v>196</v>
      </c>
      <c r="G3207" t="s">
        <v>95</v>
      </c>
      <c r="H3207" t="s">
        <v>99</v>
      </c>
      <c r="I3207" t="s">
        <v>199</v>
      </c>
      <c r="J3207" t="s">
        <v>111</v>
      </c>
      <c r="K3207" t="s">
        <v>202</v>
      </c>
      <c r="L3207">
        <v>6</v>
      </c>
      <c r="X3207" s="16"/>
      <c r="Y3207" t="s">
        <v>69</v>
      </c>
      <c r="AB3207">
        <v>4</v>
      </c>
      <c r="AE3207" s="16"/>
      <c r="AF3207" s="16"/>
      <c r="AG3207" s="16"/>
      <c r="AH3207" s="16"/>
      <c r="AI3207" s="16"/>
      <c r="AJ3207" s="16"/>
      <c r="AK3207">
        <v>7</v>
      </c>
      <c r="AL3207" s="16">
        <v>7</v>
      </c>
      <c r="AM3207" s="16">
        <v>10</v>
      </c>
      <c r="AN3207" s="16">
        <v>8</v>
      </c>
      <c r="AO3207" s="16">
        <v>7</v>
      </c>
      <c r="AP3207" s="16">
        <v>7</v>
      </c>
      <c r="AQ3207" s="16">
        <v>2</v>
      </c>
      <c r="AR3207" s="16">
        <v>1</v>
      </c>
      <c r="AS3207" s="16">
        <v>4</v>
      </c>
      <c r="AT3207" s="16">
        <v>3</v>
      </c>
      <c r="AU3207">
        <v>0</v>
      </c>
      <c r="AV3207">
        <v>0</v>
      </c>
      <c r="AW3207">
        <v>1</v>
      </c>
      <c r="AX3207">
        <v>0</v>
      </c>
      <c r="AY3207">
        <v>0</v>
      </c>
      <c r="AZ3207">
        <v>0</v>
      </c>
    </row>
    <row r="3208" spans="1:52" x14ac:dyDescent="0.35">
      <c r="A3208">
        <v>18160</v>
      </c>
      <c r="B3208" t="s">
        <v>69</v>
      </c>
      <c r="C3208" t="s">
        <v>74</v>
      </c>
      <c r="D3208" t="s">
        <v>68</v>
      </c>
      <c r="E3208" t="s">
        <v>84</v>
      </c>
      <c r="F3208" t="s">
        <v>200</v>
      </c>
      <c r="G3208" t="s">
        <v>93</v>
      </c>
      <c r="H3208" t="s">
        <v>98</v>
      </c>
      <c r="I3208" t="s">
        <v>199</v>
      </c>
      <c r="J3208" t="s">
        <v>110</v>
      </c>
      <c r="K3208" t="s">
        <v>202</v>
      </c>
      <c r="L3208">
        <v>9</v>
      </c>
      <c r="P3208">
        <v>7</v>
      </c>
      <c r="Q3208">
        <v>8</v>
      </c>
      <c r="R3208">
        <v>8</v>
      </c>
      <c r="S3208">
        <v>5</v>
      </c>
      <c r="T3208">
        <v>9</v>
      </c>
      <c r="U3208">
        <v>9</v>
      </c>
      <c r="V3208" t="s">
        <v>124</v>
      </c>
      <c r="X3208">
        <v>5</v>
      </c>
      <c r="Y3208" t="s">
        <v>69</v>
      </c>
      <c r="AB3208">
        <v>4</v>
      </c>
      <c r="AE3208" s="16"/>
      <c r="AF3208" s="16"/>
      <c r="AG3208" s="16"/>
      <c r="AH3208" s="16"/>
      <c r="AI3208" s="16"/>
      <c r="AJ3208" s="16"/>
      <c r="AL3208" s="16"/>
      <c r="AM3208" s="16"/>
      <c r="AN3208" s="16"/>
      <c r="AO3208" s="16"/>
      <c r="AP3208" s="16"/>
      <c r="AQ3208" s="16"/>
      <c r="AR3208" s="16"/>
      <c r="AS3208" s="16"/>
      <c r="AT3208" s="16"/>
      <c r="AU3208">
        <v>1</v>
      </c>
      <c r="AV3208">
        <v>0</v>
      </c>
      <c r="AW3208">
        <v>0</v>
      </c>
      <c r="AX3208">
        <v>0</v>
      </c>
      <c r="AY3208">
        <v>0</v>
      </c>
      <c r="AZ3208">
        <v>0</v>
      </c>
    </row>
    <row r="3209" spans="1:52" x14ac:dyDescent="0.35">
      <c r="A3209">
        <v>18161</v>
      </c>
      <c r="B3209" t="s">
        <v>69</v>
      </c>
      <c r="C3209" t="s">
        <v>74</v>
      </c>
      <c r="D3209" t="s">
        <v>68</v>
      </c>
      <c r="E3209" t="s">
        <v>85</v>
      </c>
      <c r="F3209" t="s">
        <v>198</v>
      </c>
      <c r="G3209" t="s">
        <v>96</v>
      </c>
      <c r="H3209" t="s">
        <v>97</v>
      </c>
      <c r="I3209" t="s">
        <v>207</v>
      </c>
      <c r="J3209" t="s">
        <v>111</v>
      </c>
      <c r="K3209" t="s">
        <v>204</v>
      </c>
      <c r="L3209">
        <v>8</v>
      </c>
      <c r="X3209" s="16"/>
      <c r="Y3209" t="s">
        <v>69</v>
      </c>
      <c r="AB3209">
        <v>3</v>
      </c>
      <c r="AE3209" s="16"/>
      <c r="AF3209" s="16"/>
      <c r="AG3209" s="16"/>
      <c r="AH3209" s="16"/>
      <c r="AI3209" s="16"/>
      <c r="AJ3209" s="16"/>
      <c r="AK3209">
        <v>9</v>
      </c>
      <c r="AL3209" s="16">
        <v>9</v>
      </c>
      <c r="AM3209" s="16">
        <v>10</v>
      </c>
      <c r="AN3209" s="16">
        <v>8</v>
      </c>
      <c r="AO3209" s="16">
        <v>8</v>
      </c>
      <c r="AP3209" s="16">
        <v>9</v>
      </c>
      <c r="AQ3209" s="16">
        <v>1</v>
      </c>
      <c r="AR3209" s="16">
        <v>4</v>
      </c>
      <c r="AS3209" s="16">
        <v>3</v>
      </c>
      <c r="AT3209" s="16">
        <v>2</v>
      </c>
      <c r="AU3209">
        <v>1</v>
      </c>
      <c r="AV3209">
        <v>0</v>
      </c>
      <c r="AW3209">
        <v>0</v>
      </c>
      <c r="AX3209">
        <v>0</v>
      </c>
      <c r="AY3209">
        <v>0</v>
      </c>
      <c r="AZ3209">
        <v>0</v>
      </c>
    </row>
    <row r="3210" spans="1:52" x14ac:dyDescent="0.35">
      <c r="A3210">
        <v>18163</v>
      </c>
      <c r="B3210" t="s">
        <v>69</v>
      </c>
      <c r="C3210" t="s">
        <v>74</v>
      </c>
      <c r="D3210" t="s">
        <v>68</v>
      </c>
      <c r="E3210" t="s">
        <v>85</v>
      </c>
      <c r="F3210" t="s">
        <v>196</v>
      </c>
      <c r="G3210" t="s">
        <v>96</v>
      </c>
      <c r="H3210" t="s">
        <v>99</v>
      </c>
      <c r="I3210" t="s">
        <v>197</v>
      </c>
      <c r="J3210" t="s">
        <v>111</v>
      </c>
      <c r="K3210" t="s">
        <v>202</v>
      </c>
      <c r="L3210">
        <v>9</v>
      </c>
      <c r="X3210" s="16"/>
      <c r="Y3210" t="s">
        <v>69</v>
      </c>
      <c r="AB3210">
        <v>5</v>
      </c>
      <c r="AE3210" s="16"/>
      <c r="AF3210" s="16"/>
      <c r="AG3210" s="16"/>
      <c r="AH3210" s="16"/>
      <c r="AI3210" s="16"/>
      <c r="AJ3210" s="16"/>
      <c r="AK3210">
        <v>10</v>
      </c>
      <c r="AL3210" s="16">
        <v>10</v>
      </c>
      <c r="AM3210" s="16">
        <v>7</v>
      </c>
      <c r="AN3210" s="16">
        <v>7</v>
      </c>
      <c r="AO3210" s="16">
        <v>8</v>
      </c>
      <c r="AP3210" s="16">
        <v>9</v>
      </c>
      <c r="AQ3210" s="16">
        <v>1</v>
      </c>
      <c r="AR3210" s="16">
        <v>3</v>
      </c>
      <c r="AS3210" s="16">
        <v>4</v>
      </c>
      <c r="AT3210" s="16">
        <v>2</v>
      </c>
      <c r="AU3210">
        <v>0</v>
      </c>
      <c r="AV3210">
        <v>0</v>
      </c>
      <c r="AW3210">
        <v>0</v>
      </c>
      <c r="AX3210">
        <v>0</v>
      </c>
      <c r="AY3210">
        <v>1</v>
      </c>
      <c r="AZ3210">
        <v>0</v>
      </c>
    </row>
    <row r="3211" spans="1:52" x14ac:dyDescent="0.35">
      <c r="A3211">
        <v>18164</v>
      </c>
      <c r="B3211" t="s">
        <v>69</v>
      </c>
      <c r="C3211" t="s">
        <v>74</v>
      </c>
      <c r="D3211" t="s">
        <v>68</v>
      </c>
      <c r="E3211" t="s">
        <v>83</v>
      </c>
      <c r="F3211" t="s">
        <v>200</v>
      </c>
      <c r="G3211" t="s">
        <v>93</v>
      </c>
      <c r="H3211" t="s">
        <v>98</v>
      </c>
      <c r="I3211" t="s">
        <v>197</v>
      </c>
      <c r="J3211" t="s">
        <v>110</v>
      </c>
      <c r="K3211" t="s">
        <v>204</v>
      </c>
      <c r="L3211">
        <v>9</v>
      </c>
      <c r="P3211">
        <v>9</v>
      </c>
      <c r="Q3211">
        <v>9</v>
      </c>
      <c r="R3211">
        <v>10</v>
      </c>
      <c r="S3211">
        <v>8</v>
      </c>
      <c r="T3211">
        <v>8</v>
      </c>
      <c r="U3211">
        <v>9</v>
      </c>
      <c r="V3211" t="s">
        <v>123</v>
      </c>
      <c r="X3211">
        <v>3</v>
      </c>
      <c r="Y3211" t="s">
        <v>69</v>
      </c>
      <c r="AB3211">
        <v>5</v>
      </c>
      <c r="AE3211" s="16"/>
      <c r="AF3211" s="16"/>
      <c r="AG3211" s="16"/>
      <c r="AH3211" s="16"/>
      <c r="AI3211" s="16"/>
      <c r="AJ3211" s="16"/>
      <c r="AL3211" s="16"/>
      <c r="AM3211" s="16"/>
      <c r="AN3211" s="16"/>
      <c r="AO3211" s="16"/>
      <c r="AP3211" s="16"/>
      <c r="AQ3211" s="16"/>
      <c r="AR3211" s="16"/>
      <c r="AS3211" s="16"/>
      <c r="AT3211" s="16"/>
      <c r="AU3211">
        <v>1</v>
      </c>
      <c r="AV3211">
        <v>0</v>
      </c>
      <c r="AW3211">
        <v>0</v>
      </c>
      <c r="AX3211">
        <v>0</v>
      </c>
      <c r="AY3211">
        <v>0</v>
      </c>
      <c r="AZ3211">
        <v>0</v>
      </c>
    </row>
    <row r="3212" spans="1:52" x14ac:dyDescent="0.35">
      <c r="A3212">
        <v>18168</v>
      </c>
      <c r="B3212" t="s">
        <v>69</v>
      </c>
      <c r="C3212" t="s">
        <v>74</v>
      </c>
      <c r="D3212" t="s">
        <v>68</v>
      </c>
      <c r="E3212" t="s">
        <v>76</v>
      </c>
      <c r="F3212" t="s">
        <v>200</v>
      </c>
      <c r="G3212" t="s">
        <v>96</v>
      </c>
      <c r="H3212" t="s">
        <v>99</v>
      </c>
      <c r="I3212" t="s">
        <v>203</v>
      </c>
      <c r="J3212" t="s">
        <v>111</v>
      </c>
      <c r="K3212" t="s">
        <v>113</v>
      </c>
      <c r="L3212">
        <v>9</v>
      </c>
      <c r="X3212" s="16"/>
      <c r="Y3212" t="s">
        <v>69</v>
      </c>
      <c r="AB3212">
        <v>4</v>
      </c>
      <c r="AE3212" s="16"/>
      <c r="AF3212" s="16"/>
      <c r="AG3212" s="16"/>
      <c r="AH3212" s="16"/>
      <c r="AI3212" s="16"/>
      <c r="AJ3212" s="16"/>
      <c r="AK3212">
        <v>10</v>
      </c>
      <c r="AL3212" s="16">
        <v>9</v>
      </c>
      <c r="AM3212" s="16">
        <v>10</v>
      </c>
      <c r="AN3212" s="16">
        <v>8</v>
      </c>
      <c r="AO3212" s="16">
        <v>8</v>
      </c>
      <c r="AP3212" s="16">
        <v>9</v>
      </c>
      <c r="AQ3212" s="16">
        <v>1</v>
      </c>
      <c r="AR3212" s="16">
        <v>4</v>
      </c>
      <c r="AS3212" s="16">
        <v>2</v>
      </c>
      <c r="AT3212" s="16">
        <v>3</v>
      </c>
      <c r="AU3212">
        <v>1</v>
      </c>
      <c r="AV3212">
        <v>0</v>
      </c>
      <c r="AW3212">
        <v>0</v>
      </c>
      <c r="AX3212">
        <v>0</v>
      </c>
      <c r="AY3212">
        <v>1</v>
      </c>
      <c r="AZ3212">
        <v>0</v>
      </c>
    </row>
    <row r="3213" spans="1:52" x14ac:dyDescent="0.35">
      <c r="A3213">
        <v>18169</v>
      </c>
      <c r="B3213" t="s">
        <v>69</v>
      </c>
      <c r="C3213" t="s">
        <v>74</v>
      </c>
      <c r="D3213" t="s">
        <v>68</v>
      </c>
      <c r="E3213" t="s">
        <v>86</v>
      </c>
      <c r="F3213" t="s">
        <v>208</v>
      </c>
      <c r="G3213" t="s">
        <v>95</v>
      </c>
      <c r="H3213" t="s">
        <v>98</v>
      </c>
      <c r="I3213" t="s">
        <v>203</v>
      </c>
      <c r="J3213" t="s">
        <v>111</v>
      </c>
      <c r="K3213" t="s">
        <v>204</v>
      </c>
      <c r="L3213">
        <v>10</v>
      </c>
      <c r="X3213" s="16"/>
      <c r="Y3213" t="s">
        <v>68</v>
      </c>
      <c r="Z3213">
        <v>10</v>
      </c>
      <c r="AA3213">
        <v>5</v>
      </c>
      <c r="AB3213">
        <v>4</v>
      </c>
      <c r="AC3213">
        <v>9</v>
      </c>
      <c r="AD3213" t="s">
        <v>128</v>
      </c>
      <c r="AE3213" s="16">
        <v>5</v>
      </c>
      <c r="AF3213" s="16">
        <v>5</v>
      </c>
      <c r="AG3213" s="16">
        <v>4</v>
      </c>
      <c r="AH3213" s="16">
        <v>5</v>
      </c>
      <c r="AI3213" s="16">
        <v>3</v>
      </c>
      <c r="AJ3213" s="16"/>
      <c r="AK3213">
        <v>9</v>
      </c>
      <c r="AL3213" s="16">
        <v>9</v>
      </c>
      <c r="AM3213" s="16">
        <v>8</v>
      </c>
      <c r="AN3213" s="16">
        <v>10</v>
      </c>
      <c r="AO3213" s="16">
        <v>9</v>
      </c>
      <c r="AP3213" s="16">
        <v>9</v>
      </c>
      <c r="AQ3213" s="16">
        <v>2</v>
      </c>
      <c r="AR3213" s="16">
        <v>1</v>
      </c>
      <c r="AS3213" s="16">
        <v>3</v>
      </c>
      <c r="AT3213" s="16">
        <v>4</v>
      </c>
      <c r="AU3213">
        <v>1</v>
      </c>
      <c r="AV3213">
        <v>0</v>
      </c>
      <c r="AW3213">
        <v>0</v>
      </c>
      <c r="AX3213">
        <v>0</v>
      </c>
      <c r="AY3213">
        <v>1</v>
      </c>
      <c r="AZ3213">
        <v>0</v>
      </c>
    </row>
    <row r="3214" spans="1:52" x14ac:dyDescent="0.35">
      <c r="A3214">
        <v>18170</v>
      </c>
      <c r="B3214" t="s">
        <v>69</v>
      </c>
      <c r="C3214" t="s">
        <v>74</v>
      </c>
      <c r="D3214" t="s">
        <v>68</v>
      </c>
      <c r="E3214" t="s">
        <v>80</v>
      </c>
      <c r="F3214" t="s">
        <v>200</v>
      </c>
      <c r="G3214" t="s">
        <v>96</v>
      </c>
      <c r="H3214" t="s">
        <v>97</v>
      </c>
      <c r="I3214" t="s">
        <v>205</v>
      </c>
      <c r="J3214" t="s">
        <v>111</v>
      </c>
      <c r="K3214" t="s">
        <v>117</v>
      </c>
      <c r="L3214">
        <v>10</v>
      </c>
      <c r="X3214" s="16"/>
      <c r="Y3214" t="s">
        <v>69</v>
      </c>
      <c r="AB3214">
        <v>4</v>
      </c>
      <c r="AE3214" s="16"/>
      <c r="AF3214" s="16"/>
      <c r="AG3214" s="16"/>
      <c r="AH3214" s="16"/>
      <c r="AI3214" s="16"/>
      <c r="AJ3214" s="16"/>
      <c r="AK3214">
        <v>9</v>
      </c>
      <c r="AL3214" s="16">
        <v>7</v>
      </c>
      <c r="AM3214" s="16">
        <v>8</v>
      </c>
      <c r="AN3214" s="16">
        <v>9</v>
      </c>
      <c r="AO3214" s="16">
        <v>8</v>
      </c>
      <c r="AP3214" s="16">
        <v>9</v>
      </c>
      <c r="AQ3214" s="16">
        <v>1</v>
      </c>
      <c r="AR3214" s="16">
        <v>3</v>
      </c>
      <c r="AS3214" s="16">
        <v>4</v>
      </c>
      <c r="AT3214" s="16">
        <v>2</v>
      </c>
      <c r="AU3214">
        <v>1</v>
      </c>
      <c r="AV3214">
        <v>0</v>
      </c>
      <c r="AW3214">
        <v>0</v>
      </c>
      <c r="AX3214">
        <v>1</v>
      </c>
      <c r="AY3214">
        <v>0</v>
      </c>
      <c r="AZ3214">
        <v>0</v>
      </c>
    </row>
    <row r="3215" spans="1:52" x14ac:dyDescent="0.35">
      <c r="A3215">
        <v>18171</v>
      </c>
      <c r="B3215" t="s">
        <v>69</v>
      </c>
      <c r="C3215" t="s">
        <v>74</v>
      </c>
      <c r="D3215" t="s">
        <v>68</v>
      </c>
      <c r="E3215" t="s">
        <v>78</v>
      </c>
      <c r="F3215" t="s">
        <v>196</v>
      </c>
      <c r="G3215" t="s">
        <v>95</v>
      </c>
      <c r="H3215" t="s">
        <v>98</v>
      </c>
      <c r="I3215" t="s">
        <v>205</v>
      </c>
      <c r="J3215" t="s">
        <v>111</v>
      </c>
      <c r="K3215" t="s">
        <v>202</v>
      </c>
      <c r="L3215">
        <v>9</v>
      </c>
      <c r="X3215" s="16"/>
      <c r="Y3215" t="s">
        <v>68</v>
      </c>
      <c r="Z3215">
        <v>10</v>
      </c>
      <c r="AA3215">
        <v>4</v>
      </c>
      <c r="AB3215">
        <v>5</v>
      </c>
      <c r="AC3215">
        <v>10</v>
      </c>
      <c r="AD3215" t="s">
        <v>129</v>
      </c>
      <c r="AE3215" s="16">
        <v>5</v>
      </c>
      <c r="AF3215" s="16">
        <v>5</v>
      </c>
      <c r="AG3215" s="16">
        <v>5</v>
      </c>
      <c r="AH3215" s="16">
        <v>4</v>
      </c>
      <c r="AI3215" s="16"/>
      <c r="AJ3215" s="16">
        <v>4</v>
      </c>
      <c r="AK3215">
        <v>10</v>
      </c>
      <c r="AL3215" s="16">
        <v>10</v>
      </c>
      <c r="AM3215" s="16">
        <v>10</v>
      </c>
      <c r="AN3215" s="16">
        <v>7</v>
      </c>
      <c r="AO3215" s="16">
        <v>7</v>
      </c>
      <c r="AP3215" s="16">
        <v>10</v>
      </c>
      <c r="AQ3215" s="16">
        <v>1</v>
      </c>
      <c r="AR3215" s="16">
        <v>3</v>
      </c>
      <c r="AS3215" s="16">
        <v>2</v>
      </c>
      <c r="AT3215" s="16">
        <v>4</v>
      </c>
      <c r="AU3215">
        <v>1</v>
      </c>
      <c r="AV3215">
        <v>1</v>
      </c>
      <c r="AW3215">
        <v>0</v>
      </c>
      <c r="AX3215">
        <v>0</v>
      </c>
      <c r="AY3215">
        <v>0</v>
      </c>
      <c r="AZ3215">
        <v>0</v>
      </c>
    </row>
    <row r="3216" spans="1:52" x14ac:dyDescent="0.35">
      <c r="A3216">
        <v>18174</v>
      </c>
      <c r="B3216" t="s">
        <v>69</v>
      </c>
      <c r="C3216" t="s">
        <v>74</v>
      </c>
      <c r="D3216" t="s">
        <v>68</v>
      </c>
      <c r="E3216" t="s">
        <v>81</v>
      </c>
      <c r="F3216" t="s">
        <v>196</v>
      </c>
      <c r="G3216" t="s">
        <v>96</v>
      </c>
      <c r="H3216" t="s">
        <v>98</v>
      </c>
      <c r="I3216" t="s">
        <v>207</v>
      </c>
      <c r="J3216" t="s">
        <v>111</v>
      </c>
      <c r="K3216" t="s">
        <v>202</v>
      </c>
      <c r="L3216">
        <v>8</v>
      </c>
      <c r="X3216" s="16"/>
      <c r="Y3216" t="s">
        <v>68</v>
      </c>
      <c r="Z3216">
        <v>8</v>
      </c>
      <c r="AA3216">
        <v>5</v>
      </c>
      <c r="AB3216">
        <v>4</v>
      </c>
      <c r="AC3216">
        <v>10</v>
      </c>
      <c r="AD3216" t="s">
        <v>128</v>
      </c>
      <c r="AE3216" s="16">
        <v>5</v>
      </c>
      <c r="AF3216" s="16">
        <v>3</v>
      </c>
      <c r="AG3216" s="16">
        <v>5</v>
      </c>
      <c r="AH3216" s="16">
        <v>5</v>
      </c>
      <c r="AI3216" s="16">
        <v>1</v>
      </c>
      <c r="AJ3216" s="16"/>
      <c r="AK3216">
        <v>9</v>
      </c>
      <c r="AL3216" s="16">
        <v>8</v>
      </c>
      <c r="AM3216" s="16">
        <v>8</v>
      </c>
      <c r="AN3216" s="16">
        <v>8</v>
      </c>
      <c r="AO3216" s="16">
        <v>9</v>
      </c>
      <c r="AP3216" s="16">
        <v>9</v>
      </c>
      <c r="AQ3216" s="16">
        <v>4</v>
      </c>
      <c r="AR3216" s="16">
        <v>2</v>
      </c>
      <c r="AS3216" s="16">
        <v>3</v>
      </c>
      <c r="AT3216" s="16">
        <v>1</v>
      </c>
      <c r="AU3216">
        <v>1</v>
      </c>
      <c r="AV3216">
        <v>1</v>
      </c>
      <c r="AW3216">
        <v>0</v>
      </c>
      <c r="AX3216">
        <v>0</v>
      </c>
      <c r="AY3216">
        <v>0</v>
      </c>
      <c r="AZ3216">
        <v>0</v>
      </c>
    </row>
    <row r="3217" spans="1:52" x14ac:dyDescent="0.35">
      <c r="A3217">
        <v>18175</v>
      </c>
      <c r="B3217" t="s">
        <v>69</v>
      </c>
      <c r="C3217" t="s">
        <v>74</v>
      </c>
      <c r="D3217" t="s">
        <v>68</v>
      </c>
      <c r="E3217" t="s">
        <v>78</v>
      </c>
      <c r="F3217" t="s">
        <v>198</v>
      </c>
      <c r="G3217" t="s">
        <v>96</v>
      </c>
      <c r="H3217" t="s">
        <v>99</v>
      </c>
      <c r="I3217" t="s">
        <v>203</v>
      </c>
      <c r="J3217" t="s">
        <v>111</v>
      </c>
      <c r="K3217" t="s">
        <v>116</v>
      </c>
      <c r="L3217">
        <v>6</v>
      </c>
      <c r="X3217" s="16"/>
      <c r="Y3217" t="s">
        <v>68</v>
      </c>
      <c r="Z3217">
        <v>7</v>
      </c>
      <c r="AA3217">
        <v>3</v>
      </c>
      <c r="AB3217">
        <v>5</v>
      </c>
      <c r="AC3217">
        <v>6</v>
      </c>
      <c r="AD3217" t="s">
        <v>128</v>
      </c>
      <c r="AE3217" s="16">
        <v>5</v>
      </c>
      <c r="AF3217" s="16">
        <v>4</v>
      </c>
      <c r="AG3217" s="16">
        <v>4</v>
      </c>
      <c r="AH3217" s="16">
        <v>3</v>
      </c>
      <c r="AI3217" s="16">
        <v>1</v>
      </c>
      <c r="AJ3217" s="16"/>
      <c r="AK3217">
        <v>5</v>
      </c>
      <c r="AL3217" s="16">
        <v>7</v>
      </c>
      <c r="AM3217" s="16">
        <v>5</v>
      </c>
      <c r="AN3217" s="16">
        <v>2</v>
      </c>
      <c r="AO3217" s="16">
        <v>2</v>
      </c>
      <c r="AP3217" s="16">
        <v>7</v>
      </c>
      <c r="AQ3217" s="16">
        <v>3</v>
      </c>
      <c r="AR3217" s="16">
        <v>2</v>
      </c>
      <c r="AS3217" s="16">
        <v>1</v>
      </c>
      <c r="AT3217" s="16">
        <v>4</v>
      </c>
      <c r="AU3217">
        <v>1</v>
      </c>
      <c r="AV3217">
        <v>1</v>
      </c>
      <c r="AW3217">
        <v>1</v>
      </c>
      <c r="AX3217">
        <v>1</v>
      </c>
      <c r="AY3217">
        <v>0</v>
      </c>
      <c r="AZ3217">
        <v>0</v>
      </c>
    </row>
    <row r="3218" spans="1:52" x14ac:dyDescent="0.35">
      <c r="A3218">
        <v>18177</v>
      </c>
      <c r="B3218" t="s">
        <v>69</v>
      </c>
      <c r="C3218" t="s">
        <v>74</v>
      </c>
      <c r="D3218" t="s">
        <v>68</v>
      </c>
      <c r="E3218" t="s">
        <v>80</v>
      </c>
      <c r="F3218" t="s">
        <v>200</v>
      </c>
      <c r="G3218" t="s">
        <v>95</v>
      </c>
      <c r="H3218" t="s">
        <v>97</v>
      </c>
      <c r="I3218" t="s">
        <v>205</v>
      </c>
      <c r="J3218" t="s">
        <v>111</v>
      </c>
      <c r="K3218" t="s">
        <v>202</v>
      </c>
      <c r="L3218">
        <v>9</v>
      </c>
      <c r="X3218" s="16"/>
      <c r="Y3218" t="s">
        <v>68</v>
      </c>
      <c r="Z3218">
        <v>10</v>
      </c>
      <c r="AA3218">
        <v>5</v>
      </c>
      <c r="AB3218">
        <v>5</v>
      </c>
      <c r="AC3218">
        <v>9</v>
      </c>
      <c r="AD3218" t="s">
        <v>128</v>
      </c>
      <c r="AE3218" s="16">
        <v>2</v>
      </c>
      <c r="AF3218" s="16">
        <v>3</v>
      </c>
      <c r="AG3218" s="16">
        <v>2</v>
      </c>
      <c r="AH3218" s="16">
        <v>3</v>
      </c>
      <c r="AI3218" s="16">
        <v>1</v>
      </c>
      <c r="AJ3218" s="16"/>
      <c r="AK3218">
        <v>10</v>
      </c>
      <c r="AL3218" s="16">
        <v>10</v>
      </c>
      <c r="AM3218" s="16">
        <v>7</v>
      </c>
      <c r="AN3218" s="16">
        <v>10</v>
      </c>
      <c r="AO3218" s="16">
        <v>9</v>
      </c>
      <c r="AP3218" s="16">
        <v>9</v>
      </c>
      <c r="AQ3218" s="16">
        <v>2</v>
      </c>
      <c r="AR3218" s="16">
        <v>1</v>
      </c>
      <c r="AS3218" s="16">
        <v>3</v>
      </c>
      <c r="AT3218" s="16">
        <v>4</v>
      </c>
      <c r="AU3218">
        <v>1</v>
      </c>
      <c r="AV3218">
        <v>0</v>
      </c>
      <c r="AW3218">
        <v>0</v>
      </c>
      <c r="AX3218">
        <v>0</v>
      </c>
      <c r="AY3218">
        <v>1</v>
      </c>
      <c r="AZ3218">
        <v>0</v>
      </c>
    </row>
    <row r="3219" spans="1:52" x14ac:dyDescent="0.35">
      <c r="A3219">
        <v>18180</v>
      </c>
      <c r="B3219" t="s">
        <v>69</v>
      </c>
      <c r="C3219" t="s">
        <v>74</v>
      </c>
      <c r="D3219" t="s">
        <v>68</v>
      </c>
      <c r="E3219" t="s">
        <v>86</v>
      </c>
      <c r="F3219" t="s">
        <v>196</v>
      </c>
      <c r="G3219" t="s">
        <v>96</v>
      </c>
      <c r="H3219" t="s">
        <v>97</v>
      </c>
      <c r="I3219" t="s">
        <v>205</v>
      </c>
      <c r="J3219" t="s">
        <v>111</v>
      </c>
      <c r="K3219" t="s">
        <v>117</v>
      </c>
      <c r="L3219">
        <v>9</v>
      </c>
      <c r="X3219" s="16"/>
      <c r="Y3219" t="s">
        <v>69</v>
      </c>
      <c r="AB3219">
        <v>5</v>
      </c>
      <c r="AE3219" s="16"/>
      <c r="AF3219" s="16"/>
      <c r="AG3219" s="16"/>
      <c r="AH3219" s="16"/>
      <c r="AI3219" s="16"/>
      <c r="AJ3219" s="16"/>
      <c r="AK3219">
        <v>10</v>
      </c>
      <c r="AL3219" s="16">
        <v>10</v>
      </c>
      <c r="AM3219" s="16">
        <v>9</v>
      </c>
      <c r="AN3219" s="16">
        <v>8</v>
      </c>
      <c r="AO3219" s="16">
        <v>8</v>
      </c>
      <c r="AP3219" s="16">
        <v>9</v>
      </c>
      <c r="AQ3219" s="16">
        <v>1</v>
      </c>
      <c r="AR3219" s="16">
        <v>3</v>
      </c>
      <c r="AS3219" s="16">
        <v>2</v>
      </c>
      <c r="AT3219" s="16">
        <v>4</v>
      </c>
      <c r="AU3219">
        <v>1</v>
      </c>
      <c r="AV3219">
        <v>1</v>
      </c>
      <c r="AW3219">
        <v>0</v>
      </c>
      <c r="AX3219">
        <v>1</v>
      </c>
      <c r="AY3219">
        <v>0</v>
      </c>
      <c r="AZ3219">
        <v>0</v>
      </c>
    </row>
    <row r="3220" spans="1:52" x14ac:dyDescent="0.35">
      <c r="A3220">
        <v>18181</v>
      </c>
      <c r="B3220" t="s">
        <v>69</v>
      </c>
      <c r="C3220" t="s">
        <v>74</v>
      </c>
      <c r="D3220" t="s">
        <v>68</v>
      </c>
      <c r="E3220" t="s">
        <v>84</v>
      </c>
      <c r="F3220" t="s">
        <v>198</v>
      </c>
      <c r="G3220" t="s">
        <v>94</v>
      </c>
      <c r="H3220" t="s">
        <v>98</v>
      </c>
      <c r="I3220" t="s">
        <v>197</v>
      </c>
      <c r="J3220" t="s">
        <v>111</v>
      </c>
      <c r="K3220" t="s">
        <v>204</v>
      </c>
      <c r="L3220">
        <v>9</v>
      </c>
      <c r="X3220" s="16"/>
      <c r="Y3220" t="s">
        <v>68</v>
      </c>
      <c r="Z3220">
        <v>8</v>
      </c>
      <c r="AA3220">
        <v>5</v>
      </c>
      <c r="AB3220">
        <v>4</v>
      </c>
      <c r="AC3220">
        <v>8</v>
      </c>
      <c r="AD3220" t="s">
        <v>129</v>
      </c>
      <c r="AE3220" s="16">
        <v>5</v>
      </c>
      <c r="AF3220" s="16">
        <v>2</v>
      </c>
      <c r="AG3220" s="16">
        <v>5</v>
      </c>
      <c r="AH3220" s="16">
        <v>3</v>
      </c>
      <c r="AI3220" s="16"/>
      <c r="AJ3220" s="16">
        <v>1</v>
      </c>
      <c r="AK3220">
        <v>10</v>
      </c>
      <c r="AL3220" s="16">
        <v>10</v>
      </c>
      <c r="AM3220" s="16">
        <v>10</v>
      </c>
      <c r="AN3220" s="16">
        <v>10</v>
      </c>
      <c r="AO3220" s="16">
        <v>8</v>
      </c>
      <c r="AP3220" s="16">
        <v>9</v>
      </c>
      <c r="AQ3220" s="16">
        <v>1</v>
      </c>
      <c r="AR3220" s="16">
        <v>3</v>
      </c>
      <c r="AS3220" s="16">
        <v>2</v>
      </c>
      <c r="AT3220" s="16">
        <v>4</v>
      </c>
      <c r="AU3220">
        <v>1</v>
      </c>
      <c r="AV3220">
        <v>0</v>
      </c>
      <c r="AW3220">
        <v>0</v>
      </c>
      <c r="AX3220">
        <v>0</v>
      </c>
      <c r="AY3220">
        <v>0</v>
      </c>
      <c r="AZ3220">
        <v>0</v>
      </c>
    </row>
    <row r="3221" spans="1:52" x14ac:dyDescent="0.35">
      <c r="A3221">
        <v>18182</v>
      </c>
      <c r="B3221" t="s">
        <v>69</v>
      </c>
      <c r="C3221" t="s">
        <v>74</v>
      </c>
      <c r="D3221" t="s">
        <v>68</v>
      </c>
      <c r="E3221" t="s">
        <v>82</v>
      </c>
      <c r="F3221" t="s">
        <v>200</v>
      </c>
      <c r="G3221" t="s">
        <v>94</v>
      </c>
      <c r="H3221" t="s">
        <v>98</v>
      </c>
      <c r="I3221" t="s">
        <v>197</v>
      </c>
      <c r="J3221" t="s">
        <v>111</v>
      </c>
      <c r="K3221" t="s">
        <v>202</v>
      </c>
      <c r="L3221">
        <v>7</v>
      </c>
      <c r="X3221" s="16"/>
      <c r="Y3221" t="s">
        <v>69</v>
      </c>
      <c r="AB3221">
        <v>5</v>
      </c>
      <c r="AE3221" s="16"/>
      <c r="AF3221" s="16"/>
      <c r="AG3221" s="16"/>
      <c r="AH3221" s="16"/>
      <c r="AI3221" s="16"/>
      <c r="AJ3221" s="16"/>
      <c r="AK3221">
        <v>5</v>
      </c>
      <c r="AL3221" s="16">
        <v>4</v>
      </c>
      <c r="AM3221" s="16">
        <v>5</v>
      </c>
      <c r="AN3221" s="16">
        <v>8</v>
      </c>
      <c r="AO3221" s="16">
        <v>7</v>
      </c>
      <c r="AP3221" s="16">
        <v>6</v>
      </c>
      <c r="AQ3221" s="16">
        <v>4</v>
      </c>
      <c r="AR3221" s="16">
        <v>3</v>
      </c>
      <c r="AS3221" s="16">
        <v>2</v>
      </c>
      <c r="AT3221" s="16">
        <v>1</v>
      </c>
      <c r="AU3221">
        <v>1</v>
      </c>
      <c r="AV3221">
        <v>0</v>
      </c>
      <c r="AW3221">
        <v>0</v>
      </c>
      <c r="AX3221">
        <v>0</v>
      </c>
      <c r="AY3221">
        <v>0</v>
      </c>
      <c r="AZ3221">
        <v>0</v>
      </c>
    </row>
    <row r="3222" spans="1:52" x14ac:dyDescent="0.35">
      <c r="A3222">
        <v>18184</v>
      </c>
      <c r="B3222" t="s">
        <v>69</v>
      </c>
      <c r="C3222" t="s">
        <v>74</v>
      </c>
      <c r="D3222" t="s">
        <v>68</v>
      </c>
      <c r="E3222" t="s">
        <v>81</v>
      </c>
      <c r="F3222" t="s">
        <v>198</v>
      </c>
      <c r="G3222" t="s">
        <v>93</v>
      </c>
      <c r="H3222" t="s">
        <v>98</v>
      </c>
      <c r="I3222" t="s">
        <v>201</v>
      </c>
      <c r="J3222" t="s">
        <v>111</v>
      </c>
      <c r="K3222" t="s">
        <v>204</v>
      </c>
      <c r="L3222">
        <v>9</v>
      </c>
      <c r="X3222" s="16"/>
      <c r="Y3222" t="s">
        <v>68</v>
      </c>
      <c r="Z3222">
        <v>10</v>
      </c>
      <c r="AA3222">
        <v>5</v>
      </c>
      <c r="AB3222">
        <v>4</v>
      </c>
      <c r="AC3222">
        <v>9</v>
      </c>
      <c r="AD3222" t="s">
        <v>129</v>
      </c>
      <c r="AE3222" s="16">
        <v>4</v>
      </c>
      <c r="AF3222" s="16">
        <v>3</v>
      </c>
      <c r="AG3222" s="16">
        <v>5</v>
      </c>
      <c r="AH3222" s="16">
        <v>5</v>
      </c>
      <c r="AI3222" s="16"/>
      <c r="AJ3222" s="16">
        <v>2</v>
      </c>
      <c r="AK3222">
        <v>10</v>
      </c>
      <c r="AL3222" s="16">
        <v>10</v>
      </c>
      <c r="AM3222" s="16">
        <v>8</v>
      </c>
      <c r="AN3222" s="16">
        <v>9</v>
      </c>
      <c r="AO3222" s="16">
        <v>9</v>
      </c>
      <c r="AP3222" s="16">
        <v>10</v>
      </c>
      <c r="AQ3222" s="16">
        <v>4</v>
      </c>
      <c r="AR3222" s="16">
        <v>1</v>
      </c>
      <c r="AS3222" s="16">
        <v>3</v>
      </c>
      <c r="AT3222" s="16">
        <v>2</v>
      </c>
      <c r="AU3222">
        <v>0</v>
      </c>
      <c r="AV3222">
        <v>1</v>
      </c>
      <c r="AW3222">
        <v>0</v>
      </c>
      <c r="AX3222">
        <v>1</v>
      </c>
      <c r="AY3222">
        <v>1</v>
      </c>
      <c r="AZ3222">
        <v>0</v>
      </c>
    </row>
    <row r="3223" spans="1:52" x14ac:dyDescent="0.35">
      <c r="A3223">
        <v>18187</v>
      </c>
      <c r="B3223" t="s">
        <v>69</v>
      </c>
      <c r="C3223" t="s">
        <v>74</v>
      </c>
      <c r="D3223" t="s">
        <v>68</v>
      </c>
      <c r="E3223" t="s">
        <v>82</v>
      </c>
      <c r="F3223" t="s">
        <v>198</v>
      </c>
      <c r="G3223" t="s">
        <v>94</v>
      </c>
      <c r="H3223" t="s">
        <v>98</v>
      </c>
      <c r="I3223" t="s">
        <v>206</v>
      </c>
      <c r="J3223" t="s">
        <v>111</v>
      </c>
      <c r="K3223" t="s">
        <v>204</v>
      </c>
      <c r="L3223">
        <v>10</v>
      </c>
      <c r="X3223" s="16"/>
      <c r="Y3223" t="s">
        <v>69</v>
      </c>
      <c r="AB3223">
        <v>4</v>
      </c>
      <c r="AE3223" s="16"/>
      <c r="AF3223" s="16"/>
      <c r="AG3223" s="16"/>
      <c r="AH3223" s="16"/>
      <c r="AI3223" s="16"/>
      <c r="AJ3223" s="16"/>
      <c r="AK3223">
        <v>9</v>
      </c>
      <c r="AL3223" s="16">
        <v>10</v>
      </c>
      <c r="AM3223" s="16">
        <v>7</v>
      </c>
      <c r="AN3223" s="16">
        <v>9</v>
      </c>
      <c r="AO3223" s="16">
        <v>10</v>
      </c>
      <c r="AP3223" s="16">
        <v>10</v>
      </c>
      <c r="AQ3223" s="16">
        <v>2</v>
      </c>
      <c r="AR3223" s="16">
        <v>1</v>
      </c>
      <c r="AS3223" s="16">
        <v>3</v>
      </c>
      <c r="AT3223" s="16">
        <v>4</v>
      </c>
      <c r="AU3223">
        <v>0</v>
      </c>
      <c r="AV3223">
        <v>0</v>
      </c>
      <c r="AW3223">
        <v>1</v>
      </c>
      <c r="AX3223">
        <v>0</v>
      </c>
      <c r="AY3223">
        <v>0</v>
      </c>
      <c r="AZ3223">
        <v>0</v>
      </c>
    </row>
    <row r="3224" spans="1:52" x14ac:dyDescent="0.35">
      <c r="A3224">
        <v>18192</v>
      </c>
      <c r="B3224" t="s">
        <v>69</v>
      </c>
      <c r="C3224" t="s">
        <v>74</v>
      </c>
      <c r="D3224" t="s">
        <v>68</v>
      </c>
      <c r="E3224" t="s">
        <v>77</v>
      </c>
      <c r="F3224" t="s">
        <v>200</v>
      </c>
      <c r="G3224" t="s">
        <v>96</v>
      </c>
      <c r="H3224" t="s">
        <v>97</v>
      </c>
      <c r="I3224" t="s">
        <v>209</v>
      </c>
      <c r="J3224" t="s">
        <v>111</v>
      </c>
      <c r="K3224" t="s">
        <v>204</v>
      </c>
      <c r="L3224">
        <v>9</v>
      </c>
      <c r="X3224" s="16"/>
      <c r="Y3224" t="s">
        <v>69</v>
      </c>
      <c r="AB3224">
        <v>4</v>
      </c>
      <c r="AE3224" s="16"/>
      <c r="AF3224" s="16"/>
      <c r="AG3224" s="16"/>
      <c r="AH3224" s="16"/>
      <c r="AI3224" s="16"/>
      <c r="AJ3224" s="16"/>
      <c r="AK3224">
        <v>10</v>
      </c>
      <c r="AL3224" s="16">
        <v>10</v>
      </c>
      <c r="AM3224" s="16">
        <v>9</v>
      </c>
      <c r="AN3224" s="16">
        <v>10</v>
      </c>
      <c r="AO3224" s="16">
        <v>9</v>
      </c>
      <c r="AP3224" s="16">
        <v>9</v>
      </c>
      <c r="AQ3224" s="16">
        <v>2</v>
      </c>
      <c r="AR3224" s="16">
        <v>4</v>
      </c>
      <c r="AS3224" s="16">
        <v>3</v>
      </c>
      <c r="AT3224" s="16">
        <v>1</v>
      </c>
      <c r="AU3224">
        <v>0</v>
      </c>
      <c r="AV3224">
        <v>0</v>
      </c>
      <c r="AW3224">
        <v>0</v>
      </c>
      <c r="AX3224">
        <v>1</v>
      </c>
      <c r="AY3224">
        <v>0</v>
      </c>
      <c r="AZ3224">
        <v>0</v>
      </c>
    </row>
    <row r="3225" spans="1:52" x14ac:dyDescent="0.35">
      <c r="A3225">
        <v>18197</v>
      </c>
      <c r="B3225" t="s">
        <v>69</v>
      </c>
      <c r="C3225" t="s">
        <v>74</v>
      </c>
      <c r="D3225" t="s">
        <v>68</v>
      </c>
      <c r="E3225" t="s">
        <v>86</v>
      </c>
      <c r="F3225" t="s">
        <v>200</v>
      </c>
      <c r="G3225" t="s">
        <v>94</v>
      </c>
      <c r="H3225" t="s">
        <v>98</v>
      </c>
      <c r="I3225" t="s">
        <v>205</v>
      </c>
      <c r="J3225" t="s">
        <v>112</v>
      </c>
      <c r="K3225" t="s">
        <v>117</v>
      </c>
      <c r="L3225">
        <v>10</v>
      </c>
      <c r="X3225" s="16"/>
      <c r="Y3225" t="s">
        <v>68</v>
      </c>
      <c r="Z3225">
        <v>9</v>
      </c>
      <c r="AA3225">
        <v>4</v>
      </c>
      <c r="AB3225">
        <v>5</v>
      </c>
      <c r="AC3225">
        <v>9</v>
      </c>
      <c r="AD3225" t="s">
        <v>129</v>
      </c>
      <c r="AE3225" s="16">
        <v>5</v>
      </c>
      <c r="AF3225" s="16">
        <v>4</v>
      </c>
      <c r="AG3225" s="16">
        <v>5</v>
      </c>
      <c r="AH3225" s="16">
        <v>5</v>
      </c>
      <c r="AI3225" s="16"/>
      <c r="AJ3225" s="16">
        <v>4</v>
      </c>
      <c r="AK3225">
        <v>9</v>
      </c>
      <c r="AL3225" s="16">
        <v>10</v>
      </c>
      <c r="AM3225" s="16">
        <v>10</v>
      </c>
      <c r="AN3225" s="16">
        <v>10</v>
      </c>
      <c r="AO3225" s="16">
        <v>8</v>
      </c>
      <c r="AP3225" s="16">
        <v>9</v>
      </c>
      <c r="AQ3225" s="16">
        <v>1</v>
      </c>
      <c r="AR3225" s="16">
        <v>3</v>
      </c>
      <c r="AS3225" s="16">
        <v>2</v>
      </c>
      <c r="AT3225" s="16">
        <v>4</v>
      </c>
      <c r="AU3225">
        <v>1</v>
      </c>
      <c r="AV3225">
        <v>0</v>
      </c>
      <c r="AW3225">
        <v>0</v>
      </c>
      <c r="AX3225">
        <v>0</v>
      </c>
      <c r="AY3225">
        <v>1</v>
      </c>
      <c r="AZ3225">
        <v>0</v>
      </c>
    </row>
    <row r="3226" spans="1:52" x14ac:dyDescent="0.35">
      <c r="A3226">
        <v>18198</v>
      </c>
      <c r="B3226" t="s">
        <v>69</v>
      </c>
      <c r="C3226" t="s">
        <v>74</v>
      </c>
      <c r="D3226" t="s">
        <v>68</v>
      </c>
      <c r="E3226" t="s">
        <v>81</v>
      </c>
      <c r="F3226" t="s">
        <v>200</v>
      </c>
      <c r="G3226" t="s">
        <v>94</v>
      </c>
      <c r="H3226" t="s">
        <v>98</v>
      </c>
      <c r="I3226" t="s">
        <v>201</v>
      </c>
      <c r="J3226" t="s">
        <v>111</v>
      </c>
      <c r="K3226" t="s">
        <v>113</v>
      </c>
      <c r="L3226">
        <v>9</v>
      </c>
      <c r="X3226" s="16"/>
      <c r="Y3226" t="s">
        <v>68</v>
      </c>
      <c r="Z3226">
        <v>10</v>
      </c>
      <c r="AA3226">
        <v>5</v>
      </c>
      <c r="AB3226">
        <v>5</v>
      </c>
      <c r="AC3226">
        <v>9</v>
      </c>
      <c r="AD3226" t="s">
        <v>129</v>
      </c>
      <c r="AE3226" s="16">
        <v>3</v>
      </c>
      <c r="AF3226" s="16">
        <v>2</v>
      </c>
      <c r="AG3226" s="16">
        <v>2</v>
      </c>
      <c r="AH3226" s="16">
        <v>3</v>
      </c>
      <c r="AI3226" s="16"/>
      <c r="AJ3226" s="16">
        <v>1</v>
      </c>
      <c r="AK3226">
        <v>10</v>
      </c>
      <c r="AL3226" s="16">
        <v>9</v>
      </c>
      <c r="AM3226" s="16">
        <v>8</v>
      </c>
      <c r="AN3226" s="16">
        <v>10</v>
      </c>
      <c r="AO3226" s="16">
        <v>8</v>
      </c>
      <c r="AP3226" s="16">
        <v>9</v>
      </c>
      <c r="AQ3226" s="16">
        <v>1</v>
      </c>
      <c r="AR3226" s="16">
        <v>4</v>
      </c>
      <c r="AS3226" s="16">
        <v>2</v>
      </c>
      <c r="AT3226" s="16">
        <v>3</v>
      </c>
      <c r="AU3226">
        <v>1</v>
      </c>
      <c r="AV3226">
        <v>0</v>
      </c>
      <c r="AW3226">
        <v>0</v>
      </c>
      <c r="AX3226">
        <v>0</v>
      </c>
      <c r="AY3226">
        <v>0</v>
      </c>
      <c r="AZ3226">
        <v>0</v>
      </c>
    </row>
    <row r="3227" spans="1:52" x14ac:dyDescent="0.35">
      <c r="A3227">
        <v>18199</v>
      </c>
      <c r="B3227" t="s">
        <v>69</v>
      </c>
      <c r="C3227" t="s">
        <v>74</v>
      </c>
      <c r="D3227" t="s">
        <v>68</v>
      </c>
      <c r="E3227" t="s">
        <v>76</v>
      </c>
      <c r="F3227" t="s">
        <v>198</v>
      </c>
      <c r="G3227" t="s">
        <v>95</v>
      </c>
      <c r="H3227" t="s">
        <v>98</v>
      </c>
      <c r="I3227" t="s">
        <v>207</v>
      </c>
      <c r="J3227" t="s">
        <v>111</v>
      </c>
      <c r="K3227" t="s">
        <v>117</v>
      </c>
      <c r="L3227">
        <v>7</v>
      </c>
      <c r="X3227" s="16"/>
      <c r="Y3227" t="s">
        <v>69</v>
      </c>
      <c r="AB3227">
        <v>4</v>
      </c>
      <c r="AE3227" s="16"/>
      <c r="AF3227" s="16"/>
      <c r="AG3227" s="16"/>
      <c r="AH3227" s="16"/>
      <c r="AI3227" s="16"/>
      <c r="AJ3227" s="16"/>
      <c r="AK3227">
        <v>7</v>
      </c>
      <c r="AL3227" s="16">
        <v>9</v>
      </c>
      <c r="AM3227" s="16">
        <v>10</v>
      </c>
      <c r="AN3227" s="16">
        <v>7</v>
      </c>
      <c r="AO3227" s="16">
        <v>7</v>
      </c>
      <c r="AP3227" s="16">
        <v>8</v>
      </c>
      <c r="AQ3227" s="16">
        <v>2</v>
      </c>
      <c r="AR3227" s="16">
        <v>1</v>
      </c>
      <c r="AS3227" s="16">
        <v>3</v>
      </c>
      <c r="AT3227" s="16">
        <v>4</v>
      </c>
      <c r="AU3227">
        <v>1</v>
      </c>
      <c r="AV3227">
        <v>0</v>
      </c>
      <c r="AW3227">
        <v>1</v>
      </c>
      <c r="AX3227">
        <v>0</v>
      </c>
      <c r="AY3227">
        <v>0</v>
      </c>
      <c r="AZ3227">
        <v>0</v>
      </c>
    </row>
    <row r="3228" spans="1:52" x14ac:dyDescent="0.35">
      <c r="A3228">
        <v>18200</v>
      </c>
      <c r="B3228" t="s">
        <v>69</v>
      </c>
      <c r="C3228" t="s">
        <v>74</v>
      </c>
      <c r="D3228" t="s">
        <v>68</v>
      </c>
      <c r="E3228" t="s">
        <v>75</v>
      </c>
      <c r="F3228" t="s">
        <v>200</v>
      </c>
      <c r="G3228" t="s">
        <v>95</v>
      </c>
      <c r="H3228" t="s">
        <v>97</v>
      </c>
      <c r="I3228" t="s">
        <v>206</v>
      </c>
      <c r="J3228" t="s">
        <v>111</v>
      </c>
      <c r="K3228" t="s">
        <v>117</v>
      </c>
      <c r="L3228">
        <v>6</v>
      </c>
      <c r="X3228" s="16"/>
      <c r="Y3228" t="s">
        <v>68</v>
      </c>
      <c r="Z3228">
        <v>7</v>
      </c>
      <c r="AA3228">
        <v>2</v>
      </c>
      <c r="AB3228">
        <v>3</v>
      </c>
      <c r="AC3228">
        <v>5</v>
      </c>
      <c r="AD3228" t="s">
        <v>129</v>
      </c>
      <c r="AE3228" s="16">
        <v>4</v>
      </c>
      <c r="AF3228" s="16">
        <v>3</v>
      </c>
      <c r="AG3228" s="16">
        <v>4</v>
      </c>
      <c r="AH3228" s="16">
        <v>3</v>
      </c>
      <c r="AI3228" s="16"/>
      <c r="AJ3228" s="16">
        <v>1</v>
      </c>
      <c r="AK3228">
        <v>3</v>
      </c>
      <c r="AL3228" s="16">
        <v>5</v>
      </c>
      <c r="AM3228" s="16">
        <v>7</v>
      </c>
      <c r="AN3228" s="16">
        <v>6</v>
      </c>
      <c r="AO3228" s="16">
        <v>6</v>
      </c>
      <c r="AP3228" s="16">
        <v>5</v>
      </c>
      <c r="AQ3228" s="16">
        <v>4</v>
      </c>
      <c r="AR3228" s="16">
        <v>3</v>
      </c>
      <c r="AS3228" s="16">
        <v>2</v>
      </c>
      <c r="AT3228" s="16">
        <v>1</v>
      </c>
      <c r="AU3228">
        <v>0</v>
      </c>
      <c r="AV3228">
        <v>0</v>
      </c>
      <c r="AW3228">
        <v>1</v>
      </c>
      <c r="AX3228">
        <v>1</v>
      </c>
      <c r="AY3228">
        <v>0</v>
      </c>
      <c r="AZ3228">
        <v>0</v>
      </c>
    </row>
    <row r="3229" spans="1:52" x14ac:dyDescent="0.35">
      <c r="A3229">
        <v>18203</v>
      </c>
      <c r="B3229" t="s">
        <v>69</v>
      </c>
      <c r="C3229" t="s">
        <v>74</v>
      </c>
      <c r="D3229" t="s">
        <v>68</v>
      </c>
      <c r="E3229" t="s">
        <v>79</v>
      </c>
      <c r="F3229" t="s">
        <v>198</v>
      </c>
      <c r="G3229" t="s">
        <v>94</v>
      </c>
      <c r="H3229" t="s">
        <v>99</v>
      </c>
      <c r="I3229" t="s">
        <v>199</v>
      </c>
      <c r="J3229" t="s">
        <v>111</v>
      </c>
      <c r="K3229" t="s">
        <v>117</v>
      </c>
      <c r="L3229">
        <v>10</v>
      </c>
      <c r="X3229" s="16"/>
      <c r="Y3229" t="s">
        <v>69</v>
      </c>
      <c r="AB3229">
        <v>4</v>
      </c>
      <c r="AE3229" s="16"/>
      <c r="AF3229" s="16"/>
      <c r="AG3229" s="16"/>
      <c r="AH3229" s="16"/>
      <c r="AI3229" s="16"/>
      <c r="AJ3229" s="16"/>
      <c r="AK3229">
        <v>9</v>
      </c>
      <c r="AL3229" s="16">
        <v>8</v>
      </c>
      <c r="AM3229" s="16">
        <v>8</v>
      </c>
      <c r="AN3229" s="16">
        <v>8</v>
      </c>
      <c r="AO3229" s="16">
        <v>9</v>
      </c>
      <c r="AP3229" s="16">
        <v>9</v>
      </c>
      <c r="AQ3229" s="16">
        <v>3</v>
      </c>
      <c r="AR3229" s="16">
        <v>2</v>
      </c>
      <c r="AS3229" s="16">
        <v>1</v>
      </c>
      <c r="AT3229" s="16">
        <v>4</v>
      </c>
      <c r="AU3229">
        <v>1</v>
      </c>
      <c r="AV3229">
        <v>0</v>
      </c>
      <c r="AW3229">
        <v>0</v>
      </c>
      <c r="AX3229">
        <v>0</v>
      </c>
      <c r="AY3229">
        <v>0</v>
      </c>
      <c r="AZ3229">
        <v>0</v>
      </c>
    </row>
    <row r="3230" spans="1:52" x14ac:dyDescent="0.35">
      <c r="A3230">
        <v>18205</v>
      </c>
      <c r="B3230" t="s">
        <v>69</v>
      </c>
      <c r="C3230" t="s">
        <v>74</v>
      </c>
      <c r="D3230" t="s">
        <v>68</v>
      </c>
      <c r="E3230" t="s">
        <v>80</v>
      </c>
      <c r="F3230" t="s">
        <v>200</v>
      </c>
      <c r="G3230" t="s">
        <v>95</v>
      </c>
      <c r="H3230" t="s">
        <v>98</v>
      </c>
      <c r="I3230" t="s">
        <v>205</v>
      </c>
      <c r="J3230" t="s">
        <v>111</v>
      </c>
      <c r="K3230" t="s">
        <v>116</v>
      </c>
      <c r="L3230">
        <v>7</v>
      </c>
      <c r="X3230" s="16"/>
      <c r="Y3230" t="s">
        <v>69</v>
      </c>
      <c r="AB3230">
        <v>3</v>
      </c>
      <c r="AE3230" s="16"/>
      <c r="AF3230" s="16"/>
      <c r="AG3230" s="16"/>
      <c r="AH3230" s="16"/>
      <c r="AI3230" s="16"/>
      <c r="AJ3230" s="16"/>
      <c r="AK3230">
        <v>8</v>
      </c>
      <c r="AL3230" s="16">
        <v>7</v>
      </c>
      <c r="AM3230" s="16">
        <v>7</v>
      </c>
      <c r="AN3230" s="16">
        <v>10</v>
      </c>
      <c r="AO3230" s="16">
        <v>9</v>
      </c>
      <c r="AP3230" s="16">
        <v>7</v>
      </c>
      <c r="AQ3230" s="16">
        <v>4</v>
      </c>
      <c r="AR3230" s="16">
        <v>2</v>
      </c>
      <c r="AS3230" s="16">
        <v>3</v>
      </c>
      <c r="AT3230" s="16">
        <v>1</v>
      </c>
      <c r="AU3230">
        <v>1</v>
      </c>
      <c r="AV3230">
        <v>0</v>
      </c>
      <c r="AW3230">
        <v>1</v>
      </c>
      <c r="AX3230">
        <v>0</v>
      </c>
      <c r="AY3230">
        <v>0</v>
      </c>
      <c r="AZ3230">
        <v>0</v>
      </c>
    </row>
    <row r="3231" spans="1:52" x14ac:dyDescent="0.35">
      <c r="A3231">
        <v>18206</v>
      </c>
      <c r="B3231" t="s">
        <v>69</v>
      </c>
      <c r="C3231" t="s">
        <v>74</v>
      </c>
      <c r="D3231" t="s">
        <v>68</v>
      </c>
      <c r="E3231" t="s">
        <v>86</v>
      </c>
      <c r="F3231" t="s">
        <v>198</v>
      </c>
      <c r="G3231" t="s">
        <v>93</v>
      </c>
      <c r="H3231" t="s">
        <v>98</v>
      </c>
      <c r="I3231" t="s">
        <v>199</v>
      </c>
      <c r="J3231" t="s">
        <v>111</v>
      </c>
      <c r="K3231" t="s">
        <v>116</v>
      </c>
      <c r="L3231">
        <v>6</v>
      </c>
      <c r="X3231" s="16"/>
      <c r="Y3231" t="s">
        <v>68</v>
      </c>
      <c r="Z3231">
        <v>4</v>
      </c>
      <c r="AA3231">
        <v>2</v>
      </c>
      <c r="AB3231">
        <v>2</v>
      </c>
      <c r="AC3231">
        <v>6</v>
      </c>
      <c r="AD3231" t="s">
        <v>128</v>
      </c>
      <c r="AE3231" s="16">
        <v>4</v>
      </c>
      <c r="AF3231" s="16">
        <v>4</v>
      </c>
      <c r="AG3231" s="16">
        <v>2</v>
      </c>
      <c r="AH3231" s="16">
        <v>3</v>
      </c>
      <c r="AI3231" s="16">
        <v>2</v>
      </c>
      <c r="AJ3231" s="16"/>
      <c r="AK3231">
        <v>8</v>
      </c>
      <c r="AL3231" s="16">
        <v>7</v>
      </c>
      <c r="AM3231" s="16">
        <v>7</v>
      </c>
      <c r="AN3231" s="16">
        <v>9</v>
      </c>
      <c r="AO3231" s="16">
        <v>7</v>
      </c>
      <c r="AP3231" s="16">
        <v>10</v>
      </c>
      <c r="AQ3231" s="16">
        <v>2</v>
      </c>
      <c r="AR3231" s="16">
        <v>1</v>
      </c>
      <c r="AS3231" s="16">
        <v>4</v>
      </c>
      <c r="AT3231" s="16">
        <v>3</v>
      </c>
      <c r="AU3231">
        <v>0</v>
      </c>
      <c r="AV3231">
        <v>0</v>
      </c>
      <c r="AW3231">
        <v>0</v>
      </c>
      <c r="AX3231">
        <v>0</v>
      </c>
      <c r="AY3231">
        <v>1</v>
      </c>
      <c r="AZ3231">
        <v>0</v>
      </c>
    </row>
    <row r="3232" spans="1:52" x14ac:dyDescent="0.35">
      <c r="A3232">
        <v>18209</v>
      </c>
      <c r="B3232" t="s">
        <v>69</v>
      </c>
      <c r="C3232" t="s">
        <v>74</v>
      </c>
      <c r="D3232" t="s">
        <v>68</v>
      </c>
      <c r="E3232" t="s">
        <v>81</v>
      </c>
      <c r="F3232" t="s">
        <v>200</v>
      </c>
      <c r="G3232" t="s">
        <v>95</v>
      </c>
      <c r="H3232" t="s">
        <v>97</v>
      </c>
      <c r="I3232" t="s">
        <v>206</v>
      </c>
      <c r="J3232" t="s">
        <v>111</v>
      </c>
      <c r="K3232" t="s">
        <v>204</v>
      </c>
      <c r="L3232">
        <v>9</v>
      </c>
      <c r="X3232" s="16"/>
      <c r="Y3232" t="s">
        <v>69</v>
      </c>
      <c r="AB3232">
        <v>5</v>
      </c>
      <c r="AE3232" s="16"/>
      <c r="AF3232" s="16"/>
      <c r="AG3232" s="16"/>
      <c r="AH3232" s="16"/>
      <c r="AI3232" s="16"/>
      <c r="AJ3232" s="16"/>
      <c r="AK3232">
        <v>10</v>
      </c>
      <c r="AL3232" s="16">
        <v>10</v>
      </c>
      <c r="AM3232" s="16">
        <v>10</v>
      </c>
      <c r="AN3232" s="16">
        <v>7</v>
      </c>
      <c r="AO3232" s="16">
        <v>8</v>
      </c>
      <c r="AP3232" s="16">
        <v>10</v>
      </c>
      <c r="AQ3232" s="16">
        <v>1</v>
      </c>
      <c r="AR3232" s="16">
        <v>3</v>
      </c>
      <c r="AS3232" s="16">
        <v>2</v>
      </c>
      <c r="AT3232" s="16">
        <v>4</v>
      </c>
      <c r="AU3232">
        <v>0</v>
      </c>
      <c r="AV3232">
        <v>0</v>
      </c>
      <c r="AW3232">
        <v>0</v>
      </c>
      <c r="AX3232">
        <v>1</v>
      </c>
      <c r="AY3232">
        <v>0</v>
      </c>
      <c r="AZ3232">
        <v>0</v>
      </c>
    </row>
    <row r="3233" spans="1:52" x14ac:dyDescent="0.35">
      <c r="A3233">
        <v>18210</v>
      </c>
      <c r="B3233" t="s">
        <v>69</v>
      </c>
      <c r="C3233" t="s">
        <v>74</v>
      </c>
      <c r="D3233" t="s">
        <v>68</v>
      </c>
      <c r="E3233" t="s">
        <v>80</v>
      </c>
      <c r="F3233" t="s">
        <v>196</v>
      </c>
      <c r="G3233" t="s">
        <v>95</v>
      </c>
      <c r="H3233" t="s">
        <v>99</v>
      </c>
      <c r="I3233" t="s">
        <v>197</v>
      </c>
      <c r="J3233" t="s">
        <v>111</v>
      </c>
      <c r="K3233" t="s">
        <v>202</v>
      </c>
      <c r="L3233">
        <v>10</v>
      </c>
      <c r="X3233" s="16"/>
      <c r="Y3233" t="s">
        <v>69</v>
      </c>
      <c r="AB3233">
        <v>5</v>
      </c>
      <c r="AE3233" s="16"/>
      <c r="AF3233" s="16"/>
      <c r="AG3233" s="16"/>
      <c r="AH3233" s="16"/>
      <c r="AI3233" s="16"/>
      <c r="AJ3233" s="16"/>
      <c r="AK3233">
        <v>9</v>
      </c>
      <c r="AL3233" s="16">
        <v>9</v>
      </c>
      <c r="AM3233" s="16">
        <v>7</v>
      </c>
      <c r="AN3233" s="16">
        <v>6</v>
      </c>
      <c r="AO3233" s="16">
        <v>7</v>
      </c>
      <c r="AP3233" s="16">
        <v>9</v>
      </c>
      <c r="AQ3233" s="16">
        <v>1</v>
      </c>
      <c r="AR3233" s="16">
        <v>4</v>
      </c>
      <c r="AS3233" s="16">
        <v>2</v>
      </c>
      <c r="AT3233" s="16">
        <v>3</v>
      </c>
      <c r="AU3233">
        <v>1</v>
      </c>
      <c r="AV3233">
        <v>1</v>
      </c>
      <c r="AW3233">
        <v>1</v>
      </c>
      <c r="AX3233">
        <v>1</v>
      </c>
      <c r="AY3233">
        <v>0</v>
      </c>
      <c r="AZ3233">
        <v>0</v>
      </c>
    </row>
    <row r="3234" spans="1:52" x14ac:dyDescent="0.35">
      <c r="A3234">
        <v>18214</v>
      </c>
      <c r="B3234" t="s">
        <v>69</v>
      </c>
      <c r="C3234" t="s">
        <v>74</v>
      </c>
      <c r="D3234" t="s">
        <v>68</v>
      </c>
      <c r="E3234" t="s">
        <v>76</v>
      </c>
      <c r="F3234" t="s">
        <v>198</v>
      </c>
      <c r="G3234" t="s">
        <v>95</v>
      </c>
      <c r="H3234" t="s">
        <v>97</v>
      </c>
      <c r="I3234" t="s">
        <v>209</v>
      </c>
      <c r="J3234" t="s">
        <v>111</v>
      </c>
      <c r="K3234" t="s">
        <v>202</v>
      </c>
      <c r="L3234">
        <v>7</v>
      </c>
      <c r="X3234" s="16"/>
      <c r="Y3234" t="s">
        <v>68</v>
      </c>
      <c r="Z3234">
        <v>8</v>
      </c>
      <c r="AA3234">
        <v>5</v>
      </c>
      <c r="AB3234">
        <v>4</v>
      </c>
      <c r="AC3234">
        <v>7</v>
      </c>
      <c r="AD3234" t="s">
        <v>129</v>
      </c>
      <c r="AE3234" s="16">
        <v>5</v>
      </c>
      <c r="AF3234" s="16">
        <v>5</v>
      </c>
      <c r="AG3234" s="16">
        <v>4</v>
      </c>
      <c r="AH3234" s="16">
        <v>4</v>
      </c>
      <c r="AI3234" s="16"/>
      <c r="AJ3234" s="16">
        <v>2</v>
      </c>
      <c r="AK3234">
        <v>8</v>
      </c>
      <c r="AL3234" s="16">
        <v>9</v>
      </c>
      <c r="AM3234" s="16">
        <v>10</v>
      </c>
      <c r="AN3234" s="16">
        <v>9</v>
      </c>
      <c r="AO3234" s="16">
        <v>8</v>
      </c>
      <c r="AP3234" s="16">
        <v>10</v>
      </c>
      <c r="AQ3234" s="16">
        <v>4</v>
      </c>
      <c r="AR3234" s="16">
        <v>3</v>
      </c>
      <c r="AS3234" s="16">
        <v>2</v>
      </c>
      <c r="AT3234" s="16">
        <v>1</v>
      </c>
      <c r="AU3234">
        <v>0</v>
      </c>
      <c r="AV3234">
        <v>0</v>
      </c>
      <c r="AW3234">
        <v>0</v>
      </c>
      <c r="AX3234">
        <v>1</v>
      </c>
      <c r="AY3234">
        <v>0</v>
      </c>
      <c r="AZ3234">
        <v>0</v>
      </c>
    </row>
    <row r="3235" spans="1:52" x14ac:dyDescent="0.35">
      <c r="A3235">
        <v>18217</v>
      </c>
      <c r="B3235" t="s">
        <v>69</v>
      </c>
      <c r="C3235" t="s">
        <v>74</v>
      </c>
      <c r="D3235" t="s">
        <v>68</v>
      </c>
      <c r="E3235" t="s">
        <v>77</v>
      </c>
      <c r="F3235" t="s">
        <v>198</v>
      </c>
      <c r="G3235" t="s">
        <v>96</v>
      </c>
      <c r="H3235" t="s">
        <v>97</v>
      </c>
      <c r="I3235" t="s">
        <v>201</v>
      </c>
      <c r="J3235" t="s">
        <v>110</v>
      </c>
      <c r="K3235" t="s">
        <v>116</v>
      </c>
      <c r="L3235">
        <v>8</v>
      </c>
      <c r="P3235">
        <v>10</v>
      </c>
      <c r="Q3235">
        <v>8</v>
      </c>
      <c r="R3235">
        <v>10</v>
      </c>
      <c r="S3235">
        <v>9</v>
      </c>
      <c r="T3235">
        <v>10</v>
      </c>
      <c r="U3235">
        <v>8</v>
      </c>
      <c r="V3235" t="s">
        <v>123</v>
      </c>
      <c r="X3235">
        <v>5</v>
      </c>
      <c r="Y3235" t="s">
        <v>69</v>
      </c>
      <c r="AB3235">
        <v>4</v>
      </c>
      <c r="AE3235" s="16"/>
      <c r="AF3235" s="16"/>
      <c r="AG3235" s="16"/>
      <c r="AH3235" s="16"/>
      <c r="AI3235" s="16"/>
      <c r="AJ3235" s="16"/>
      <c r="AL3235" s="16"/>
      <c r="AM3235" s="16"/>
      <c r="AN3235" s="16"/>
      <c r="AO3235" s="16"/>
      <c r="AP3235" s="16"/>
      <c r="AQ3235" s="16"/>
      <c r="AR3235" s="16"/>
      <c r="AS3235" s="16"/>
      <c r="AT3235" s="16"/>
      <c r="AU3235">
        <v>0</v>
      </c>
      <c r="AV3235">
        <v>1</v>
      </c>
      <c r="AW3235">
        <v>1</v>
      </c>
      <c r="AX3235">
        <v>0</v>
      </c>
      <c r="AY3235">
        <v>0</v>
      </c>
      <c r="AZ3235">
        <v>0</v>
      </c>
    </row>
    <row r="3236" spans="1:52" x14ac:dyDescent="0.35">
      <c r="A3236">
        <v>18219</v>
      </c>
      <c r="B3236" t="s">
        <v>69</v>
      </c>
      <c r="C3236" t="s">
        <v>74</v>
      </c>
      <c r="D3236" t="s">
        <v>68</v>
      </c>
      <c r="E3236" t="s">
        <v>79</v>
      </c>
      <c r="F3236" t="s">
        <v>198</v>
      </c>
      <c r="G3236" t="s">
        <v>93</v>
      </c>
      <c r="H3236" t="s">
        <v>97</v>
      </c>
      <c r="I3236" t="s">
        <v>206</v>
      </c>
      <c r="J3236" t="s">
        <v>111</v>
      </c>
      <c r="K3236" t="s">
        <v>202</v>
      </c>
      <c r="L3236">
        <v>10</v>
      </c>
      <c r="X3236" s="16"/>
      <c r="Y3236" t="s">
        <v>68</v>
      </c>
      <c r="Z3236">
        <v>9</v>
      </c>
      <c r="AA3236">
        <v>4</v>
      </c>
      <c r="AB3236">
        <v>4</v>
      </c>
      <c r="AC3236">
        <v>10</v>
      </c>
      <c r="AD3236" t="s">
        <v>129</v>
      </c>
      <c r="AE3236" s="16">
        <v>5</v>
      </c>
      <c r="AF3236" s="16">
        <v>3</v>
      </c>
      <c r="AG3236" s="16">
        <v>4</v>
      </c>
      <c r="AH3236" s="16">
        <v>5</v>
      </c>
      <c r="AI3236" s="16"/>
      <c r="AJ3236" s="16">
        <v>1</v>
      </c>
      <c r="AK3236">
        <v>9</v>
      </c>
      <c r="AL3236" s="16">
        <v>9</v>
      </c>
      <c r="AM3236" s="16">
        <v>9</v>
      </c>
      <c r="AN3236" s="16">
        <v>8</v>
      </c>
      <c r="AO3236" s="16">
        <v>8</v>
      </c>
      <c r="AP3236" s="16">
        <v>10</v>
      </c>
      <c r="AQ3236" s="16">
        <v>4</v>
      </c>
      <c r="AR3236" s="16">
        <v>2</v>
      </c>
      <c r="AS3236" s="16">
        <v>3</v>
      </c>
      <c r="AT3236" s="16">
        <v>1</v>
      </c>
      <c r="AU3236">
        <v>0</v>
      </c>
      <c r="AV3236">
        <v>0</v>
      </c>
      <c r="AW3236">
        <v>0</v>
      </c>
      <c r="AX3236">
        <v>1</v>
      </c>
      <c r="AY3236">
        <v>0</v>
      </c>
      <c r="AZ3236">
        <v>0</v>
      </c>
    </row>
    <row r="3237" spans="1:52" x14ac:dyDescent="0.35">
      <c r="A3237">
        <v>18222</v>
      </c>
      <c r="B3237" t="s">
        <v>69</v>
      </c>
      <c r="C3237" t="s">
        <v>74</v>
      </c>
      <c r="D3237" t="s">
        <v>68</v>
      </c>
      <c r="E3237" t="s">
        <v>76</v>
      </c>
      <c r="F3237" t="s">
        <v>198</v>
      </c>
      <c r="G3237" t="s">
        <v>95</v>
      </c>
      <c r="H3237" t="s">
        <v>97</v>
      </c>
      <c r="I3237" t="s">
        <v>206</v>
      </c>
      <c r="J3237" t="s">
        <v>110</v>
      </c>
      <c r="K3237" t="s">
        <v>117</v>
      </c>
      <c r="L3237">
        <v>9</v>
      </c>
      <c r="P3237">
        <v>9</v>
      </c>
      <c r="Q3237">
        <v>7</v>
      </c>
      <c r="R3237">
        <v>10</v>
      </c>
      <c r="S3237">
        <v>9</v>
      </c>
      <c r="T3237">
        <v>8</v>
      </c>
      <c r="U3237">
        <v>7</v>
      </c>
      <c r="V3237" t="s">
        <v>122</v>
      </c>
      <c r="X3237">
        <v>5</v>
      </c>
      <c r="Y3237" t="s">
        <v>69</v>
      </c>
      <c r="AB3237">
        <v>5</v>
      </c>
      <c r="AE3237" s="16"/>
      <c r="AF3237" s="16"/>
      <c r="AG3237" s="16"/>
      <c r="AH3237" s="16"/>
      <c r="AI3237" s="16"/>
      <c r="AJ3237" s="16"/>
      <c r="AL3237" s="16"/>
      <c r="AM3237" s="16"/>
      <c r="AN3237" s="16"/>
      <c r="AO3237" s="16"/>
      <c r="AP3237" s="16"/>
      <c r="AQ3237" s="16"/>
      <c r="AR3237" s="16"/>
      <c r="AS3237" s="16"/>
      <c r="AT3237" s="16"/>
      <c r="AU3237">
        <v>1</v>
      </c>
      <c r="AV3237">
        <v>0</v>
      </c>
      <c r="AW3237">
        <v>0</v>
      </c>
      <c r="AX3237">
        <v>0</v>
      </c>
      <c r="AY3237">
        <v>0</v>
      </c>
      <c r="AZ3237">
        <v>0</v>
      </c>
    </row>
    <row r="3238" spans="1:52" x14ac:dyDescent="0.35">
      <c r="A3238">
        <v>18225</v>
      </c>
      <c r="B3238" t="s">
        <v>69</v>
      </c>
      <c r="C3238" t="s">
        <v>74</v>
      </c>
      <c r="D3238" t="s">
        <v>68</v>
      </c>
      <c r="E3238" t="s">
        <v>76</v>
      </c>
      <c r="F3238" t="s">
        <v>198</v>
      </c>
      <c r="G3238" t="s">
        <v>93</v>
      </c>
      <c r="H3238" t="s">
        <v>98</v>
      </c>
      <c r="I3238" t="s">
        <v>206</v>
      </c>
      <c r="J3238" t="s">
        <v>111</v>
      </c>
      <c r="K3238" t="s">
        <v>202</v>
      </c>
      <c r="L3238">
        <v>10</v>
      </c>
      <c r="X3238" s="16"/>
      <c r="Y3238" t="s">
        <v>69</v>
      </c>
      <c r="AB3238">
        <v>4</v>
      </c>
      <c r="AE3238" s="16"/>
      <c r="AF3238" s="16"/>
      <c r="AG3238" s="16"/>
      <c r="AH3238" s="16"/>
      <c r="AI3238" s="16"/>
      <c r="AJ3238" s="16"/>
      <c r="AK3238">
        <v>8</v>
      </c>
      <c r="AL3238" s="16">
        <v>7</v>
      </c>
      <c r="AM3238" s="16">
        <v>7</v>
      </c>
      <c r="AN3238" s="16">
        <v>6</v>
      </c>
      <c r="AO3238" s="16">
        <v>6</v>
      </c>
      <c r="AP3238" s="16">
        <v>7</v>
      </c>
      <c r="AQ3238" s="16">
        <v>1</v>
      </c>
      <c r="AR3238" s="16">
        <v>4</v>
      </c>
      <c r="AS3238" s="16">
        <v>2</v>
      </c>
      <c r="AT3238" s="16">
        <v>3</v>
      </c>
      <c r="AU3238">
        <v>0</v>
      </c>
      <c r="AV3238">
        <v>0</v>
      </c>
      <c r="AW3238">
        <v>1</v>
      </c>
      <c r="AX3238">
        <v>0</v>
      </c>
      <c r="AY3238">
        <v>0</v>
      </c>
      <c r="AZ3238">
        <v>0</v>
      </c>
    </row>
    <row r="3239" spans="1:52" x14ac:dyDescent="0.35">
      <c r="A3239">
        <v>18226</v>
      </c>
      <c r="B3239" t="s">
        <v>69</v>
      </c>
      <c r="C3239" t="s">
        <v>74</v>
      </c>
      <c r="D3239" t="s">
        <v>68</v>
      </c>
      <c r="E3239" t="s">
        <v>83</v>
      </c>
      <c r="F3239" t="s">
        <v>196</v>
      </c>
      <c r="G3239" t="s">
        <v>95</v>
      </c>
      <c r="H3239" t="s">
        <v>100</v>
      </c>
      <c r="I3239" t="s">
        <v>197</v>
      </c>
      <c r="J3239" t="s">
        <v>111</v>
      </c>
      <c r="K3239" t="s">
        <v>204</v>
      </c>
      <c r="L3239">
        <v>8</v>
      </c>
      <c r="X3239" s="16"/>
      <c r="Y3239" t="s">
        <v>69</v>
      </c>
      <c r="AB3239">
        <v>3</v>
      </c>
      <c r="AE3239" s="16"/>
      <c r="AF3239" s="16"/>
      <c r="AG3239" s="16"/>
      <c r="AH3239" s="16"/>
      <c r="AI3239" s="16"/>
      <c r="AJ3239" s="16"/>
      <c r="AK3239">
        <v>7</v>
      </c>
      <c r="AL3239" s="16">
        <v>8</v>
      </c>
      <c r="AM3239" s="16">
        <v>7</v>
      </c>
      <c r="AN3239" s="16">
        <v>7</v>
      </c>
      <c r="AO3239" s="16">
        <v>8</v>
      </c>
      <c r="AP3239" s="16">
        <v>8</v>
      </c>
      <c r="AQ3239" s="16">
        <v>1</v>
      </c>
      <c r="AR3239" s="16">
        <v>4</v>
      </c>
      <c r="AS3239" s="16">
        <v>2</v>
      </c>
      <c r="AT3239" s="16">
        <v>3</v>
      </c>
      <c r="AU3239">
        <v>1</v>
      </c>
      <c r="AV3239">
        <v>0</v>
      </c>
      <c r="AW3239">
        <v>0</v>
      </c>
      <c r="AX3239">
        <v>0</v>
      </c>
      <c r="AY3239">
        <v>0</v>
      </c>
      <c r="AZ3239">
        <v>0</v>
      </c>
    </row>
    <row r="3240" spans="1:52" x14ac:dyDescent="0.35">
      <c r="A3240">
        <v>18228</v>
      </c>
      <c r="B3240" t="s">
        <v>69</v>
      </c>
      <c r="C3240" t="s">
        <v>74</v>
      </c>
      <c r="D3240" t="s">
        <v>68</v>
      </c>
      <c r="E3240" t="s">
        <v>78</v>
      </c>
      <c r="F3240" t="s">
        <v>198</v>
      </c>
      <c r="G3240" t="s">
        <v>96</v>
      </c>
      <c r="H3240" t="s">
        <v>97</v>
      </c>
      <c r="I3240" t="s">
        <v>199</v>
      </c>
      <c r="J3240" t="s">
        <v>111</v>
      </c>
      <c r="K3240" t="s">
        <v>202</v>
      </c>
      <c r="L3240">
        <v>6</v>
      </c>
      <c r="X3240" s="16"/>
      <c r="Y3240" t="s">
        <v>68</v>
      </c>
      <c r="Z3240">
        <v>6</v>
      </c>
      <c r="AA3240">
        <v>3</v>
      </c>
      <c r="AB3240">
        <v>4</v>
      </c>
      <c r="AC3240">
        <v>4</v>
      </c>
      <c r="AD3240" t="s">
        <v>128</v>
      </c>
      <c r="AE3240" s="16">
        <v>4</v>
      </c>
      <c r="AF3240" s="16">
        <v>5</v>
      </c>
      <c r="AG3240" s="16">
        <v>5</v>
      </c>
      <c r="AH3240" s="16">
        <v>4</v>
      </c>
      <c r="AI3240" s="16">
        <v>2</v>
      </c>
      <c r="AJ3240" s="16"/>
      <c r="AK3240">
        <v>8</v>
      </c>
      <c r="AL3240" s="16">
        <v>8</v>
      </c>
      <c r="AM3240" s="16">
        <v>10</v>
      </c>
      <c r="AN3240" s="16">
        <v>9</v>
      </c>
      <c r="AO3240" s="16">
        <v>7</v>
      </c>
      <c r="AP3240" s="16">
        <v>9</v>
      </c>
      <c r="AQ3240" s="16">
        <v>1</v>
      </c>
      <c r="AR3240" s="16">
        <v>3</v>
      </c>
      <c r="AS3240" s="16">
        <v>4</v>
      </c>
      <c r="AT3240" s="16">
        <v>2</v>
      </c>
      <c r="AU3240">
        <v>1</v>
      </c>
      <c r="AV3240">
        <v>0</v>
      </c>
      <c r="AW3240">
        <v>0</v>
      </c>
      <c r="AX3240">
        <v>0</v>
      </c>
      <c r="AY3240">
        <v>0</v>
      </c>
      <c r="AZ3240">
        <v>0</v>
      </c>
    </row>
    <row r="3241" spans="1:52" x14ac:dyDescent="0.35">
      <c r="A3241">
        <v>18232</v>
      </c>
      <c r="B3241" t="s">
        <v>69</v>
      </c>
      <c r="C3241" t="s">
        <v>74</v>
      </c>
      <c r="D3241" t="s">
        <v>68</v>
      </c>
      <c r="E3241" t="s">
        <v>77</v>
      </c>
      <c r="F3241" t="s">
        <v>196</v>
      </c>
      <c r="G3241" t="s">
        <v>93</v>
      </c>
      <c r="H3241" t="s">
        <v>98</v>
      </c>
      <c r="I3241" t="s">
        <v>209</v>
      </c>
      <c r="J3241" t="s">
        <v>111</v>
      </c>
      <c r="K3241" t="s">
        <v>204</v>
      </c>
      <c r="L3241">
        <v>7</v>
      </c>
      <c r="X3241" s="16"/>
      <c r="Y3241" t="s">
        <v>68</v>
      </c>
      <c r="Z3241">
        <v>7</v>
      </c>
      <c r="AA3241">
        <v>4</v>
      </c>
      <c r="AB3241">
        <v>4</v>
      </c>
      <c r="AC3241">
        <v>6</v>
      </c>
      <c r="AD3241" t="s">
        <v>128</v>
      </c>
      <c r="AE3241" s="16">
        <v>5</v>
      </c>
      <c r="AF3241" s="16">
        <v>4</v>
      </c>
      <c r="AG3241" s="16">
        <v>4</v>
      </c>
      <c r="AH3241" s="16">
        <v>4</v>
      </c>
      <c r="AI3241" s="16">
        <v>1</v>
      </c>
      <c r="AJ3241" s="16"/>
      <c r="AK3241">
        <v>8</v>
      </c>
      <c r="AL3241" s="16">
        <v>9</v>
      </c>
      <c r="AM3241" s="16">
        <v>10</v>
      </c>
      <c r="AN3241" s="16">
        <v>10</v>
      </c>
      <c r="AO3241" s="16">
        <v>10</v>
      </c>
      <c r="AP3241" s="16">
        <v>9</v>
      </c>
      <c r="AQ3241" s="16">
        <v>4</v>
      </c>
      <c r="AR3241" s="16">
        <v>1</v>
      </c>
      <c r="AS3241" s="16">
        <v>2</v>
      </c>
      <c r="AT3241" s="16">
        <v>3</v>
      </c>
      <c r="AU3241">
        <v>1</v>
      </c>
      <c r="AV3241">
        <v>0</v>
      </c>
      <c r="AW3241">
        <v>0</v>
      </c>
      <c r="AX3241">
        <v>1</v>
      </c>
      <c r="AY3241">
        <v>0</v>
      </c>
      <c r="AZ3241">
        <v>0</v>
      </c>
    </row>
    <row r="3242" spans="1:52" x14ac:dyDescent="0.35">
      <c r="A3242">
        <v>18243</v>
      </c>
      <c r="B3242" t="s">
        <v>69</v>
      </c>
      <c r="C3242" t="s">
        <v>74</v>
      </c>
      <c r="D3242" t="s">
        <v>68</v>
      </c>
      <c r="E3242" t="s">
        <v>75</v>
      </c>
      <c r="F3242" t="s">
        <v>196</v>
      </c>
      <c r="G3242" t="s">
        <v>95</v>
      </c>
      <c r="H3242" t="s">
        <v>97</v>
      </c>
      <c r="I3242" t="s">
        <v>201</v>
      </c>
      <c r="J3242" t="s">
        <v>111</v>
      </c>
      <c r="K3242" t="s">
        <v>117</v>
      </c>
      <c r="L3242">
        <v>9</v>
      </c>
      <c r="X3242" s="16"/>
      <c r="Y3242" t="s">
        <v>69</v>
      </c>
      <c r="AB3242">
        <v>5</v>
      </c>
      <c r="AE3242" s="16"/>
      <c r="AF3242" s="16"/>
      <c r="AG3242" s="16"/>
      <c r="AH3242" s="16"/>
      <c r="AI3242" s="16"/>
      <c r="AJ3242" s="16"/>
      <c r="AK3242">
        <v>10</v>
      </c>
      <c r="AL3242" s="16">
        <v>9</v>
      </c>
      <c r="AM3242" s="16">
        <v>8</v>
      </c>
      <c r="AN3242" s="16">
        <v>10</v>
      </c>
      <c r="AO3242" s="16">
        <v>7</v>
      </c>
      <c r="AP3242" s="16">
        <v>9</v>
      </c>
      <c r="AQ3242" s="16">
        <v>1</v>
      </c>
      <c r="AR3242" s="16">
        <v>4</v>
      </c>
      <c r="AS3242" s="16">
        <v>2</v>
      </c>
      <c r="AT3242" s="16">
        <v>3</v>
      </c>
      <c r="AU3242">
        <v>0</v>
      </c>
      <c r="AV3242">
        <v>1</v>
      </c>
      <c r="AW3242">
        <v>1</v>
      </c>
      <c r="AX3242">
        <v>0</v>
      </c>
      <c r="AY3242">
        <v>1</v>
      </c>
      <c r="AZ3242">
        <v>0</v>
      </c>
    </row>
    <row r="3243" spans="1:52" x14ac:dyDescent="0.35">
      <c r="A3243">
        <v>18246</v>
      </c>
      <c r="B3243" t="s">
        <v>69</v>
      </c>
      <c r="C3243" t="s">
        <v>74</v>
      </c>
      <c r="D3243" t="s">
        <v>68</v>
      </c>
      <c r="E3243" t="s">
        <v>82</v>
      </c>
      <c r="F3243" t="s">
        <v>200</v>
      </c>
      <c r="G3243" t="s">
        <v>95</v>
      </c>
      <c r="H3243" t="s">
        <v>97</v>
      </c>
      <c r="I3243" t="s">
        <v>203</v>
      </c>
      <c r="J3243" t="s">
        <v>111</v>
      </c>
      <c r="K3243" t="s">
        <v>202</v>
      </c>
      <c r="L3243">
        <v>7</v>
      </c>
      <c r="X3243" s="16"/>
      <c r="Y3243" t="s">
        <v>69</v>
      </c>
      <c r="AB3243">
        <v>3</v>
      </c>
      <c r="AE3243" s="16"/>
      <c r="AF3243" s="16"/>
      <c r="AG3243" s="16"/>
      <c r="AH3243" s="16"/>
      <c r="AI3243" s="16"/>
      <c r="AJ3243" s="16"/>
      <c r="AK3243">
        <v>8</v>
      </c>
      <c r="AL3243" s="16">
        <v>8</v>
      </c>
      <c r="AM3243" s="16">
        <v>8</v>
      </c>
      <c r="AN3243" s="16">
        <v>9</v>
      </c>
      <c r="AO3243" s="16">
        <v>10</v>
      </c>
      <c r="AP3243" s="16">
        <v>10</v>
      </c>
      <c r="AQ3243" s="16">
        <v>4</v>
      </c>
      <c r="AR3243" s="16">
        <v>1</v>
      </c>
      <c r="AS3243" s="16">
        <v>3</v>
      </c>
      <c r="AT3243" s="16">
        <v>2</v>
      </c>
      <c r="AU3243">
        <v>1</v>
      </c>
      <c r="AV3243">
        <v>1</v>
      </c>
      <c r="AW3243">
        <v>0</v>
      </c>
      <c r="AX3243">
        <v>1</v>
      </c>
      <c r="AY3243">
        <v>0</v>
      </c>
      <c r="AZ3243">
        <v>0</v>
      </c>
    </row>
    <row r="3244" spans="1:52" x14ac:dyDescent="0.35">
      <c r="A3244">
        <v>18248</v>
      </c>
      <c r="B3244" t="s">
        <v>69</v>
      </c>
      <c r="C3244" t="s">
        <v>74</v>
      </c>
      <c r="D3244" t="s">
        <v>68</v>
      </c>
      <c r="E3244" t="s">
        <v>83</v>
      </c>
      <c r="F3244" t="s">
        <v>196</v>
      </c>
      <c r="G3244" t="s">
        <v>96</v>
      </c>
      <c r="H3244" t="s">
        <v>97</v>
      </c>
      <c r="I3244" t="s">
        <v>197</v>
      </c>
      <c r="J3244" t="s">
        <v>111</v>
      </c>
      <c r="K3244" t="s">
        <v>204</v>
      </c>
      <c r="L3244">
        <v>10</v>
      </c>
      <c r="X3244" s="16"/>
      <c r="Y3244" t="s">
        <v>69</v>
      </c>
      <c r="AB3244">
        <v>5</v>
      </c>
      <c r="AE3244" s="16"/>
      <c r="AF3244" s="16"/>
      <c r="AG3244" s="16"/>
      <c r="AH3244" s="16"/>
      <c r="AI3244" s="16"/>
      <c r="AJ3244" s="16"/>
      <c r="AK3244">
        <v>9</v>
      </c>
      <c r="AL3244" s="16">
        <v>8</v>
      </c>
      <c r="AM3244" s="16">
        <v>9</v>
      </c>
      <c r="AN3244" s="16">
        <v>7</v>
      </c>
      <c r="AO3244" s="16">
        <v>8</v>
      </c>
      <c r="AP3244" s="16">
        <v>9</v>
      </c>
      <c r="AQ3244" s="16">
        <v>1</v>
      </c>
      <c r="AR3244" s="16">
        <v>2</v>
      </c>
      <c r="AS3244" s="16">
        <v>3</v>
      </c>
      <c r="AT3244" s="16">
        <v>4</v>
      </c>
      <c r="AU3244">
        <v>1</v>
      </c>
      <c r="AV3244">
        <v>0</v>
      </c>
      <c r="AW3244">
        <v>0</v>
      </c>
      <c r="AX3244">
        <v>0</v>
      </c>
      <c r="AY3244">
        <v>0</v>
      </c>
      <c r="AZ3244">
        <v>0</v>
      </c>
    </row>
    <row r="3245" spans="1:52" x14ac:dyDescent="0.35">
      <c r="A3245">
        <v>18252</v>
      </c>
      <c r="B3245" t="s">
        <v>69</v>
      </c>
      <c r="C3245" t="s">
        <v>74</v>
      </c>
      <c r="D3245" t="s">
        <v>68</v>
      </c>
      <c r="E3245" t="s">
        <v>80</v>
      </c>
      <c r="F3245" t="s">
        <v>196</v>
      </c>
      <c r="G3245" t="s">
        <v>96</v>
      </c>
      <c r="H3245" t="s">
        <v>98</v>
      </c>
      <c r="I3245" t="s">
        <v>197</v>
      </c>
      <c r="J3245" t="s">
        <v>111</v>
      </c>
      <c r="K3245" t="s">
        <v>204</v>
      </c>
      <c r="L3245">
        <v>9</v>
      </c>
      <c r="X3245" s="16"/>
      <c r="Y3245" t="s">
        <v>69</v>
      </c>
      <c r="AB3245">
        <v>5</v>
      </c>
      <c r="AE3245" s="16"/>
      <c r="AF3245" s="16"/>
      <c r="AG3245" s="16"/>
      <c r="AH3245" s="16"/>
      <c r="AI3245" s="16"/>
      <c r="AJ3245" s="16"/>
      <c r="AK3245">
        <v>10</v>
      </c>
      <c r="AL3245" s="16">
        <v>10</v>
      </c>
      <c r="AM3245" s="16">
        <v>9</v>
      </c>
      <c r="AN3245" s="16">
        <v>10</v>
      </c>
      <c r="AO3245" s="16">
        <v>7</v>
      </c>
      <c r="AP3245" s="16">
        <v>9</v>
      </c>
      <c r="AQ3245" s="16">
        <v>3</v>
      </c>
      <c r="AR3245" s="16">
        <v>4</v>
      </c>
      <c r="AS3245" s="16">
        <v>2</v>
      </c>
      <c r="AT3245" s="16">
        <v>1</v>
      </c>
      <c r="AU3245">
        <v>1</v>
      </c>
      <c r="AV3245">
        <v>0</v>
      </c>
      <c r="AW3245">
        <v>0</v>
      </c>
      <c r="AX3245">
        <v>0</v>
      </c>
      <c r="AY3245">
        <v>0</v>
      </c>
      <c r="AZ3245">
        <v>0</v>
      </c>
    </row>
    <row r="3246" spans="1:52" x14ac:dyDescent="0.35">
      <c r="A3246">
        <v>18254</v>
      </c>
      <c r="B3246" t="s">
        <v>69</v>
      </c>
      <c r="C3246" t="s">
        <v>74</v>
      </c>
      <c r="D3246" t="s">
        <v>68</v>
      </c>
      <c r="E3246" t="s">
        <v>77</v>
      </c>
      <c r="F3246" t="s">
        <v>196</v>
      </c>
      <c r="G3246" t="s">
        <v>96</v>
      </c>
      <c r="H3246" t="s">
        <v>98</v>
      </c>
      <c r="I3246" t="s">
        <v>201</v>
      </c>
      <c r="J3246" t="s">
        <v>111</v>
      </c>
      <c r="K3246" t="s">
        <v>116</v>
      </c>
      <c r="L3246">
        <v>9</v>
      </c>
      <c r="X3246" s="16"/>
      <c r="Y3246" t="s">
        <v>69</v>
      </c>
      <c r="AB3246">
        <v>4</v>
      </c>
      <c r="AE3246" s="16"/>
      <c r="AF3246" s="16"/>
      <c r="AG3246" s="16"/>
      <c r="AH3246" s="16"/>
      <c r="AI3246" s="16"/>
      <c r="AJ3246" s="16"/>
      <c r="AK3246">
        <v>10</v>
      </c>
      <c r="AL3246" s="16">
        <v>9</v>
      </c>
      <c r="AM3246" s="16">
        <v>7</v>
      </c>
      <c r="AN3246" s="16">
        <v>9</v>
      </c>
      <c r="AO3246" s="16">
        <v>8</v>
      </c>
      <c r="AP3246" s="16">
        <v>10</v>
      </c>
      <c r="AQ3246" s="16">
        <v>2</v>
      </c>
      <c r="AR3246" s="16">
        <v>1</v>
      </c>
      <c r="AS3246" s="16">
        <v>4</v>
      </c>
      <c r="AT3246" s="16">
        <v>3</v>
      </c>
      <c r="AU3246">
        <v>0</v>
      </c>
      <c r="AV3246">
        <v>1</v>
      </c>
      <c r="AW3246">
        <v>1</v>
      </c>
      <c r="AX3246">
        <v>0</v>
      </c>
      <c r="AY3246">
        <v>0</v>
      </c>
      <c r="AZ3246">
        <v>0</v>
      </c>
    </row>
    <row r="3247" spans="1:52" x14ac:dyDescent="0.35">
      <c r="A3247">
        <v>18256</v>
      </c>
      <c r="B3247" t="s">
        <v>69</v>
      </c>
      <c r="C3247" t="s">
        <v>74</v>
      </c>
      <c r="D3247" t="s">
        <v>68</v>
      </c>
      <c r="E3247" t="s">
        <v>81</v>
      </c>
      <c r="F3247" t="s">
        <v>198</v>
      </c>
      <c r="G3247" t="s">
        <v>95</v>
      </c>
      <c r="H3247" t="s">
        <v>97</v>
      </c>
      <c r="I3247" t="s">
        <v>209</v>
      </c>
      <c r="J3247" t="s">
        <v>111</v>
      </c>
      <c r="K3247" t="s">
        <v>116</v>
      </c>
      <c r="L3247">
        <v>8</v>
      </c>
      <c r="X3247" s="16"/>
      <c r="Y3247" t="s">
        <v>68</v>
      </c>
      <c r="Z3247">
        <v>10</v>
      </c>
      <c r="AA3247">
        <v>5</v>
      </c>
      <c r="AB3247">
        <v>5</v>
      </c>
      <c r="AC3247">
        <v>10</v>
      </c>
      <c r="AD3247" t="s">
        <v>129</v>
      </c>
      <c r="AE3247" s="16">
        <v>5</v>
      </c>
      <c r="AF3247" s="16">
        <v>3</v>
      </c>
      <c r="AG3247" s="16">
        <v>5</v>
      </c>
      <c r="AH3247" s="16">
        <v>4</v>
      </c>
      <c r="AI3247" s="16"/>
      <c r="AJ3247" s="16">
        <v>4</v>
      </c>
      <c r="AK3247">
        <v>8</v>
      </c>
      <c r="AL3247" s="16">
        <v>7</v>
      </c>
      <c r="AM3247" s="16">
        <v>8</v>
      </c>
      <c r="AN3247" s="16">
        <v>7</v>
      </c>
      <c r="AO3247" s="16">
        <v>8</v>
      </c>
      <c r="AP3247" s="16">
        <v>8</v>
      </c>
      <c r="AQ3247" s="16">
        <v>2</v>
      </c>
      <c r="AR3247" s="16">
        <v>1</v>
      </c>
      <c r="AS3247" s="16">
        <v>3</v>
      </c>
      <c r="AT3247" s="16">
        <v>4</v>
      </c>
      <c r="AU3247">
        <v>1</v>
      </c>
      <c r="AV3247">
        <v>0</v>
      </c>
      <c r="AW3247">
        <v>1</v>
      </c>
      <c r="AX3247">
        <v>1</v>
      </c>
      <c r="AY3247">
        <v>0</v>
      </c>
      <c r="AZ3247">
        <v>0</v>
      </c>
    </row>
    <row r="3248" spans="1:52" x14ac:dyDescent="0.35">
      <c r="A3248">
        <v>18258</v>
      </c>
      <c r="B3248" t="s">
        <v>69</v>
      </c>
      <c r="C3248" t="s">
        <v>74</v>
      </c>
      <c r="D3248" t="s">
        <v>68</v>
      </c>
      <c r="E3248" t="s">
        <v>83</v>
      </c>
      <c r="F3248" t="s">
        <v>196</v>
      </c>
      <c r="G3248" t="s">
        <v>96</v>
      </c>
      <c r="H3248" t="s">
        <v>98</v>
      </c>
      <c r="I3248" t="s">
        <v>197</v>
      </c>
      <c r="J3248" t="s">
        <v>111</v>
      </c>
      <c r="K3248" t="s">
        <v>204</v>
      </c>
      <c r="L3248">
        <v>9</v>
      </c>
      <c r="X3248" s="16"/>
      <c r="Y3248" t="s">
        <v>68</v>
      </c>
      <c r="Z3248">
        <v>10</v>
      </c>
      <c r="AA3248">
        <v>5</v>
      </c>
      <c r="AB3248">
        <v>5</v>
      </c>
      <c r="AC3248">
        <v>9</v>
      </c>
      <c r="AD3248" t="s">
        <v>129</v>
      </c>
      <c r="AE3248" s="16">
        <v>5</v>
      </c>
      <c r="AF3248" s="16">
        <v>4</v>
      </c>
      <c r="AG3248" s="16">
        <v>4</v>
      </c>
      <c r="AH3248" s="16">
        <v>5</v>
      </c>
      <c r="AI3248" s="16"/>
      <c r="AJ3248" s="16">
        <v>3</v>
      </c>
      <c r="AK3248">
        <v>8</v>
      </c>
      <c r="AL3248" s="16">
        <v>10</v>
      </c>
      <c r="AM3248" s="16">
        <v>10</v>
      </c>
      <c r="AN3248" s="16">
        <v>9</v>
      </c>
      <c r="AO3248" s="16">
        <v>9</v>
      </c>
      <c r="AP3248" s="16">
        <v>8</v>
      </c>
      <c r="AQ3248" s="16">
        <v>1</v>
      </c>
      <c r="AR3248" s="16">
        <v>3</v>
      </c>
      <c r="AS3248" s="16">
        <v>2</v>
      </c>
      <c r="AT3248" s="16">
        <v>4</v>
      </c>
      <c r="AU3248">
        <v>0</v>
      </c>
      <c r="AV3248">
        <v>0</v>
      </c>
      <c r="AW3248">
        <v>0</v>
      </c>
      <c r="AX3248">
        <v>1</v>
      </c>
      <c r="AY3248">
        <v>1</v>
      </c>
      <c r="AZ3248">
        <v>0</v>
      </c>
    </row>
    <row r="3249" spans="1:52" x14ac:dyDescent="0.35">
      <c r="A3249">
        <v>18259</v>
      </c>
      <c r="B3249" t="s">
        <v>69</v>
      </c>
      <c r="C3249" t="s">
        <v>74</v>
      </c>
      <c r="D3249" t="s">
        <v>68</v>
      </c>
      <c r="E3249" t="s">
        <v>77</v>
      </c>
      <c r="F3249" t="s">
        <v>198</v>
      </c>
      <c r="G3249" t="s">
        <v>96</v>
      </c>
      <c r="H3249" t="s">
        <v>97</v>
      </c>
      <c r="I3249" t="s">
        <v>199</v>
      </c>
      <c r="J3249" t="s">
        <v>111</v>
      </c>
      <c r="K3249" t="s">
        <v>204</v>
      </c>
      <c r="L3249">
        <v>10</v>
      </c>
      <c r="X3249" s="16"/>
      <c r="Y3249" t="s">
        <v>69</v>
      </c>
      <c r="AB3249">
        <v>5</v>
      </c>
      <c r="AE3249" s="16"/>
      <c r="AF3249" s="16"/>
      <c r="AG3249" s="16"/>
      <c r="AH3249" s="16"/>
      <c r="AI3249" s="16"/>
      <c r="AJ3249" s="16"/>
      <c r="AK3249">
        <v>9</v>
      </c>
      <c r="AL3249" s="16">
        <v>9</v>
      </c>
      <c r="AM3249" s="16">
        <v>10</v>
      </c>
      <c r="AN3249" s="16">
        <v>10</v>
      </c>
      <c r="AO3249" s="16">
        <v>10</v>
      </c>
      <c r="AP3249" s="16">
        <v>9</v>
      </c>
      <c r="AQ3249" s="16">
        <v>1</v>
      </c>
      <c r="AR3249" s="16">
        <v>3</v>
      </c>
      <c r="AS3249" s="16">
        <v>2</v>
      </c>
      <c r="AT3249" s="16">
        <v>4</v>
      </c>
      <c r="AU3249">
        <v>0</v>
      </c>
      <c r="AV3249">
        <v>0</v>
      </c>
      <c r="AW3249">
        <v>0</v>
      </c>
      <c r="AX3249">
        <v>0</v>
      </c>
      <c r="AY3249">
        <v>1</v>
      </c>
      <c r="AZ3249">
        <v>0</v>
      </c>
    </row>
    <row r="3250" spans="1:52" x14ac:dyDescent="0.35">
      <c r="A3250">
        <v>18261</v>
      </c>
      <c r="B3250" t="s">
        <v>69</v>
      </c>
      <c r="C3250" t="s">
        <v>74</v>
      </c>
      <c r="D3250" t="s">
        <v>68</v>
      </c>
      <c r="E3250" t="s">
        <v>77</v>
      </c>
      <c r="F3250" t="s">
        <v>198</v>
      </c>
      <c r="G3250" t="s">
        <v>96</v>
      </c>
      <c r="H3250" t="s">
        <v>98</v>
      </c>
      <c r="I3250" t="s">
        <v>197</v>
      </c>
      <c r="J3250" t="s">
        <v>111</v>
      </c>
      <c r="K3250" t="s">
        <v>202</v>
      </c>
      <c r="L3250">
        <v>7</v>
      </c>
      <c r="X3250" s="16"/>
      <c r="Y3250" t="s">
        <v>68</v>
      </c>
      <c r="Z3250">
        <v>6</v>
      </c>
      <c r="AA3250">
        <v>2</v>
      </c>
      <c r="AB3250">
        <v>4</v>
      </c>
      <c r="AC3250">
        <v>8</v>
      </c>
      <c r="AD3250" t="s">
        <v>129</v>
      </c>
      <c r="AE3250" s="16">
        <v>4</v>
      </c>
      <c r="AF3250" s="16">
        <v>5</v>
      </c>
      <c r="AG3250" s="16">
        <v>5</v>
      </c>
      <c r="AH3250" s="16">
        <v>5</v>
      </c>
      <c r="AI3250" s="16"/>
      <c r="AJ3250" s="16">
        <v>2</v>
      </c>
      <c r="AK3250">
        <v>9</v>
      </c>
      <c r="AL3250" s="16">
        <v>10</v>
      </c>
      <c r="AM3250" s="16">
        <v>7</v>
      </c>
      <c r="AN3250" s="16">
        <v>9</v>
      </c>
      <c r="AO3250" s="16">
        <v>10</v>
      </c>
      <c r="AP3250" s="16">
        <v>9</v>
      </c>
      <c r="AQ3250" s="16">
        <v>1</v>
      </c>
      <c r="AR3250" s="16">
        <v>3</v>
      </c>
      <c r="AS3250" s="16">
        <v>2</v>
      </c>
      <c r="AT3250" s="16">
        <v>4</v>
      </c>
      <c r="AU3250">
        <v>0</v>
      </c>
      <c r="AV3250">
        <v>0</v>
      </c>
      <c r="AW3250">
        <v>0</v>
      </c>
      <c r="AX3250">
        <v>1</v>
      </c>
      <c r="AY3250">
        <v>0</v>
      </c>
      <c r="AZ3250">
        <v>0</v>
      </c>
    </row>
    <row r="3251" spans="1:52" x14ac:dyDescent="0.35">
      <c r="A3251">
        <v>18262</v>
      </c>
      <c r="B3251" t="s">
        <v>69</v>
      </c>
      <c r="C3251" t="s">
        <v>74</v>
      </c>
      <c r="D3251" t="s">
        <v>68</v>
      </c>
      <c r="E3251" t="s">
        <v>75</v>
      </c>
      <c r="F3251" t="s">
        <v>198</v>
      </c>
      <c r="G3251" t="s">
        <v>96</v>
      </c>
      <c r="H3251" t="s">
        <v>98</v>
      </c>
      <c r="I3251" t="s">
        <v>201</v>
      </c>
      <c r="J3251" t="s">
        <v>111</v>
      </c>
      <c r="K3251" t="s">
        <v>204</v>
      </c>
      <c r="L3251">
        <v>9</v>
      </c>
      <c r="X3251" s="16"/>
      <c r="Y3251" t="s">
        <v>69</v>
      </c>
      <c r="AB3251">
        <v>5</v>
      </c>
      <c r="AE3251" s="16"/>
      <c r="AF3251" s="16"/>
      <c r="AG3251" s="16"/>
      <c r="AH3251" s="16"/>
      <c r="AI3251" s="16"/>
      <c r="AJ3251" s="16"/>
      <c r="AK3251">
        <v>10</v>
      </c>
      <c r="AL3251" s="16">
        <v>10</v>
      </c>
      <c r="AM3251" s="16">
        <v>9</v>
      </c>
      <c r="AN3251" s="16">
        <v>8</v>
      </c>
      <c r="AO3251" s="16">
        <v>10</v>
      </c>
      <c r="AP3251" s="16">
        <v>9</v>
      </c>
      <c r="AQ3251" s="16">
        <v>1</v>
      </c>
      <c r="AR3251" s="16">
        <v>3</v>
      </c>
      <c r="AS3251" s="16">
        <v>4</v>
      </c>
      <c r="AT3251" s="16">
        <v>2</v>
      </c>
      <c r="AU3251">
        <v>0</v>
      </c>
      <c r="AV3251">
        <v>0</v>
      </c>
      <c r="AW3251">
        <v>1</v>
      </c>
      <c r="AX3251">
        <v>0</v>
      </c>
      <c r="AY3251">
        <v>1</v>
      </c>
      <c r="AZ3251">
        <v>0</v>
      </c>
    </row>
    <row r="3252" spans="1:52" x14ac:dyDescent="0.35">
      <c r="A3252">
        <v>18267</v>
      </c>
      <c r="B3252" t="s">
        <v>69</v>
      </c>
      <c r="C3252" t="s">
        <v>74</v>
      </c>
      <c r="D3252" t="s">
        <v>68</v>
      </c>
      <c r="E3252" t="s">
        <v>84</v>
      </c>
      <c r="F3252" t="s">
        <v>196</v>
      </c>
      <c r="G3252" t="s">
        <v>95</v>
      </c>
      <c r="H3252" t="s">
        <v>97</v>
      </c>
      <c r="I3252" t="s">
        <v>206</v>
      </c>
      <c r="J3252" t="s">
        <v>110</v>
      </c>
      <c r="K3252" t="s">
        <v>116</v>
      </c>
      <c r="L3252">
        <v>6</v>
      </c>
      <c r="P3252">
        <v>6</v>
      </c>
      <c r="Q3252">
        <v>7</v>
      </c>
      <c r="R3252">
        <v>8</v>
      </c>
      <c r="S3252">
        <v>8</v>
      </c>
      <c r="T3252">
        <v>7</v>
      </c>
      <c r="U3252">
        <v>7</v>
      </c>
      <c r="V3252" t="s">
        <v>123</v>
      </c>
      <c r="X3252">
        <v>2</v>
      </c>
      <c r="Y3252" t="s">
        <v>69</v>
      </c>
      <c r="AB3252">
        <v>4</v>
      </c>
      <c r="AE3252" s="16"/>
      <c r="AF3252" s="16"/>
      <c r="AG3252" s="16"/>
      <c r="AH3252" s="16"/>
      <c r="AI3252" s="16"/>
      <c r="AJ3252" s="16"/>
      <c r="AL3252" s="16"/>
      <c r="AM3252" s="16"/>
      <c r="AN3252" s="16"/>
      <c r="AO3252" s="16"/>
      <c r="AP3252" s="16"/>
      <c r="AQ3252" s="16"/>
      <c r="AR3252" s="16"/>
      <c r="AS3252" s="16"/>
      <c r="AT3252" s="16"/>
      <c r="AU3252">
        <v>0</v>
      </c>
      <c r="AV3252">
        <v>0</v>
      </c>
      <c r="AW3252">
        <v>1</v>
      </c>
      <c r="AX3252">
        <v>1</v>
      </c>
      <c r="AY3252">
        <v>0</v>
      </c>
      <c r="AZ3252">
        <v>0</v>
      </c>
    </row>
    <row r="3253" spans="1:52" x14ac:dyDescent="0.35">
      <c r="A3253">
        <v>18269</v>
      </c>
      <c r="B3253" t="s">
        <v>69</v>
      </c>
      <c r="C3253" t="s">
        <v>74</v>
      </c>
      <c r="D3253" t="s">
        <v>68</v>
      </c>
      <c r="E3253" t="s">
        <v>83</v>
      </c>
      <c r="F3253" t="s">
        <v>196</v>
      </c>
      <c r="G3253" t="s">
        <v>96</v>
      </c>
      <c r="H3253" t="s">
        <v>98</v>
      </c>
      <c r="I3253" t="s">
        <v>207</v>
      </c>
      <c r="J3253" t="s">
        <v>110</v>
      </c>
      <c r="K3253" t="s">
        <v>116</v>
      </c>
      <c r="L3253">
        <v>9</v>
      </c>
      <c r="P3253">
        <v>9</v>
      </c>
      <c r="Q3253">
        <v>7</v>
      </c>
      <c r="R3253">
        <v>10</v>
      </c>
      <c r="S3253">
        <v>8</v>
      </c>
      <c r="T3253">
        <v>10</v>
      </c>
      <c r="U3253">
        <v>9</v>
      </c>
      <c r="V3253" t="s">
        <v>122</v>
      </c>
      <c r="X3253">
        <v>4</v>
      </c>
      <c r="Y3253" t="s">
        <v>69</v>
      </c>
      <c r="AB3253">
        <v>5</v>
      </c>
      <c r="AE3253" s="16"/>
      <c r="AF3253" s="16"/>
      <c r="AG3253" s="16"/>
      <c r="AH3253" s="16"/>
      <c r="AI3253" s="16"/>
      <c r="AJ3253" s="16"/>
      <c r="AL3253" s="16"/>
      <c r="AM3253" s="16"/>
      <c r="AN3253" s="16"/>
      <c r="AO3253" s="16"/>
      <c r="AP3253" s="16"/>
      <c r="AQ3253" s="16"/>
      <c r="AR3253" s="16"/>
      <c r="AS3253" s="16"/>
      <c r="AT3253" s="16"/>
      <c r="AU3253">
        <v>0</v>
      </c>
      <c r="AV3253">
        <v>1</v>
      </c>
      <c r="AW3253">
        <v>1</v>
      </c>
      <c r="AX3253">
        <v>0</v>
      </c>
      <c r="AY3253">
        <v>0</v>
      </c>
      <c r="AZ3253">
        <v>0</v>
      </c>
    </row>
    <row r="3254" spans="1:52" x14ac:dyDescent="0.35">
      <c r="A3254">
        <v>18272</v>
      </c>
      <c r="B3254" t="s">
        <v>69</v>
      </c>
      <c r="C3254" t="s">
        <v>74</v>
      </c>
      <c r="D3254" t="s">
        <v>68</v>
      </c>
      <c r="E3254" t="s">
        <v>81</v>
      </c>
      <c r="F3254" t="s">
        <v>196</v>
      </c>
      <c r="G3254" t="s">
        <v>95</v>
      </c>
      <c r="H3254" t="s">
        <v>99</v>
      </c>
      <c r="I3254" t="s">
        <v>201</v>
      </c>
      <c r="J3254" t="s">
        <v>111</v>
      </c>
      <c r="K3254" t="s">
        <v>204</v>
      </c>
      <c r="L3254">
        <v>10</v>
      </c>
      <c r="X3254" s="16"/>
      <c r="Y3254" t="s">
        <v>69</v>
      </c>
      <c r="AB3254">
        <v>4</v>
      </c>
      <c r="AE3254" s="16"/>
      <c r="AF3254" s="16"/>
      <c r="AG3254" s="16"/>
      <c r="AH3254" s="16"/>
      <c r="AI3254" s="16"/>
      <c r="AJ3254" s="16"/>
      <c r="AK3254">
        <v>9</v>
      </c>
      <c r="AL3254" s="16">
        <v>8</v>
      </c>
      <c r="AM3254" s="16">
        <v>8</v>
      </c>
      <c r="AN3254" s="16">
        <v>7</v>
      </c>
      <c r="AO3254" s="16">
        <v>7</v>
      </c>
      <c r="AP3254" s="16">
        <v>10</v>
      </c>
      <c r="AQ3254" s="16">
        <v>2</v>
      </c>
      <c r="AR3254" s="16">
        <v>1</v>
      </c>
      <c r="AS3254" s="16">
        <v>3</v>
      </c>
      <c r="AT3254" s="16">
        <v>4</v>
      </c>
      <c r="AU3254">
        <v>0</v>
      </c>
      <c r="AV3254">
        <v>0</v>
      </c>
      <c r="AW3254">
        <v>0</v>
      </c>
      <c r="AX3254">
        <v>1</v>
      </c>
      <c r="AY3254">
        <v>1</v>
      </c>
      <c r="AZ3254">
        <v>0</v>
      </c>
    </row>
    <row r="3255" spans="1:52" x14ac:dyDescent="0.35">
      <c r="A3255">
        <v>18273</v>
      </c>
      <c r="B3255" t="s">
        <v>69</v>
      </c>
      <c r="C3255" t="s">
        <v>74</v>
      </c>
      <c r="D3255" t="s">
        <v>68</v>
      </c>
      <c r="E3255" t="s">
        <v>81</v>
      </c>
      <c r="F3255" t="s">
        <v>196</v>
      </c>
      <c r="G3255" t="s">
        <v>96</v>
      </c>
      <c r="H3255" t="s">
        <v>99</v>
      </c>
      <c r="I3255" t="s">
        <v>197</v>
      </c>
      <c r="J3255" t="s">
        <v>111</v>
      </c>
      <c r="K3255" t="s">
        <v>202</v>
      </c>
      <c r="L3255">
        <v>10</v>
      </c>
      <c r="X3255" s="16"/>
      <c r="Y3255" t="s">
        <v>69</v>
      </c>
      <c r="AB3255">
        <v>4</v>
      </c>
      <c r="AE3255" s="16"/>
      <c r="AF3255" s="16"/>
      <c r="AG3255" s="16"/>
      <c r="AH3255" s="16"/>
      <c r="AI3255" s="16"/>
      <c r="AJ3255" s="16"/>
      <c r="AK3255">
        <v>9</v>
      </c>
      <c r="AL3255" s="16">
        <v>8</v>
      </c>
      <c r="AM3255" s="16">
        <v>7</v>
      </c>
      <c r="AN3255" s="16">
        <v>10</v>
      </c>
      <c r="AO3255" s="16">
        <v>10</v>
      </c>
      <c r="AP3255" s="16">
        <v>10</v>
      </c>
      <c r="AQ3255" s="16">
        <v>1</v>
      </c>
      <c r="AR3255" s="16">
        <v>3</v>
      </c>
      <c r="AS3255" s="16">
        <v>2</v>
      </c>
      <c r="AT3255" s="16">
        <v>4</v>
      </c>
      <c r="AU3255">
        <v>1</v>
      </c>
      <c r="AV3255">
        <v>0</v>
      </c>
      <c r="AW3255">
        <v>0</v>
      </c>
      <c r="AX3255">
        <v>0</v>
      </c>
      <c r="AY3255">
        <v>1</v>
      </c>
      <c r="AZ3255">
        <v>0</v>
      </c>
    </row>
    <row r="3256" spans="1:52" x14ac:dyDescent="0.35">
      <c r="A3256">
        <v>18274</v>
      </c>
      <c r="B3256" t="s">
        <v>69</v>
      </c>
      <c r="C3256" t="s">
        <v>74</v>
      </c>
      <c r="D3256" t="s">
        <v>68</v>
      </c>
      <c r="E3256" t="s">
        <v>81</v>
      </c>
      <c r="F3256" t="s">
        <v>200</v>
      </c>
      <c r="G3256" t="s">
        <v>94</v>
      </c>
      <c r="H3256" t="s">
        <v>98</v>
      </c>
      <c r="I3256" t="s">
        <v>203</v>
      </c>
      <c r="J3256" t="s">
        <v>111</v>
      </c>
      <c r="K3256" t="s">
        <v>202</v>
      </c>
      <c r="L3256">
        <v>10</v>
      </c>
      <c r="X3256" s="16"/>
      <c r="Y3256" t="s">
        <v>69</v>
      </c>
      <c r="AB3256">
        <v>4</v>
      </c>
      <c r="AE3256" s="16"/>
      <c r="AF3256" s="16"/>
      <c r="AG3256" s="16"/>
      <c r="AH3256" s="16"/>
      <c r="AI3256" s="16"/>
      <c r="AJ3256" s="16"/>
      <c r="AK3256">
        <v>9</v>
      </c>
      <c r="AL3256" s="16">
        <v>8</v>
      </c>
      <c r="AM3256" s="16">
        <v>7</v>
      </c>
      <c r="AN3256" s="16">
        <v>8</v>
      </c>
      <c r="AO3256" s="16">
        <v>10</v>
      </c>
      <c r="AP3256" s="16">
        <v>9</v>
      </c>
      <c r="AQ3256" s="16">
        <v>2</v>
      </c>
      <c r="AR3256" s="16">
        <v>4</v>
      </c>
      <c r="AS3256" s="16">
        <v>1</v>
      </c>
      <c r="AT3256" s="16">
        <v>3</v>
      </c>
      <c r="AU3256">
        <v>1</v>
      </c>
      <c r="AV3256">
        <v>0</v>
      </c>
      <c r="AW3256">
        <v>0</v>
      </c>
      <c r="AX3256">
        <v>1</v>
      </c>
      <c r="AY3256">
        <v>0</v>
      </c>
      <c r="AZ3256">
        <v>0</v>
      </c>
    </row>
    <row r="3257" spans="1:52" x14ac:dyDescent="0.35">
      <c r="A3257">
        <v>18275</v>
      </c>
      <c r="B3257" t="s">
        <v>69</v>
      </c>
      <c r="C3257" t="s">
        <v>74</v>
      </c>
      <c r="D3257" t="s">
        <v>68</v>
      </c>
      <c r="E3257" t="s">
        <v>83</v>
      </c>
      <c r="F3257" t="s">
        <v>200</v>
      </c>
      <c r="G3257" t="s">
        <v>93</v>
      </c>
      <c r="H3257" t="s">
        <v>98</v>
      </c>
      <c r="I3257" t="s">
        <v>203</v>
      </c>
      <c r="J3257" t="s">
        <v>111</v>
      </c>
      <c r="K3257" t="s">
        <v>204</v>
      </c>
      <c r="L3257">
        <v>9</v>
      </c>
      <c r="X3257" s="16"/>
      <c r="Y3257" t="s">
        <v>68</v>
      </c>
      <c r="Z3257">
        <v>10</v>
      </c>
      <c r="AA3257">
        <v>4</v>
      </c>
      <c r="AB3257">
        <v>5</v>
      </c>
      <c r="AC3257">
        <v>10</v>
      </c>
      <c r="AD3257" t="s">
        <v>129</v>
      </c>
      <c r="AE3257" s="16">
        <v>4</v>
      </c>
      <c r="AF3257" s="16">
        <v>4</v>
      </c>
      <c r="AG3257" s="16">
        <v>5</v>
      </c>
      <c r="AH3257" s="16">
        <v>4</v>
      </c>
      <c r="AI3257" s="16"/>
      <c r="AJ3257" s="16">
        <v>2</v>
      </c>
      <c r="AK3257">
        <v>10</v>
      </c>
      <c r="AL3257" s="16">
        <v>8</v>
      </c>
      <c r="AM3257" s="16">
        <v>9</v>
      </c>
      <c r="AN3257" s="16">
        <v>8</v>
      </c>
      <c r="AO3257" s="16">
        <v>7</v>
      </c>
      <c r="AP3257" s="16">
        <v>9</v>
      </c>
      <c r="AQ3257" s="16">
        <v>4</v>
      </c>
      <c r="AR3257" s="16">
        <v>1</v>
      </c>
      <c r="AS3257" s="16">
        <v>3</v>
      </c>
      <c r="AT3257" s="16">
        <v>2</v>
      </c>
      <c r="AU3257">
        <v>0</v>
      </c>
      <c r="AV3257">
        <v>0</v>
      </c>
      <c r="AW3257">
        <v>1</v>
      </c>
      <c r="AX3257">
        <v>1</v>
      </c>
      <c r="AY3257">
        <v>0</v>
      </c>
      <c r="AZ3257">
        <v>0</v>
      </c>
    </row>
    <row r="3258" spans="1:52" x14ac:dyDescent="0.35">
      <c r="A3258">
        <v>18280</v>
      </c>
      <c r="B3258" t="s">
        <v>69</v>
      </c>
      <c r="C3258" t="s">
        <v>74</v>
      </c>
      <c r="D3258" t="s">
        <v>68</v>
      </c>
      <c r="E3258" t="s">
        <v>76</v>
      </c>
      <c r="F3258" t="s">
        <v>208</v>
      </c>
      <c r="G3258" t="s">
        <v>94</v>
      </c>
      <c r="H3258" t="s">
        <v>98</v>
      </c>
      <c r="I3258" t="s">
        <v>205</v>
      </c>
      <c r="J3258" t="s">
        <v>111</v>
      </c>
      <c r="K3258" t="s">
        <v>204</v>
      </c>
      <c r="L3258">
        <v>9</v>
      </c>
      <c r="X3258" s="16"/>
      <c r="Y3258" t="s">
        <v>69</v>
      </c>
      <c r="AB3258">
        <v>4</v>
      </c>
      <c r="AE3258" s="16"/>
      <c r="AF3258" s="16"/>
      <c r="AG3258" s="16"/>
      <c r="AH3258" s="16"/>
      <c r="AI3258" s="16"/>
      <c r="AJ3258" s="16"/>
      <c r="AK3258">
        <v>10</v>
      </c>
      <c r="AL3258" s="16">
        <v>10</v>
      </c>
      <c r="AM3258" s="16">
        <v>7</v>
      </c>
      <c r="AN3258" s="16">
        <v>10</v>
      </c>
      <c r="AO3258" s="16">
        <v>8</v>
      </c>
      <c r="AP3258" s="16">
        <v>9</v>
      </c>
      <c r="AQ3258" s="16">
        <v>1</v>
      </c>
      <c r="AR3258" s="16">
        <v>4</v>
      </c>
      <c r="AS3258" s="16">
        <v>2</v>
      </c>
      <c r="AT3258" s="16">
        <v>3</v>
      </c>
      <c r="AU3258">
        <v>1</v>
      </c>
      <c r="AV3258">
        <v>0</v>
      </c>
      <c r="AW3258">
        <v>0</v>
      </c>
      <c r="AX3258">
        <v>0</v>
      </c>
      <c r="AY3258">
        <v>0</v>
      </c>
      <c r="AZ3258">
        <v>0</v>
      </c>
    </row>
    <row r="3259" spans="1:52" x14ac:dyDescent="0.35">
      <c r="A3259">
        <v>18282</v>
      </c>
      <c r="B3259" t="s">
        <v>69</v>
      </c>
      <c r="C3259" t="s">
        <v>74</v>
      </c>
      <c r="D3259" t="s">
        <v>68</v>
      </c>
      <c r="E3259" t="s">
        <v>78</v>
      </c>
      <c r="F3259" t="s">
        <v>198</v>
      </c>
      <c r="G3259" t="s">
        <v>94</v>
      </c>
      <c r="H3259" t="s">
        <v>98</v>
      </c>
      <c r="I3259" t="s">
        <v>207</v>
      </c>
      <c r="J3259" t="s">
        <v>111</v>
      </c>
      <c r="K3259" t="s">
        <v>116</v>
      </c>
      <c r="L3259">
        <v>6</v>
      </c>
      <c r="X3259" s="16"/>
      <c r="Y3259" t="s">
        <v>69</v>
      </c>
      <c r="AB3259">
        <v>4</v>
      </c>
      <c r="AE3259" s="16"/>
      <c r="AF3259" s="16"/>
      <c r="AG3259" s="16"/>
      <c r="AH3259" s="16"/>
      <c r="AI3259" s="16"/>
      <c r="AJ3259" s="16"/>
      <c r="AK3259">
        <v>7</v>
      </c>
      <c r="AL3259" s="16">
        <v>10</v>
      </c>
      <c r="AM3259" s="16">
        <v>10</v>
      </c>
      <c r="AN3259" s="16">
        <v>7</v>
      </c>
      <c r="AO3259" s="16">
        <v>8</v>
      </c>
      <c r="AP3259" s="16">
        <v>7</v>
      </c>
      <c r="AQ3259" s="16">
        <v>2</v>
      </c>
      <c r="AR3259" s="16">
        <v>1</v>
      </c>
      <c r="AS3259" s="16">
        <v>4</v>
      </c>
      <c r="AT3259" s="16">
        <v>3</v>
      </c>
      <c r="AU3259">
        <v>1</v>
      </c>
      <c r="AV3259">
        <v>1</v>
      </c>
      <c r="AW3259">
        <v>0</v>
      </c>
      <c r="AX3259">
        <v>0</v>
      </c>
      <c r="AY3259">
        <v>0</v>
      </c>
      <c r="AZ3259">
        <v>0</v>
      </c>
    </row>
    <row r="3260" spans="1:52" x14ac:dyDescent="0.35">
      <c r="A3260">
        <v>18285</v>
      </c>
      <c r="B3260" t="s">
        <v>69</v>
      </c>
      <c r="C3260" t="s">
        <v>74</v>
      </c>
      <c r="D3260" t="s">
        <v>68</v>
      </c>
      <c r="E3260" t="s">
        <v>85</v>
      </c>
      <c r="F3260" t="s">
        <v>198</v>
      </c>
      <c r="G3260" t="s">
        <v>95</v>
      </c>
      <c r="H3260" t="s">
        <v>97</v>
      </c>
      <c r="I3260" t="s">
        <v>197</v>
      </c>
      <c r="J3260" t="s">
        <v>111</v>
      </c>
      <c r="K3260" t="s">
        <v>204</v>
      </c>
      <c r="L3260">
        <v>9</v>
      </c>
      <c r="X3260" s="16"/>
      <c r="Y3260" t="s">
        <v>69</v>
      </c>
      <c r="AB3260">
        <v>5</v>
      </c>
      <c r="AE3260" s="16"/>
      <c r="AF3260" s="16"/>
      <c r="AG3260" s="16"/>
      <c r="AH3260" s="16"/>
      <c r="AI3260" s="16"/>
      <c r="AJ3260" s="16"/>
      <c r="AK3260">
        <v>10</v>
      </c>
      <c r="AL3260" s="16">
        <v>10</v>
      </c>
      <c r="AM3260" s="16">
        <v>10</v>
      </c>
      <c r="AN3260" s="16">
        <v>8</v>
      </c>
      <c r="AO3260" s="16">
        <v>7</v>
      </c>
      <c r="AP3260" s="16">
        <v>9</v>
      </c>
      <c r="AQ3260" s="16">
        <v>1</v>
      </c>
      <c r="AR3260" s="16">
        <v>4</v>
      </c>
      <c r="AS3260" s="16">
        <v>3</v>
      </c>
      <c r="AT3260" s="16">
        <v>2</v>
      </c>
      <c r="AU3260">
        <v>0</v>
      </c>
      <c r="AV3260">
        <v>1</v>
      </c>
      <c r="AW3260">
        <v>1</v>
      </c>
      <c r="AX3260">
        <v>1</v>
      </c>
      <c r="AY3260">
        <v>0</v>
      </c>
      <c r="AZ3260">
        <v>0</v>
      </c>
    </row>
    <row r="3261" spans="1:52" x14ac:dyDescent="0.35">
      <c r="A3261">
        <v>18287</v>
      </c>
      <c r="B3261" t="s">
        <v>69</v>
      </c>
      <c r="C3261" t="s">
        <v>74</v>
      </c>
      <c r="D3261" t="s">
        <v>68</v>
      </c>
      <c r="E3261" t="s">
        <v>75</v>
      </c>
      <c r="F3261" t="s">
        <v>198</v>
      </c>
      <c r="G3261" t="s">
        <v>95</v>
      </c>
      <c r="H3261" t="s">
        <v>97</v>
      </c>
      <c r="I3261" t="s">
        <v>199</v>
      </c>
      <c r="J3261" t="s">
        <v>111</v>
      </c>
      <c r="K3261" t="s">
        <v>202</v>
      </c>
      <c r="L3261">
        <v>8</v>
      </c>
      <c r="X3261" s="16"/>
      <c r="Y3261" t="s">
        <v>69</v>
      </c>
      <c r="AB3261">
        <v>3</v>
      </c>
      <c r="AE3261" s="16"/>
      <c r="AF3261" s="16"/>
      <c r="AG3261" s="16"/>
      <c r="AH3261" s="16"/>
      <c r="AI3261" s="16"/>
      <c r="AJ3261" s="16"/>
      <c r="AK3261">
        <v>9</v>
      </c>
      <c r="AL3261" s="16">
        <v>8</v>
      </c>
      <c r="AM3261" s="16">
        <v>8</v>
      </c>
      <c r="AN3261" s="16">
        <v>8</v>
      </c>
      <c r="AO3261" s="16">
        <v>7</v>
      </c>
      <c r="AP3261" s="16">
        <v>9</v>
      </c>
      <c r="AQ3261" s="16">
        <v>1</v>
      </c>
      <c r="AR3261" s="16">
        <v>4</v>
      </c>
      <c r="AS3261" s="16">
        <v>3</v>
      </c>
      <c r="AT3261" s="16">
        <v>2</v>
      </c>
      <c r="AU3261">
        <v>0</v>
      </c>
      <c r="AV3261">
        <v>0</v>
      </c>
      <c r="AW3261">
        <v>0</v>
      </c>
      <c r="AX3261">
        <v>1</v>
      </c>
      <c r="AY3261">
        <v>0</v>
      </c>
      <c r="AZ3261">
        <v>0</v>
      </c>
    </row>
    <row r="3262" spans="1:52" x14ac:dyDescent="0.35">
      <c r="A3262">
        <v>18289</v>
      </c>
      <c r="B3262" t="s">
        <v>69</v>
      </c>
      <c r="C3262" t="s">
        <v>74</v>
      </c>
      <c r="D3262" t="s">
        <v>68</v>
      </c>
      <c r="E3262" t="s">
        <v>86</v>
      </c>
      <c r="F3262" t="s">
        <v>198</v>
      </c>
      <c r="G3262" t="s">
        <v>94</v>
      </c>
      <c r="H3262" t="s">
        <v>98</v>
      </c>
      <c r="I3262" t="s">
        <v>199</v>
      </c>
      <c r="J3262" t="s">
        <v>111</v>
      </c>
      <c r="K3262" t="s">
        <v>202</v>
      </c>
      <c r="L3262">
        <v>10</v>
      </c>
      <c r="X3262" s="16"/>
      <c r="Y3262" t="s">
        <v>69</v>
      </c>
      <c r="AB3262">
        <v>5</v>
      </c>
      <c r="AE3262" s="16"/>
      <c r="AF3262" s="16"/>
      <c r="AG3262" s="16"/>
      <c r="AH3262" s="16"/>
      <c r="AI3262" s="16"/>
      <c r="AJ3262" s="16"/>
      <c r="AK3262">
        <v>8</v>
      </c>
      <c r="AL3262" s="16">
        <v>9</v>
      </c>
      <c r="AM3262" s="16">
        <v>8</v>
      </c>
      <c r="AN3262" s="16">
        <v>6</v>
      </c>
      <c r="AO3262" s="16">
        <v>7</v>
      </c>
      <c r="AP3262" s="16">
        <v>6</v>
      </c>
      <c r="AQ3262" s="16">
        <v>1</v>
      </c>
      <c r="AR3262" s="16">
        <v>3</v>
      </c>
      <c r="AS3262" s="16">
        <v>2</v>
      </c>
      <c r="AT3262" s="16">
        <v>4</v>
      </c>
      <c r="AU3262">
        <v>1</v>
      </c>
      <c r="AV3262">
        <v>0</v>
      </c>
      <c r="AW3262">
        <v>0</v>
      </c>
      <c r="AX3262">
        <v>0</v>
      </c>
      <c r="AY3262">
        <v>0</v>
      </c>
      <c r="AZ3262">
        <v>0</v>
      </c>
    </row>
    <row r="3263" spans="1:52" x14ac:dyDescent="0.35">
      <c r="A3263">
        <v>18293</v>
      </c>
      <c r="B3263" t="s">
        <v>69</v>
      </c>
      <c r="C3263" t="s">
        <v>74</v>
      </c>
      <c r="D3263" t="s">
        <v>68</v>
      </c>
      <c r="E3263" t="s">
        <v>81</v>
      </c>
      <c r="F3263" t="s">
        <v>198</v>
      </c>
      <c r="G3263" t="s">
        <v>94</v>
      </c>
      <c r="H3263" t="s">
        <v>98</v>
      </c>
      <c r="I3263" t="s">
        <v>203</v>
      </c>
      <c r="J3263" t="s">
        <v>111</v>
      </c>
      <c r="K3263" t="s">
        <v>204</v>
      </c>
      <c r="L3263">
        <v>9</v>
      </c>
      <c r="X3263" s="16"/>
      <c r="Y3263" t="s">
        <v>68</v>
      </c>
      <c r="Z3263">
        <v>10</v>
      </c>
      <c r="AA3263">
        <v>5</v>
      </c>
      <c r="AB3263">
        <v>5</v>
      </c>
      <c r="AC3263">
        <v>9</v>
      </c>
      <c r="AD3263" t="s">
        <v>128</v>
      </c>
      <c r="AE3263" s="16">
        <v>4</v>
      </c>
      <c r="AF3263" s="16">
        <v>3</v>
      </c>
      <c r="AG3263" s="16">
        <v>5</v>
      </c>
      <c r="AH3263" s="16">
        <v>4</v>
      </c>
      <c r="AI3263" s="16">
        <v>1</v>
      </c>
      <c r="AJ3263" s="16"/>
      <c r="AK3263">
        <v>10</v>
      </c>
      <c r="AL3263" s="16">
        <v>9</v>
      </c>
      <c r="AM3263" s="16">
        <v>8</v>
      </c>
      <c r="AN3263" s="16">
        <v>9</v>
      </c>
      <c r="AO3263" s="16">
        <v>9</v>
      </c>
      <c r="AP3263" s="16">
        <v>9</v>
      </c>
      <c r="AQ3263" s="16">
        <v>1</v>
      </c>
      <c r="AR3263" s="16">
        <v>3</v>
      </c>
      <c r="AS3263" s="16">
        <v>2</v>
      </c>
      <c r="AT3263" s="16">
        <v>4</v>
      </c>
      <c r="AU3263">
        <v>1</v>
      </c>
      <c r="AV3263">
        <v>0</v>
      </c>
      <c r="AW3263">
        <v>1</v>
      </c>
      <c r="AX3263">
        <v>1</v>
      </c>
      <c r="AY3263">
        <v>0</v>
      </c>
      <c r="AZ3263">
        <v>0</v>
      </c>
    </row>
    <row r="3264" spans="1:52" x14ac:dyDescent="0.35">
      <c r="A3264">
        <v>18295</v>
      </c>
      <c r="B3264" t="s">
        <v>69</v>
      </c>
      <c r="C3264" t="s">
        <v>74</v>
      </c>
      <c r="D3264" t="s">
        <v>68</v>
      </c>
      <c r="E3264" t="s">
        <v>85</v>
      </c>
      <c r="F3264" t="s">
        <v>198</v>
      </c>
      <c r="G3264" t="s">
        <v>96</v>
      </c>
      <c r="H3264" t="s">
        <v>97</v>
      </c>
      <c r="I3264" t="s">
        <v>207</v>
      </c>
      <c r="J3264" t="s">
        <v>111</v>
      </c>
      <c r="K3264" t="s">
        <v>204</v>
      </c>
      <c r="L3264">
        <v>10</v>
      </c>
      <c r="X3264" s="16"/>
      <c r="Y3264" t="s">
        <v>69</v>
      </c>
      <c r="AB3264">
        <v>5</v>
      </c>
      <c r="AE3264" s="16"/>
      <c r="AF3264" s="16"/>
      <c r="AG3264" s="16"/>
      <c r="AH3264" s="16"/>
      <c r="AI3264" s="16"/>
      <c r="AJ3264" s="16"/>
      <c r="AK3264">
        <v>9</v>
      </c>
      <c r="AL3264" s="16">
        <v>9</v>
      </c>
      <c r="AM3264" s="16">
        <v>9</v>
      </c>
      <c r="AN3264" s="16">
        <v>8</v>
      </c>
      <c r="AO3264" s="16">
        <v>10</v>
      </c>
      <c r="AP3264" s="16">
        <v>9</v>
      </c>
      <c r="AQ3264" s="16">
        <v>1</v>
      </c>
      <c r="AR3264" s="16">
        <v>2</v>
      </c>
      <c r="AS3264" s="16">
        <v>3</v>
      </c>
      <c r="AT3264" s="16">
        <v>4</v>
      </c>
      <c r="AU3264">
        <v>1</v>
      </c>
      <c r="AV3264">
        <v>0</v>
      </c>
      <c r="AW3264">
        <v>0</v>
      </c>
      <c r="AX3264">
        <v>0</v>
      </c>
      <c r="AY3264">
        <v>0</v>
      </c>
      <c r="AZ3264">
        <v>0</v>
      </c>
    </row>
    <row r="3265" spans="1:52" x14ac:dyDescent="0.35">
      <c r="A3265">
        <v>18296</v>
      </c>
      <c r="B3265" t="s">
        <v>69</v>
      </c>
      <c r="C3265" t="s">
        <v>74</v>
      </c>
      <c r="D3265" t="s">
        <v>68</v>
      </c>
      <c r="E3265" t="s">
        <v>82</v>
      </c>
      <c r="F3265" t="s">
        <v>200</v>
      </c>
      <c r="G3265" t="s">
        <v>95</v>
      </c>
      <c r="H3265" t="s">
        <v>98</v>
      </c>
      <c r="I3265" t="s">
        <v>197</v>
      </c>
      <c r="J3265" t="s">
        <v>110</v>
      </c>
      <c r="K3265" t="s">
        <v>204</v>
      </c>
      <c r="L3265">
        <v>9</v>
      </c>
      <c r="P3265">
        <v>7</v>
      </c>
      <c r="Q3265">
        <v>9</v>
      </c>
      <c r="R3265">
        <v>6</v>
      </c>
      <c r="S3265">
        <v>8</v>
      </c>
      <c r="T3265">
        <v>7</v>
      </c>
      <c r="U3265">
        <v>9</v>
      </c>
      <c r="V3265" t="s">
        <v>123</v>
      </c>
      <c r="X3265">
        <v>5</v>
      </c>
      <c r="Y3265" t="s">
        <v>68</v>
      </c>
      <c r="Z3265">
        <v>8</v>
      </c>
      <c r="AA3265">
        <v>5</v>
      </c>
      <c r="AB3265">
        <v>5</v>
      </c>
      <c r="AC3265">
        <v>9</v>
      </c>
      <c r="AD3265" t="s">
        <v>129</v>
      </c>
      <c r="AE3265" s="16">
        <v>5</v>
      </c>
      <c r="AF3265" s="16">
        <v>3</v>
      </c>
      <c r="AG3265" s="16">
        <v>4</v>
      </c>
      <c r="AH3265" s="16">
        <v>5</v>
      </c>
      <c r="AI3265" s="16"/>
      <c r="AJ3265" s="16">
        <v>2</v>
      </c>
      <c r="AL3265" s="16"/>
      <c r="AM3265" s="16"/>
      <c r="AN3265" s="16"/>
      <c r="AO3265" s="16"/>
      <c r="AP3265" s="16"/>
      <c r="AQ3265" s="16"/>
      <c r="AR3265" s="16"/>
      <c r="AS3265" s="16"/>
      <c r="AT3265" s="16"/>
      <c r="AU3265">
        <v>1</v>
      </c>
      <c r="AV3265">
        <v>1</v>
      </c>
      <c r="AW3265">
        <v>0</v>
      </c>
      <c r="AX3265">
        <v>0</v>
      </c>
      <c r="AY3265">
        <v>0</v>
      </c>
      <c r="AZ3265">
        <v>0</v>
      </c>
    </row>
    <row r="3266" spans="1:52" x14ac:dyDescent="0.35">
      <c r="A3266">
        <v>18297</v>
      </c>
      <c r="B3266" t="s">
        <v>69</v>
      </c>
      <c r="C3266" t="s">
        <v>74</v>
      </c>
      <c r="D3266" t="s">
        <v>68</v>
      </c>
      <c r="E3266" t="s">
        <v>81</v>
      </c>
      <c r="F3266" t="s">
        <v>198</v>
      </c>
      <c r="G3266" t="s">
        <v>93</v>
      </c>
      <c r="H3266" t="s">
        <v>98</v>
      </c>
      <c r="I3266" t="s">
        <v>207</v>
      </c>
      <c r="J3266" t="s">
        <v>111</v>
      </c>
      <c r="K3266" t="s">
        <v>116</v>
      </c>
      <c r="L3266">
        <v>9</v>
      </c>
      <c r="X3266" s="16"/>
      <c r="Y3266" t="s">
        <v>69</v>
      </c>
      <c r="AB3266">
        <v>5</v>
      </c>
      <c r="AE3266" s="16"/>
      <c r="AF3266" s="16"/>
      <c r="AG3266" s="16"/>
      <c r="AH3266" s="16"/>
      <c r="AI3266" s="16"/>
      <c r="AJ3266" s="16"/>
      <c r="AK3266">
        <v>10</v>
      </c>
      <c r="AL3266" s="16">
        <v>10</v>
      </c>
      <c r="AM3266" s="16">
        <v>10</v>
      </c>
      <c r="AN3266" s="16">
        <v>7</v>
      </c>
      <c r="AO3266" s="16">
        <v>9</v>
      </c>
      <c r="AP3266" s="16">
        <v>10</v>
      </c>
      <c r="AQ3266" s="16">
        <v>2</v>
      </c>
      <c r="AR3266" s="16">
        <v>1</v>
      </c>
      <c r="AS3266" s="16">
        <v>3</v>
      </c>
      <c r="AT3266" s="16">
        <v>4</v>
      </c>
      <c r="AU3266">
        <v>0</v>
      </c>
      <c r="AV3266">
        <v>1</v>
      </c>
      <c r="AW3266">
        <v>1</v>
      </c>
      <c r="AX3266">
        <v>0</v>
      </c>
      <c r="AY3266">
        <v>0</v>
      </c>
      <c r="AZ3266">
        <v>0</v>
      </c>
    </row>
    <row r="3267" spans="1:52" x14ac:dyDescent="0.35">
      <c r="A3267">
        <v>18303</v>
      </c>
      <c r="B3267" t="s">
        <v>69</v>
      </c>
      <c r="C3267" t="s">
        <v>74</v>
      </c>
      <c r="D3267" t="s">
        <v>68</v>
      </c>
      <c r="E3267" t="s">
        <v>84</v>
      </c>
      <c r="F3267" t="s">
        <v>200</v>
      </c>
      <c r="G3267" t="s">
        <v>94</v>
      </c>
      <c r="H3267" t="s">
        <v>98</v>
      </c>
      <c r="I3267" t="s">
        <v>207</v>
      </c>
      <c r="J3267" t="s">
        <v>111</v>
      </c>
      <c r="K3267" t="s">
        <v>204</v>
      </c>
      <c r="L3267">
        <v>9</v>
      </c>
      <c r="X3267" s="16"/>
      <c r="Y3267" t="s">
        <v>69</v>
      </c>
      <c r="AB3267">
        <v>5</v>
      </c>
      <c r="AE3267" s="16"/>
      <c r="AF3267" s="16"/>
      <c r="AG3267" s="16"/>
      <c r="AH3267" s="16"/>
      <c r="AI3267" s="16"/>
      <c r="AJ3267" s="16"/>
      <c r="AK3267">
        <v>10</v>
      </c>
      <c r="AL3267" s="16">
        <v>10</v>
      </c>
      <c r="AM3267" s="16">
        <v>7</v>
      </c>
      <c r="AN3267" s="16">
        <v>9</v>
      </c>
      <c r="AO3267" s="16">
        <v>10</v>
      </c>
      <c r="AP3267" s="16">
        <v>9</v>
      </c>
      <c r="AQ3267" s="16">
        <v>2</v>
      </c>
      <c r="AR3267" s="16">
        <v>4</v>
      </c>
      <c r="AS3267" s="16">
        <v>1</v>
      </c>
      <c r="AT3267" s="16">
        <v>3</v>
      </c>
      <c r="AU3267">
        <v>0</v>
      </c>
      <c r="AV3267">
        <v>1</v>
      </c>
      <c r="AW3267">
        <v>0</v>
      </c>
      <c r="AX3267">
        <v>0</v>
      </c>
      <c r="AY3267">
        <v>0</v>
      </c>
      <c r="AZ3267">
        <v>0</v>
      </c>
    </row>
    <row r="3268" spans="1:52" x14ac:dyDescent="0.35">
      <c r="A3268">
        <v>18305</v>
      </c>
      <c r="B3268" t="s">
        <v>69</v>
      </c>
      <c r="C3268" t="s">
        <v>74</v>
      </c>
      <c r="D3268" t="s">
        <v>68</v>
      </c>
      <c r="E3268" t="s">
        <v>81</v>
      </c>
      <c r="F3268" t="s">
        <v>200</v>
      </c>
      <c r="G3268" t="s">
        <v>94</v>
      </c>
      <c r="H3268" t="s">
        <v>98</v>
      </c>
      <c r="I3268" t="s">
        <v>201</v>
      </c>
      <c r="J3268" t="s">
        <v>111</v>
      </c>
      <c r="K3268" t="s">
        <v>204</v>
      </c>
      <c r="L3268">
        <v>9</v>
      </c>
      <c r="X3268" s="16"/>
      <c r="Y3268" t="s">
        <v>69</v>
      </c>
      <c r="AB3268">
        <v>4</v>
      </c>
      <c r="AE3268" s="16"/>
      <c r="AF3268" s="16"/>
      <c r="AG3268" s="16"/>
      <c r="AH3268" s="16"/>
      <c r="AI3268" s="16"/>
      <c r="AJ3268" s="16"/>
      <c r="AK3268">
        <v>10</v>
      </c>
      <c r="AL3268" s="16">
        <v>10</v>
      </c>
      <c r="AM3268" s="16">
        <v>8</v>
      </c>
      <c r="AN3268" s="16">
        <v>10</v>
      </c>
      <c r="AO3268" s="16">
        <v>8</v>
      </c>
      <c r="AP3268" s="16">
        <v>10</v>
      </c>
      <c r="AQ3268" s="16">
        <v>3</v>
      </c>
      <c r="AR3268" s="16">
        <v>1</v>
      </c>
      <c r="AS3268" s="16">
        <v>4</v>
      </c>
      <c r="AT3268" s="16">
        <v>2</v>
      </c>
      <c r="AU3268">
        <v>1</v>
      </c>
      <c r="AV3268">
        <v>0</v>
      </c>
      <c r="AW3268">
        <v>0</v>
      </c>
      <c r="AX3268">
        <v>0</v>
      </c>
      <c r="AY3268">
        <v>1</v>
      </c>
      <c r="AZ3268">
        <v>0</v>
      </c>
    </row>
    <row r="3269" spans="1:52" x14ac:dyDescent="0.35">
      <c r="A3269">
        <v>18308</v>
      </c>
      <c r="B3269" t="s">
        <v>69</v>
      </c>
      <c r="C3269" t="s">
        <v>74</v>
      </c>
      <c r="D3269" t="s">
        <v>68</v>
      </c>
      <c r="E3269" t="s">
        <v>77</v>
      </c>
      <c r="F3269" t="s">
        <v>196</v>
      </c>
      <c r="G3269" t="s">
        <v>96</v>
      </c>
      <c r="H3269" t="s">
        <v>98</v>
      </c>
      <c r="I3269" t="s">
        <v>203</v>
      </c>
      <c r="J3269" t="s">
        <v>112</v>
      </c>
      <c r="K3269" t="s">
        <v>204</v>
      </c>
      <c r="L3269">
        <v>10</v>
      </c>
      <c r="X3269" s="16"/>
      <c r="Y3269" t="s">
        <v>68</v>
      </c>
      <c r="Z3269">
        <v>9</v>
      </c>
      <c r="AA3269">
        <v>5</v>
      </c>
      <c r="AB3269">
        <v>5</v>
      </c>
      <c r="AC3269">
        <v>10</v>
      </c>
      <c r="AD3269" t="s">
        <v>129</v>
      </c>
      <c r="AE3269" s="16">
        <v>5</v>
      </c>
      <c r="AF3269" s="16">
        <v>4</v>
      </c>
      <c r="AG3269" s="16">
        <v>4</v>
      </c>
      <c r="AH3269" s="16">
        <v>4</v>
      </c>
      <c r="AI3269" s="16"/>
      <c r="AJ3269" s="16">
        <v>3</v>
      </c>
      <c r="AK3269">
        <v>9</v>
      </c>
      <c r="AL3269" s="16">
        <v>9</v>
      </c>
      <c r="AM3269" s="16">
        <v>9</v>
      </c>
      <c r="AN3269" s="16">
        <v>8</v>
      </c>
      <c r="AO3269" s="16">
        <v>7</v>
      </c>
      <c r="AP3269" s="16">
        <v>9</v>
      </c>
      <c r="AQ3269" s="16">
        <v>2</v>
      </c>
      <c r="AR3269" s="16">
        <v>1</v>
      </c>
      <c r="AS3269" s="16">
        <v>3</v>
      </c>
      <c r="AT3269" s="16">
        <v>4</v>
      </c>
      <c r="AU3269">
        <v>0</v>
      </c>
      <c r="AV3269">
        <v>1</v>
      </c>
      <c r="AW3269">
        <v>1</v>
      </c>
      <c r="AX3269">
        <v>1</v>
      </c>
      <c r="AY3269">
        <v>0</v>
      </c>
      <c r="AZ3269">
        <v>0</v>
      </c>
    </row>
    <row r="3270" spans="1:52" x14ac:dyDescent="0.35">
      <c r="A3270">
        <v>18313</v>
      </c>
      <c r="B3270" t="s">
        <v>69</v>
      </c>
      <c r="C3270" t="s">
        <v>74</v>
      </c>
      <c r="D3270" t="s">
        <v>68</v>
      </c>
      <c r="E3270" t="s">
        <v>76</v>
      </c>
      <c r="F3270" t="s">
        <v>198</v>
      </c>
      <c r="G3270" t="s">
        <v>96</v>
      </c>
      <c r="H3270" t="s">
        <v>98</v>
      </c>
      <c r="I3270" t="s">
        <v>197</v>
      </c>
      <c r="J3270" t="s">
        <v>111</v>
      </c>
      <c r="K3270" t="s">
        <v>116</v>
      </c>
      <c r="L3270">
        <v>8</v>
      </c>
      <c r="X3270" s="16"/>
      <c r="Y3270" t="s">
        <v>69</v>
      </c>
      <c r="AB3270">
        <v>5</v>
      </c>
      <c r="AE3270" s="16"/>
      <c r="AF3270" s="16"/>
      <c r="AG3270" s="16"/>
      <c r="AH3270" s="16"/>
      <c r="AI3270" s="16"/>
      <c r="AJ3270" s="16"/>
      <c r="AK3270">
        <v>8</v>
      </c>
      <c r="AL3270" s="16">
        <v>10</v>
      </c>
      <c r="AM3270" s="16">
        <v>8</v>
      </c>
      <c r="AN3270" s="16">
        <v>9</v>
      </c>
      <c r="AO3270" s="16">
        <v>10</v>
      </c>
      <c r="AP3270" s="16">
        <v>9</v>
      </c>
      <c r="AQ3270" s="16">
        <v>3</v>
      </c>
      <c r="AR3270" s="16">
        <v>1</v>
      </c>
      <c r="AS3270" s="16">
        <v>2</v>
      </c>
      <c r="AT3270" s="16">
        <v>4</v>
      </c>
      <c r="AU3270">
        <v>1</v>
      </c>
      <c r="AV3270">
        <v>0</v>
      </c>
      <c r="AW3270">
        <v>0</v>
      </c>
      <c r="AX3270">
        <v>0</v>
      </c>
      <c r="AY3270">
        <v>1</v>
      </c>
      <c r="AZ3270">
        <v>0</v>
      </c>
    </row>
    <row r="3271" spans="1:52" x14ac:dyDescent="0.35">
      <c r="A3271">
        <v>18319</v>
      </c>
      <c r="B3271" t="s">
        <v>69</v>
      </c>
      <c r="C3271" t="s">
        <v>74</v>
      </c>
      <c r="D3271" t="s">
        <v>68</v>
      </c>
      <c r="E3271" t="s">
        <v>76</v>
      </c>
      <c r="F3271" t="s">
        <v>198</v>
      </c>
      <c r="G3271" t="s">
        <v>95</v>
      </c>
      <c r="H3271" t="s">
        <v>97</v>
      </c>
      <c r="I3271" t="s">
        <v>203</v>
      </c>
      <c r="J3271" t="s">
        <v>111</v>
      </c>
      <c r="K3271" t="s">
        <v>202</v>
      </c>
      <c r="L3271">
        <v>9</v>
      </c>
      <c r="X3271" s="16"/>
      <c r="Y3271" t="s">
        <v>68</v>
      </c>
      <c r="Z3271">
        <v>10</v>
      </c>
      <c r="AA3271">
        <v>5</v>
      </c>
      <c r="AB3271">
        <v>5</v>
      </c>
      <c r="AC3271">
        <v>10</v>
      </c>
      <c r="AD3271" t="s">
        <v>128</v>
      </c>
      <c r="AE3271" s="16">
        <v>5</v>
      </c>
      <c r="AF3271" s="16">
        <v>5</v>
      </c>
      <c r="AG3271" s="16">
        <v>5</v>
      </c>
      <c r="AH3271" s="16">
        <v>4</v>
      </c>
      <c r="AI3271" s="16">
        <v>1</v>
      </c>
      <c r="AJ3271" s="16"/>
      <c r="AK3271">
        <v>10</v>
      </c>
      <c r="AL3271" s="16">
        <v>10</v>
      </c>
      <c r="AM3271" s="16">
        <v>10</v>
      </c>
      <c r="AN3271" s="16">
        <v>8</v>
      </c>
      <c r="AO3271" s="16">
        <v>10</v>
      </c>
      <c r="AP3271" s="16">
        <v>9</v>
      </c>
      <c r="AQ3271" s="16">
        <v>4</v>
      </c>
      <c r="AR3271" s="16">
        <v>3</v>
      </c>
      <c r="AS3271" s="16">
        <v>2</v>
      </c>
      <c r="AT3271" s="16">
        <v>1</v>
      </c>
      <c r="AU3271">
        <v>0</v>
      </c>
      <c r="AV3271">
        <v>1</v>
      </c>
      <c r="AW3271">
        <v>0</v>
      </c>
      <c r="AX3271">
        <v>0</v>
      </c>
      <c r="AY3271">
        <v>1</v>
      </c>
      <c r="AZ3271">
        <v>0</v>
      </c>
    </row>
    <row r="3272" spans="1:52" x14ac:dyDescent="0.35">
      <c r="A3272">
        <v>18320</v>
      </c>
      <c r="B3272" t="s">
        <v>69</v>
      </c>
      <c r="C3272" t="s">
        <v>74</v>
      </c>
      <c r="D3272" t="s">
        <v>68</v>
      </c>
      <c r="E3272" t="s">
        <v>75</v>
      </c>
      <c r="F3272" t="s">
        <v>196</v>
      </c>
      <c r="G3272" t="s">
        <v>95</v>
      </c>
      <c r="H3272" t="s">
        <v>99</v>
      </c>
      <c r="I3272" t="s">
        <v>199</v>
      </c>
      <c r="J3272" t="s">
        <v>111</v>
      </c>
      <c r="K3272" t="s">
        <v>116</v>
      </c>
      <c r="L3272">
        <v>9</v>
      </c>
      <c r="X3272" s="16"/>
      <c r="Y3272" t="s">
        <v>69</v>
      </c>
      <c r="AB3272">
        <v>4</v>
      </c>
      <c r="AE3272" s="16"/>
      <c r="AF3272" s="16"/>
      <c r="AG3272" s="16"/>
      <c r="AH3272" s="16"/>
      <c r="AI3272" s="16"/>
      <c r="AJ3272" s="16"/>
      <c r="AK3272">
        <v>10</v>
      </c>
      <c r="AL3272" s="16">
        <v>10</v>
      </c>
      <c r="AM3272" s="16">
        <v>9</v>
      </c>
      <c r="AN3272" s="16">
        <v>7</v>
      </c>
      <c r="AO3272" s="16">
        <v>10</v>
      </c>
      <c r="AP3272" s="16">
        <v>9</v>
      </c>
      <c r="AQ3272" s="16">
        <v>1</v>
      </c>
      <c r="AR3272" s="16">
        <v>3</v>
      </c>
      <c r="AS3272" s="16">
        <v>4</v>
      </c>
      <c r="AT3272" s="16">
        <v>2</v>
      </c>
      <c r="AU3272">
        <v>0</v>
      </c>
      <c r="AV3272">
        <v>0</v>
      </c>
      <c r="AW3272">
        <v>1</v>
      </c>
      <c r="AX3272">
        <v>0</v>
      </c>
      <c r="AY3272">
        <v>0</v>
      </c>
      <c r="AZ3272">
        <v>0</v>
      </c>
    </row>
    <row r="3273" spans="1:52" x14ac:dyDescent="0.35">
      <c r="A3273">
        <v>18323</v>
      </c>
      <c r="B3273" t="s">
        <v>69</v>
      </c>
      <c r="C3273" t="s">
        <v>74</v>
      </c>
      <c r="D3273" t="s">
        <v>68</v>
      </c>
      <c r="E3273" t="s">
        <v>81</v>
      </c>
      <c r="F3273" t="s">
        <v>198</v>
      </c>
      <c r="G3273" t="s">
        <v>93</v>
      </c>
      <c r="H3273" t="s">
        <v>98</v>
      </c>
      <c r="I3273" t="s">
        <v>199</v>
      </c>
      <c r="J3273" t="s">
        <v>111</v>
      </c>
      <c r="K3273" t="s">
        <v>202</v>
      </c>
      <c r="L3273">
        <v>10</v>
      </c>
      <c r="X3273" s="16"/>
      <c r="Y3273" t="s">
        <v>69</v>
      </c>
      <c r="AB3273">
        <v>5</v>
      </c>
      <c r="AE3273" s="16"/>
      <c r="AF3273" s="16"/>
      <c r="AG3273" s="16"/>
      <c r="AH3273" s="16"/>
      <c r="AI3273" s="16"/>
      <c r="AJ3273" s="16"/>
      <c r="AK3273">
        <v>8</v>
      </c>
      <c r="AL3273" s="16">
        <v>9</v>
      </c>
      <c r="AM3273" s="16">
        <v>7</v>
      </c>
      <c r="AN3273" s="16">
        <v>10</v>
      </c>
      <c r="AO3273" s="16">
        <v>8</v>
      </c>
      <c r="AP3273" s="16">
        <v>8</v>
      </c>
      <c r="AQ3273" s="16">
        <v>3</v>
      </c>
      <c r="AR3273" s="16">
        <v>1</v>
      </c>
      <c r="AS3273" s="16">
        <v>2</v>
      </c>
      <c r="AT3273" s="16">
        <v>4</v>
      </c>
      <c r="AU3273">
        <v>0</v>
      </c>
      <c r="AV3273">
        <v>0</v>
      </c>
      <c r="AW3273">
        <v>1</v>
      </c>
      <c r="AX3273">
        <v>0</v>
      </c>
      <c r="AY3273">
        <v>0</v>
      </c>
      <c r="AZ3273">
        <v>0</v>
      </c>
    </row>
    <row r="3274" spans="1:52" x14ac:dyDescent="0.35">
      <c r="A3274">
        <v>18325</v>
      </c>
      <c r="B3274" t="s">
        <v>69</v>
      </c>
      <c r="C3274" t="s">
        <v>74</v>
      </c>
      <c r="D3274" t="s">
        <v>68</v>
      </c>
      <c r="E3274" t="s">
        <v>84</v>
      </c>
      <c r="F3274" t="s">
        <v>198</v>
      </c>
      <c r="G3274" t="s">
        <v>96</v>
      </c>
      <c r="H3274" t="s">
        <v>98</v>
      </c>
      <c r="I3274" t="s">
        <v>205</v>
      </c>
      <c r="J3274" t="s">
        <v>110</v>
      </c>
      <c r="K3274" t="s">
        <v>204</v>
      </c>
      <c r="L3274">
        <v>10</v>
      </c>
      <c r="P3274">
        <v>10</v>
      </c>
      <c r="Q3274">
        <v>10</v>
      </c>
      <c r="R3274">
        <v>9</v>
      </c>
      <c r="S3274">
        <v>8</v>
      </c>
      <c r="T3274">
        <v>8</v>
      </c>
      <c r="U3274">
        <v>10</v>
      </c>
      <c r="V3274" t="s">
        <v>123</v>
      </c>
      <c r="X3274">
        <v>4</v>
      </c>
      <c r="Y3274" t="s">
        <v>68</v>
      </c>
      <c r="Z3274">
        <v>10</v>
      </c>
      <c r="AA3274">
        <v>4</v>
      </c>
      <c r="AB3274">
        <v>5</v>
      </c>
      <c r="AC3274">
        <v>8</v>
      </c>
      <c r="AD3274" t="s">
        <v>129</v>
      </c>
      <c r="AE3274" s="16">
        <v>4</v>
      </c>
      <c r="AF3274" s="16">
        <v>4</v>
      </c>
      <c r="AG3274" s="16">
        <v>4</v>
      </c>
      <c r="AH3274" s="16">
        <v>4</v>
      </c>
      <c r="AI3274" s="16"/>
      <c r="AJ3274" s="16">
        <v>2</v>
      </c>
      <c r="AL3274" s="16"/>
      <c r="AM3274" s="16"/>
      <c r="AN3274" s="16"/>
      <c r="AO3274" s="16"/>
      <c r="AP3274" s="16"/>
      <c r="AQ3274" s="16"/>
      <c r="AR3274" s="16"/>
      <c r="AS3274" s="16"/>
      <c r="AT3274" s="16"/>
      <c r="AU3274">
        <v>1</v>
      </c>
      <c r="AV3274">
        <v>0</v>
      </c>
      <c r="AW3274">
        <v>0</v>
      </c>
      <c r="AX3274">
        <v>1</v>
      </c>
      <c r="AY3274">
        <v>0</v>
      </c>
      <c r="AZ3274">
        <v>0</v>
      </c>
    </row>
    <row r="3275" spans="1:52" x14ac:dyDescent="0.35">
      <c r="A3275">
        <v>18327</v>
      </c>
      <c r="B3275" t="s">
        <v>69</v>
      </c>
      <c r="C3275" t="s">
        <v>74</v>
      </c>
      <c r="D3275" t="s">
        <v>68</v>
      </c>
      <c r="E3275" t="s">
        <v>83</v>
      </c>
      <c r="F3275" t="s">
        <v>198</v>
      </c>
      <c r="G3275" t="s">
        <v>94</v>
      </c>
      <c r="H3275" t="s">
        <v>98</v>
      </c>
      <c r="I3275" t="s">
        <v>207</v>
      </c>
      <c r="J3275" t="s">
        <v>111</v>
      </c>
      <c r="K3275" t="s">
        <v>202</v>
      </c>
      <c r="L3275">
        <v>9</v>
      </c>
      <c r="X3275" s="16"/>
      <c r="Y3275" t="s">
        <v>69</v>
      </c>
      <c r="AB3275">
        <v>5</v>
      </c>
      <c r="AE3275" s="16"/>
      <c r="AF3275" s="16"/>
      <c r="AG3275" s="16"/>
      <c r="AH3275" s="16"/>
      <c r="AI3275" s="16"/>
      <c r="AJ3275" s="16"/>
      <c r="AK3275">
        <v>10</v>
      </c>
      <c r="AL3275" s="16">
        <v>10</v>
      </c>
      <c r="AM3275" s="16">
        <v>9</v>
      </c>
      <c r="AN3275" s="16">
        <v>7</v>
      </c>
      <c r="AO3275" s="16">
        <v>9</v>
      </c>
      <c r="AP3275" s="16">
        <v>9</v>
      </c>
      <c r="AQ3275" s="16">
        <v>4</v>
      </c>
      <c r="AR3275" s="16">
        <v>1</v>
      </c>
      <c r="AS3275" s="16">
        <v>3</v>
      </c>
      <c r="AT3275" s="16">
        <v>2</v>
      </c>
      <c r="AU3275">
        <v>1</v>
      </c>
      <c r="AV3275">
        <v>1</v>
      </c>
      <c r="AW3275">
        <v>0</v>
      </c>
      <c r="AX3275">
        <v>0</v>
      </c>
      <c r="AY3275">
        <v>0</v>
      </c>
      <c r="AZ3275">
        <v>0</v>
      </c>
    </row>
    <row r="3276" spans="1:52" x14ac:dyDescent="0.35">
      <c r="A3276">
        <v>18331</v>
      </c>
      <c r="B3276" t="s">
        <v>69</v>
      </c>
      <c r="C3276" t="s">
        <v>74</v>
      </c>
      <c r="D3276" t="s">
        <v>68</v>
      </c>
      <c r="E3276" t="s">
        <v>86</v>
      </c>
      <c r="F3276" t="s">
        <v>198</v>
      </c>
      <c r="G3276" t="s">
        <v>96</v>
      </c>
      <c r="H3276" t="s">
        <v>97</v>
      </c>
      <c r="I3276" t="s">
        <v>201</v>
      </c>
      <c r="J3276" t="s">
        <v>111</v>
      </c>
      <c r="K3276" t="s">
        <v>116</v>
      </c>
      <c r="L3276">
        <v>7</v>
      </c>
      <c r="X3276" s="16"/>
      <c r="Y3276" t="s">
        <v>69</v>
      </c>
      <c r="AB3276">
        <v>3</v>
      </c>
      <c r="AE3276" s="16"/>
      <c r="AF3276" s="16"/>
      <c r="AG3276" s="16"/>
      <c r="AH3276" s="16"/>
      <c r="AI3276" s="16"/>
      <c r="AJ3276" s="16"/>
      <c r="AK3276">
        <v>8</v>
      </c>
      <c r="AL3276" s="16">
        <v>7</v>
      </c>
      <c r="AM3276" s="16">
        <v>9</v>
      </c>
      <c r="AN3276" s="16">
        <v>7</v>
      </c>
      <c r="AO3276" s="16">
        <v>8</v>
      </c>
      <c r="AP3276" s="16">
        <v>9</v>
      </c>
      <c r="AQ3276" s="16">
        <v>1</v>
      </c>
      <c r="AR3276" s="16">
        <v>2</v>
      </c>
      <c r="AS3276" s="16">
        <v>3</v>
      </c>
      <c r="AT3276" s="16">
        <v>4</v>
      </c>
      <c r="AU3276">
        <v>0</v>
      </c>
      <c r="AV3276">
        <v>1</v>
      </c>
      <c r="AW3276">
        <v>1</v>
      </c>
      <c r="AX3276">
        <v>0</v>
      </c>
      <c r="AY3276">
        <v>0</v>
      </c>
      <c r="AZ3276">
        <v>0</v>
      </c>
    </row>
    <row r="3277" spans="1:52" x14ac:dyDescent="0.35">
      <c r="A3277">
        <v>18332</v>
      </c>
      <c r="B3277" t="s">
        <v>69</v>
      </c>
      <c r="C3277" t="s">
        <v>74</v>
      </c>
      <c r="D3277" t="s">
        <v>68</v>
      </c>
      <c r="E3277" t="s">
        <v>83</v>
      </c>
      <c r="F3277" t="s">
        <v>196</v>
      </c>
      <c r="G3277" t="s">
        <v>93</v>
      </c>
      <c r="H3277" t="s">
        <v>98</v>
      </c>
      <c r="I3277" t="s">
        <v>209</v>
      </c>
      <c r="J3277" t="s">
        <v>111</v>
      </c>
      <c r="K3277" t="s">
        <v>113</v>
      </c>
      <c r="L3277">
        <v>8</v>
      </c>
      <c r="X3277" s="16"/>
      <c r="Y3277" t="s">
        <v>69</v>
      </c>
      <c r="AB3277">
        <v>3</v>
      </c>
      <c r="AE3277" s="16"/>
      <c r="AF3277" s="16"/>
      <c r="AG3277" s="16"/>
      <c r="AH3277" s="16"/>
      <c r="AI3277" s="16"/>
      <c r="AJ3277" s="16"/>
      <c r="AK3277">
        <v>9</v>
      </c>
      <c r="AL3277" s="16">
        <v>10</v>
      </c>
      <c r="AM3277" s="16">
        <v>10</v>
      </c>
      <c r="AN3277" s="16">
        <v>10</v>
      </c>
      <c r="AO3277" s="16">
        <v>7</v>
      </c>
      <c r="AP3277" s="16">
        <v>9</v>
      </c>
      <c r="AQ3277" s="16">
        <v>1</v>
      </c>
      <c r="AR3277" s="16">
        <v>3</v>
      </c>
      <c r="AS3277" s="16">
        <v>4</v>
      </c>
      <c r="AT3277" s="16">
        <v>2</v>
      </c>
      <c r="AU3277">
        <v>0</v>
      </c>
      <c r="AV3277">
        <v>1</v>
      </c>
      <c r="AW3277">
        <v>0</v>
      </c>
      <c r="AX3277">
        <v>1</v>
      </c>
      <c r="AY3277">
        <v>0</v>
      </c>
      <c r="AZ3277">
        <v>0</v>
      </c>
    </row>
    <row r="3278" spans="1:52" x14ac:dyDescent="0.35">
      <c r="A3278">
        <v>18335</v>
      </c>
      <c r="B3278" t="s">
        <v>69</v>
      </c>
      <c r="C3278" t="s">
        <v>74</v>
      </c>
      <c r="D3278" t="s">
        <v>68</v>
      </c>
      <c r="E3278" t="s">
        <v>85</v>
      </c>
      <c r="F3278" t="s">
        <v>198</v>
      </c>
      <c r="G3278" t="s">
        <v>94</v>
      </c>
      <c r="H3278" t="s">
        <v>98</v>
      </c>
      <c r="I3278" t="s">
        <v>206</v>
      </c>
      <c r="J3278" t="s">
        <v>111</v>
      </c>
      <c r="K3278" t="s">
        <v>204</v>
      </c>
      <c r="L3278">
        <v>7</v>
      </c>
      <c r="X3278" s="16"/>
      <c r="Y3278" t="s">
        <v>68</v>
      </c>
      <c r="Z3278">
        <v>5</v>
      </c>
      <c r="AA3278">
        <v>3</v>
      </c>
      <c r="AB3278">
        <v>4</v>
      </c>
      <c r="AC3278">
        <v>8</v>
      </c>
      <c r="AD3278" t="s">
        <v>128</v>
      </c>
      <c r="AE3278" s="16">
        <v>5</v>
      </c>
      <c r="AF3278" s="16">
        <v>5</v>
      </c>
      <c r="AG3278" s="16">
        <v>4</v>
      </c>
      <c r="AH3278" s="16">
        <v>5</v>
      </c>
      <c r="AI3278" s="16">
        <v>2</v>
      </c>
      <c r="AJ3278" s="16"/>
      <c r="AK3278">
        <v>5</v>
      </c>
      <c r="AL3278" s="16">
        <v>7</v>
      </c>
      <c r="AM3278" s="16">
        <v>6</v>
      </c>
      <c r="AN3278" s="16">
        <v>5</v>
      </c>
      <c r="AO3278" s="16">
        <v>3</v>
      </c>
      <c r="AP3278" s="16">
        <v>4</v>
      </c>
      <c r="AQ3278" s="16">
        <v>1</v>
      </c>
      <c r="AR3278" s="16">
        <v>3</v>
      </c>
      <c r="AS3278" s="16">
        <v>4</v>
      </c>
      <c r="AT3278" s="16">
        <v>2</v>
      </c>
      <c r="AU3278">
        <v>0</v>
      </c>
      <c r="AV3278">
        <v>0</v>
      </c>
      <c r="AW3278">
        <v>1</v>
      </c>
      <c r="AX3278">
        <v>0</v>
      </c>
      <c r="AY3278">
        <v>0</v>
      </c>
      <c r="AZ3278">
        <v>0</v>
      </c>
    </row>
    <row r="3279" spans="1:52" x14ac:dyDescent="0.35">
      <c r="A3279">
        <v>18336</v>
      </c>
      <c r="B3279" t="s">
        <v>69</v>
      </c>
      <c r="C3279" t="s">
        <v>74</v>
      </c>
      <c r="D3279" t="s">
        <v>68</v>
      </c>
      <c r="E3279" t="s">
        <v>83</v>
      </c>
      <c r="F3279" t="s">
        <v>198</v>
      </c>
      <c r="G3279" t="s">
        <v>95</v>
      </c>
      <c r="H3279" t="s">
        <v>98</v>
      </c>
      <c r="I3279" t="s">
        <v>209</v>
      </c>
      <c r="J3279" t="s">
        <v>111</v>
      </c>
      <c r="K3279" t="s">
        <v>202</v>
      </c>
      <c r="L3279">
        <v>9</v>
      </c>
      <c r="X3279" s="16"/>
      <c r="Y3279" t="s">
        <v>68</v>
      </c>
      <c r="Z3279">
        <v>10</v>
      </c>
      <c r="AA3279">
        <v>4</v>
      </c>
      <c r="AB3279">
        <v>4</v>
      </c>
      <c r="AC3279">
        <v>8</v>
      </c>
      <c r="AD3279" t="s">
        <v>129</v>
      </c>
      <c r="AE3279" s="16">
        <v>3</v>
      </c>
      <c r="AF3279" s="16">
        <v>3</v>
      </c>
      <c r="AG3279" s="16">
        <v>4</v>
      </c>
      <c r="AH3279" s="16">
        <v>4</v>
      </c>
      <c r="AI3279" s="16"/>
      <c r="AJ3279" s="16">
        <v>1</v>
      </c>
      <c r="AK3279">
        <v>10</v>
      </c>
      <c r="AL3279" s="16">
        <v>10</v>
      </c>
      <c r="AM3279" s="16">
        <v>8</v>
      </c>
      <c r="AN3279" s="16">
        <v>9</v>
      </c>
      <c r="AO3279" s="16">
        <v>8</v>
      </c>
      <c r="AP3279" s="16">
        <v>9</v>
      </c>
      <c r="AQ3279" s="16">
        <v>1</v>
      </c>
      <c r="AR3279" s="16">
        <v>3</v>
      </c>
      <c r="AS3279" s="16">
        <v>2</v>
      </c>
      <c r="AT3279" s="16">
        <v>4</v>
      </c>
      <c r="AU3279">
        <v>0</v>
      </c>
      <c r="AV3279">
        <v>0</v>
      </c>
      <c r="AW3279">
        <v>1</v>
      </c>
      <c r="AX3279">
        <v>0</v>
      </c>
      <c r="AY3279">
        <v>0</v>
      </c>
      <c r="AZ3279">
        <v>0</v>
      </c>
    </row>
    <row r="3280" spans="1:52" x14ac:dyDescent="0.35">
      <c r="A3280">
        <v>18337</v>
      </c>
      <c r="B3280" t="s">
        <v>69</v>
      </c>
      <c r="C3280" t="s">
        <v>74</v>
      </c>
      <c r="D3280" t="s">
        <v>68</v>
      </c>
      <c r="E3280" t="s">
        <v>86</v>
      </c>
      <c r="F3280" t="s">
        <v>200</v>
      </c>
      <c r="G3280" t="s">
        <v>96</v>
      </c>
      <c r="H3280" t="s">
        <v>97</v>
      </c>
      <c r="I3280" t="s">
        <v>209</v>
      </c>
      <c r="J3280" t="s">
        <v>111</v>
      </c>
      <c r="K3280" t="s">
        <v>202</v>
      </c>
      <c r="L3280">
        <v>6</v>
      </c>
      <c r="X3280" s="16"/>
      <c r="Y3280" t="s">
        <v>68</v>
      </c>
      <c r="Z3280">
        <v>7</v>
      </c>
      <c r="AA3280">
        <v>4</v>
      </c>
      <c r="AB3280">
        <v>2</v>
      </c>
      <c r="AC3280">
        <v>7</v>
      </c>
      <c r="AD3280" t="s">
        <v>128</v>
      </c>
      <c r="AE3280" s="16">
        <v>4</v>
      </c>
      <c r="AF3280" s="16">
        <v>3</v>
      </c>
      <c r="AG3280" s="16">
        <v>4</v>
      </c>
      <c r="AH3280" s="16">
        <v>3</v>
      </c>
      <c r="AI3280" s="16">
        <v>2</v>
      </c>
      <c r="AJ3280" s="16"/>
      <c r="AK3280">
        <v>7</v>
      </c>
      <c r="AL3280" s="16">
        <v>9</v>
      </c>
      <c r="AM3280" s="16">
        <v>10</v>
      </c>
      <c r="AN3280" s="16">
        <v>6</v>
      </c>
      <c r="AO3280" s="16">
        <v>10</v>
      </c>
      <c r="AP3280" s="16">
        <v>8</v>
      </c>
      <c r="AQ3280" s="16">
        <v>2</v>
      </c>
      <c r="AR3280" s="16">
        <v>4</v>
      </c>
      <c r="AS3280" s="16">
        <v>1</v>
      </c>
      <c r="AT3280" s="16">
        <v>3</v>
      </c>
      <c r="AU3280">
        <v>1</v>
      </c>
      <c r="AV3280">
        <v>0</v>
      </c>
      <c r="AW3280">
        <v>0</v>
      </c>
      <c r="AX3280">
        <v>0</v>
      </c>
      <c r="AY3280">
        <v>0</v>
      </c>
      <c r="AZ3280">
        <v>0</v>
      </c>
    </row>
    <row r="3281" spans="1:52" x14ac:dyDescent="0.35">
      <c r="A3281">
        <v>18338</v>
      </c>
      <c r="B3281" t="s">
        <v>69</v>
      </c>
      <c r="C3281" t="s">
        <v>74</v>
      </c>
      <c r="D3281" t="s">
        <v>68</v>
      </c>
      <c r="E3281" t="s">
        <v>75</v>
      </c>
      <c r="F3281" t="s">
        <v>198</v>
      </c>
      <c r="G3281" t="s">
        <v>94</v>
      </c>
      <c r="H3281" t="s">
        <v>98</v>
      </c>
      <c r="I3281" t="s">
        <v>207</v>
      </c>
      <c r="J3281" t="s">
        <v>111</v>
      </c>
      <c r="K3281" t="s">
        <v>204</v>
      </c>
      <c r="L3281">
        <v>7</v>
      </c>
      <c r="X3281" s="16"/>
      <c r="Y3281" t="s">
        <v>69</v>
      </c>
      <c r="AB3281">
        <v>5</v>
      </c>
      <c r="AE3281" s="16"/>
      <c r="AF3281" s="16"/>
      <c r="AG3281" s="16"/>
      <c r="AH3281" s="16"/>
      <c r="AI3281" s="16"/>
      <c r="AJ3281" s="16"/>
      <c r="AK3281">
        <v>9</v>
      </c>
      <c r="AL3281" s="16">
        <v>9</v>
      </c>
      <c r="AM3281" s="16">
        <v>10</v>
      </c>
      <c r="AN3281" s="16">
        <v>7</v>
      </c>
      <c r="AO3281" s="16">
        <v>10</v>
      </c>
      <c r="AP3281" s="16">
        <v>10</v>
      </c>
      <c r="AQ3281" s="16">
        <v>2</v>
      </c>
      <c r="AR3281" s="16">
        <v>3</v>
      </c>
      <c r="AS3281" s="16">
        <v>1</v>
      </c>
      <c r="AT3281" s="16">
        <v>4</v>
      </c>
      <c r="AU3281">
        <v>1</v>
      </c>
      <c r="AV3281">
        <v>1</v>
      </c>
      <c r="AW3281">
        <v>0</v>
      </c>
      <c r="AX3281">
        <v>0</v>
      </c>
      <c r="AY3281">
        <v>0</v>
      </c>
      <c r="AZ3281">
        <v>0</v>
      </c>
    </row>
    <row r="3282" spans="1:52" x14ac:dyDescent="0.35">
      <c r="A3282">
        <v>18340</v>
      </c>
      <c r="B3282" t="s">
        <v>69</v>
      </c>
      <c r="C3282" t="s">
        <v>74</v>
      </c>
      <c r="D3282" t="s">
        <v>68</v>
      </c>
      <c r="E3282" t="s">
        <v>75</v>
      </c>
      <c r="F3282" t="s">
        <v>196</v>
      </c>
      <c r="G3282" t="s">
        <v>96</v>
      </c>
      <c r="H3282" t="s">
        <v>97</v>
      </c>
      <c r="I3282" t="s">
        <v>203</v>
      </c>
      <c r="J3282" t="s">
        <v>111</v>
      </c>
      <c r="K3282" t="s">
        <v>202</v>
      </c>
      <c r="L3282">
        <v>10</v>
      </c>
      <c r="X3282" s="16"/>
      <c r="Y3282" t="s">
        <v>68</v>
      </c>
      <c r="Z3282">
        <v>10</v>
      </c>
      <c r="AA3282">
        <v>4</v>
      </c>
      <c r="AB3282">
        <v>5</v>
      </c>
      <c r="AC3282">
        <v>9</v>
      </c>
      <c r="AD3282" t="s">
        <v>128</v>
      </c>
      <c r="AE3282" s="16">
        <v>5</v>
      </c>
      <c r="AF3282" s="16">
        <v>5</v>
      </c>
      <c r="AG3282" s="16">
        <v>4</v>
      </c>
      <c r="AH3282" s="16">
        <v>5</v>
      </c>
      <c r="AI3282" s="16">
        <v>2</v>
      </c>
      <c r="AJ3282" s="16"/>
      <c r="AK3282">
        <v>9</v>
      </c>
      <c r="AL3282" s="16">
        <v>8</v>
      </c>
      <c r="AM3282" s="16">
        <v>10</v>
      </c>
      <c r="AN3282" s="16">
        <v>10</v>
      </c>
      <c r="AO3282" s="16">
        <v>10</v>
      </c>
      <c r="AP3282" s="16">
        <v>10</v>
      </c>
      <c r="AQ3282" s="16">
        <v>4</v>
      </c>
      <c r="AR3282" s="16">
        <v>1</v>
      </c>
      <c r="AS3282" s="16">
        <v>2</v>
      </c>
      <c r="AT3282" s="16">
        <v>3</v>
      </c>
      <c r="AU3282">
        <v>1</v>
      </c>
      <c r="AV3282">
        <v>1</v>
      </c>
      <c r="AW3282">
        <v>1</v>
      </c>
      <c r="AX3282">
        <v>0</v>
      </c>
      <c r="AY3282">
        <v>0</v>
      </c>
      <c r="AZ3282">
        <v>0</v>
      </c>
    </row>
    <row r="3283" spans="1:52" x14ac:dyDescent="0.35">
      <c r="A3283">
        <v>18342</v>
      </c>
      <c r="B3283" t="s">
        <v>69</v>
      </c>
      <c r="C3283" t="s">
        <v>74</v>
      </c>
      <c r="D3283" t="s">
        <v>68</v>
      </c>
      <c r="E3283" t="s">
        <v>77</v>
      </c>
      <c r="F3283" t="s">
        <v>198</v>
      </c>
      <c r="G3283" t="s">
        <v>96</v>
      </c>
      <c r="H3283" t="s">
        <v>98</v>
      </c>
      <c r="I3283" t="s">
        <v>203</v>
      </c>
      <c r="J3283" t="s">
        <v>110</v>
      </c>
      <c r="K3283" t="s">
        <v>202</v>
      </c>
      <c r="L3283">
        <v>9</v>
      </c>
      <c r="P3283">
        <v>9</v>
      </c>
      <c r="Q3283">
        <v>9</v>
      </c>
      <c r="R3283">
        <v>9</v>
      </c>
      <c r="S3283">
        <v>8</v>
      </c>
      <c r="T3283">
        <v>10</v>
      </c>
      <c r="U3283">
        <v>9</v>
      </c>
      <c r="V3283" t="s">
        <v>123</v>
      </c>
      <c r="X3283">
        <v>5</v>
      </c>
      <c r="Y3283" t="s">
        <v>69</v>
      </c>
      <c r="AB3283">
        <v>5</v>
      </c>
      <c r="AE3283" s="16"/>
      <c r="AF3283" s="16"/>
      <c r="AG3283" s="16"/>
      <c r="AH3283" s="16"/>
      <c r="AI3283" s="16"/>
      <c r="AJ3283" s="16"/>
      <c r="AL3283" s="16"/>
      <c r="AM3283" s="16"/>
      <c r="AN3283" s="16"/>
      <c r="AO3283" s="16"/>
      <c r="AP3283" s="16"/>
      <c r="AQ3283" s="16"/>
      <c r="AR3283" s="16"/>
      <c r="AS3283" s="16"/>
      <c r="AT3283" s="16"/>
      <c r="AU3283">
        <v>0</v>
      </c>
      <c r="AV3283">
        <v>1</v>
      </c>
      <c r="AW3283">
        <v>1</v>
      </c>
      <c r="AX3283">
        <v>1</v>
      </c>
      <c r="AY3283">
        <v>0</v>
      </c>
      <c r="AZ3283">
        <v>0</v>
      </c>
    </row>
    <row r="3284" spans="1:52" x14ac:dyDescent="0.35">
      <c r="A3284">
        <v>18344</v>
      </c>
      <c r="B3284" t="s">
        <v>69</v>
      </c>
      <c r="C3284" t="s">
        <v>74</v>
      </c>
      <c r="D3284" t="s">
        <v>68</v>
      </c>
      <c r="E3284" t="s">
        <v>81</v>
      </c>
      <c r="F3284" t="s">
        <v>198</v>
      </c>
      <c r="G3284" t="s">
        <v>93</v>
      </c>
      <c r="H3284" t="s">
        <v>98</v>
      </c>
      <c r="I3284" t="s">
        <v>206</v>
      </c>
      <c r="J3284" t="s">
        <v>111</v>
      </c>
      <c r="K3284" t="s">
        <v>116</v>
      </c>
      <c r="L3284">
        <v>9</v>
      </c>
      <c r="X3284" s="16"/>
      <c r="Y3284" t="s">
        <v>69</v>
      </c>
      <c r="AB3284">
        <v>4</v>
      </c>
      <c r="AE3284" s="16"/>
      <c r="AF3284" s="16"/>
      <c r="AG3284" s="16"/>
      <c r="AH3284" s="16"/>
      <c r="AI3284" s="16"/>
      <c r="AJ3284" s="16"/>
      <c r="AK3284">
        <v>10</v>
      </c>
      <c r="AL3284" s="16">
        <v>9</v>
      </c>
      <c r="AM3284" s="16">
        <v>9</v>
      </c>
      <c r="AN3284" s="16">
        <v>8</v>
      </c>
      <c r="AO3284" s="16">
        <v>10</v>
      </c>
      <c r="AP3284" s="16">
        <v>9</v>
      </c>
      <c r="AQ3284" s="16">
        <v>4</v>
      </c>
      <c r="AR3284" s="16">
        <v>3</v>
      </c>
      <c r="AS3284" s="16">
        <v>1</v>
      </c>
      <c r="AT3284" s="16">
        <v>2</v>
      </c>
      <c r="AU3284">
        <v>1</v>
      </c>
      <c r="AV3284">
        <v>0</v>
      </c>
      <c r="AW3284">
        <v>0</v>
      </c>
      <c r="AX3284">
        <v>0</v>
      </c>
      <c r="AY3284">
        <v>0</v>
      </c>
      <c r="AZ3284">
        <v>0</v>
      </c>
    </row>
    <row r="3285" spans="1:52" x14ac:dyDescent="0.35">
      <c r="A3285">
        <v>18345</v>
      </c>
      <c r="B3285" t="s">
        <v>69</v>
      </c>
      <c r="C3285" t="s">
        <v>74</v>
      </c>
      <c r="D3285" t="s">
        <v>68</v>
      </c>
      <c r="E3285" t="s">
        <v>82</v>
      </c>
      <c r="F3285" t="s">
        <v>92</v>
      </c>
      <c r="G3285" t="s">
        <v>94</v>
      </c>
      <c r="H3285" t="s">
        <v>98</v>
      </c>
      <c r="I3285" t="s">
        <v>206</v>
      </c>
      <c r="J3285" t="s">
        <v>112</v>
      </c>
      <c r="K3285" t="s">
        <v>116</v>
      </c>
      <c r="L3285">
        <v>9</v>
      </c>
      <c r="X3285" s="16"/>
      <c r="Y3285" t="s">
        <v>69</v>
      </c>
      <c r="AB3285">
        <v>5</v>
      </c>
      <c r="AE3285" s="16"/>
      <c r="AF3285" s="16"/>
      <c r="AG3285" s="16"/>
      <c r="AH3285" s="16"/>
      <c r="AI3285" s="16"/>
      <c r="AJ3285" s="16"/>
      <c r="AK3285">
        <v>8</v>
      </c>
      <c r="AL3285" s="16">
        <v>8</v>
      </c>
      <c r="AM3285" s="16">
        <v>7</v>
      </c>
      <c r="AN3285" s="16">
        <v>10</v>
      </c>
      <c r="AO3285" s="16">
        <v>8</v>
      </c>
      <c r="AP3285" s="16">
        <v>9</v>
      </c>
      <c r="AQ3285" s="16">
        <v>1</v>
      </c>
      <c r="AR3285" s="16">
        <v>2</v>
      </c>
      <c r="AS3285" s="16">
        <v>3</v>
      </c>
      <c r="AT3285" s="16">
        <v>4</v>
      </c>
      <c r="AU3285">
        <v>0</v>
      </c>
      <c r="AV3285">
        <v>0</v>
      </c>
      <c r="AW3285">
        <v>1</v>
      </c>
      <c r="AX3285">
        <v>1</v>
      </c>
      <c r="AY3285">
        <v>0</v>
      </c>
      <c r="AZ3285">
        <v>0</v>
      </c>
    </row>
    <row r="3286" spans="1:52" x14ac:dyDescent="0.35">
      <c r="A3286">
        <v>18350</v>
      </c>
      <c r="B3286" t="s">
        <v>69</v>
      </c>
      <c r="C3286" t="s">
        <v>74</v>
      </c>
      <c r="D3286" t="s">
        <v>68</v>
      </c>
      <c r="E3286" t="s">
        <v>78</v>
      </c>
      <c r="F3286" t="s">
        <v>198</v>
      </c>
      <c r="G3286" t="s">
        <v>96</v>
      </c>
      <c r="H3286" t="s">
        <v>99</v>
      </c>
      <c r="I3286" t="s">
        <v>203</v>
      </c>
      <c r="J3286" t="s">
        <v>111</v>
      </c>
      <c r="K3286" t="s">
        <v>204</v>
      </c>
      <c r="L3286">
        <v>9</v>
      </c>
      <c r="X3286" s="16"/>
      <c r="Y3286" t="s">
        <v>69</v>
      </c>
      <c r="AB3286">
        <v>5</v>
      </c>
      <c r="AE3286" s="16"/>
      <c r="AF3286" s="16"/>
      <c r="AG3286" s="16"/>
      <c r="AH3286" s="16"/>
      <c r="AI3286" s="16"/>
      <c r="AJ3286" s="16"/>
      <c r="AK3286">
        <v>8</v>
      </c>
      <c r="AL3286" s="16">
        <v>9</v>
      </c>
      <c r="AM3286" s="16">
        <v>8</v>
      </c>
      <c r="AN3286" s="16">
        <v>8</v>
      </c>
      <c r="AO3286" s="16">
        <v>9</v>
      </c>
      <c r="AP3286" s="16">
        <v>8</v>
      </c>
      <c r="AQ3286" s="16">
        <v>2</v>
      </c>
      <c r="AR3286" s="16">
        <v>1</v>
      </c>
      <c r="AS3286" s="16">
        <v>3</v>
      </c>
      <c r="AT3286" s="16">
        <v>4</v>
      </c>
      <c r="AU3286">
        <v>1</v>
      </c>
      <c r="AV3286">
        <v>0</v>
      </c>
      <c r="AW3286">
        <v>0</v>
      </c>
      <c r="AX3286">
        <v>0</v>
      </c>
      <c r="AY3286">
        <v>1</v>
      </c>
      <c r="AZ3286">
        <v>0</v>
      </c>
    </row>
    <row r="3287" spans="1:52" x14ac:dyDescent="0.35">
      <c r="A3287">
        <v>18352</v>
      </c>
      <c r="B3287" t="s">
        <v>69</v>
      </c>
      <c r="C3287" t="s">
        <v>74</v>
      </c>
      <c r="D3287" t="s">
        <v>68</v>
      </c>
      <c r="E3287" t="s">
        <v>86</v>
      </c>
      <c r="F3287" t="s">
        <v>200</v>
      </c>
      <c r="G3287" t="s">
        <v>94</v>
      </c>
      <c r="H3287" t="s">
        <v>99</v>
      </c>
      <c r="I3287" t="s">
        <v>197</v>
      </c>
      <c r="J3287" t="s">
        <v>112</v>
      </c>
      <c r="K3287" t="s">
        <v>204</v>
      </c>
      <c r="L3287">
        <v>9</v>
      </c>
      <c r="X3287" s="16"/>
      <c r="Y3287" t="s">
        <v>68</v>
      </c>
      <c r="Z3287">
        <v>10</v>
      </c>
      <c r="AA3287">
        <v>5</v>
      </c>
      <c r="AB3287">
        <v>5</v>
      </c>
      <c r="AC3287">
        <v>10</v>
      </c>
      <c r="AD3287" t="s">
        <v>129</v>
      </c>
      <c r="AE3287" s="16">
        <v>5</v>
      </c>
      <c r="AF3287" s="16">
        <v>4</v>
      </c>
      <c r="AG3287" s="16">
        <v>4</v>
      </c>
      <c r="AH3287" s="16">
        <v>4</v>
      </c>
      <c r="AI3287" s="16"/>
      <c r="AJ3287" s="16">
        <v>2</v>
      </c>
      <c r="AK3287">
        <v>10</v>
      </c>
      <c r="AL3287" s="16">
        <v>9</v>
      </c>
      <c r="AM3287" s="16">
        <v>7</v>
      </c>
      <c r="AN3287" s="16">
        <v>10</v>
      </c>
      <c r="AO3287" s="16">
        <v>8</v>
      </c>
      <c r="AP3287" s="16">
        <v>9</v>
      </c>
      <c r="AQ3287" s="16">
        <v>3</v>
      </c>
      <c r="AR3287" s="16">
        <v>4</v>
      </c>
      <c r="AS3287" s="16">
        <v>2</v>
      </c>
      <c r="AT3287" s="16">
        <v>1</v>
      </c>
      <c r="AU3287">
        <v>1</v>
      </c>
      <c r="AV3287">
        <v>1</v>
      </c>
      <c r="AW3287">
        <v>0</v>
      </c>
      <c r="AX3287">
        <v>0</v>
      </c>
      <c r="AY3287">
        <v>1</v>
      </c>
      <c r="AZ3287">
        <v>0</v>
      </c>
    </row>
    <row r="3288" spans="1:52" x14ac:dyDescent="0.35">
      <c r="A3288">
        <v>18354</v>
      </c>
      <c r="B3288" t="s">
        <v>69</v>
      </c>
      <c r="C3288" t="s">
        <v>74</v>
      </c>
      <c r="D3288" t="s">
        <v>68</v>
      </c>
      <c r="E3288" t="s">
        <v>79</v>
      </c>
      <c r="F3288" t="s">
        <v>196</v>
      </c>
      <c r="G3288" t="s">
        <v>93</v>
      </c>
      <c r="H3288" t="s">
        <v>98</v>
      </c>
      <c r="I3288" t="s">
        <v>197</v>
      </c>
      <c r="J3288" t="s">
        <v>111</v>
      </c>
      <c r="K3288" t="s">
        <v>204</v>
      </c>
      <c r="L3288">
        <v>7</v>
      </c>
      <c r="X3288" s="16"/>
      <c r="Y3288" t="s">
        <v>69</v>
      </c>
      <c r="AB3288">
        <v>4</v>
      </c>
      <c r="AE3288" s="16"/>
      <c r="AF3288" s="16"/>
      <c r="AG3288" s="16"/>
      <c r="AH3288" s="16"/>
      <c r="AI3288" s="16"/>
      <c r="AJ3288" s="16"/>
      <c r="AK3288">
        <v>5</v>
      </c>
      <c r="AL3288" s="16">
        <v>7</v>
      </c>
      <c r="AM3288" s="16">
        <v>2</v>
      </c>
      <c r="AN3288" s="16">
        <v>8</v>
      </c>
      <c r="AO3288" s="16">
        <v>7</v>
      </c>
      <c r="AP3288" s="16">
        <v>4</v>
      </c>
      <c r="AQ3288" s="16">
        <v>1</v>
      </c>
      <c r="AR3288" s="16">
        <v>4</v>
      </c>
      <c r="AS3288" s="16">
        <v>3</v>
      </c>
      <c r="AT3288" s="16">
        <v>2</v>
      </c>
      <c r="AU3288">
        <v>0</v>
      </c>
      <c r="AV3288">
        <v>0</v>
      </c>
      <c r="AW3288">
        <v>0</v>
      </c>
      <c r="AX3288">
        <v>1</v>
      </c>
      <c r="AY3288">
        <v>0</v>
      </c>
      <c r="AZ3288">
        <v>0</v>
      </c>
    </row>
    <row r="3289" spans="1:52" x14ac:dyDescent="0.35">
      <c r="A3289">
        <v>18357</v>
      </c>
      <c r="B3289" t="s">
        <v>69</v>
      </c>
      <c r="C3289" t="s">
        <v>74</v>
      </c>
      <c r="D3289" t="s">
        <v>68</v>
      </c>
      <c r="E3289" t="s">
        <v>75</v>
      </c>
      <c r="F3289" t="s">
        <v>198</v>
      </c>
      <c r="G3289" t="s">
        <v>96</v>
      </c>
      <c r="H3289" t="s">
        <v>99</v>
      </c>
      <c r="I3289" t="s">
        <v>207</v>
      </c>
      <c r="J3289" t="s">
        <v>110</v>
      </c>
      <c r="K3289" t="s">
        <v>204</v>
      </c>
      <c r="L3289">
        <v>8</v>
      </c>
      <c r="P3289">
        <v>10</v>
      </c>
      <c r="Q3289">
        <v>8</v>
      </c>
      <c r="R3289">
        <v>8</v>
      </c>
      <c r="S3289">
        <v>9</v>
      </c>
      <c r="T3289">
        <v>9</v>
      </c>
      <c r="U3289">
        <v>8</v>
      </c>
      <c r="V3289" t="s">
        <v>123</v>
      </c>
      <c r="X3289">
        <v>5</v>
      </c>
      <c r="Y3289" t="s">
        <v>69</v>
      </c>
      <c r="AB3289">
        <v>4</v>
      </c>
      <c r="AE3289" s="16"/>
      <c r="AF3289" s="16"/>
      <c r="AG3289" s="16"/>
      <c r="AH3289" s="16"/>
      <c r="AI3289" s="16"/>
      <c r="AJ3289" s="16"/>
      <c r="AL3289" s="16"/>
      <c r="AM3289" s="16"/>
      <c r="AN3289" s="16"/>
      <c r="AO3289" s="16"/>
      <c r="AP3289" s="16"/>
      <c r="AQ3289" s="16"/>
      <c r="AR3289" s="16"/>
      <c r="AS3289" s="16"/>
      <c r="AT3289" s="16"/>
      <c r="AU3289">
        <v>0</v>
      </c>
      <c r="AV3289">
        <v>1</v>
      </c>
      <c r="AW3289">
        <v>0</v>
      </c>
      <c r="AX3289">
        <v>0</v>
      </c>
      <c r="AY3289">
        <v>0</v>
      </c>
      <c r="AZ3289">
        <v>0</v>
      </c>
    </row>
    <row r="3290" spans="1:52" x14ac:dyDescent="0.35">
      <c r="A3290">
        <v>18361</v>
      </c>
      <c r="B3290" t="s">
        <v>69</v>
      </c>
      <c r="C3290" t="s">
        <v>74</v>
      </c>
      <c r="D3290" t="s">
        <v>68</v>
      </c>
      <c r="E3290" t="s">
        <v>76</v>
      </c>
      <c r="F3290" t="s">
        <v>198</v>
      </c>
      <c r="G3290" t="s">
        <v>95</v>
      </c>
      <c r="H3290" t="s">
        <v>97</v>
      </c>
      <c r="I3290" t="s">
        <v>203</v>
      </c>
      <c r="J3290" t="s">
        <v>111</v>
      </c>
      <c r="K3290" t="s">
        <v>116</v>
      </c>
      <c r="L3290">
        <v>10</v>
      </c>
      <c r="X3290" s="16"/>
      <c r="Y3290" t="s">
        <v>69</v>
      </c>
      <c r="AB3290">
        <v>5</v>
      </c>
      <c r="AE3290" s="16"/>
      <c r="AF3290" s="16"/>
      <c r="AG3290" s="16"/>
      <c r="AH3290" s="16"/>
      <c r="AI3290" s="16"/>
      <c r="AJ3290" s="16"/>
      <c r="AK3290">
        <v>9</v>
      </c>
      <c r="AL3290" s="16">
        <v>8</v>
      </c>
      <c r="AM3290" s="16">
        <v>8</v>
      </c>
      <c r="AN3290" s="16">
        <v>10</v>
      </c>
      <c r="AO3290" s="16">
        <v>8</v>
      </c>
      <c r="AP3290" s="16">
        <v>9</v>
      </c>
      <c r="AQ3290" s="16">
        <v>3</v>
      </c>
      <c r="AR3290" s="16">
        <v>4</v>
      </c>
      <c r="AS3290" s="16">
        <v>2</v>
      </c>
      <c r="AT3290" s="16">
        <v>1</v>
      </c>
      <c r="AU3290">
        <v>1</v>
      </c>
      <c r="AV3290">
        <v>1</v>
      </c>
      <c r="AW3290">
        <v>1</v>
      </c>
      <c r="AX3290">
        <v>0</v>
      </c>
      <c r="AY3290">
        <v>0</v>
      </c>
      <c r="AZ3290">
        <v>0</v>
      </c>
    </row>
    <row r="3291" spans="1:52" x14ac:dyDescent="0.35">
      <c r="A3291">
        <v>18364</v>
      </c>
      <c r="B3291" t="s">
        <v>69</v>
      </c>
      <c r="C3291" t="s">
        <v>74</v>
      </c>
      <c r="D3291" t="s">
        <v>68</v>
      </c>
      <c r="E3291" t="s">
        <v>80</v>
      </c>
      <c r="F3291" t="s">
        <v>198</v>
      </c>
      <c r="G3291" t="s">
        <v>95</v>
      </c>
      <c r="H3291" t="s">
        <v>97</v>
      </c>
      <c r="I3291" t="s">
        <v>206</v>
      </c>
      <c r="J3291" t="s">
        <v>111</v>
      </c>
      <c r="K3291" t="s">
        <v>202</v>
      </c>
      <c r="L3291">
        <v>10</v>
      </c>
      <c r="X3291" s="16"/>
      <c r="Y3291" t="s">
        <v>69</v>
      </c>
      <c r="AB3291">
        <v>4</v>
      </c>
      <c r="AE3291" s="16"/>
      <c r="AF3291" s="16"/>
      <c r="AG3291" s="16"/>
      <c r="AH3291" s="16"/>
      <c r="AI3291" s="16"/>
      <c r="AJ3291" s="16"/>
      <c r="AK3291">
        <v>9</v>
      </c>
      <c r="AL3291" s="16">
        <v>10</v>
      </c>
      <c r="AM3291" s="16">
        <v>10</v>
      </c>
      <c r="AN3291" s="16">
        <v>8</v>
      </c>
      <c r="AO3291" s="16">
        <v>10</v>
      </c>
      <c r="AP3291" s="16">
        <v>9</v>
      </c>
      <c r="AQ3291" s="16">
        <v>2</v>
      </c>
      <c r="AR3291" s="16">
        <v>1</v>
      </c>
      <c r="AS3291" s="16">
        <v>3</v>
      </c>
      <c r="AT3291" s="16">
        <v>4</v>
      </c>
      <c r="AU3291">
        <v>0</v>
      </c>
      <c r="AV3291">
        <v>0</v>
      </c>
      <c r="AW3291">
        <v>1</v>
      </c>
      <c r="AX3291">
        <v>1</v>
      </c>
      <c r="AY3291">
        <v>0</v>
      </c>
      <c r="AZ3291">
        <v>0</v>
      </c>
    </row>
    <row r="3292" spans="1:52" x14ac:dyDescent="0.35">
      <c r="A3292">
        <v>18366</v>
      </c>
      <c r="B3292" t="s">
        <v>69</v>
      </c>
      <c r="C3292" t="s">
        <v>74</v>
      </c>
      <c r="D3292" t="s">
        <v>68</v>
      </c>
      <c r="E3292" t="s">
        <v>79</v>
      </c>
      <c r="F3292" t="s">
        <v>200</v>
      </c>
      <c r="G3292" t="s">
        <v>94</v>
      </c>
      <c r="H3292" t="s">
        <v>98</v>
      </c>
      <c r="I3292" t="s">
        <v>209</v>
      </c>
      <c r="J3292" t="s">
        <v>111</v>
      </c>
      <c r="K3292" t="s">
        <v>204</v>
      </c>
      <c r="L3292">
        <v>8</v>
      </c>
      <c r="X3292" s="16"/>
      <c r="Y3292" t="s">
        <v>69</v>
      </c>
      <c r="AB3292">
        <v>4</v>
      </c>
      <c r="AE3292" s="16"/>
      <c r="AF3292" s="16"/>
      <c r="AG3292" s="16"/>
      <c r="AH3292" s="16"/>
      <c r="AI3292" s="16"/>
      <c r="AJ3292" s="16"/>
      <c r="AK3292">
        <v>9</v>
      </c>
      <c r="AL3292" s="16">
        <v>8</v>
      </c>
      <c r="AM3292" s="16">
        <v>9</v>
      </c>
      <c r="AN3292" s="16">
        <v>7</v>
      </c>
      <c r="AO3292" s="16">
        <v>10</v>
      </c>
      <c r="AP3292" s="16">
        <v>10</v>
      </c>
      <c r="AQ3292" s="16">
        <v>4</v>
      </c>
      <c r="AR3292" s="16">
        <v>2</v>
      </c>
      <c r="AS3292" s="16">
        <v>3</v>
      </c>
      <c r="AT3292" s="16">
        <v>1</v>
      </c>
      <c r="AU3292">
        <v>1</v>
      </c>
      <c r="AV3292">
        <v>0</v>
      </c>
      <c r="AW3292">
        <v>0</v>
      </c>
      <c r="AX3292">
        <v>0</v>
      </c>
      <c r="AY3292">
        <v>0</v>
      </c>
      <c r="AZ3292">
        <v>0</v>
      </c>
    </row>
    <row r="3293" spans="1:52" x14ac:dyDescent="0.35">
      <c r="A3293">
        <v>18367</v>
      </c>
      <c r="B3293" t="s">
        <v>69</v>
      </c>
      <c r="C3293" t="s">
        <v>74</v>
      </c>
      <c r="D3293" t="s">
        <v>68</v>
      </c>
      <c r="E3293" t="s">
        <v>83</v>
      </c>
      <c r="F3293" t="s">
        <v>208</v>
      </c>
      <c r="G3293" t="s">
        <v>93</v>
      </c>
      <c r="H3293" t="s">
        <v>98</v>
      </c>
      <c r="I3293" t="s">
        <v>199</v>
      </c>
      <c r="J3293" t="s">
        <v>111</v>
      </c>
      <c r="K3293" t="s">
        <v>204</v>
      </c>
      <c r="L3293">
        <v>7</v>
      </c>
      <c r="X3293" s="16"/>
      <c r="Y3293" t="s">
        <v>69</v>
      </c>
      <c r="AB3293">
        <v>3</v>
      </c>
      <c r="AE3293" s="16"/>
      <c r="AF3293" s="16"/>
      <c r="AG3293" s="16"/>
      <c r="AH3293" s="16"/>
      <c r="AI3293" s="16"/>
      <c r="AJ3293" s="16"/>
      <c r="AK3293">
        <v>9</v>
      </c>
      <c r="AL3293" s="16">
        <v>9</v>
      </c>
      <c r="AM3293" s="16">
        <v>8</v>
      </c>
      <c r="AN3293" s="16">
        <v>7</v>
      </c>
      <c r="AO3293" s="16">
        <v>10</v>
      </c>
      <c r="AP3293" s="16">
        <v>9</v>
      </c>
      <c r="AQ3293" s="16">
        <v>1</v>
      </c>
      <c r="AR3293" s="16">
        <v>2</v>
      </c>
      <c r="AS3293" s="16">
        <v>3</v>
      </c>
      <c r="AT3293" s="16">
        <v>4</v>
      </c>
      <c r="AU3293">
        <v>0</v>
      </c>
      <c r="AV3293">
        <v>0</v>
      </c>
      <c r="AW3293">
        <v>0</v>
      </c>
      <c r="AX3293">
        <v>1</v>
      </c>
      <c r="AY3293">
        <v>0</v>
      </c>
      <c r="AZ3293">
        <v>0</v>
      </c>
    </row>
    <row r="3294" spans="1:52" x14ac:dyDescent="0.35">
      <c r="A3294">
        <v>18368</v>
      </c>
      <c r="B3294" t="s">
        <v>69</v>
      </c>
      <c r="C3294" t="s">
        <v>74</v>
      </c>
      <c r="D3294" t="s">
        <v>68</v>
      </c>
      <c r="E3294" t="s">
        <v>80</v>
      </c>
      <c r="F3294" t="s">
        <v>196</v>
      </c>
      <c r="G3294" t="s">
        <v>96</v>
      </c>
      <c r="H3294" t="s">
        <v>97</v>
      </c>
      <c r="I3294" t="s">
        <v>201</v>
      </c>
      <c r="J3294" t="s">
        <v>111</v>
      </c>
      <c r="K3294" t="s">
        <v>202</v>
      </c>
      <c r="L3294">
        <v>8</v>
      </c>
      <c r="X3294" s="16"/>
      <c r="Y3294" t="s">
        <v>69</v>
      </c>
      <c r="AB3294">
        <v>4</v>
      </c>
      <c r="AE3294" s="16"/>
      <c r="AF3294" s="16"/>
      <c r="AG3294" s="16"/>
      <c r="AH3294" s="16"/>
      <c r="AI3294" s="16"/>
      <c r="AJ3294" s="16"/>
      <c r="AK3294">
        <v>9</v>
      </c>
      <c r="AL3294" s="16">
        <v>9</v>
      </c>
      <c r="AM3294" s="16">
        <v>9</v>
      </c>
      <c r="AN3294" s="16">
        <v>9</v>
      </c>
      <c r="AO3294" s="16">
        <v>9</v>
      </c>
      <c r="AP3294" s="16">
        <v>9</v>
      </c>
      <c r="AQ3294" s="16">
        <v>4</v>
      </c>
      <c r="AR3294" s="16">
        <v>2</v>
      </c>
      <c r="AS3294" s="16">
        <v>3</v>
      </c>
      <c r="AT3294" s="16">
        <v>1</v>
      </c>
      <c r="AU3294">
        <v>1</v>
      </c>
      <c r="AV3294">
        <v>0</v>
      </c>
      <c r="AW3294">
        <v>0</v>
      </c>
      <c r="AX3294">
        <v>1</v>
      </c>
      <c r="AY3294">
        <v>0</v>
      </c>
      <c r="AZ3294">
        <v>0</v>
      </c>
    </row>
    <row r="3295" spans="1:52" x14ac:dyDescent="0.35">
      <c r="A3295">
        <v>18369</v>
      </c>
      <c r="B3295" t="s">
        <v>69</v>
      </c>
      <c r="C3295" t="s">
        <v>74</v>
      </c>
      <c r="D3295" t="s">
        <v>68</v>
      </c>
      <c r="E3295" t="s">
        <v>82</v>
      </c>
      <c r="F3295" t="s">
        <v>208</v>
      </c>
      <c r="G3295" t="s">
        <v>94</v>
      </c>
      <c r="H3295" t="s">
        <v>98</v>
      </c>
      <c r="I3295" t="s">
        <v>199</v>
      </c>
      <c r="J3295" t="s">
        <v>111</v>
      </c>
      <c r="K3295" t="s">
        <v>202</v>
      </c>
      <c r="L3295">
        <v>10</v>
      </c>
      <c r="X3295" s="16"/>
      <c r="Y3295" t="s">
        <v>68</v>
      </c>
      <c r="Z3295">
        <v>10</v>
      </c>
      <c r="AA3295">
        <v>5</v>
      </c>
      <c r="AB3295">
        <v>4</v>
      </c>
      <c r="AC3295">
        <v>9</v>
      </c>
      <c r="AD3295" t="s">
        <v>129</v>
      </c>
      <c r="AE3295" s="16">
        <v>4</v>
      </c>
      <c r="AF3295" s="16">
        <v>3</v>
      </c>
      <c r="AG3295" s="16">
        <v>3</v>
      </c>
      <c r="AH3295" s="16">
        <v>3</v>
      </c>
      <c r="AI3295" s="16"/>
      <c r="AJ3295" s="16">
        <v>2</v>
      </c>
      <c r="AK3295">
        <v>8</v>
      </c>
      <c r="AL3295" s="16">
        <v>9</v>
      </c>
      <c r="AM3295" s="16">
        <v>8</v>
      </c>
      <c r="AN3295" s="16">
        <v>7</v>
      </c>
      <c r="AO3295" s="16">
        <v>8</v>
      </c>
      <c r="AP3295" s="16">
        <v>8</v>
      </c>
      <c r="AQ3295" s="16">
        <v>1</v>
      </c>
      <c r="AR3295" s="16">
        <v>3</v>
      </c>
      <c r="AS3295" s="16">
        <v>2</v>
      </c>
      <c r="AT3295" s="16">
        <v>4</v>
      </c>
      <c r="AU3295">
        <v>1</v>
      </c>
      <c r="AV3295">
        <v>0</v>
      </c>
      <c r="AW3295">
        <v>0</v>
      </c>
      <c r="AX3295">
        <v>0</v>
      </c>
      <c r="AY3295">
        <v>0</v>
      </c>
      <c r="AZ3295">
        <v>0</v>
      </c>
    </row>
    <row r="3296" spans="1:52" x14ac:dyDescent="0.35">
      <c r="A3296">
        <v>18370</v>
      </c>
      <c r="B3296" t="s">
        <v>69</v>
      </c>
      <c r="C3296" t="s">
        <v>74</v>
      </c>
      <c r="D3296" t="s">
        <v>68</v>
      </c>
      <c r="E3296" t="s">
        <v>76</v>
      </c>
      <c r="F3296" t="s">
        <v>196</v>
      </c>
      <c r="G3296" t="s">
        <v>95</v>
      </c>
      <c r="H3296" t="s">
        <v>98</v>
      </c>
      <c r="I3296" t="s">
        <v>206</v>
      </c>
      <c r="J3296" t="s">
        <v>111</v>
      </c>
      <c r="K3296" t="s">
        <v>116</v>
      </c>
      <c r="L3296">
        <v>9</v>
      </c>
      <c r="X3296" s="16"/>
      <c r="Y3296" t="s">
        <v>69</v>
      </c>
      <c r="AB3296">
        <v>4</v>
      </c>
      <c r="AE3296" s="16"/>
      <c r="AF3296" s="16"/>
      <c r="AG3296" s="16"/>
      <c r="AH3296" s="16"/>
      <c r="AI3296" s="16"/>
      <c r="AJ3296" s="16"/>
      <c r="AK3296">
        <v>10</v>
      </c>
      <c r="AL3296" s="16">
        <v>10</v>
      </c>
      <c r="AM3296" s="16">
        <v>9</v>
      </c>
      <c r="AN3296" s="16">
        <v>7</v>
      </c>
      <c r="AO3296" s="16">
        <v>7</v>
      </c>
      <c r="AP3296" s="16">
        <v>9</v>
      </c>
      <c r="AQ3296" s="16">
        <v>1</v>
      </c>
      <c r="AR3296" s="16">
        <v>3</v>
      </c>
      <c r="AS3296" s="16">
        <v>2</v>
      </c>
      <c r="AT3296" s="16">
        <v>4</v>
      </c>
      <c r="AU3296">
        <v>0</v>
      </c>
      <c r="AV3296">
        <v>0</v>
      </c>
      <c r="AW3296">
        <v>1</v>
      </c>
      <c r="AX3296">
        <v>1</v>
      </c>
      <c r="AY3296">
        <v>0</v>
      </c>
      <c r="AZ3296">
        <v>0</v>
      </c>
    </row>
    <row r="3297" spans="1:52" x14ac:dyDescent="0.35">
      <c r="A3297">
        <v>18372</v>
      </c>
      <c r="B3297" t="s">
        <v>69</v>
      </c>
      <c r="C3297" t="s">
        <v>74</v>
      </c>
      <c r="D3297" t="s">
        <v>68</v>
      </c>
      <c r="E3297" t="s">
        <v>77</v>
      </c>
      <c r="F3297" t="s">
        <v>198</v>
      </c>
      <c r="G3297" t="s">
        <v>95</v>
      </c>
      <c r="H3297" t="s">
        <v>97</v>
      </c>
      <c r="I3297" t="s">
        <v>197</v>
      </c>
      <c r="J3297" t="s">
        <v>111</v>
      </c>
      <c r="K3297" t="s">
        <v>202</v>
      </c>
      <c r="L3297">
        <v>10</v>
      </c>
      <c r="X3297" s="16"/>
      <c r="Y3297" t="s">
        <v>69</v>
      </c>
      <c r="AB3297">
        <v>4</v>
      </c>
      <c r="AE3297" s="16"/>
      <c r="AF3297" s="16"/>
      <c r="AG3297" s="16"/>
      <c r="AH3297" s="16"/>
      <c r="AI3297" s="16"/>
      <c r="AJ3297" s="16"/>
      <c r="AK3297">
        <v>9</v>
      </c>
      <c r="AL3297" s="16">
        <v>8</v>
      </c>
      <c r="AM3297" s="16">
        <v>7</v>
      </c>
      <c r="AN3297" s="16">
        <v>10</v>
      </c>
      <c r="AO3297" s="16">
        <v>9</v>
      </c>
      <c r="AP3297" s="16">
        <v>9</v>
      </c>
      <c r="AQ3297" s="16">
        <v>1</v>
      </c>
      <c r="AR3297" s="16">
        <v>4</v>
      </c>
      <c r="AS3297" s="16">
        <v>3</v>
      </c>
      <c r="AT3297" s="16">
        <v>2</v>
      </c>
      <c r="AU3297">
        <v>0</v>
      </c>
      <c r="AV3297">
        <v>1</v>
      </c>
      <c r="AW3297">
        <v>0</v>
      </c>
      <c r="AX3297">
        <v>1</v>
      </c>
      <c r="AY3297">
        <v>1</v>
      </c>
      <c r="AZ3297">
        <v>0</v>
      </c>
    </row>
    <row r="3298" spans="1:52" x14ac:dyDescent="0.35">
      <c r="A3298">
        <v>18379</v>
      </c>
      <c r="B3298" t="s">
        <v>69</v>
      </c>
      <c r="C3298" t="s">
        <v>74</v>
      </c>
      <c r="D3298" t="s">
        <v>68</v>
      </c>
      <c r="E3298" t="s">
        <v>81</v>
      </c>
      <c r="F3298" t="s">
        <v>196</v>
      </c>
      <c r="G3298" t="s">
        <v>95</v>
      </c>
      <c r="H3298" t="s">
        <v>98</v>
      </c>
      <c r="I3298" t="s">
        <v>197</v>
      </c>
      <c r="J3298" t="s">
        <v>111</v>
      </c>
      <c r="K3298" t="s">
        <v>204</v>
      </c>
      <c r="L3298">
        <v>5</v>
      </c>
      <c r="X3298" s="16"/>
      <c r="Y3298" t="s">
        <v>69</v>
      </c>
      <c r="AB3298">
        <v>4</v>
      </c>
      <c r="AE3298" s="16"/>
      <c r="AF3298" s="16"/>
      <c r="AG3298" s="16"/>
      <c r="AH3298" s="16"/>
      <c r="AI3298" s="16"/>
      <c r="AJ3298" s="16"/>
      <c r="AK3298">
        <v>6</v>
      </c>
      <c r="AL3298" s="16">
        <v>8</v>
      </c>
      <c r="AM3298" s="16">
        <v>6</v>
      </c>
      <c r="AN3298" s="16">
        <v>5</v>
      </c>
      <c r="AO3298" s="16">
        <v>7</v>
      </c>
      <c r="AP3298" s="16">
        <v>4</v>
      </c>
      <c r="AQ3298" s="16">
        <v>4</v>
      </c>
      <c r="AR3298" s="16">
        <v>3</v>
      </c>
      <c r="AS3298" s="16">
        <v>2</v>
      </c>
      <c r="AT3298" s="16">
        <v>1</v>
      </c>
      <c r="AU3298">
        <v>0</v>
      </c>
      <c r="AV3298">
        <v>0</v>
      </c>
      <c r="AW3298">
        <v>1</v>
      </c>
      <c r="AX3298">
        <v>0</v>
      </c>
      <c r="AY3298">
        <v>0</v>
      </c>
      <c r="AZ3298">
        <v>0</v>
      </c>
    </row>
    <row r="3299" spans="1:52" x14ac:dyDescent="0.35">
      <c r="A3299">
        <v>18380</v>
      </c>
      <c r="B3299" t="s">
        <v>69</v>
      </c>
      <c r="C3299" t="s">
        <v>74</v>
      </c>
      <c r="D3299" t="s">
        <v>68</v>
      </c>
      <c r="E3299" t="s">
        <v>85</v>
      </c>
      <c r="F3299" t="s">
        <v>198</v>
      </c>
      <c r="G3299" t="s">
        <v>96</v>
      </c>
      <c r="H3299" t="s">
        <v>98</v>
      </c>
      <c r="I3299" t="s">
        <v>209</v>
      </c>
      <c r="J3299" t="s">
        <v>111</v>
      </c>
      <c r="K3299" t="s">
        <v>202</v>
      </c>
      <c r="L3299">
        <v>4</v>
      </c>
      <c r="X3299" s="16"/>
      <c r="Y3299" t="s">
        <v>69</v>
      </c>
      <c r="AB3299">
        <v>2</v>
      </c>
      <c r="AE3299" s="16"/>
      <c r="AF3299" s="16"/>
      <c r="AG3299" s="16"/>
      <c r="AH3299" s="16"/>
      <c r="AI3299" s="16"/>
      <c r="AJ3299" s="16"/>
      <c r="AK3299">
        <v>6</v>
      </c>
      <c r="AL3299" s="16">
        <v>8</v>
      </c>
      <c r="AM3299" s="16">
        <v>9</v>
      </c>
      <c r="AN3299" s="16">
        <v>7</v>
      </c>
      <c r="AO3299" s="16">
        <v>8</v>
      </c>
      <c r="AP3299" s="16">
        <v>8</v>
      </c>
      <c r="AQ3299" s="16">
        <v>1</v>
      </c>
      <c r="AR3299" s="16">
        <v>4</v>
      </c>
      <c r="AS3299" s="16">
        <v>3</v>
      </c>
      <c r="AT3299" s="16">
        <v>2</v>
      </c>
      <c r="AU3299">
        <v>0</v>
      </c>
      <c r="AV3299">
        <v>0</v>
      </c>
      <c r="AW3299">
        <v>1</v>
      </c>
      <c r="AX3299">
        <v>0</v>
      </c>
      <c r="AY3299">
        <v>0</v>
      </c>
      <c r="AZ3299">
        <v>0</v>
      </c>
    </row>
    <row r="3300" spans="1:52" x14ac:dyDescent="0.35">
      <c r="A3300">
        <v>18382</v>
      </c>
      <c r="B3300" t="s">
        <v>69</v>
      </c>
      <c r="C3300" t="s">
        <v>74</v>
      </c>
      <c r="D3300" t="s">
        <v>68</v>
      </c>
      <c r="E3300" t="s">
        <v>79</v>
      </c>
      <c r="F3300" t="s">
        <v>196</v>
      </c>
      <c r="G3300" t="s">
        <v>96</v>
      </c>
      <c r="H3300" t="s">
        <v>98</v>
      </c>
      <c r="I3300" t="s">
        <v>201</v>
      </c>
      <c r="J3300" t="s">
        <v>111</v>
      </c>
      <c r="K3300" t="s">
        <v>204</v>
      </c>
      <c r="L3300">
        <v>2</v>
      </c>
      <c r="X3300" s="16"/>
      <c r="Y3300" t="s">
        <v>69</v>
      </c>
      <c r="AB3300">
        <v>3</v>
      </c>
      <c r="AE3300" s="16"/>
      <c r="AF3300" s="16"/>
      <c r="AG3300" s="16"/>
      <c r="AH3300" s="16"/>
      <c r="AI3300" s="16"/>
      <c r="AJ3300" s="16"/>
      <c r="AK3300">
        <v>3</v>
      </c>
      <c r="AL3300" s="16">
        <v>3</v>
      </c>
      <c r="AM3300" s="16">
        <v>3</v>
      </c>
      <c r="AN3300" s="16">
        <v>5</v>
      </c>
      <c r="AO3300" s="16">
        <v>5</v>
      </c>
      <c r="AP3300" s="16">
        <v>3</v>
      </c>
      <c r="AQ3300" s="16">
        <v>2</v>
      </c>
      <c r="AR3300" s="16">
        <v>1</v>
      </c>
      <c r="AS3300" s="16">
        <v>3</v>
      </c>
      <c r="AT3300" s="16">
        <v>4</v>
      </c>
      <c r="AU3300">
        <v>0</v>
      </c>
      <c r="AV3300">
        <v>1</v>
      </c>
      <c r="AW3300">
        <v>0</v>
      </c>
      <c r="AX3300">
        <v>0</v>
      </c>
      <c r="AY3300">
        <v>0</v>
      </c>
      <c r="AZ3300">
        <v>0</v>
      </c>
    </row>
    <row r="3301" spans="1:52" x14ac:dyDescent="0.35">
      <c r="A3301">
        <v>18386</v>
      </c>
      <c r="B3301" t="s">
        <v>69</v>
      </c>
      <c r="C3301" t="s">
        <v>74</v>
      </c>
      <c r="D3301" t="s">
        <v>68</v>
      </c>
      <c r="E3301" t="s">
        <v>85</v>
      </c>
      <c r="F3301" t="s">
        <v>208</v>
      </c>
      <c r="G3301" t="s">
        <v>94</v>
      </c>
      <c r="H3301" t="s">
        <v>98</v>
      </c>
      <c r="I3301" t="s">
        <v>197</v>
      </c>
      <c r="J3301" t="s">
        <v>111</v>
      </c>
      <c r="K3301" t="s">
        <v>204</v>
      </c>
      <c r="L3301">
        <v>10</v>
      </c>
      <c r="X3301" s="16"/>
      <c r="Y3301" t="s">
        <v>69</v>
      </c>
      <c r="AB3301">
        <v>5</v>
      </c>
      <c r="AE3301" s="16"/>
      <c r="AF3301" s="16"/>
      <c r="AG3301" s="16"/>
      <c r="AH3301" s="16"/>
      <c r="AI3301" s="16"/>
      <c r="AJ3301" s="16"/>
      <c r="AK3301">
        <v>9</v>
      </c>
      <c r="AL3301" s="16">
        <v>10</v>
      </c>
      <c r="AM3301" s="16">
        <v>8</v>
      </c>
      <c r="AN3301" s="16">
        <v>9</v>
      </c>
      <c r="AO3301" s="16">
        <v>10</v>
      </c>
      <c r="AP3301" s="16">
        <v>9</v>
      </c>
      <c r="AQ3301" s="16">
        <v>1</v>
      </c>
      <c r="AR3301" s="16">
        <v>3</v>
      </c>
      <c r="AS3301" s="16">
        <v>2</v>
      </c>
      <c r="AT3301" s="16">
        <v>4</v>
      </c>
      <c r="AU3301">
        <v>0</v>
      </c>
      <c r="AV3301">
        <v>1</v>
      </c>
      <c r="AW3301">
        <v>0</v>
      </c>
      <c r="AX3301">
        <v>1</v>
      </c>
      <c r="AY3301">
        <v>0</v>
      </c>
      <c r="AZ3301">
        <v>0</v>
      </c>
    </row>
    <row r="3302" spans="1:52" x14ac:dyDescent="0.35">
      <c r="A3302">
        <v>18387</v>
      </c>
      <c r="B3302" t="s">
        <v>69</v>
      </c>
      <c r="C3302" t="s">
        <v>74</v>
      </c>
      <c r="D3302" t="s">
        <v>68</v>
      </c>
      <c r="E3302" t="s">
        <v>85</v>
      </c>
      <c r="F3302" t="s">
        <v>196</v>
      </c>
      <c r="G3302" t="s">
        <v>96</v>
      </c>
      <c r="H3302" t="s">
        <v>97</v>
      </c>
      <c r="I3302" t="s">
        <v>205</v>
      </c>
      <c r="J3302" t="s">
        <v>111</v>
      </c>
      <c r="K3302" t="s">
        <v>116</v>
      </c>
      <c r="L3302">
        <v>10</v>
      </c>
      <c r="X3302" s="16"/>
      <c r="Y3302" t="s">
        <v>69</v>
      </c>
      <c r="AB3302">
        <v>4</v>
      </c>
      <c r="AE3302" s="16"/>
      <c r="AF3302" s="16"/>
      <c r="AG3302" s="16"/>
      <c r="AH3302" s="16"/>
      <c r="AI3302" s="16"/>
      <c r="AJ3302" s="16"/>
      <c r="AK3302">
        <v>9</v>
      </c>
      <c r="AL3302" s="16">
        <v>9</v>
      </c>
      <c r="AM3302" s="16">
        <v>10</v>
      </c>
      <c r="AN3302" s="16">
        <v>10</v>
      </c>
      <c r="AO3302" s="16">
        <v>8</v>
      </c>
      <c r="AP3302" s="16">
        <v>10</v>
      </c>
      <c r="AQ3302" s="16">
        <v>3</v>
      </c>
      <c r="AR3302" s="16">
        <v>1</v>
      </c>
      <c r="AS3302" s="16">
        <v>2</v>
      </c>
      <c r="AT3302" s="16">
        <v>4</v>
      </c>
      <c r="AU3302">
        <v>1</v>
      </c>
      <c r="AV3302">
        <v>0</v>
      </c>
      <c r="AW3302">
        <v>0</v>
      </c>
      <c r="AX3302">
        <v>1</v>
      </c>
      <c r="AY3302">
        <v>0</v>
      </c>
      <c r="AZ3302">
        <v>0</v>
      </c>
    </row>
    <row r="3303" spans="1:52" x14ac:dyDescent="0.35">
      <c r="A3303">
        <v>18388</v>
      </c>
      <c r="B3303" t="s">
        <v>69</v>
      </c>
      <c r="C3303" t="s">
        <v>74</v>
      </c>
      <c r="D3303" t="s">
        <v>68</v>
      </c>
      <c r="E3303" t="s">
        <v>84</v>
      </c>
      <c r="F3303" t="s">
        <v>198</v>
      </c>
      <c r="G3303" t="s">
        <v>95</v>
      </c>
      <c r="H3303" t="s">
        <v>97</v>
      </c>
      <c r="I3303" t="s">
        <v>201</v>
      </c>
      <c r="J3303" t="s">
        <v>110</v>
      </c>
      <c r="K3303" t="s">
        <v>204</v>
      </c>
      <c r="L3303">
        <v>7</v>
      </c>
      <c r="P3303">
        <v>9</v>
      </c>
      <c r="Q3303">
        <v>8</v>
      </c>
      <c r="R3303">
        <v>8</v>
      </c>
      <c r="S3303">
        <v>9</v>
      </c>
      <c r="T3303">
        <v>9</v>
      </c>
      <c r="U3303">
        <v>8</v>
      </c>
      <c r="V3303" t="s">
        <v>123</v>
      </c>
      <c r="X3303">
        <v>5</v>
      </c>
      <c r="Y3303" t="s">
        <v>68</v>
      </c>
      <c r="Z3303">
        <v>7</v>
      </c>
      <c r="AA3303">
        <v>2</v>
      </c>
      <c r="AB3303">
        <v>3</v>
      </c>
      <c r="AC3303">
        <v>8</v>
      </c>
      <c r="AD3303" t="s">
        <v>129</v>
      </c>
      <c r="AE3303" s="16">
        <v>5</v>
      </c>
      <c r="AF3303" s="16">
        <v>5</v>
      </c>
      <c r="AG3303" s="16">
        <v>5</v>
      </c>
      <c r="AH3303" s="16">
        <v>5</v>
      </c>
      <c r="AI3303" s="16"/>
      <c r="AJ3303" s="16">
        <v>3</v>
      </c>
      <c r="AL3303" s="16"/>
      <c r="AM3303" s="16"/>
      <c r="AN3303" s="16"/>
      <c r="AO3303" s="16"/>
      <c r="AP3303" s="16"/>
      <c r="AQ3303" s="16"/>
      <c r="AR3303" s="16"/>
      <c r="AS3303" s="16"/>
      <c r="AT3303" s="16"/>
      <c r="AU3303">
        <v>1</v>
      </c>
      <c r="AV3303">
        <v>1</v>
      </c>
      <c r="AW3303">
        <v>0</v>
      </c>
      <c r="AX3303">
        <v>0</v>
      </c>
      <c r="AY3303">
        <v>0</v>
      </c>
      <c r="AZ3303">
        <v>0</v>
      </c>
    </row>
    <row r="3304" spans="1:52" x14ac:dyDescent="0.35">
      <c r="A3304">
        <v>18390</v>
      </c>
      <c r="B3304" t="s">
        <v>69</v>
      </c>
      <c r="C3304" t="s">
        <v>74</v>
      </c>
      <c r="D3304" t="s">
        <v>68</v>
      </c>
      <c r="E3304" t="s">
        <v>83</v>
      </c>
      <c r="F3304" t="s">
        <v>196</v>
      </c>
      <c r="G3304" t="s">
        <v>95</v>
      </c>
      <c r="H3304" t="s">
        <v>98</v>
      </c>
      <c r="I3304" t="s">
        <v>197</v>
      </c>
      <c r="J3304" t="s">
        <v>111</v>
      </c>
      <c r="K3304" t="s">
        <v>116</v>
      </c>
      <c r="L3304">
        <v>9</v>
      </c>
      <c r="X3304" s="16"/>
      <c r="Y3304" t="s">
        <v>68</v>
      </c>
      <c r="Z3304">
        <v>10</v>
      </c>
      <c r="AA3304">
        <v>4</v>
      </c>
      <c r="AB3304">
        <v>4</v>
      </c>
      <c r="AC3304">
        <v>10</v>
      </c>
      <c r="AD3304" t="s">
        <v>128</v>
      </c>
      <c r="AE3304" s="16">
        <v>5</v>
      </c>
      <c r="AF3304" s="16">
        <v>5</v>
      </c>
      <c r="AG3304" s="16">
        <v>4</v>
      </c>
      <c r="AH3304" s="16">
        <v>4</v>
      </c>
      <c r="AI3304" s="16">
        <v>2</v>
      </c>
      <c r="AJ3304" s="16"/>
      <c r="AK3304">
        <v>10</v>
      </c>
      <c r="AL3304" s="16">
        <v>10</v>
      </c>
      <c r="AM3304" s="16">
        <v>9</v>
      </c>
      <c r="AN3304" s="16">
        <v>8</v>
      </c>
      <c r="AO3304" s="16">
        <v>7</v>
      </c>
      <c r="AP3304" s="16">
        <v>9</v>
      </c>
      <c r="AQ3304" s="16">
        <v>2</v>
      </c>
      <c r="AR3304" s="16">
        <v>1</v>
      </c>
      <c r="AS3304" s="16">
        <v>3</v>
      </c>
      <c r="AT3304" s="16">
        <v>4</v>
      </c>
      <c r="AU3304">
        <v>0</v>
      </c>
      <c r="AV3304">
        <v>0</v>
      </c>
      <c r="AW3304">
        <v>1</v>
      </c>
      <c r="AX3304">
        <v>0</v>
      </c>
      <c r="AY3304">
        <v>0</v>
      </c>
      <c r="AZ3304">
        <v>0</v>
      </c>
    </row>
    <row r="3305" spans="1:52" x14ac:dyDescent="0.35">
      <c r="A3305">
        <v>18393</v>
      </c>
      <c r="B3305" t="s">
        <v>69</v>
      </c>
      <c r="C3305" t="s">
        <v>74</v>
      </c>
      <c r="D3305" t="s">
        <v>68</v>
      </c>
      <c r="E3305" t="s">
        <v>83</v>
      </c>
      <c r="F3305" t="s">
        <v>208</v>
      </c>
      <c r="G3305" t="s">
        <v>96</v>
      </c>
      <c r="H3305" t="s">
        <v>98</v>
      </c>
      <c r="I3305" t="s">
        <v>199</v>
      </c>
      <c r="J3305" t="s">
        <v>111</v>
      </c>
      <c r="K3305" t="s">
        <v>202</v>
      </c>
      <c r="L3305">
        <v>1</v>
      </c>
      <c r="X3305" s="16"/>
      <c r="Y3305" t="s">
        <v>69</v>
      </c>
      <c r="AB3305">
        <v>4</v>
      </c>
      <c r="AE3305" s="16"/>
      <c r="AF3305" s="16"/>
      <c r="AG3305" s="16"/>
      <c r="AH3305" s="16"/>
      <c r="AI3305" s="16"/>
      <c r="AJ3305" s="16"/>
      <c r="AK3305">
        <v>3</v>
      </c>
      <c r="AL3305" s="16">
        <v>5</v>
      </c>
      <c r="AM3305" s="16">
        <v>6</v>
      </c>
      <c r="AN3305" s="16">
        <v>6</v>
      </c>
      <c r="AO3305" s="16">
        <v>3</v>
      </c>
      <c r="AP3305" s="16">
        <v>4</v>
      </c>
      <c r="AQ3305" s="16">
        <v>3</v>
      </c>
      <c r="AR3305" s="16">
        <v>4</v>
      </c>
      <c r="AS3305" s="16">
        <v>1</v>
      </c>
      <c r="AT3305" s="16">
        <v>2</v>
      </c>
      <c r="AU3305">
        <v>0</v>
      </c>
      <c r="AV3305">
        <v>1</v>
      </c>
      <c r="AW3305">
        <v>0</v>
      </c>
      <c r="AX3305">
        <v>0</v>
      </c>
      <c r="AY3305">
        <v>0</v>
      </c>
      <c r="AZ3305">
        <v>0</v>
      </c>
    </row>
    <row r="3306" spans="1:52" x14ac:dyDescent="0.35">
      <c r="A3306">
        <v>18394</v>
      </c>
      <c r="B3306" t="s">
        <v>69</v>
      </c>
      <c r="C3306" t="s">
        <v>74</v>
      </c>
      <c r="D3306" t="s">
        <v>68</v>
      </c>
      <c r="E3306" t="s">
        <v>85</v>
      </c>
      <c r="F3306" t="s">
        <v>196</v>
      </c>
      <c r="G3306" t="s">
        <v>96</v>
      </c>
      <c r="H3306" t="s">
        <v>97</v>
      </c>
      <c r="I3306" t="s">
        <v>207</v>
      </c>
      <c r="J3306" t="s">
        <v>110</v>
      </c>
      <c r="K3306" t="s">
        <v>202</v>
      </c>
      <c r="L3306">
        <v>9</v>
      </c>
      <c r="P3306">
        <v>9</v>
      </c>
      <c r="Q3306">
        <v>8</v>
      </c>
      <c r="R3306">
        <v>10</v>
      </c>
      <c r="S3306">
        <v>9</v>
      </c>
      <c r="T3306">
        <v>10</v>
      </c>
      <c r="U3306">
        <v>8</v>
      </c>
      <c r="V3306" t="s">
        <v>123</v>
      </c>
      <c r="X3306">
        <v>4</v>
      </c>
      <c r="Y3306" t="s">
        <v>69</v>
      </c>
      <c r="AB3306">
        <v>5</v>
      </c>
      <c r="AE3306" s="16"/>
      <c r="AF3306" s="16"/>
      <c r="AG3306" s="16"/>
      <c r="AH3306" s="16"/>
      <c r="AI3306" s="16"/>
      <c r="AJ3306" s="16"/>
      <c r="AL3306" s="16"/>
      <c r="AM3306" s="16"/>
      <c r="AN3306" s="16"/>
      <c r="AO3306" s="16"/>
      <c r="AP3306" s="16"/>
      <c r="AQ3306" s="16"/>
      <c r="AR3306" s="16"/>
      <c r="AS3306" s="16"/>
      <c r="AT3306" s="16"/>
      <c r="AU3306">
        <v>0</v>
      </c>
      <c r="AV3306">
        <v>1</v>
      </c>
      <c r="AW3306">
        <v>0</v>
      </c>
      <c r="AX3306">
        <v>0</v>
      </c>
      <c r="AY3306">
        <v>0</v>
      </c>
      <c r="AZ3306">
        <v>0</v>
      </c>
    </row>
    <row r="3307" spans="1:52" x14ac:dyDescent="0.35">
      <c r="A3307">
        <v>18397</v>
      </c>
      <c r="B3307" t="s">
        <v>69</v>
      </c>
      <c r="C3307" t="s">
        <v>74</v>
      </c>
      <c r="D3307" t="s">
        <v>68</v>
      </c>
      <c r="E3307" t="s">
        <v>82</v>
      </c>
      <c r="F3307" t="s">
        <v>198</v>
      </c>
      <c r="G3307" t="s">
        <v>96</v>
      </c>
      <c r="H3307" t="s">
        <v>97</v>
      </c>
      <c r="I3307" t="s">
        <v>207</v>
      </c>
      <c r="J3307" t="s">
        <v>111</v>
      </c>
      <c r="K3307" t="s">
        <v>204</v>
      </c>
      <c r="L3307">
        <v>10</v>
      </c>
      <c r="X3307" s="16"/>
      <c r="Y3307" t="s">
        <v>69</v>
      </c>
      <c r="AB3307">
        <v>5</v>
      </c>
      <c r="AE3307" s="16"/>
      <c r="AF3307" s="16"/>
      <c r="AG3307" s="16"/>
      <c r="AH3307" s="16"/>
      <c r="AI3307" s="16"/>
      <c r="AJ3307" s="16"/>
      <c r="AK3307">
        <v>9</v>
      </c>
      <c r="AL3307" s="16">
        <v>9</v>
      </c>
      <c r="AM3307" s="16">
        <v>9</v>
      </c>
      <c r="AN3307" s="16">
        <v>10</v>
      </c>
      <c r="AO3307" s="16">
        <v>7</v>
      </c>
      <c r="AP3307" s="16">
        <v>9</v>
      </c>
      <c r="AQ3307" s="16">
        <v>2</v>
      </c>
      <c r="AR3307" s="16">
        <v>1</v>
      </c>
      <c r="AS3307" s="16">
        <v>3</v>
      </c>
      <c r="AT3307" s="16">
        <v>4</v>
      </c>
      <c r="AU3307">
        <v>1</v>
      </c>
      <c r="AV3307">
        <v>0</v>
      </c>
      <c r="AW3307">
        <v>1</v>
      </c>
      <c r="AX3307">
        <v>0</v>
      </c>
      <c r="AY3307">
        <v>0</v>
      </c>
      <c r="AZ3307">
        <v>0</v>
      </c>
    </row>
    <row r="3308" spans="1:52" x14ac:dyDescent="0.35">
      <c r="A3308">
        <v>18398</v>
      </c>
      <c r="B3308" t="s">
        <v>69</v>
      </c>
      <c r="C3308" t="s">
        <v>74</v>
      </c>
      <c r="D3308" t="s">
        <v>68</v>
      </c>
      <c r="E3308" t="s">
        <v>77</v>
      </c>
      <c r="F3308" t="s">
        <v>208</v>
      </c>
      <c r="G3308" t="s">
        <v>95</v>
      </c>
      <c r="H3308" t="s">
        <v>98</v>
      </c>
      <c r="I3308" t="s">
        <v>206</v>
      </c>
      <c r="J3308" t="s">
        <v>111</v>
      </c>
      <c r="K3308" t="s">
        <v>204</v>
      </c>
      <c r="L3308">
        <v>9</v>
      </c>
      <c r="X3308" s="16"/>
      <c r="Y3308" t="s">
        <v>69</v>
      </c>
      <c r="AB3308">
        <v>5</v>
      </c>
      <c r="AE3308" s="16"/>
      <c r="AF3308" s="16"/>
      <c r="AG3308" s="16"/>
      <c r="AH3308" s="16"/>
      <c r="AI3308" s="16"/>
      <c r="AJ3308" s="16"/>
      <c r="AK3308">
        <v>8</v>
      </c>
      <c r="AL3308" s="16">
        <v>7</v>
      </c>
      <c r="AM3308" s="16">
        <v>9</v>
      </c>
      <c r="AN3308" s="16">
        <v>7</v>
      </c>
      <c r="AO3308" s="16">
        <v>9</v>
      </c>
      <c r="AP3308" s="16">
        <v>8</v>
      </c>
      <c r="AQ3308" s="16">
        <v>4</v>
      </c>
      <c r="AR3308" s="16">
        <v>1</v>
      </c>
      <c r="AS3308" s="16">
        <v>2</v>
      </c>
      <c r="AT3308" s="16">
        <v>3</v>
      </c>
      <c r="AU3308">
        <v>0</v>
      </c>
      <c r="AV3308">
        <v>1</v>
      </c>
      <c r="AW3308">
        <v>0</v>
      </c>
      <c r="AX3308">
        <v>1</v>
      </c>
      <c r="AY3308">
        <v>0</v>
      </c>
      <c r="AZ3308">
        <v>0</v>
      </c>
    </row>
    <row r="3309" spans="1:52" x14ac:dyDescent="0.35">
      <c r="A3309">
        <v>18399</v>
      </c>
      <c r="B3309" t="s">
        <v>69</v>
      </c>
      <c r="C3309" t="s">
        <v>74</v>
      </c>
      <c r="D3309" t="s">
        <v>68</v>
      </c>
      <c r="E3309" t="s">
        <v>83</v>
      </c>
      <c r="F3309" t="s">
        <v>198</v>
      </c>
      <c r="G3309" t="s">
        <v>96</v>
      </c>
      <c r="H3309" t="s">
        <v>98</v>
      </c>
      <c r="I3309" t="s">
        <v>207</v>
      </c>
      <c r="J3309" t="s">
        <v>111</v>
      </c>
      <c r="K3309" t="s">
        <v>204</v>
      </c>
      <c r="L3309">
        <v>2</v>
      </c>
      <c r="X3309" s="16"/>
      <c r="Y3309" t="s">
        <v>69</v>
      </c>
      <c r="AB3309">
        <v>2</v>
      </c>
      <c r="AE3309" s="16"/>
      <c r="AF3309" s="16"/>
      <c r="AG3309" s="16"/>
      <c r="AH3309" s="16"/>
      <c r="AI3309" s="16"/>
      <c r="AJ3309" s="16"/>
      <c r="AK3309">
        <v>5</v>
      </c>
      <c r="AL3309" s="16">
        <v>6</v>
      </c>
      <c r="AM3309" s="16">
        <v>8</v>
      </c>
      <c r="AN3309" s="16">
        <v>7</v>
      </c>
      <c r="AO3309" s="16">
        <v>6</v>
      </c>
      <c r="AP3309" s="16">
        <v>5</v>
      </c>
      <c r="AQ3309" s="16">
        <v>4</v>
      </c>
      <c r="AR3309" s="16">
        <v>3</v>
      </c>
      <c r="AS3309" s="16">
        <v>2</v>
      </c>
      <c r="AT3309" s="16">
        <v>1</v>
      </c>
      <c r="AU3309">
        <v>0</v>
      </c>
      <c r="AV3309">
        <v>1</v>
      </c>
      <c r="AW3309">
        <v>0</v>
      </c>
      <c r="AX3309">
        <v>0</v>
      </c>
      <c r="AY3309">
        <v>0</v>
      </c>
      <c r="AZ3309">
        <v>0</v>
      </c>
    </row>
    <row r="3310" spans="1:52" x14ac:dyDescent="0.35">
      <c r="A3310">
        <v>18406</v>
      </c>
      <c r="B3310" t="s">
        <v>69</v>
      </c>
      <c r="C3310" t="s">
        <v>74</v>
      </c>
      <c r="D3310" t="s">
        <v>68</v>
      </c>
      <c r="E3310" t="s">
        <v>85</v>
      </c>
      <c r="F3310" t="s">
        <v>196</v>
      </c>
      <c r="G3310" t="s">
        <v>96</v>
      </c>
      <c r="H3310" t="s">
        <v>97</v>
      </c>
      <c r="I3310" t="s">
        <v>201</v>
      </c>
      <c r="J3310" t="s">
        <v>112</v>
      </c>
      <c r="K3310" t="s">
        <v>202</v>
      </c>
      <c r="L3310">
        <v>9</v>
      </c>
      <c r="X3310" s="16"/>
      <c r="Y3310" t="s">
        <v>69</v>
      </c>
      <c r="AB3310">
        <v>5</v>
      </c>
      <c r="AE3310" s="16"/>
      <c r="AF3310" s="16"/>
      <c r="AG3310" s="16"/>
      <c r="AH3310" s="16"/>
      <c r="AI3310" s="16"/>
      <c r="AJ3310" s="16"/>
      <c r="AK3310">
        <v>10</v>
      </c>
      <c r="AL3310" s="16">
        <v>9</v>
      </c>
      <c r="AM3310" s="16">
        <v>9</v>
      </c>
      <c r="AN3310" s="16">
        <v>7</v>
      </c>
      <c r="AO3310" s="16">
        <v>10</v>
      </c>
      <c r="AP3310" s="16">
        <v>9</v>
      </c>
      <c r="AQ3310" s="16">
        <v>2</v>
      </c>
      <c r="AR3310" s="16">
        <v>1</v>
      </c>
      <c r="AS3310" s="16">
        <v>4</v>
      </c>
      <c r="AT3310" s="16">
        <v>3</v>
      </c>
      <c r="AU3310">
        <v>1</v>
      </c>
      <c r="AV3310">
        <v>0</v>
      </c>
      <c r="AW3310">
        <v>0</v>
      </c>
      <c r="AX3310">
        <v>1</v>
      </c>
      <c r="AY3310">
        <v>0</v>
      </c>
      <c r="AZ3310">
        <v>0</v>
      </c>
    </row>
    <row r="3311" spans="1:52" x14ac:dyDescent="0.35">
      <c r="A3311">
        <v>18409</v>
      </c>
      <c r="B3311" t="s">
        <v>69</v>
      </c>
      <c r="C3311" t="s">
        <v>74</v>
      </c>
      <c r="D3311" t="s">
        <v>68</v>
      </c>
      <c r="E3311" t="s">
        <v>78</v>
      </c>
      <c r="F3311" t="s">
        <v>196</v>
      </c>
      <c r="G3311" t="s">
        <v>96</v>
      </c>
      <c r="H3311" t="s">
        <v>97</v>
      </c>
      <c r="I3311" t="s">
        <v>206</v>
      </c>
      <c r="J3311" t="s">
        <v>111</v>
      </c>
      <c r="K3311" t="s">
        <v>202</v>
      </c>
      <c r="L3311">
        <v>8</v>
      </c>
      <c r="X3311" s="16"/>
      <c r="Y3311" t="s">
        <v>69</v>
      </c>
      <c r="AB3311">
        <v>3</v>
      </c>
      <c r="AE3311" s="16"/>
      <c r="AF3311" s="16"/>
      <c r="AG3311" s="16"/>
      <c r="AH3311" s="16"/>
      <c r="AI3311" s="16"/>
      <c r="AJ3311" s="16"/>
      <c r="AK3311">
        <v>8</v>
      </c>
      <c r="AL3311" s="16">
        <v>7</v>
      </c>
      <c r="AM3311" s="16">
        <v>8</v>
      </c>
      <c r="AN3311" s="16">
        <v>6</v>
      </c>
      <c r="AO3311" s="16">
        <v>7</v>
      </c>
      <c r="AP3311" s="16">
        <v>7</v>
      </c>
      <c r="AQ3311" s="16">
        <v>2</v>
      </c>
      <c r="AR3311" s="16">
        <v>1</v>
      </c>
      <c r="AS3311" s="16">
        <v>3</v>
      </c>
      <c r="AT3311" s="16">
        <v>4</v>
      </c>
      <c r="AU3311">
        <v>1</v>
      </c>
      <c r="AV3311">
        <v>1</v>
      </c>
      <c r="AW3311">
        <v>0</v>
      </c>
      <c r="AX3311">
        <v>0</v>
      </c>
      <c r="AY3311">
        <v>0</v>
      </c>
      <c r="AZ3311">
        <v>0</v>
      </c>
    </row>
    <row r="3312" spans="1:52" x14ac:dyDescent="0.35">
      <c r="A3312">
        <v>18412</v>
      </c>
      <c r="B3312" t="s">
        <v>69</v>
      </c>
      <c r="C3312" t="s">
        <v>74</v>
      </c>
      <c r="D3312" t="s">
        <v>68</v>
      </c>
      <c r="E3312" t="s">
        <v>85</v>
      </c>
      <c r="F3312" t="s">
        <v>208</v>
      </c>
      <c r="G3312" t="s">
        <v>93</v>
      </c>
      <c r="H3312" t="s">
        <v>99</v>
      </c>
      <c r="I3312" t="s">
        <v>199</v>
      </c>
      <c r="J3312" t="s">
        <v>111</v>
      </c>
      <c r="K3312" t="s">
        <v>202</v>
      </c>
      <c r="L3312">
        <v>9</v>
      </c>
      <c r="X3312" s="16"/>
      <c r="Y3312" t="s">
        <v>69</v>
      </c>
      <c r="AB3312">
        <v>4</v>
      </c>
      <c r="AE3312" s="16"/>
      <c r="AF3312" s="16"/>
      <c r="AG3312" s="16"/>
      <c r="AH3312" s="16"/>
      <c r="AI3312" s="16"/>
      <c r="AJ3312" s="16"/>
      <c r="AK3312">
        <v>8</v>
      </c>
      <c r="AL3312" s="16">
        <v>10</v>
      </c>
      <c r="AM3312" s="16">
        <v>8</v>
      </c>
      <c r="AN3312" s="16">
        <v>10</v>
      </c>
      <c r="AO3312" s="16">
        <v>8</v>
      </c>
      <c r="AP3312" s="16">
        <v>9</v>
      </c>
      <c r="AQ3312" s="16">
        <v>1</v>
      </c>
      <c r="AR3312" s="16">
        <v>3</v>
      </c>
      <c r="AS3312" s="16">
        <v>2</v>
      </c>
      <c r="AT3312" s="16">
        <v>4</v>
      </c>
      <c r="AU3312">
        <v>0</v>
      </c>
      <c r="AV3312">
        <v>0</v>
      </c>
      <c r="AW3312">
        <v>0</v>
      </c>
      <c r="AX3312">
        <v>0</v>
      </c>
      <c r="AY3312">
        <v>1</v>
      </c>
      <c r="AZ3312">
        <v>0</v>
      </c>
    </row>
    <row r="3313" spans="1:52" x14ac:dyDescent="0.35">
      <c r="A3313">
        <v>18413</v>
      </c>
      <c r="B3313" t="s">
        <v>69</v>
      </c>
      <c r="C3313" t="s">
        <v>74</v>
      </c>
      <c r="D3313" t="s">
        <v>68</v>
      </c>
      <c r="E3313" t="s">
        <v>85</v>
      </c>
      <c r="F3313" t="s">
        <v>198</v>
      </c>
      <c r="G3313" t="s">
        <v>94</v>
      </c>
      <c r="H3313" t="s">
        <v>98</v>
      </c>
      <c r="I3313" t="s">
        <v>205</v>
      </c>
      <c r="J3313" t="s">
        <v>111</v>
      </c>
      <c r="K3313" t="s">
        <v>204</v>
      </c>
      <c r="L3313">
        <v>10</v>
      </c>
      <c r="X3313" s="16"/>
      <c r="Y3313" t="s">
        <v>69</v>
      </c>
      <c r="AB3313">
        <v>4</v>
      </c>
      <c r="AE3313" s="16"/>
      <c r="AF3313" s="16"/>
      <c r="AG3313" s="16"/>
      <c r="AH3313" s="16"/>
      <c r="AI3313" s="16"/>
      <c r="AJ3313" s="16"/>
      <c r="AK3313">
        <v>9</v>
      </c>
      <c r="AL3313" s="16">
        <v>9</v>
      </c>
      <c r="AM3313" s="16">
        <v>8</v>
      </c>
      <c r="AN3313" s="16">
        <v>10</v>
      </c>
      <c r="AO3313" s="16">
        <v>7</v>
      </c>
      <c r="AP3313" s="16">
        <v>9</v>
      </c>
      <c r="AQ3313" s="16">
        <v>1</v>
      </c>
      <c r="AR3313" s="16">
        <v>4</v>
      </c>
      <c r="AS3313" s="16">
        <v>3</v>
      </c>
      <c r="AT3313" s="16">
        <v>2</v>
      </c>
      <c r="AU3313">
        <v>1</v>
      </c>
      <c r="AV3313">
        <v>0</v>
      </c>
      <c r="AW3313">
        <v>0</v>
      </c>
      <c r="AX3313">
        <v>1</v>
      </c>
      <c r="AY3313">
        <v>0</v>
      </c>
      <c r="AZ3313">
        <v>0</v>
      </c>
    </row>
    <row r="3314" spans="1:52" x14ac:dyDescent="0.35">
      <c r="A3314">
        <v>18422</v>
      </c>
      <c r="B3314" t="s">
        <v>69</v>
      </c>
      <c r="C3314" t="s">
        <v>74</v>
      </c>
      <c r="D3314" t="s">
        <v>68</v>
      </c>
      <c r="E3314" t="s">
        <v>80</v>
      </c>
      <c r="F3314" t="s">
        <v>198</v>
      </c>
      <c r="G3314" t="s">
        <v>94</v>
      </c>
      <c r="H3314" t="s">
        <v>98</v>
      </c>
      <c r="I3314" t="s">
        <v>206</v>
      </c>
      <c r="J3314" t="s">
        <v>111</v>
      </c>
      <c r="K3314" t="s">
        <v>204</v>
      </c>
      <c r="L3314">
        <v>5</v>
      </c>
      <c r="X3314" s="16"/>
      <c r="Y3314" t="s">
        <v>69</v>
      </c>
      <c r="AB3314">
        <v>5</v>
      </c>
      <c r="AE3314" s="16"/>
      <c r="AF3314" s="16"/>
      <c r="AG3314" s="16"/>
      <c r="AH3314" s="16"/>
      <c r="AI3314" s="16"/>
      <c r="AJ3314" s="16"/>
      <c r="AK3314">
        <v>2</v>
      </c>
      <c r="AL3314" s="16">
        <v>2</v>
      </c>
      <c r="AM3314" s="16">
        <v>5</v>
      </c>
      <c r="AN3314" s="16">
        <v>5</v>
      </c>
      <c r="AO3314" s="16">
        <v>4</v>
      </c>
      <c r="AP3314" s="16">
        <v>4</v>
      </c>
      <c r="AQ3314" s="16">
        <v>1</v>
      </c>
      <c r="AR3314" s="16">
        <v>4</v>
      </c>
      <c r="AS3314" s="16">
        <v>3</v>
      </c>
      <c r="AT3314" s="16">
        <v>2</v>
      </c>
      <c r="AU3314">
        <v>0</v>
      </c>
      <c r="AV3314">
        <v>1</v>
      </c>
      <c r="AW3314">
        <v>1</v>
      </c>
      <c r="AX3314">
        <v>0</v>
      </c>
      <c r="AY3314">
        <v>0</v>
      </c>
      <c r="AZ3314">
        <v>0</v>
      </c>
    </row>
    <row r="3315" spans="1:52" x14ac:dyDescent="0.35">
      <c r="A3315">
        <v>18423</v>
      </c>
      <c r="B3315" t="s">
        <v>69</v>
      </c>
      <c r="C3315" t="s">
        <v>74</v>
      </c>
      <c r="D3315" t="s">
        <v>68</v>
      </c>
      <c r="E3315" t="s">
        <v>77</v>
      </c>
      <c r="F3315" t="s">
        <v>198</v>
      </c>
      <c r="G3315" t="s">
        <v>94</v>
      </c>
      <c r="H3315" t="s">
        <v>98</v>
      </c>
      <c r="I3315" t="s">
        <v>199</v>
      </c>
      <c r="J3315" t="s">
        <v>111</v>
      </c>
      <c r="K3315" t="s">
        <v>202</v>
      </c>
      <c r="L3315">
        <v>9</v>
      </c>
      <c r="X3315" s="16"/>
      <c r="Y3315" t="s">
        <v>69</v>
      </c>
      <c r="AB3315">
        <v>5</v>
      </c>
      <c r="AE3315" s="16"/>
      <c r="AF3315" s="16"/>
      <c r="AG3315" s="16"/>
      <c r="AH3315" s="16"/>
      <c r="AI3315" s="16"/>
      <c r="AJ3315" s="16"/>
      <c r="AK3315">
        <v>10</v>
      </c>
      <c r="AL3315" s="16">
        <v>10</v>
      </c>
      <c r="AM3315" s="16">
        <v>8</v>
      </c>
      <c r="AN3315" s="16">
        <v>8</v>
      </c>
      <c r="AO3315" s="16">
        <v>10</v>
      </c>
      <c r="AP3315" s="16">
        <v>9</v>
      </c>
      <c r="AQ3315" s="16">
        <v>4</v>
      </c>
      <c r="AR3315" s="16">
        <v>2</v>
      </c>
      <c r="AS3315" s="16">
        <v>3</v>
      </c>
      <c r="AT3315" s="16">
        <v>1</v>
      </c>
      <c r="AU3315">
        <v>0</v>
      </c>
      <c r="AV3315">
        <v>0</v>
      </c>
      <c r="AW3315">
        <v>0</v>
      </c>
      <c r="AX3315">
        <v>0</v>
      </c>
      <c r="AY3315">
        <v>1</v>
      </c>
      <c r="AZ3315">
        <v>0</v>
      </c>
    </row>
    <row r="3316" spans="1:52" x14ac:dyDescent="0.35">
      <c r="A3316">
        <v>18425</v>
      </c>
      <c r="B3316" t="s">
        <v>69</v>
      </c>
      <c r="C3316" t="s">
        <v>74</v>
      </c>
      <c r="D3316" t="s">
        <v>68</v>
      </c>
      <c r="E3316" t="s">
        <v>77</v>
      </c>
      <c r="F3316" t="s">
        <v>198</v>
      </c>
      <c r="G3316" t="s">
        <v>96</v>
      </c>
      <c r="H3316" t="s">
        <v>98</v>
      </c>
      <c r="I3316" t="s">
        <v>206</v>
      </c>
      <c r="J3316" t="s">
        <v>111</v>
      </c>
      <c r="K3316" t="s">
        <v>204</v>
      </c>
      <c r="L3316">
        <v>8</v>
      </c>
      <c r="X3316" s="16"/>
      <c r="Y3316" t="s">
        <v>69</v>
      </c>
      <c r="AB3316">
        <v>4</v>
      </c>
      <c r="AE3316" s="16"/>
      <c r="AF3316" s="16"/>
      <c r="AG3316" s="16"/>
      <c r="AH3316" s="16"/>
      <c r="AI3316" s="16"/>
      <c r="AJ3316" s="16"/>
      <c r="AK3316">
        <v>9</v>
      </c>
      <c r="AL3316" s="16">
        <v>7</v>
      </c>
      <c r="AM3316" s="16">
        <v>7</v>
      </c>
      <c r="AN3316" s="16">
        <v>7</v>
      </c>
      <c r="AO3316" s="16">
        <v>10</v>
      </c>
      <c r="AP3316" s="16">
        <v>9</v>
      </c>
      <c r="AQ3316" s="16">
        <v>4</v>
      </c>
      <c r="AR3316" s="16">
        <v>1</v>
      </c>
      <c r="AS3316" s="16">
        <v>3</v>
      </c>
      <c r="AT3316" s="16">
        <v>2</v>
      </c>
      <c r="AU3316">
        <v>1</v>
      </c>
      <c r="AV3316">
        <v>1</v>
      </c>
      <c r="AW3316">
        <v>0</v>
      </c>
      <c r="AX3316">
        <v>0</v>
      </c>
      <c r="AY3316">
        <v>0</v>
      </c>
      <c r="AZ3316">
        <v>0</v>
      </c>
    </row>
    <row r="3317" spans="1:52" x14ac:dyDescent="0.35">
      <c r="A3317">
        <v>18428</v>
      </c>
      <c r="B3317" t="s">
        <v>69</v>
      </c>
      <c r="C3317" t="s">
        <v>74</v>
      </c>
      <c r="D3317" t="s">
        <v>68</v>
      </c>
      <c r="E3317" t="s">
        <v>75</v>
      </c>
      <c r="F3317" t="s">
        <v>198</v>
      </c>
      <c r="G3317" t="s">
        <v>96</v>
      </c>
      <c r="H3317" t="s">
        <v>97</v>
      </c>
      <c r="I3317" t="s">
        <v>209</v>
      </c>
      <c r="J3317" t="s">
        <v>111</v>
      </c>
      <c r="K3317" t="s">
        <v>204</v>
      </c>
      <c r="L3317">
        <v>6</v>
      </c>
      <c r="X3317" s="16"/>
      <c r="Y3317" t="s">
        <v>69</v>
      </c>
      <c r="AB3317">
        <v>3</v>
      </c>
      <c r="AE3317" s="16"/>
      <c r="AF3317" s="16"/>
      <c r="AG3317" s="16"/>
      <c r="AH3317" s="16"/>
      <c r="AI3317" s="16"/>
      <c r="AJ3317" s="16"/>
      <c r="AK3317">
        <v>8</v>
      </c>
      <c r="AL3317" s="16">
        <v>8</v>
      </c>
      <c r="AM3317" s="16">
        <v>8</v>
      </c>
      <c r="AN3317" s="16">
        <v>8</v>
      </c>
      <c r="AO3317" s="16">
        <v>9</v>
      </c>
      <c r="AP3317" s="16">
        <v>7</v>
      </c>
      <c r="AQ3317" s="16">
        <v>1</v>
      </c>
      <c r="AR3317" s="16">
        <v>2</v>
      </c>
      <c r="AS3317" s="16">
        <v>3</v>
      </c>
      <c r="AT3317" s="16">
        <v>4</v>
      </c>
      <c r="AU3317">
        <v>0</v>
      </c>
      <c r="AV3317">
        <v>0</v>
      </c>
      <c r="AW3317">
        <v>0</v>
      </c>
      <c r="AX3317">
        <v>1</v>
      </c>
      <c r="AY3317">
        <v>0</v>
      </c>
      <c r="AZ3317">
        <v>0</v>
      </c>
    </row>
    <row r="3318" spans="1:52" x14ac:dyDescent="0.35">
      <c r="A3318">
        <v>18429</v>
      </c>
      <c r="B3318" t="s">
        <v>69</v>
      </c>
      <c r="C3318" t="s">
        <v>74</v>
      </c>
      <c r="D3318" t="s">
        <v>68</v>
      </c>
      <c r="E3318" t="s">
        <v>82</v>
      </c>
      <c r="F3318" t="s">
        <v>208</v>
      </c>
      <c r="G3318" t="s">
        <v>95</v>
      </c>
      <c r="H3318" t="s">
        <v>98</v>
      </c>
      <c r="I3318" t="s">
        <v>207</v>
      </c>
      <c r="J3318" t="s">
        <v>111</v>
      </c>
      <c r="K3318" t="s">
        <v>202</v>
      </c>
      <c r="L3318">
        <v>2</v>
      </c>
      <c r="X3318" s="16"/>
      <c r="Y3318" t="s">
        <v>68</v>
      </c>
      <c r="Z3318">
        <v>3</v>
      </c>
      <c r="AA3318">
        <v>2</v>
      </c>
      <c r="AB3318">
        <v>3</v>
      </c>
      <c r="AC3318">
        <v>4</v>
      </c>
      <c r="AD3318" t="s">
        <v>129</v>
      </c>
      <c r="AE3318" s="16">
        <v>3</v>
      </c>
      <c r="AF3318" s="16">
        <v>4</v>
      </c>
      <c r="AG3318" s="16">
        <v>4</v>
      </c>
      <c r="AH3318" s="16">
        <v>4</v>
      </c>
      <c r="AI3318" s="16"/>
      <c r="AJ3318" s="16">
        <v>2</v>
      </c>
      <c r="AK3318">
        <v>4</v>
      </c>
      <c r="AL3318" s="16">
        <v>4</v>
      </c>
      <c r="AM3318" s="16">
        <v>2</v>
      </c>
      <c r="AN3318" s="16">
        <v>7</v>
      </c>
      <c r="AO3318" s="16">
        <v>3</v>
      </c>
      <c r="AP3318" s="16">
        <v>5</v>
      </c>
      <c r="AQ3318" s="16">
        <v>1</v>
      </c>
      <c r="AR3318" s="16">
        <v>4</v>
      </c>
      <c r="AS3318" s="16">
        <v>3</v>
      </c>
      <c r="AT3318" s="16">
        <v>2</v>
      </c>
      <c r="AU3318">
        <v>0</v>
      </c>
      <c r="AV3318">
        <v>0</v>
      </c>
      <c r="AW3318">
        <v>0</v>
      </c>
      <c r="AX3318">
        <v>1</v>
      </c>
      <c r="AY3318">
        <v>0</v>
      </c>
      <c r="AZ3318">
        <v>0</v>
      </c>
    </row>
    <row r="3319" spans="1:52" x14ac:dyDescent="0.35">
      <c r="A3319">
        <v>18430</v>
      </c>
      <c r="B3319" t="s">
        <v>69</v>
      </c>
      <c r="C3319" t="s">
        <v>74</v>
      </c>
      <c r="D3319" t="s">
        <v>68</v>
      </c>
      <c r="E3319" t="s">
        <v>83</v>
      </c>
      <c r="F3319" t="s">
        <v>208</v>
      </c>
      <c r="G3319" t="s">
        <v>96</v>
      </c>
      <c r="H3319" t="s">
        <v>98</v>
      </c>
      <c r="I3319" t="s">
        <v>205</v>
      </c>
      <c r="J3319" t="s">
        <v>111</v>
      </c>
      <c r="K3319" t="s">
        <v>202</v>
      </c>
      <c r="L3319">
        <v>10</v>
      </c>
      <c r="X3319" s="16"/>
      <c r="Y3319" t="s">
        <v>68</v>
      </c>
      <c r="Z3319">
        <v>9</v>
      </c>
      <c r="AA3319">
        <v>4</v>
      </c>
      <c r="AB3319">
        <v>5</v>
      </c>
      <c r="AC3319">
        <v>10</v>
      </c>
      <c r="AD3319" t="s">
        <v>128</v>
      </c>
      <c r="AE3319" s="16">
        <v>2</v>
      </c>
      <c r="AF3319" s="16">
        <v>3</v>
      </c>
      <c r="AG3319" s="16">
        <v>3</v>
      </c>
      <c r="AH3319" s="16">
        <v>3</v>
      </c>
      <c r="AI3319" s="16">
        <v>1</v>
      </c>
      <c r="AJ3319" s="16"/>
      <c r="AK3319">
        <v>9</v>
      </c>
      <c r="AL3319" s="16">
        <v>8</v>
      </c>
      <c r="AM3319" s="16">
        <v>10</v>
      </c>
      <c r="AN3319" s="16">
        <v>10</v>
      </c>
      <c r="AO3319" s="16">
        <v>10</v>
      </c>
      <c r="AP3319" s="16">
        <v>9</v>
      </c>
      <c r="AQ3319" s="16">
        <v>2</v>
      </c>
      <c r="AR3319" s="16">
        <v>4</v>
      </c>
      <c r="AS3319" s="16">
        <v>3</v>
      </c>
      <c r="AT3319" s="16">
        <v>1</v>
      </c>
      <c r="AU3319">
        <v>1</v>
      </c>
      <c r="AV3319">
        <v>1</v>
      </c>
      <c r="AW3319">
        <v>0</v>
      </c>
      <c r="AX3319">
        <v>0</v>
      </c>
      <c r="AY3319">
        <v>0</v>
      </c>
      <c r="AZ3319">
        <v>0</v>
      </c>
    </row>
    <row r="3320" spans="1:52" x14ac:dyDescent="0.35">
      <c r="A3320">
        <v>18433</v>
      </c>
      <c r="B3320" t="s">
        <v>69</v>
      </c>
      <c r="C3320" t="s">
        <v>74</v>
      </c>
      <c r="D3320" t="s">
        <v>68</v>
      </c>
      <c r="E3320" t="s">
        <v>76</v>
      </c>
      <c r="F3320" t="s">
        <v>198</v>
      </c>
      <c r="G3320" t="s">
        <v>95</v>
      </c>
      <c r="H3320" t="s">
        <v>98</v>
      </c>
      <c r="I3320" t="s">
        <v>206</v>
      </c>
      <c r="J3320" t="s">
        <v>111</v>
      </c>
      <c r="K3320" t="s">
        <v>204</v>
      </c>
      <c r="L3320">
        <v>5</v>
      </c>
      <c r="X3320" s="16"/>
      <c r="Y3320" t="s">
        <v>69</v>
      </c>
      <c r="AB3320">
        <v>2</v>
      </c>
      <c r="AE3320" s="16"/>
      <c r="AF3320" s="16"/>
      <c r="AG3320" s="16"/>
      <c r="AH3320" s="16"/>
      <c r="AI3320" s="16"/>
      <c r="AJ3320" s="16"/>
      <c r="AK3320">
        <v>6</v>
      </c>
      <c r="AL3320" s="16">
        <v>7</v>
      </c>
      <c r="AM3320" s="16">
        <v>7</v>
      </c>
      <c r="AN3320" s="16">
        <v>5</v>
      </c>
      <c r="AO3320" s="16">
        <v>7</v>
      </c>
      <c r="AP3320" s="16">
        <v>6</v>
      </c>
      <c r="AQ3320" s="16">
        <v>3</v>
      </c>
      <c r="AR3320" s="16">
        <v>4</v>
      </c>
      <c r="AS3320" s="16">
        <v>1</v>
      </c>
      <c r="AT3320" s="16">
        <v>2</v>
      </c>
      <c r="AU3320">
        <v>1</v>
      </c>
      <c r="AV3320">
        <v>1</v>
      </c>
      <c r="AW3320">
        <v>0</v>
      </c>
      <c r="AX3320">
        <v>0</v>
      </c>
      <c r="AY3320">
        <v>0</v>
      </c>
      <c r="AZ3320">
        <v>0</v>
      </c>
    </row>
    <row r="3321" spans="1:52" x14ac:dyDescent="0.35">
      <c r="A3321">
        <v>18435</v>
      </c>
      <c r="B3321" t="s">
        <v>69</v>
      </c>
      <c r="C3321" t="s">
        <v>74</v>
      </c>
      <c r="D3321" t="s">
        <v>68</v>
      </c>
      <c r="E3321" t="s">
        <v>75</v>
      </c>
      <c r="F3321" t="s">
        <v>198</v>
      </c>
      <c r="G3321" t="s">
        <v>95</v>
      </c>
      <c r="H3321" t="s">
        <v>98</v>
      </c>
      <c r="I3321" t="s">
        <v>207</v>
      </c>
      <c r="J3321" t="s">
        <v>111</v>
      </c>
      <c r="K3321" t="s">
        <v>116</v>
      </c>
      <c r="L3321">
        <v>1</v>
      </c>
      <c r="X3321" s="16"/>
      <c r="Y3321" t="s">
        <v>69</v>
      </c>
      <c r="AB3321">
        <v>2</v>
      </c>
      <c r="AE3321" s="16"/>
      <c r="AF3321" s="16"/>
      <c r="AG3321" s="16"/>
      <c r="AH3321" s="16"/>
      <c r="AI3321" s="16"/>
      <c r="AJ3321" s="16"/>
      <c r="AK3321">
        <v>3</v>
      </c>
      <c r="AL3321" s="16">
        <v>4</v>
      </c>
      <c r="AM3321" s="16">
        <v>4</v>
      </c>
      <c r="AN3321" s="16">
        <v>4</v>
      </c>
      <c r="AO3321" s="16">
        <v>4</v>
      </c>
      <c r="AP3321" s="16">
        <v>5</v>
      </c>
      <c r="AQ3321" s="16">
        <v>2</v>
      </c>
      <c r="AR3321" s="16">
        <v>4</v>
      </c>
      <c r="AS3321" s="16">
        <v>1</v>
      </c>
      <c r="AT3321" s="16">
        <v>3</v>
      </c>
      <c r="AU3321">
        <v>0</v>
      </c>
      <c r="AV3321">
        <v>1</v>
      </c>
      <c r="AW3321">
        <v>0</v>
      </c>
      <c r="AX3321">
        <v>0</v>
      </c>
      <c r="AY3321">
        <v>0</v>
      </c>
      <c r="AZ3321">
        <v>0</v>
      </c>
    </row>
    <row r="3322" spans="1:52" x14ac:dyDescent="0.35">
      <c r="A3322">
        <v>18436</v>
      </c>
      <c r="B3322" t="s">
        <v>69</v>
      </c>
      <c r="C3322" t="s">
        <v>74</v>
      </c>
      <c r="D3322" t="s">
        <v>68</v>
      </c>
      <c r="E3322" t="s">
        <v>83</v>
      </c>
      <c r="F3322" t="s">
        <v>208</v>
      </c>
      <c r="G3322" t="s">
        <v>95</v>
      </c>
      <c r="H3322" t="s">
        <v>98</v>
      </c>
      <c r="I3322" t="s">
        <v>209</v>
      </c>
      <c r="J3322" t="s">
        <v>111</v>
      </c>
      <c r="K3322" t="s">
        <v>204</v>
      </c>
      <c r="L3322">
        <v>9</v>
      </c>
      <c r="X3322" s="16"/>
      <c r="Y3322" t="s">
        <v>68</v>
      </c>
      <c r="Z3322">
        <v>10</v>
      </c>
      <c r="AA3322">
        <v>5</v>
      </c>
      <c r="AB3322">
        <v>4</v>
      </c>
      <c r="AC3322">
        <v>8</v>
      </c>
      <c r="AD3322" t="s">
        <v>128</v>
      </c>
      <c r="AE3322" s="16">
        <v>5</v>
      </c>
      <c r="AF3322" s="16">
        <v>5</v>
      </c>
      <c r="AG3322" s="16">
        <v>3</v>
      </c>
      <c r="AH3322" s="16">
        <v>4</v>
      </c>
      <c r="AI3322" s="16">
        <v>1</v>
      </c>
      <c r="AJ3322" s="16"/>
      <c r="AK3322">
        <v>10</v>
      </c>
      <c r="AL3322" s="16">
        <v>9</v>
      </c>
      <c r="AM3322" s="16">
        <v>9</v>
      </c>
      <c r="AN3322" s="16">
        <v>7</v>
      </c>
      <c r="AO3322" s="16">
        <v>10</v>
      </c>
      <c r="AP3322" s="16">
        <v>10</v>
      </c>
      <c r="AQ3322" s="16">
        <v>1</v>
      </c>
      <c r="AR3322" s="16">
        <v>2</v>
      </c>
      <c r="AS3322" s="16">
        <v>3</v>
      </c>
      <c r="AT3322" s="16">
        <v>4</v>
      </c>
      <c r="AU3322">
        <v>0</v>
      </c>
      <c r="AV3322">
        <v>0</v>
      </c>
      <c r="AW3322">
        <v>0</v>
      </c>
      <c r="AX3322">
        <v>1</v>
      </c>
      <c r="AY3322">
        <v>0</v>
      </c>
      <c r="AZ3322">
        <v>0</v>
      </c>
    </row>
    <row r="3323" spans="1:52" x14ac:dyDescent="0.35">
      <c r="A3323">
        <v>18437</v>
      </c>
      <c r="B3323" t="s">
        <v>69</v>
      </c>
      <c r="C3323" t="s">
        <v>74</v>
      </c>
      <c r="D3323" t="s">
        <v>68</v>
      </c>
      <c r="E3323" t="s">
        <v>76</v>
      </c>
      <c r="F3323" t="s">
        <v>196</v>
      </c>
      <c r="G3323" t="s">
        <v>96</v>
      </c>
      <c r="H3323" t="s">
        <v>98</v>
      </c>
      <c r="I3323" t="s">
        <v>209</v>
      </c>
      <c r="J3323" t="s">
        <v>111</v>
      </c>
      <c r="K3323" t="s">
        <v>116</v>
      </c>
      <c r="L3323">
        <v>9</v>
      </c>
      <c r="X3323" s="16"/>
      <c r="Y3323" t="s">
        <v>69</v>
      </c>
      <c r="AB3323">
        <v>5</v>
      </c>
      <c r="AE3323" s="16"/>
      <c r="AF3323" s="16"/>
      <c r="AG3323" s="16"/>
      <c r="AH3323" s="16"/>
      <c r="AI3323" s="16"/>
      <c r="AJ3323" s="16"/>
      <c r="AK3323">
        <v>10</v>
      </c>
      <c r="AL3323" s="16">
        <v>10</v>
      </c>
      <c r="AM3323" s="16">
        <v>9</v>
      </c>
      <c r="AN3323" s="16">
        <v>10</v>
      </c>
      <c r="AO3323" s="16">
        <v>10</v>
      </c>
      <c r="AP3323" s="16">
        <v>9</v>
      </c>
      <c r="AQ3323" s="16">
        <v>1</v>
      </c>
      <c r="AR3323" s="16">
        <v>3</v>
      </c>
      <c r="AS3323" s="16">
        <v>2</v>
      </c>
      <c r="AT3323" s="16">
        <v>4</v>
      </c>
      <c r="AU3323">
        <v>0</v>
      </c>
      <c r="AV3323">
        <v>0</v>
      </c>
      <c r="AW3323">
        <v>1</v>
      </c>
      <c r="AX3323">
        <v>0</v>
      </c>
      <c r="AY3323">
        <v>0</v>
      </c>
      <c r="AZ3323">
        <v>0</v>
      </c>
    </row>
    <row r="3324" spans="1:52" x14ac:dyDescent="0.35">
      <c r="A3324">
        <v>18438</v>
      </c>
      <c r="B3324" t="s">
        <v>69</v>
      </c>
      <c r="C3324" t="s">
        <v>74</v>
      </c>
      <c r="D3324" t="s">
        <v>68</v>
      </c>
      <c r="E3324" t="s">
        <v>75</v>
      </c>
      <c r="F3324" t="s">
        <v>196</v>
      </c>
      <c r="G3324" t="s">
        <v>95</v>
      </c>
      <c r="H3324" t="s">
        <v>97</v>
      </c>
      <c r="I3324" t="s">
        <v>205</v>
      </c>
      <c r="J3324" t="s">
        <v>111</v>
      </c>
      <c r="K3324" t="s">
        <v>116</v>
      </c>
      <c r="L3324">
        <v>9</v>
      </c>
      <c r="X3324" s="16"/>
      <c r="Y3324" t="s">
        <v>68</v>
      </c>
      <c r="Z3324">
        <v>7</v>
      </c>
      <c r="AA3324">
        <v>5</v>
      </c>
      <c r="AB3324">
        <v>5</v>
      </c>
      <c r="AC3324">
        <v>9</v>
      </c>
      <c r="AD3324" t="s">
        <v>128</v>
      </c>
      <c r="AE3324" s="16">
        <v>4</v>
      </c>
      <c r="AF3324" s="16">
        <v>3</v>
      </c>
      <c r="AG3324" s="16">
        <v>5</v>
      </c>
      <c r="AH3324" s="16">
        <v>5</v>
      </c>
      <c r="AI3324" s="16">
        <v>3</v>
      </c>
      <c r="AJ3324" s="16"/>
      <c r="AK3324">
        <v>10</v>
      </c>
      <c r="AL3324" s="16">
        <v>10</v>
      </c>
      <c r="AM3324" s="16">
        <v>7</v>
      </c>
      <c r="AN3324" s="16">
        <v>8</v>
      </c>
      <c r="AO3324" s="16">
        <v>7</v>
      </c>
      <c r="AP3324" s="16">
        <v>9</v>
      </c>
      <c r="AQ3324" s="16">
        <v>3</v>
      </c>
      <c r="AR3324" s="16">
        <v>2</v>
      </c>
      <c r="AS3324" s="16">
        <v>4</v>
      </c>
      <c r="AT3324" s="16">
        <v>1</v>
      </c>
      <c r="AU3324">
        <v>1</v>
      </c>
      <c r="AV3324">
        <v>0</v>
      </c>
      <c r="AW3324">
        <v>0</v>
      </c>
      <c r="AX3324">
        <v>1</v>
      </c>
      <c r="AY3324">
        <v>0</v>
      </c>
      <c r="AZ3324">
        <v>0</v>
      </c>
    </row>
    <row r="3325" spans="1:52" x14ac:dyDescent="0.35">
      <c r="A3325">
        <v>18439</v>
      </c>
      <c r="B3325" t="s">
        <v>69</v>
      </c>
      <c r="C3325" t="s">
        <v>74</v>
      </c>
      <c r="D3325" t="s">
        <v>68</v>
      </c>
      <c r="E3325" t="s">
        <v>85</v>
      </c>
      <c r="F3325" t="s">
        <v>198</v>
      </c>
      <c r="G3325" t="s">
        <v>95</v>
      </c>
      <c r="H3325" t="s">
        <v>98</v>
      </c>
      <c r="I3325" t="s">
        <v>206</v>
      </c>
      <c r="J3325" t="s">
        <v>111</v>
      </c>
      <c r="K3325" t="s">
        <v>204</v>
      </c>
      <c r="L3325">
        <v>6</v>
      </c>
      <c r="X3325" s="16"/>
      <c r="Y3325" t="s">
        <v>69</v>
      </c>
      <c r="AB3325">
        <v>2</v>
      </c>
      <c r="AE3325" s="16"/>
      <c r="AF3325" s="16"/>
      <c r="AG3325" s="16"/>
      <c r="AH3325" s="16"/>
      <c r="AI3325" s="16"/>
      <c r="AJ3325" s="16"/>
      <c r="AK3325">
        <v>4</v>
      </c>
      <c r="AL3325" s="16">
        <v>5</v>
      </c>
      <c r="AM3325" s="16">
        <v>2</v>
      </c>
      <c r="AN3325" s="16">
        <v>4</v>
      </c>
      <c r="AO3325" s="16">
        <v>3</v>
      </c>
      <c r="AP3325" s="16">
        <v>7</v>
      </c>
      <c r="AQ3325" s="16">
        <v>4</v>
      </c>
      <c r="AR3325" s="16">
        <v>3</v>
      </c>
      <c r="AS3325" s="16">
        <v>2</v>
      </c>
      <c r="AT3325" s="16">
        <v>1</v>
      </c>
      <c r="AU3325">
        <v>0</v>
      </c>
      <c r="AV3325">
        <v>1</v>
      </c>
      <c r="AW3325">
        <v>0</v>
      </c>
      <c r="AX3325">
        <v>1</v>
      </c>
      <c r="AY3325">
        <v>0</v>
      </c>
      <c r="AZ3325">
        <v>0</v>
      </c>
    </row>
    <row r="3326" spans="1:52" x14ac:dyDescent="0.35">
      <c r="A3326">
        <v>18443</v>
      </c>
      <c r="B3326" t="s">
        <v>69</v>
      </c>
      <c r="C3326" t="s">
        <v>74</v>
      </c>
      <c r="D3326" t="s">
        <v>68</v>
      </c>
      <c r="E3326" t="s">
        <v>77</v>
      </c>
      <c r="F3326" t="s">
        <v>198</v>
      </c>
      <c r="G3326" t="s">
        <v>95</v>
      </c>
      <c r="H3326" t="s">
        <v>98</v>
      </c>
      <c r="I3326" t="s">
        <v>201</v>
      </c>
      <c r="J3326" t="s">
        <v>111</v>
      </c>
      <c r="K3326" t="s">
        <v>202</v>
      </c>
      <c r="L3326">
        <v>10</v>
      </c>
      <c r="X3326" s="16"/>
      <c r="Y3326" t="s">
        <v>69</v>
      </c>
      <c r="AB3326">
        <v>5</v>
      </c>
      <c r="AE3326" s="16"/>
      <c r="AF3326" s="16"/>
      <c r="AG3326" s="16"/>
      <c r="AH3326" s="16"/>
      <c r="AI3326" s="16"/>
      <c r="AJ3326" s="16"/>
      <c r="AK3326">
        <v>9</v>
      </c>
      <c r="AL3326" s="16">
        <v>10</v>
      </c>
      <c r="AM3326" s="16">
        <v>8</v>
      </c>
      <c r="AN3326" s="16">
        <v>10</v>
      </c>
      <c r="AO3326" s="16">
        <v>10</v>
      </c>
      <c r="AP3326" s="16">
        <v>10</v>
      </c>
      <c r="AQ3326" s="16">
        <v>1</v>
      </c>
      <c r="AR3326" s="16">
        <v>4</v>
      </c>
      <c r="AS3326" s="16">
        <v>3</v>
      </c>
      <c r="AT3326" s="16">
        <v>2</v>
      </c>
      <c r="AU3326">
        <v>1</v>
      </c>
      <c r="AV3326">
        <v>0</v>
      </c>
      <c r="AW3326">
        <v>1</v>
      </c>
      <c r="AX3326">
        <v>0</v>
      </c>
      <c r="AY3326">
        <v>0</v>
      </c>
      <c r="AZ3326">
        <v>0</v>
      </c>
    </row>
    <row r="3327" spans="1:52" x14ac:dyDescent="0.35">
      <c r="A3327">
        <v>18444</v>
      </c>
      <c r="B3327" t="s">
        <v>69</v>
      </c>
      <c r="C3327" t="s">
        <v>74</v>
      </c>
      <c r="D3327" t="s">
        <v>68</v>
      </c>
      <c r="E3327" t="s">
        <v>85</v>
      </c>
      <c r="F3327" t="s">
        <v>198</v>
      </c>
      <c r="G3327" t="s">
        <v>94</v>
      </c>
      <c r="H3327" t="s">
        <v>98</v>
      </c>
      <c r="I3327" t="s">
        <v>209</v>
      </c>
      <c r="J3327" t="s">
        <v>111</v>
      </c>
      <c r="K3327" t="s">
        <v>204</v>
      </c>
      <c r="L3327">
        <v>9</v>
      </c>
      <c r="X3327" s="16"/>
      <c r="Y3327" t="s">
        <v>68</v>
      </c>
      <c r="Z3327">
        <v>10</v>
      </c>
      <c r="AA3327">
        <v>4</v>
      </c>
      <c r="AB3327">
        <v>5</v>
      </c>
      <c r="AC3327">
        <v>10</v>
      </c>
      <c r="AD3327" t="s">
        <v>128</v>
      </c>
      <c r="AE3327" s="16">
        <v>4</v>
      </c>
      <c r="AF3327" s="16">
        <v>3</v>
      </c>
      <c r="AG3327" s="16">
        <v>4</v>
      </c>
      <c r="AH3327" s="16">
        <v>4</v>
      </c>
      <c r="AI3327" s="16">
        <v>2</v>
      </c>
      <c r="AJ3327" s="16"/>
      <c r="AK3327">
        <v>10</v>
      </c>
      <c r="AL3327" s="16">
        <v>10</v>
      </c>
      <c r="AM3327" s="16">
        <v>8</v>
      </c>
      <c r="AN3327" s="16">
        <v>7</v>
      </c>
      <c r="AO3327" s="16">
        <v>8</v>
      </c>
      <c r="AP3327" s="16">
        <v>9</v>
      </c>
      <c r="AQ3327" s="16">
        <v>2</v>
      </c>
      <c r="AR3327" s="16">
        <v>1</v>
      </c>
      <c r="AS3327" s="16">
        <v>3</v>
      </c>
      <c r="AT3327" s="16">
        <v>4</v>
      </c>
      <c r="AU3327">
        <v>1</v>
      </c>
      <c r="AV3327">
        <v>0</v>
      </c>
      <c r="AW3327">
        <v>0</v>
      </c>
      <c r="AX3327">
        <v>0</v>
      </c>
      <c r="AY3327">
        <v>0</v>
      </c>
      <c r="AZ3327">
        <v>0</v>
      </c>
    </row>
    <row r="3328" spans="1:52" x14ac:dyDescent="0.35">
      <c r="A3328">
        <v>18450</v>
      </c>
      <c r="B3328" t="s">
        <v>69</v>
      </c>
      <c r="C3328" t="s">
        <v>74</v>
      </c>
      <c r="D3328" t="s">
        <v>68</v>
      </c>
      <c r="E3328" t="s">
        <v>79</v>
      </c>
      <c r="F3328" t="s">
        <v>200</v>
      </c>
      <c r="G3328" t="s">
        <v>95</v>
      </c>
      <c r="H3328" t="s">
        <v>98</v>
      </c>
      <c r="I3328" t="s">
        <v>206</v>
      </c>
      <c r="J3328" t="s">
        <v>110</v>
      </c>
      <c r="K3328" t="s">
        <v>117</v>
      </c>
      <c r="L3328">
        <v>3</v>
      </c>
      <c r="P3328">
        <v>2</v>
      </c>
      <c r="Q3328">
        <v>4</v>
      </c>
      <c r="R3328">
        <v>5</v>
      </c>
      <c r="S3328">
        <v>5</v>
      </c>
      <c r="T3328">
        <v>5</v>
      </c>
      <c r="U3328">
        <v>8</v>
      </c>
      <c r="V3328" t="s">
        <v>122</v>
      </c>
      <c r="X3328">
        <v>1</v>
      </c>
      <c r="Y3328" t="s">
        <v>68</v>
      </c>
      <c r="Z3328">
        <v>3</v>
      </c>
      <c r="AA3328">
        <v>2</v>
      </c>
      <c r="AB3328">
        <v>2</v>
      </c>
      <c r="AC3328">
        <v>4</v>
      </c>
      <c r="AD3328" t="s">
        <v>128</v>
      </c>
      <c r="AE3328" s="16">
        <v>5</v>
      </c>
      <c r="AF3328" s="16">
        <v>3</v>
      </c>
      <c r="AG3328" s="16">
        <v>4</v>
      </c>
      <c r="AH3328" s="16">
        <v>4</v>
      </c>
      <c r="AI3328" s="16">
        <v>2</v>
      </c>
      <c r="AJ3328" s="16"/>
      <c r="AL3328" s="16"/>
      <c r="AM3328" s="16"/>
      <c r="AN3328" s="16"/>
      <c r="AO3328" s="16"/>
      <c r="AP3328" s="16"/>
      <c r="AQ3328" s="16"/>
      <c r="AR3328" s="16"/>
      <c r="AS3328" s="16"/>
      <c r="AT3328" s="16"/>
      <c r="AU3328">
        <v>1</v>
      </c>
      <c r="AV3328">
        <v>1</v>
      </c>
      <c r="AW3328">
        <v>0</v>
      </c>
      <c r="AX3328">
        <v>0</v>
      </c>
      <c r="AY3328">
        <v>0</v>
      </c>
      <c r="AZ3328">
        <v>0</v>
      </c>
    </row>
    <row r="3329" spans="1:52" x14ac:dyDescent="0.35">
      <c r="A3329">
        <v>18451</v>
      </c>
      <c r="B3329" t="s">
        <v>69</v>
      </c>
      <c r="C3329" t="s">
        <v>74</v>
      </c>
      <c r="D3329" t="s">
        <v>68</v>
      </c>
      <c r="E3329" t="s">
        <v>76</v>
      </c>
      <c r="F3329" t="s">
        <v>198</v>
      </c>
      <c r="G3329" t="s">
        <v>96</v>
      </c>
      <c r="H3329" t="s">
        <v>98</v>
      </c>
      <c r="I3329" t="s">
        <v>206</v>
      </c>
      <c r="J3329" t="s">
        <v>110</v>
      </c>
      <c r="K3329" t="s">
        <v>116</v>
      </c>
      <c r="L3329">
        <v>8</v>
      </c>
      <c r="P3329">
        <v>10</v>
      </c>
      <c r="Q3329">
        <v>10</v>
      </c>
      <c r="R3329">
        <v>9</v>
      </c>
      <c r="S3329">
        <v>9</v>
      </c>
      <c r="T3329">
        <v>10</v>
      </c>
      <c r="U3329">
        <v>10</v>
      </c>
      <c r="V3329" t="s">
        <v>123</v>
      </c>
      <c r="X3329">
        <v>4</v>
      </c>
      <c r="Y3329" t="s">
        <v>69</v>
      </c>
      <c r="AB3329">
        <v>3</v>
      </c>
      <c r="AE3329" s="16"/>
      <c r="AF3329" s="16"/>
      <c r="AG3329" s="16"/>
      <c r="AH3329" s="16"/>
      <c r="AI3329" s="16"/>
      <c r="AJ3329" s="16"/>
      <c r="AL3329" s="16"/>
      <c r="AM3329" s="16"/>
      <c r="AN3329" s="16"/>
      <c r="AO3329" s="16"/>
      <c r="AP3329" s="16"/>
      <c r="AQ3329" s="16"/>
      <c r="AR3329" s="16"/>
      <c r="AS3329" s="16"/>
      <c r="AT3329" s="16"/>
      <c r="AU3329">
        <v>0</v>
      </c>
      <c r="AV3329">
        <v>1</v>
      </c>
      <c r="AW3329">
        <v>0</v>
      </c>
      <c r="AX3329">
        <v>1</v>
      </c>
      <c r="AY3329">
        <v>0</v>
      </c>
      <c r="AZ3329">
        <v>0</v>
      </c>
    </row>
    <row r="3330" spans="1:52" x14ac:dyDescent="0.35">
      <c r="A3330">
        <v>18453</v>
      </c>
      <c r="B3330" t="s">
        <v>69</v>
      </c>
      <c r="C3330" t="s">
        <v>74</v>
      </c>
      <c r="D3330" t="s">
        <v>68</v>
      </c>
      <c r="E3330" t="s">
        <v>78</v>
      </c>
      <c r="F3330" t="s">
        <v>200</v>
      </c>
      <c r="G3330" t="s">
        <v>96</v>
      </c>
      <c r="H3330" t="s">
        <v>97</v>
      </c>
      <c r="I3330" t="s">
        <v>203</v>
      </c>
      <c r="J3330" t="s">
        <v>111</v>
      </c>
      <c r="K3330" t="s">
        <v>202</v>
      </c>
      <c r="L3330">
        <v>9</v>
      </c>
      <c r="X3330" s="16"/>
      <c r="Y3330" t="s">
        <v>69</v>
      </c>
      <c r="AB3330">
        <v>5</v>
      </c>
      <c r="AE3330" s="16"/>
      <c r="AF3330" s="16"/>
      <c r="AG3330" s="16"/>
      <c r="AH3330" s="16"/>
      <c r="AI3330" s="16"/>
      <c r="AJ3330" s="16"/>
      <c r="AK3330">
        <v>8</v>
      </c>
      <c r="AL3330" s="16">
        <v>7</v>
      </c>
      <c r="AM3330" s="16">
        <v>8</v>
      </c>
      <c r="AN3330" s="16">
        <v>7</v>
      </c>
      <c r="AO3330" s="16">
        <v>7</v>
      </c>
      <c r="AP3330" s="16">
        <v>8</v>
      </c>
      <c r="AQ3330" s="16">
        <v>2</v>
      </c>
      <c r="AR3330" s="16">
        <v>1</v>
      </c>
      <c r="AS3330" s="16">
        <v>3</v>
      </c>
      <c r="AT3330" s="16">
        <v>4</v>
      </c>
      <c r="AU3330">
        <v>0</v>
      </c>
      <c r="AV3330">
        <v>1</v>
      </c>
      <c r="AW3330">
        <v>1</v>
      </c>
      <c r="AX3330">
        <v>1</v>
      </c>
      <c r="AY3330">
        <v>0</v>
      </c>
      <c r="AZ3330">
        <v>0</v>
      </c>
    </row>
    <row r="3331" spans="1:52" x14ac:dyDescent="0.35">
      <c r="A3331">
        <v>18454</v>
      </c>
      <c r="B3331" t="s">
        <v>69</v>
      </c>
      <c r="C3331" t="s">
        <v>74</v>
      </c>
      <c r="D3331" t="s">
        <v>68</v>
      </c>
      <c r="E3331" t="s">
        <v>81</v>
      </c>
      <c r="F3331" t="s">
        <v>200</v>
      </c>
      <c r="G3331" t="s">
        <v>96</v>
      </c>
      <c r="H3331" t="s">
        <v>97</v>
      </c>
      <c r="I3331" t="s">
        <v>207</v>
      </c>
      <c r="J3331" t="s">
        <v>111</v>
      </c>
      <c r="K3331" t="s">
        <v>116</v>
      </c>
      <c r="L3331">
        <v>9</v>
      </c>
      <c r="X3331" s="16"/>
      <c r="Y3331" t="s">
        <v>68</v>
      </c>
      <c r="Z3331">
        <v>7</v>
      </c>
      <c r="AA3331">
        <v>5</v>
      </c>
      <c r="AB3331">
        <v>4</v>
      </c>
      <c r="AC3331">
        <v>9</v>
      </c>
      <c r="AD3331" t="s">
        <v>129</v>
      </c>
      <c r="AE3331" s="16">
        <v>4</v>
      </c>
      <c r="AF3331" s="16">
        <v>4</v>
      </c>
      <c r="AG3331" s="16">
        <v>5</v>
      </c>
      <c r="AH3331" s="16">
        <v>5</v>
      </c>
      <c r="AI3331" s="16"/>
      <c r="AJ3331" s="16">
        <v>3</v>
      </c>
      <c r="AK3331">
        <v>10</v>
      </c>
      <c r="AL3331" s="16">
        <v>10</v>
      </c>
      <c r="AM3331" s="16">
        <v>10</v>
      </c>
      <c r="AN3331" s="16">
        <v>7</v>
      </c>
      <c r="AO3331" s="16">
        <v>7</v>
      </c>
      <c r="AP3331" s="16">
        <v>10</v>
      </c>
      <c r="AQ3331" s="16">
        <v>1</v>
      </c>
      <c r="AR3331" s="16">
        <v>2</v>
      </c>
      <c r="AS3331" s="16">
        <v>3</v>
      </c>
      <c r="AT3331" s="16">
        <v>4</v>
      </c>
      <c r="AU3331">
        <v>0</v>
      </c>
      <c r="AV3331">
        <v>0</v>
      </c>
      <c r="AW3331">
        <v>0</v>
      </c>
      <c r="AX3331">
        <v>0</v>
      </c>
      <c r="AY3331">
        <v>1</v>
      </c>
      <c r="AZ3331">
        <v>0</v>
      </c>
    </row>
    <row r="3332" spans="1:52" x14ac:dyDescent="0.35">
      <c r="A3332">
        <v>18455</v>
      </c>
      <c r="B3332" t="s">
        <v>69</v>
      </c>
      <c r="C3332" t="s">
        <v>74</v>
      </c>
      <c r="D3332" t="s">
        <v>68</v>
      </c>
      <c r="E3332" t="s">
        <v>77</v>
      </c>
      <c r="F3332" t="s">
        <v>198</v>
      </c>
      <c r="G3332" t="s">
        <v>94</v>
      </c>
      <c r="H3332" t="s">
        <v>98</v>
      </c>
      <c r="I3332" t="s">
        <v>206</v>
      </c>
      <c r="J3332" t="s">
        <v>111</v>
      </c>
      <c r="K3332" t="s">
        <v>202</v>
      </c>
      <c r="L3332">
        <v>6</v>
      </c>
      <c r="X3332" s="16"/>
      <c r="Y3332" t="s">
        <v>68</v>
      </c>
      <c r="Z3332">
        <v>6</v>
      </c>
      <c r="AA3332">
        <v>4</v>
      </c>
      <c r="AB3332">
        <v>2</v>
      </c>
      <c r="AC3332">
        <v>4</v>
      </c>
      <c r="AD3332" t="s">
        <v>128</v>
      </c>
      <c r="AE3332" s="16">
        <v>4</v>
      </c>
      <c r="AF3332" s="16">
        <v>4</v>
      </c>
      <c r="AG3332" s="16">
        <v>5</v>
      </c>
      <c r="AH3332" s="16">
        <v>4</v>
      </c>
      <c r="AI3332" s="16">
        <v>1</v>
      </c>
      <c r="AJ3332" s="16"/>
      <c r="AK3332">
        <v>5</v>
      </c>
      <c r="AL3332" s="16">
        <v>6</v>
      </c>
      <c r="AM3332" s="16">
        <v>5</v>
      </c>
      <c r="AN3332" s="16">
        <v>7</v>
      </c>
      <c r="AO3332" s="16">
        <v>7</v>
      </c>
      <c r="AP3332" s="16">
        <v>7</v>
      </c>
      <c r="AQ3332" s="16">
        <v>2</v>
      </c>
      <c r="AR3332" s="16">
        <v>1</v>
      </c>
      <c r="AS3332" s="16">
        <v>3</v>
      </c>
      <c r="AT3332" s="16">
        <v>4</v>
      </c>
      <c r="AU3332">
        <v>0</v>
      </c>
      <c r="AV3332">
        <v>1</v>
      </c>
      <c r="AW3332">
        <v>0</v>
      </c>
      <c r="AX3332">
        <v>1</v>
      </c>
      <c r="AY3332">
        <v>0</v>
      </c>
      <c r="AZ3332">
        <v>0</v>
      </c>
    </row>
    <row r="3333" spans="1:52" x14ac:dyDescent="0.35">
      <c r="A3333">
        <v>18456</v>
      </c>
      <c r="B3333" t="s">
        <v>69</v>
      </c>
      <c r="C3333" t="s">
        <v>74</v>
      </c>
      <c r="D3333" t="s">
        <v>68</v>
      </c>
      <c r="E3333" t="s">
        <v>79</v>
      </c>
      <c r="F3333" t="s">
        <v>196</v>
      </c>
      <c r="G3333" t="s">
        <v>95</v>
      </c>
      <c r="H3333" t="s">
        <v>99</v>
      </c>
      <c r="I3333" t="s">
        <v>207</v>
      </c>
      <c r="J3333" t="s">
        <v>112</v>
      </c>
      <c r="K3333" t="s">
        <v>202</v>
      </c>
      <c r="L3333">
        <v>9</v>
      </c>
      <c r="X3333" s="16"/>
      <c r="Y3333" t="s">
        <v>68</v>
      </c>
      <c r="Z3333">
        <v>8</v>
      </c>
      <c r="AA3333">
        <v>4</v>
      </c>
      <c r="AB3333">
        <v>5</v>
      </c>
      <c r="AC3333">
        <v>10</v>
      </c>
      <c r="AD3333" t="s">
        <v>129</v>
      </c>
      <c r="AE3333" s="16">
        <v>5</v>
      </c>
      <c r="AF3333" s="16">
        <v>2</v>
      </c>
      <c r="AG3333" s="16">
        <v>5</v>
      </c>
      <c r="AH3333" s="16">
        <v>4</v>
      </c>
      <c r="AI3333" s="16"/>
      <c r="AJ3333" s="16">
        <v>1</v>
      </c>
      <c r="AK3333">
        <v>10</v>
      </c>
      <c r="AL3333" s="16">
        <v>9</v>
      </c>
      <c r="AM3333" s="16">
        <v>9</v>
      </c>
      <c r="AN3333" s="16">
        <v>7</v>
      </c>
      <c r="AO3333" s="16">
        <v>7</v>
      </c>
      <c r="AP3333" s="16">
        <v>9</v>
      </c>
      <c r="AQ3333" s="16">
        <v>1</v>
      </c>
      <c r="AR3333" s="16">
        <v>3</v>
      </c>
      <c r="AS3333" s="16">
        <v>2</v>
      </c>
      <c r="AT3333" s="16">
        <v>4</v>
      </c>
      <c r="AU3333">
        <v>1</v>
      </c>
      <c r="AV3333">
        <v>1</v>
      </c>
      <c r="AW3333">
        <v>0</v>
      </c>
      <c r="AX3333">
        <v>0</v>
      </c>
      <c r="AY3333">
        <v>0</v>
      </c>
      <c r="AZ3333">
        <v>0</v>
      </c>
    </row>
    <row r="3334" spans="1:52" x14ac:dyDescent="0.35">
      <c r="A3334">
        <v>18457</v>
      </c>
      <c r="B3334" t="s">
        <v>69</v>
      </c>
      <c r="C3334" t="s">
        <v>74</v>
      </c>
      <c r="D3334" t="s">
        <v>68</v>
      </c>
      <c r="E3334" t="s">
        <v>85</v>
      </c>
      <c r="F3334" t="s">
        <v>198</v>
      </c>
      <c r="G3334" t="s">
        <v>95</v>
      </c>
      <c r="H3334" t="s">
        <v>97</v>
      </c>
      <c r="I3334" t="s">
        <v>201</v>
      </c>
      <c r="J3334" t="s">
        <v>111</v>
      </c>
      <c r="K3334" t="s">
        <v>204</v>
      </c>
      <c r="L3334">
        <v>9</v>
      </c>
      <c r="X3334" s="16"/>
      <c r="Y3334" t="s">
        <v>69</v>
      </c>
      <c r="AB3334">
        <v>4</v>
      </c>
      <c r="AE3334" s="16"/>
      <c r="AF3334" s="16"/>
      <c r="AG3334" s="16"/>
      <c r="AH3334" s="16"/>
      <c r="AI3334" s="16"/>
      <c r="AJ3334" s="16"/>
      <c r="AK3334">
        <v>10</v>
      </c>
      <c r="AL3334" s="16">
        <v>9</v>
      </c>
      <c r="AM3334" s="16">
        <v>7</v>
      </c>
      <c r="AN3334" s="16">
        <v>9</v>
      </c>
      <c r="AO3334" s="16">
        <v>9</v>
      </c>
      <c r="AP3334" s="16">
        <v>9</v>
      </c>
      <c r="AQ3334" s="16">
        <v>1</v>
      </c>
      <c r="AR3334" s="16">
        <v>3</v>
      </c>
      <c r="AS3334" s="16">
        <v>4</v>
      </c>
      <c r="AT3334" s="16">
        <v>2</v>
      </c>
      <c r="AU3334">
        <v>1</v>
      </c>
      <c r="AV3334">
        <v>0</v>
      </c>
      <c r="AW3334">
        <v>1</v>
      </c>
      <c r="AX3334">
        <v>1</v>
      </c>
      <c r="AY3334">
        <v>0</v>
      </c>
      <c r="AZ3334">
        <v>0</v>
      </c>
    </row>
    <row r="3335" spans="1:52" x14ac:dyDescent="0.35">
      <c r="A3335">
        <v>18458</v>
      </c>
      <c r="B3335" t="s">
        <v>69</v>
      </c>
      <c r="C3335" t="s">
        <v>74</v>
      </c>
      <c r="D3335" t="s">
        <v>68</v>
      </c>
      <c r="E3335" t="s">
        <v>81</v>
      </c>
      <c r="F3335" t="s">
        <v>196</v>
      </c>
      <c r="G3335" t="s">
        <v>96</v>
      </c>
      <c r="H3335" t="s">
        <v>98</v>
      </c>
      <c r="I3335" t="s">
        <v>201</v>
      </c>
      <c r="J3335" t="s">
        <v>111</v>
      </c>
      <c r="K3335" t="s">
        <v>202</v>
      </c>
      <c r="L3335">
        <v>6</v>
      </c>
      <c r="X3335" s="16"/>
      <c r="Y3335" t="s">
        <v>69</v>
      </c>
      <c r="AB3335">
        <v>5</v>
      </c>
      <c r="AE3335" s="16"/>
      <c r="AF3335" s="16"/>
      <c r="AG3335" s="16"/>
      <c r="AH3335" s="16"/>
      <c r="AI3335" s="16"/>
      <c r="AJ3335" s="16"/>
      <c r="AK3335">
        <v>8</v>
      </c>
      <c r="AL3335" s="16">
        <v>10</v>
      </c>
      <c r="AM3335" s="16">
        <v>7</v>
      </c>
      <c r="AN3335" s="16">
        <v>10</v>
      </c>
      <c r="AO3335" s="16">
        <v>10</v>
      </c>
      <c r="AP3335" s="16">
        <v>8</v>
      </c>
      <c r="AQ3335" s="16">
        <v>1</v>
      </c>
      <c r="AR3335" s="16">
        <v>3</v>
      </c>
      <c r="AS3335" s="16">
        <v>4</v>
      </c>
      <c r="AT3335" s="16">
        <v>2</v>
      </c>
      <c r="AU3335">
        <v>1</v>
      </c>
      <c r="AV3335">
        <v>1</v>
      </c>
      <c r="AW3335">
        <v>0</v>
      </c>
      <c r="AX3335">
        <v>0</v>
      </c>
      <c r="AY3335">
        <v>0</v>
      </c>
      <c r="AZ3335">
        <v>0</v>
      </c>
    </row>
    <row r="3336" spans="1:52" x14ac:dyDescent="0.35">
      <c r="A3336">
        <v>18459</v>
      </c>
      <c r="B3336" t="s">
        <v>69</v>
      </c>
      <c r="C3336" t="s">
        <v>74</v>
      </c>
      <c r="D3336" t="s">
        <v>68</v>
      </c>
      <c r="E3336" t="s">
        <v>80</v>
      </c>
      <c r="F3336" t="s">
        <v>198</v>
      </c>
      <c r="G3336" t="s">
        <v>95</v>
      </c>
      <c r="H3336" t="s">
        <v>98</v>
      </c>
      <c r="I3336" t="s">
        <v>199</v>
      </c>
      <c r="J3336" t="s">
        <v>110</v>
      </c>
      <c r="K3336" t="s">
        <v>204</v>
      </c>
      <c r="L3336">
        <v>9</v>
      </c>
      <c r="P3336">
        <v>9</v>
      </c>
      <c r="Q3336">
        <v>9</v>
      </c>
      <c r="R3336">
        <v>10</v>
      </c>
      <c r="S3336">
        <v>9</v>
      </c>
      <c r="T3336">
        <v>9</v>
      </c>
      <c r="U3336">
        <v>9</v>
      </c>
      <c r="V3336" t="s">
        <v>122</v>
      </c>
      <c r="X3336">
        <v>4</v>
      </c>
      <c r="Y3336" t="s">
        <v>68</v>
      </c>
      <c r="Z3336">
        <v>8</v>
      </c>
      <c r="AA3336">
        <v>5</v>
      </c>
      <c r="AB3336">
        <v>4</v>
      </c>
      <c r="AC3336">
        <v>8</v>
      </c>
      <c r="AD3336" t="s">
        <v>128</v>
      </c>
      <c r="AE3336" s="16">
        <v>5</v>
      </c>
      <c r="AF3336" s="16">
        <v>5</v>
      </c>
      <c r="AG3336" s="16">
        <v>4</v>
      </c>
      <c r="AH3336" s="16">
        <v>5</v>
      </c>
      <c r="AI3336" s="16">
        <v>3</v>
      </c>
      <c r="AJ3336" s="16"/>
      <c r="AL3336" s="16"/>
      <c r="AM3336" s="16"/>
      <c r="AN3336" s="16"/>
      <c r="AO3336" s="16"/>
      <c r="AP3336" s="16"/>
      <c r="AQ3336" s="16"/>
      <c r="AR3336" s="16"/>
      <c r="AS3336" s="16"/>
      <c r="AT3336" s="16"/>
      <c r="AU3336">
        <v>0</v>
      </c>
      <c r="AV3336">
        <v>0</v>
      </c>
      <c r="AW3336">
        <v>0</v>
      </c>
      <c r="AX3336">
        <v>0</v>
      </c>
      <c r="AY3336">
        <v>1</v>
      </c>
      <c r="AZ3336">
        <v>0</v>
      </c>
    </row>
    <row r="3337" spans="1:52" x14ac:dyDescent="0.35">
      <c r="A3337">
        <v>18465</v>
      </c>
      <c r="B3337" t="s">
        <v>69</v>
      </c>
      <c r="C3337" t="s">
        <v>74</v>
      </c>
      <c r="D3337" t="s">
        <v>68</v>
      </c>
      <c r="E3337" t="s">
        <v>85</v>
      </c>
      <c r="F3337" t="s">
        <v>200</v>
      </c>
      <c r="G3337" t="s">
        <v>95</v>
      </c>
      <c r="H3337" t="s">
        <v>97</v>
      </c>
      <c r="I3337" t="s">
        <v>207</v>
      </c>
      <c r="J3337" t="s">
        <v>110</v>
      </c>
      <c r="K3337" t="s">
        <v>116</v>
      </c>
      <c r="L3337">
        <v>10</v>
      </c>
      <c r="P3337">
        <v>10</v>
      </c>
      <c r="Q3337">
        <v>10</v>
      </c>
      <c r="R3337">
        <v>9</v>
      </c>
      <c r="S3337">
        <v>9</v>
      </c>
      <c r="T3337">
        <v>10</v>
      </c>
      <c r="U3337">
        <v>10</v>
      </c>
      <c r="V3337" t="s">
        <v>123</v>
      </c>
      <c r="X3337">
        <v>3</v>
      </c>
      <c r="Y3337" t="s">
        <v>68</v>
      </c>
      <c r="Z3337">
        <v>9</v>
      </c>
      <c r="AA3337">
        <v>4</v>
      </c>
      <c r="AB3337">
        <v>5</v>
      </c>
      <c r="AC3337">
        <v>9</v>
      </c>
      <c r="AD3337" t="s">
        <v>129</v>
      </c>
      <c r="AE3337" s="16">
        <v>3</v>
      </c>
      <c r="AF3337" s="16">
        <v>5</v>
      </c>
      <c r="AG3337" s="16">
        <v>3</v>
      </c>
      <c r="AH3337" s="16">
        <v>3</v>
      </c>
      <c r="AI3337" s="16"/>
      <c r="AJ3337" s="16">
        <v>3</v>
      </c>
      <c r="AL3337" s="16"/>
      <c r="AM3337" s="16"/>
      <c r="AN3337" s="16"/>
      <c r="AO3337" s="16"/>
      <c r="AP3337" s="16"/>
      <c r="AQ3337" s="16"/>
      <c r="AR3337" s="16"/>
      <c r="AS3337" s="16"/>
      <c r="AT3337" s="16"/>
      <c r="AU3337">
        <v>0</v>
      </c>
      <c r="AV3337">
        <v>1</v>
      </c>
      <c r="AW3337">
        <v>1</v>
      </c>
      <c r="AX3337">
        <v>0</v>
      </c>
      <c r="AY3337">
        <v>0</v>
      </c>
      <c r="AZ3337">
        <v>0</v>
      </c>
    </row>
    <row r="3338" spans="1:52" x14ac:dyDescent="0.35">
      <c r="A3338">
        <v>18468</v>
      </c>
      <c r="B3338" t="s">
        <v>69</v>
      </c>
      <c r="C3338" t="s">
        <v>74</v>
      </c>
      <c r="D3338" t="s">
        <v>68</v>
      </c>
      <c r="E3338" t="s">
        <v>80</v>
      </c>
      <c r="F3338" t="s">
        <v>198</v>
      </c>
      <c r="G3338" t="s">
        <v>96</v>
      </c>
      <c r="H3338" t="s">
        <v>97</v>
      </c>
      <c r="I3338" t="s">
        <v>205</v>
      </c>
      <c r="J3338" t="s">
        <v>111</v>
      </c>
      <c r="K3338" t="s">
        <v>116</v>
      </c>
      <c r="L3338">
        <v>9</v>
      </c>
      <c r="X3338" s="16"/>
      <c r="Y3338" t="s">
        <v>69</v>
      </c>
      <c r="AB3338">
        <v>5</v>
      </c>
      <c r="AE3338" s="16"/>
      <c r="AF3338" s="16"/>
      <c r="AG3338" s="16"/>
      <c r="AH3338" s="16"/>
      <c r="AI3338" s="16"/>
      <c r="AJ3338" s="16"/>
      <c r="AK3338">
        <v>10</v>
      </c>
      <c r="AL3338" s="16">
        <v>10</v>
      </c>
      <c r="AM3338" s="16">
        <v>8</v>
      </c>
      <c r="AN3338" s="16">
        <v>10</v>
      </c>
      <c r="AO3338" s="16">
        <v>8</v>
      </c>
      <c r="AP3338" s="16">
        <v>9</v>
      </c>
      <c r="AQ3338" s="16">
        <v>3</v>
      </c>
      <c r="AR3338" s="16">
        <v>1</v>
      </c>
      <c r="AS3338" s="16">
        <v>2</v>
      </c>
      <c r="AT3338" s="16">
        <v>4</v>
      </c>
      <c r="AU3338">
        <v>1</v>
      </c>
      <c r="AV3338">
        <v>0</v>
      </c>
      <c r="AW3338">
        <v>1</v>
      </c>
      <c r="AX3338">
        <v>0</v>
      </c>
      <c r="AY3338">
        <v>0</v>
      </c>
      <c r="AZ3338">
        <v>0</v>
      </c>
    </row>
    <row r="3339" spans="1:52" x14ac:dyDescent="0.35">
      <c r="A3339">
        <v>18471</v>
      </c>
      <c r="B3339" t="s">
        <v>69</v>
      </c>
      <c r="C3339" t="s">
        <v>74</v>
      </c>
      <c r="D3339" t="s">
        <v>68</v>
      </c>
      <c r="E3339" t="s">
        <v>84</v>
      </c>
      <c r="F3339" t="s">
        <v>198</v>
      </c>
      <c r="G3339" t="s">
        <v>94</v>
      </c>
      <c r="H3339" t="s">
        <v>98</v>
      </c>
      <c r="I3339" t="s">
        <v>201</v>
      </c>
      <c r="J3339" t="s">
        <v>110</v>
      </c>
      <c r="K3339" t="s">
        <v>116</v>
      </c>
      <c r="L3339">
        <v>10</v>
      </c>
      <c r="P3339">
        <v>9</v>
      </c>
      <c r="Q3339">
        <v>10</v>
      </c>
      <c r="R3339">
        <v>10</v>
      </c>
      <c r="S3339">
        <v>10</v>
      </c>
      <c r="T3339">
        <v>9</v>
      </c>
      <c r="U3339">
        <v>10</v>
      </c>
      <c r="V3339" t="s">
        <v>123</v>
      </c>
      <c r="X3339">
        <v>5</v>
      </c>
      <c r="Y3339" t="s">
        <v>69</v>
      </c>
      <c r="AB3339">
        <v>5</v>
      </c>
      <c r="AE3339" s="16"/>
      <c r="AF3339" s="16"/>
      <c r="AG3339" s="16"/>
      <c r="AH3339" s="16"/>
      <c r="AI3339" s="16"/>
      <c r="AJ3339" s="16"/>
      <c r="AL3339" s="16"/>
      <c r="AM3339" s="16"/>
      <c r="AN3339" s="16"/>
      <c r="AO3339" s="16"/>
      <c r="AP3339" s="16"/>
      <c r="AQ3339" s="16"/>
      <c r="AR3339" s="16"/>
      <c r="AS3339" s="16"/>
      <c r="AT3339" s="16"/>
      <c r="AU3339">
        <v>0</v>
      </c>
      <c r="AV3339">
        <v>1</v>
      </c>
      <c r="AW3339">
        <v>0</v>
      </c>
      <c r="AX3339">
        <v>0</v>
      </c>
      <c r="AY3339">
        <v>0</v>
      </c>
      <c r="AZ3339">
        <v>0</v>
      </c>
    </row>
    <row r="3340" spans="1:52" x14ac:dyDescent="0.35">
      <c r="A3340">
        <v>18474</v>
      </c>
      <c r="B3340" t="s">
        <v>69</v>
      </c>
      <c r="C3340" t="s">
        <v>74</v>
      </c>
      <c r="D3340" t="s">
        <v>68</v>
      </c>
      <c r="E3340" t="s">
        <v>79</v>
      </c>
      <c r="F3340" t="s">
        <v>198</v>
      </c>
      <c r="G3340" t="s">
        <v>96</v>
      </c>
      <c r="H3340" t="s">
        <v>97</v>
      </c>
      <c r="I3340" t="s">
        <v>201</v>
      </c>
      <c r="J3340" t="s">
        <v>111</v>
      </c>
      <c r="K3340" t="s">
        <v>116</v>
      </c>
      <c r="L3340">
        <v>7</v>
      </c>
      <c r="X3340" s="16"/>
      <c r="Y3340" t="s">
        <v>69</v>
      </c>
      <c r="AB3340">
        <v>5</v>
      </c>
      <c r="AE3340" s="16"/>
      <c r="AF3340" s="16"/>
      <c r="AG3340" s="16"/>
      <c r="AH3340" s="16"/>
      <c r="AI3340" s="16"/>
      <c r="AJ3340" s="16"/>
      <c r="AK3340">
        <v>6</v>
      </c>
      <c r="AL3340" s="16">
        <v>7</v>
      </c>
      <c r="AM3340" s="16">
        <v>6</v>
      </c>
      <c r="AN3340" s="16">
        <v>7</v>
      </c>
      <c r="AO3340" s="16">
        <v>6</v>
      </c>
      <c r="AP3340" s="16">
        <v>8</v>
      </c>
      <c r="AQ3340" s="16">
        <v>1</v>
      </c>
      <c r="AR3340" s="16">
        <v>3</v>
      </c>
      <c r="AS3340" s="16">
        <v>2</v>
      </c>
      <c r="AT3340" s="16">
        <v>4</v>
      </c>
      <c r="AU3340">
        <v>0</v>
      </c>
      <c r="AV3340">
        <v>0</v>
      </c>
      <c r="AW3340">
        <v>0</v>
      </c>
      <c r="AX3340">
        <v>0</v>
      </c>
      <c r="AY3340">
        <v>1</v>
      </c>
      <c r="AZ3340">
        <v>0</v>
      </c>
    </row>
    <row r="3341" spans="1:52" x14ac:dyDescent="0.35">
      <c r="A3341">
        <v>18476</v>
      </c>
      <c r="B3341" t="s">
        <v>69</v>
      </c>
      <c r="C3341" t="s">
        <v>74</v>
      </c>
      <c r="D3341" t="s">
        <v>68</v>
      </c>
      <c r="E3341" t="s">
        <v>83</v>
      </c>
      <c r="F3341" t="s">
        <v>198</v>
      </c>
      <c r="G3341" t="s">
        <v>94</v>
      </c>
      <c r="H3341" t="s">
        <v>98</v>
      </c>
      <c r="I3341" t="s">
        <v>197</v>
      </c>
      <c r="J3341" t="s">
        <v>111</v>
      </c>
      <c r="K3341" t="s">
        <v>117</v>
      </c>
      <c r="L3341">
        <v>9</v>
      </c>
      <c r="X3341" s="16"/>
      <c r="Y3341" t="s">
        <v>68</v>
      </c>
      <c r="Z3341">
        <v>10</v>
      </c>
      <c r="AA3341">
        <v>4</v>
      </c>
      <c r="AB3341">
        <v>4</v>
      </c>
      <c r="AC3341">
        <v>9</v>
      </c>
      <c r="AD3341" t="s">
        <v>129</v>
      </c>
      <c r="AE3341" s="16">
        <v>4</v>
      </c>
      <c r="AF3341" s="16">
        <v>5</v>
      </c>
      <c r="AG3341" s="16">
        <v>5</v>
      </c>
      <c r="AH3341" s="16">
        <v>4</v>
      </c>
      <c r="AI3341" s="16"/>
      <c r="AJ3341" s="16">
        <v>3</v>
      </c>
      <c r="AK3341">
        <v>10</v>
      </c>
      <c r="AL3341" s="16">
        <v>9</v>
      </c>
      <c r="AM3341" s="16">
        <v>9</v>
      </c>
      <c r="AN3341" s="16">
        <v>10</v>
      </c>
      <c r="AO3341" s="16">
        <v>8</v>
      </c>
      <c r="AP3341" s="16">
        <v>9</v>
      </c>
      <c r="AQ3341" s="16">
        <v>3</v>
      </c>
      <c r="AR3341" s="16">
        <v>2</v>
      </c>
      <c r="AS3341" s="16">
        <v>1</v>
      </c>
      <c r="AT3341" s="16">
        <v>4</v>
      </c>
      <c r="AU3341">
        <v>1</v>
      </c>
      <c r="AV3341">
        <v>1</v>
      </c>
      <c r="AW3341">
        <v>0</v>
      </c>
      <c r="AX3341">
        <v>0</v>
      </c>
      <c r="AY3341">
        <v>1</v>
      </c>
      <c r="AZ3341">
        <v>0</v>
      </c>
    </row>
    <row r="3342" spans="1:52" x14ac:dyDescent="0.35">
      <c r="A3342">
        <v>18478</v>
      </c>
      <c r="B3342" t="s">
        <v>69</v>
      </c>
      <c r="C3342" t="s">
        <v>74</v>
      </c>
      <c r="D3342" t="s">
        <v>68</v>
      </c>
      <c r="E3342" t="s">
        <v>86</v>
      </c>
      <c r="F3342" t="s">
        <v>196</v>
      </c>
      <c r="G3342" t="s">
        <v>96</v>
      </c>
      <c r="H3342" t="s">
        <v>98</v>
      </c>
      <c r="I3342" t="s">
        <v>201</v>
      </c>
      <c r="J3342" t="s">
        <v>111</v>
      </c>
      <c r="K3342" t="s">
        <v>116</v>
      </c>
      <c r="L3342">
        <v>7</v>
      </c>
      <c r="X3342" s="16"/>
      <c r="Y3342" t="s">
        <v>68</v>
      </c>
      <c r="Z3342">
        <v>9</v>
      </c>
      <c r="AA3342">
        <v>5</v>
      </c>
      <c r="AB3342">
        <v>3</v>
      </c>
      <c r="AC3342">
        <v>10</v>
      </c>
      <c r="AD3342" t="s">
        <v>128</v>
      </c>
      <c r="AE3342" s="16">
        <v>4</v>
      </c>
      <c r="AF3342" s="16">
        <v>4</v>
      </c>
      <c r="AG3342" s="16">
        <v>4</v>
      </c>
      <c r="AH3342" s="16">
        <v>5</v>
      </c>
      <c r="AI3342" s="16">
        <v>2</v>
      </c>
      <c r="AJ3342" s="16"/>
      <c r="AK3342">
        <v>7</v>
      </c>
      <c r="AL3342" s="16">
        <v>8</v>
      </c>
      <c r="AM3342" s="16">
        <v>10</v>
      </c>
      <c r="AN3342" s="16">
        <v>6</v>
      </c>
      <c r="AO3342" s="16">
        <v>8</v>
      </c>
      <c r="AP3342" s="16">
        <v>7</v>
      </c>
      <c r="AQ3342" s="16">
        <v>3</v>
      </c>
      <c r="AR3342" s="16">
        <v>2</v>
      </c>
      <c r="AS3342" s="16">
        <v>4</v>
      </c>
      <c r="AT3342" s="16">
        <v>1</v>
      </c>
      <c r="AU3342">
        <v>1</v>
      </c>
      <c r="AV3342">
        <v>1</v>
      </c>
      <c r="AW3342">
        <v>1</v>
      </c>
      <c r="AX3342">
        <v>0</v>
      </c>
      <c r="AY3342">
        <v>0</v>
      </c>
      <c r="AZ3342">
        <v>0</v>
      </c>
    </row>
    <row r="3343" spans="1:52" x14ac:dyDescent="0.35">
      <c r="A3343">
        <v>18481</v>
      </c>
      <c r="B3343" t="s">
        <v>69</v>
      </c>
      <c r="C3343" t="s">
        <v>74</v>
      </c>
      <c r="D3343" t="s">
        <v>68</v>
      </c>
      <c r="E3343" t="s">
        <v>77</v>
      </c>
      <c r="F3343" t="s">
        <v>198</v>
      </c>
      <c r="G3343" t="s">
        <v>95</v>
      </c>
      <c r="H3343" t="s">
        <v>98</v>
      </c>
      <c r="I3343" t="s">
        <v>206</v>
      </c>
      <c r="J3343" t="s">
        <v>111</v>
      </c>
      <c r="K3343" t="s">
        <v>202</v>
      </c>
      <c r="L3343">
        <v>9</v>
      </c>
      <c r="X3343" s="16"/>
      <c r="Y3343" t="s">
        <v>69</v>
      </c>
      <c r="AB3343">
        <v>5</v>
      </c>
      <c r="AE3343" s="16"/>
      <c r="AF3343" s="16"/>
      <c r="AG3343" s="16"/>
      <c r="AH3343" s="16"/>
      <c r="AI3343" s="16"/>
      <c r="AJ3343" s="16"/>
      <c r="AK3343">
        <v>10</v>
      </c>
      <c r="AL3343" s="16">
        <v>9</v>
      </c>
      <c r="AM3343" s="16">
        <v>10</v>
      </c>
      <c r="AN3343" s="16">
        <v>7</v>
      </c>
      <c r="AO3343" s="16">
        <v>10</v>
      </c>
      <c r="AP3343" s="16">
        <v>9</v>
      </c>
      <c r="AQ3343" s="16">
        <v>1</v>
      </c>
      <c r="AR3343" s="16">
        <v>4</v>
      </c>
      <c r="AS3343" s="16">
        <v>2</v>
      </c>
      <c r="AT3343" s="16">
        <v>3</v>
      </c>
      <c r="AU3343">
        <v>0</v>
      </c>
      <c r="AV3343">
        <v>1</v>
      </c>
      <c r="AW3343">
        <v>1</v>
      </c>
      <c r="AX3343">
        <v>0</v>
      </c>
      <c r="AY3343">
        <v>0</v>
      </c>
      <c r="AZ3343">
        <v>0</v>
      </c>
    </row>
    <row r="3344" spans="1:52" x14ac:dyDescent="0.35">
      <c r="A3344">
        <v>18483</v>
      </c>
      <c r="B3344" t="s">
        <v>69</v>
      </c>
      <c r="C3344" t="s">
        <v>74</v>
      </c>
      <c r="D3344" t="s">
        <v>68</v>
      </c>
      <c r="E3344" t="s">
        <v>84</v>
      </c>
      <c r="F3344" t="s">
        <v>200</v>
      </c>
      <c r="G3344" t="s">
        <v>96</v>
      </c>
      <c r="H3344" t="s">
        <v>98</v>
      </c>
      <c r="I3344" t="s">
        <v>201</v>
      </c>
      <c r="J3344" t="s">
        <v>111</v>
      </c>
      <c r="K3344" t="s">
        <v>204</v>
      </c>
      <c r="L3344">
        <v>9</v>
      </c>
      <c r="X3344" s="16"/>
      <c r="Y3344" t="s">
        <v>68</v>
      </c>
      <c r="Z3344">
        <v>8</v>
      </c>
      <c r="AA3344">
        <v>4</v>
      </c>
      <c r="AB3344">
        <v>4</v>
      </c>
      <c r="AC3344">
        <v>10</v>
      </c>
      <c r="AD3344" t="s">
        <v>128</v>
      </c>
      <c r="AE3344" s="16">
        <v>4</v>
      </c>
      <c r="AF3344" s="16">
        <v>4</v>
      </c>
      <c r="AG3344" s="16">
        <v>5</v>
      </c>
      <c r="AH3344" s="16">
        <v>4</v>
      </c>
      <c r="AI3344" s="16">
        <v>1</v>
      </c>
      <c r="AJ3344" s="16"/>
      <c r="AK3344">
        <v>10</v>
      </c>
      <c r="AL3344" s="16">
        <v>9</v>
      </c>
      <c r="AM3344" s="16">
        <v>9</v>
      </c>
      <c r="AN3344" s="16">
        <v>9</v>
      </c>
      <c r="AO3344" s="16">
        <v>10</v>
      </c>
      <c r="AP3344" s="16">
        <v>9</v>
      </c>
      <c r="AQ3344" s="16">
        <v>1</v>
      </c>
      <c r="AR3344" s="16">
        <v>2</v>
      </c>
      <c r="AS3344" s="16">
        <v>3</v>
      </c>
      <c r="AT3344" s="16">
        <v>4</v>
      </c>
      <c r="AU3344">
        <v>1</v>
      </c>
      <c r="AV3344">
        <v>1</v>
      </c>
      <c r="AW3344">
        <v>0</v>
      </c>
      <c r="AX3344">
        <v>0</v>
      </c>
      <c r="AY3344">
        <v>0</v>
      </c>
      <c r="AZ3344">
        <v>0</v>
      </c>
    </row>
    <row r="3345" spans="1:52" x14ac:dyDescent="0.35">
      <c r="A3345">
        <v>18485</v>
      </c>
      <c r="B3345" t="s">
        <v>69</v>
      </c>
      <c r="C3345" t="s">
        <v>74</v>
      </c>
      <c r="D3345" t="s">
        <v>68</v>
      </c>
      <c r="E3345" t="s">
        <v>75</v>
      </c>
      <c r="F3345" t="s">
        <v>196</v>
      </c>
      <c r="G3345" t="s">
        <v>95</v>
      </c>
      <c r="H3345" t="s">
        <v>98</v>
      </c>
      <c r="I3345" t="s">
        <v>206</v>
      </c>
      <c r="J3345" t="s">
        <v>112</v>
      </c>
      <c r="K3345" t="s">
        <v>202</v>
      </c>
      <c r="L3345">
        <v>9</v>
      </c>
      <c r="X3345" s="16"/>
      <c r="Y3345" t="s">
        <v>68</v>
      </c>
      <c r="Z3345">
        <v>10</v>
      </c>
      <c r="AA3345">
        <v>5</v>
      </c>
      <c r="AB3345">
        <v>4</v>
      </c>
      <c r="AC3345">
        <v>9</v>
      </c>
      <c r="AD3345" t="s">
        <v>128</v>
      </c>
      <c r="AE3345" s="16">
        <v>4</v>
      </c>
      <c r="AF3345" s="16">
        <v>5</v>
      </c>
      <c r="AG3345" s="16">
        <v>4</v>
      </c>
      <c r="AH3345" s="16">
        <v>5</v>
      </c>
      <c r="AI3345" s="16">
        <v>2</v>
      </c>
      <c r="AJ3345" s="16"/>
      <c r="AK3345">
        <v>8</v>
      </c>
      <c r="AL3345" s="16">
        <v>8</v>
      </c>
      <c r="AM3345" s="16">
        <v>9</v>
      </c>
      <c r="AN3345" s="16">
        <v>8</v>
      </c>
      <c r="AO3345" s="16">
        <v>10</v>
      </c>
      <c r="AP3345" s="16">
        <v>9</v>
      </c>
      <c r="AQ3345" s="16">
        <v>1</v>
      </c>
      <c r="AR3345" s="16">
        <v>3</v>
      </c>
      <c r="AS3345" s="16">
        <v>4</v>
      </c>
      <c r="AT3345" s="16">
        <v>2</v>
      </c>
      <c r="AU3345">
        <v>1</v>
      </c>
      <c r="AV3345">
        <v>1</v>
      </c>
      <c r="AW3345">
        <v>0</v>
      </c>
      <c r="AX3345">
        <v>0</v>
      </c>
      <c r="AY3345">
        <v>0</v>
      </c>
      <c r="AZ3345">
        <v>0</v>
      </c>
    </row>
    <row r="3346" spans="1:52" x14ac:dyDescent="0.35">
      <c r="A3346">
        <v>18487</v>
      </c>
      <c r="B3346" t="s">
        <v>69</v>
      </c>
      <c r="C3346" t="s">
        <v>74</v>
      </c>
      <c r="D3346" t="s">
        <v>68</v>
      </c>
      <c r="E3346" t="s">
        <v>76</v>
      </c>
      <c r="F3346" t="s">
        <v>198</v>
      </c>
      <c r="G3346" t="s">
        <v>96</v>
      </c>
      <c r="H3346" t="s">
        <v>97</v>
      </c>
      <c r="I3346" t="s">
        <v>207</v>
      </c>
      <c r="J3346" t="s">
        <v>111</v>
      </c>
      <c r="K3346" t="s">
        <v>202</v>
      </c>
      <c r="L3346">
        <v>9</v>
      </c>
      <c r="X3346" s="16"/>
      <c r="Y3346" t="s">
        <v>69</v>
      </c>
      <c r="AB3346">
        <v>5</v>
      </c>
      <c r="AE3346" s="16"/>
      <c r="AF3346" s="16"/>
      <c r="AG3346" s="16"/>
      <c r="AH3346" s="16"/>
      <c r="AI3346" s="16"/>
      <c r="AJ3346" s="16"/>
      <c r="AK3346">
        <v>10</v>
      </c>
      <c r="AL3346" s="16">
        <v>9</v>
      </c>
      <c r="AM3346" s="16">
        <v>7</v>
      </c>
      <c r="AN3346" s="16">
        <v>7</v>
      </c>
      <c r="AO3346" s="16">
        <v>10</v>
      </c>
      <c r="AP3346" s="16">
        <v>9</v>
      </c>
      <c r="AQ3346" s="16">
        <v>1</v>
      </c>
      <c r="AR3346" s="16">
        <v>4</v>
      </c>
      <c r="AS3346" s="16">
        <v>2</v>
      </c>
      <c r="AT3346" s="16">
        <v>3</v>
      </c>
      <c r="AU3346">
        <v>1</v>
      </c>
      <c r="AV3346">
        <v>1</v>
      </c>
      <c r="AW3346">
        <v>0</v>
      </c>
      <c r="AX3346">
        <v>0</v>
      </c>
      <c r="AY3346">
        <v>0</v>
      </c>
      <c r="AZ3346">
        <v>0</v>
      </c>
    </row>
    <row r="3347" spans="1:52" x14ac:dyDescent="0.35">
      <c r="A3347">
        <v>18488</v>
      </c>
      <c r="B3347" t="s">
        <v>69</v>
      </c>
      <c r="C3347" t="s">
        <v>74</v>
      </c>
      <c r="D3347" t="s">
        <v>68</v>
      </c>
      <c r="E3347" t="s">
        <v>77</v>
      </c>
      <c r="F3347" t="s">
        <v>198</v>
      </c>
      <c r="G3347" t="s">
        <v>94</v>
      </c>
      <c r="H3347" t="s">
        <v>98</v>
      </c>
      <c r="I3347" t="s">
        <v>209</v>
      </c>
      <c r="J3347" t="s">
        <v>111</v>
      </c>
      <c r="K3347" t="s">
        <v>204</v>
      </c>
      <c r="L3347">
        <v>9</v>
      </c>
      <c r="X3347" s="16"/>
      <c r="Y3347" t="s">
        <v>69</v>
      </c>
      <c r="AB3347">
        <v>4</v>
      </c>
      <c r="AE3347" s="16"/>
      <c r="AF3347" s="16"/>
      <c r="AG3347" s="16"/>
      <c r="AH3347" s="16"/>
      <c r="AI3347" s="16"/>
      <c r="AJ3347" s="16"/>
      <c r="AK3347">
        <v>10</v>
      </c>
      <c r="AL3347" s="16">
        <v>9</v>
      </c>
      <c r="AM3347" s="16">
        <v>7</v>
      </c>
      <c r="AN3347" s="16">
        <v>7</v>
      </c>
      <c r="AO3347" s="16">
        <v>8</v>
      </c>
      <c r="AP3347" s="16">
        <v>9</v>
      </c>
      <c r="AQ3347" s="16">
        <v>1</v>
      </c>
      <c r="AR3347" s="16">
        <v>3</v>
      </c>
      <c r="AS3347" s="16">
        <v>2</v>
      </c>
      <c r="AT3347" s="16">
        <v>4</v>
      </c>
      <c r="AU3347">
        <v>0</v>
      </c>
      <c r="AV3347">
        <v>0</v>
      </c>
      <c r="AW3347">
        <v>0</v>
      </c>
      <c r="AX3347">
        <v>1</v>
      </c>
      <c r="AY3347">
        <v>0</v>
      </c>
      <c r="AZ3347">
        <v>0</v>
      </c>
    </row>
    <row r="3348" spans="1:52" x14ac:dyDescent="0.35">
      <c r="A3348">
        <v>18494</v>
      </c>
      <c r="B3348" t="s">
        <v>69</v>
      </c>
      <c r="C3348" t="s">
        <v>74</v>
      </c>
      <c r="D3348" t="s">
        <v>68</v>
      </c>
      <c r="E3348" t="s">
        <v>78</v>
      </c>
      <c r="F3348" t="s">
        <v>198</v>
      </c>
      <c r="G3348" t="s">
        <v>96</v>
      </c>
      <c r="H3348" t="s">
        <v>97</v>
      </c>
      <c r="I3348" t="s">
        <v>203</v>
      </c>
      <c r="J3348" t="s">
        <v>111</v>
      </c>
      <c r="K3348" t="s">
        <v>116</v>
      </c>
      <c r="L3348">
        <v>9</v>
      </c>
      <c r="X3348" s="16"/>
      <c r="Y3348" t="s">
        <v>69</v>
      </c>
      <c r="AB3348">
        <v>5</v>
      </c>
      <c r="AE3348" s="16"/>
      <c r="AF3348" s="16"/>
      <c r="AG3348" s="16"/>
      <c r="AH3348" s="16"/>
      <c r="AI3348" s="16"/>
      <c r="AJ3348" s="16"/>
      <c r="AK3348">
        <v>10</v>
      </c>
      <c r="AL3348" s="16">
        <v>10</v>
      </c>
      <c r="AM3348" s="16">
        <v>9</v>
      </c>
      <c r="AN3348" s="16">
        <v>9</v>
      </c>
      <c r="AO3348" s="16">
        <v>9</v>
      </c>
      <c r="AP3348" s="16">
        <v>9</v>
      </c>
      <c r="AQ3348" s="16">
        <v>1</v>
      </c>
      <c r="AR3348" s="16">
        <v>2</v>
      </c>
      <c r="AS3348" s="16">
        <v>4</v>
      </c>
      <c r="AT3348" s="16">
        <v>3</v>
      </c>
      <c r="AU3348">
        <v>1</v>
      </c>
      <c r="AV3348">
        <v>1</v>
      </c>
      <c r="AW3348">
        <v>1</v>
      </c>
      <c r="AX3348">
        <v>0</v>
      </c>
      <c r="AY3348">
        <v>0</v>
      </c>
      <c r="AZ3348">
        <v>0</v>
      </c>
    </row>
    <row r="3349" spans="1:52" x14ac:dyDescent="0.35">
      <c r="A3349">
        <v>18506</v>
      </c>
      <c r="B3349" t="s">
        <v>69</v>
      </c>
      <c r="C3349" t="s">
        <v>74</v>
      </c>
      <c r="D3349" t="s">
        <v>68</v>
      </c>
      <c r="E3349" t="s">
        <v>78</v>
      </c>
      <c r="F3349" t="s">
        <v>198</v>
      </c>
      <c r="G3349" t="s">
        <v>96</v>
      </c>
      <c r="H3349" t="s">
        <v>99</v>
      </c>
      <c r="I3349" t="s">
        <v>205</v>
      </c>
      <c r="J3349" t="s">
        <v>111</v>
      </c>
      <c r="K3349" t="s">
        <v>202</v>
      </c>
      <c r="L3349">
        <v>9</v>
      </c>
      <c r="X3349" s="16"/>
      <c r="Y3349" t="s">
        <v>68</v>
      </c>
      <c r="Z3349">
        <v>10</v>
      </c>
      <c r="AA3349">
        <v>4</v>
      </c>
      <c r="AB3349">
        <v>5</v>
      </c>
      <c r="AC3349">
        <v>9</v>
      </c>
      <c r="AD3349" t="s">
        <v>129</v>
      </c>
      <c r="AE3349" s="16">
        <v>4</v>
      </c>
      <c r="AF3349" s="16">
        <v>4</v>
      </c>
      <c r="AG3349" s="16">
        <v>5</v>
      </c>
      <c r="AH3349" s="16">
        <v>5</v>
      </c>
      <c r="AI3349" s="16"/>
      <c r="AJ3349" s="16">
        <v>2</v>
      </c>
      <c r="AK3349">
        <v>10</v>
      </c>
      <c r="AL3349" s="16">
        <v>10</v>
      </c>
      <c r="AM3349" s="16">
        <v>7</v>
      </c>
      <c r="AN3349" s="16">
        <v>8</v>
      </c>
      <c r="AO3349" s="16">
        <v>9</v>
      </c>
      <c r="AP3349" s="16">
        <v>9</v>
      </c>
      <c r="AQ3349" s="16">
        <v>3</v>
      </c>
      <c r="AR3349" s="16">
        <v>2</v>
      </c>
      <c r="AS3349" s="16">
        <v>1</v>
      </c>
      <c r="AT3349" s="16">
        <v>4</v>
      </c>
      <c r="AU3349">
        <v>1</v>
      </c>
      <c r="AV3349">
        <v>1</v>
      </c>
      <c r="AW3349">
        <v>0</v>
      </c>
      <c r="AX3349">
        <v>1</v>
      </c>
      <c r="AY3349">
        <v>0</v>
      </c>
      <c r="AZ3349">
        <v>0</v>
      </c>
    </row>
    <row r="3350" spans="1:52" x14ac:dyDescent="0.35">
      <c r="A3350">
        <v>18508</v>
      </c>
      <c r="B3350" t="s">
        <v>69</v>
      </c>
      <c r="C3350" t="s">
        <v>74</v>
      </c>
      <c r="D3350" t="s">
        <v>68</v>
      </c>
      <c r="E3350" t="s">
        <v>85</v>
      </c>
      <c r="F3350" t="s">
        <v>198</v>
      </c>
      <c r="G3350" t="s">
        <v>96</v>
      </c>
      <c r="H3350" t="s">
        <v>100</v>
      </c>
      <c r="I3350" t="s">
        <v>197</v>
      </c>
      <c r="J3350" t="s">
        <v>111</v>
      </c>
      <c r="K3350" t="s">
        <v>204</v>
      </c>
      <c r="L3350">
        <v>10</v>
      </c>
      <c r="X3350" s="16"/>
      <c r="Y3350" t="s">
        <v>68</v>
      </c>
      <c r="Z3350">
        <v>10</v>
      </c>
      <c r="AA3350">
        <v>5</v>
      </c>
      <c r="AB3350">
        <v>5</v>
      </c>
      <c r="AC3350">
        <v>9</v>
      </c>
      <c r="AD3350" t="s">
        <v>128</v>
      </c>
      <c r="AE3350" s="16">
        <v>5</v>
      </c>
      <c r="AF3350" s="16">
        <v>5</v>
      </c>
      <c r="AG3350" s="16">
        <v>5</v>
      </c>
      <c r="AH3350" s="16">
        <v>4</v>
      </c>
      <c r="AI3350" s="16">
        <v>1</v>
      </c>
      <c r="AJ3350" s="16"/>
      <c r="AK3350">
        <v>9</v>
      </c>
      <c r="AL3350" s="16">
        <v>10</v>
      </c>
      <c r="AM3350" s="16">
        <v>9</v>
      </c>
      <c r="AN3350" s="16">
        <v>10</v>
      </c>
      <c r="AO3350" s="16">
        <v>9</v>
      </c>
      <c r="AP3350" s="16">
        <v>10</v>
      </c>
      <c r="AQ3350" s="16">
        <v>1</v>
      </c>
      <c r="AR3350" s="16">
        <v>3</v>
      </c>
      <c r="AS3350" s="16">
        <v>2</v>
      </c>
      <c r="AT3350" s="16">
        <v>4</v>
      </c>
      <c r="AU3350">
        <v>1</v>
      </c>
      <c r="AV3350">
        <v>0</v>
      </c>
      <c r="AW3350">
        <v>0</v>
      </c>
      <c r="AX3350">
        <v>1</v>
      </c>
      <c r="AY3350">
        <v>0</v>
      </c>
      <c r="AZ3350">
        <v>0</v>
      </c>
    </row>
    <row r="3351" spans="1:52" x14ac:dyDescent="0.35">
      <c r="A3351">
        <v>18510</v>
      </c>
      <c r="B3351" t="s">
        <v>69</v>
      </c>
      <c r="C3351" t="s">
        <v>74</v>
      </c>
      <c r="D3351" t="s">
        <v>68</v>
      </c>
      <c r="E3351" t="s">
        <v>78</v>
      </c>
      <c r="F3351" t="s">
        <v>198</v>
      </c>
      <c r="G3351" t="s">
        <v>94</v>
      </c>
      <c r="H3351" t="s">
        <v>98</v>
      </c>
      <c r="I3351" t="s">
        <v>207</v>
      </c>
      <c r="J3351" t="s">
        <v>111</v>
      </c>
      <c r="K3351" t="s">
        <v>202</v>
      </c>
      <c r="L3351">
        <v>9</v>
      </c>
      <c r="X3351" s="16"/>
      <c r="Y3351" t="s">
        <v>68</v>
      </c>
      <c r="Z3351">
        <v>10</v>
      </c>
      <c r="AA3351">
        <v>4</v>
      </c>
      <c r="AB3351">
        <v>4</v>
      </c>
      <c r="AC3351">
        <v>9</v>
      </c>
      <c r="AD3351" t="s">
        <v>128</v>
      </c>
      <c r="AE3351" s="16">
        <v>5</v>
      </c>
      <c r="AF3351" s="16">
        <v>5</v>
      </c>
      <c r="AG3351" s="16">
        <v>5</v>
      </c>
      <c r="AH3351" s="16">
        <v>5</v>
      </c>
      <c r="AI3351" s="16">
        <v>1</v>
      </c>
      <c r="AJ3351" s="16"/>
      <c r="AK3351">
        <v>10</v>
      </c>
      <c r="AL3351" s="16">
        <v>9</v>
      </c>
      <c r="AM3351" s="16">
        <v>7</v>
      </c>
      <c r="AN3351" s="16">
        <v>8</v>
      </c>
      <c r="AO3351" s="16">
        <v>10</v>
      </c>
      <c r="AP3351" s="16">
        <v>9</v>
      </c>
      <c r="AQ3351" s="16">
        <v>3</v>
      </c>
      <c r="AR3351" s="16">
        <v>1</v>
      </c>
      <c r="AS3351" s="16">
        <v>2</v>
      </c>
      <c r="AT3351" s="16">
        <v>4</v>
      </c>
      <c r="AU3351">
        <v>0</v>
      </c>
      <c r="AV3351">
        <v>0</v>
      </c>
      <c r="AW3351">
        <v>0</v>
      </c>
      <c r="AX3351">
        <v>0</v>
      </c>
      <c r="AY3351">
        <v>1</v>
      </c>
      <c r="AZ3351">
        <v>0</v>
      </c>
    </row>
    <row r="3352" spans="1:52" x14ac:dyDescent="0.35">
      <c r="A3352">
        <v>18511</v>
      </c>
      <c r="B3352" t="s">
        <v>69</v>
      </c>
      <c r="C3352" t="s">
        <v>74</v>
      </c>
      <c r="D3352" t="s">
        <v>68</v>
      </c>
      <c r="E3352" t="s">
        <v>85</v>
      </c>
      <c r="F3352" t="s">
        <v>196</v>
      </c>
      <c r="G3352" t="s">
        <v>96</v>
      </c>
      <c r="H3352" t="s">
        <v>97</v>
      </c>
      <c r="I3352" t="s">
        <v>209</v>
      </c>
      <c r="J3352" t="s">
        <v>111</v>
      </c>
      <c r="K3352" t="s">
        <v>202</v>
      </c>
      <c r="L3352">
        <v>9</v>
      </c>
      <c r="X3352" s="16"/>
      <c r="Y3352" t="s">
        <v>69</v>
      </c>
      <c r="AB3352">
        <v>5</v>
      </c>
      <c r="AE3352" s="16"/>
      <c r="AF3352" s="16"/>
      <c r="AG3352" s="16"/>
      <c r="AH3352" s="16"/>
      <c r="AI3352" s="16"/>
      <c r="AJ3352" s="16"/>
      <c r="AK3352">
        <v>10</v>
      </c>
      <c r="AL3352" s="16">
        <v>9</v>
      </c>
      <c r="AM3352" s="16">
        <v>7</v>
      </c>
      <c r="AN3352" s="16">
        <v>7</v>
      </c>
      <c r="AO3352" s="16">
        <v>9</v>
      </c>
      <c r="AP3352" s="16">
        <v>10</v>
      </c>
      <c r="AQ3352" s="16">
        <v>1</v>
      </c>
      <c r="AR3352" s="16">
        <v>2</v>
      </c>
      <c r="AS3352" s="16">
        <v>3</v>
      </c>
      <c r="AT3352" s="16">
        <v>4</v>
      </c>
      <c r="AU3352">
        <v>1</v>
      </c>
      <c r="AV3352">
        <v>1</v>
      </c>
      <c r="AW3352">
        <v>0</v>
      </c>
      <c r="AX3352">
        <v>1</v>
      </c>
      <c r="AY3352">
        <v>0</v>
      </c>
      <c r="AZ3352">
        <v>0</v>
      </c>
    </row>
    <row r="3353" spans="1:52" x14ac:dyDescent="0.35">
      <c r="A3353">
        <v>18513</v>
      </c>
      <c r="B3353" t="s">
        <v>69</v>
      </c>
      <c r="C3353" t="s">
        <v>74</v>
      </c>
      <c r="D3353" t="s">
        <v>68</v>
      </c>
      <c r="E3353" t="s">
        <v>83</v>
      </c>
      <c r="F3353" t="s">
        <v>198</v>
      </c>
      <c r="G3353" t="s">
        <v>93</v>
      </c>
      <c r="H3353" t="s">
        <v>98</v>
      </c>
      <c r="I3353" t="s">
        <v>207</v>
      </c>
      <c r="J3353" t="s">
        <v>111</v>
      </c>
      <c r="K3353" t="s">
        <v>202</v>
      </c>
      <c r="L3353">
        <v>8</v>
      </c>
      <c r="X3353" s="16"/>
      <c r="Y3353" t="s">
        <v>68</v>
      </c>
      <c r="Z3353">
        <v>8</v>
      </c>
      <c r="AA3353">
        <v>4</v>
      </c>
      <c r="AB3353">
        <v>3</v>
      </c>
      <c r="AC3353">
        <v>10</v>
      </c>
      <c r="AD3353" t="s">
        <v>128</v>
      </c>
      <c r="AE3353" s="16">
        <v>4</v>
      </c>
      <c r="AF3353" s="16">
        <v>3</v>
      </c>
      <c r="AG3353" s="16">
        <v>4</v>
      </c>
      <c r="AH3353" s="16">
        <v>3</v>
      </c>
      <c r="AI3353" s="16">
        <v>1</v>
      </c>
      <c r="AJ3353" s="16"/>
      <c r="AK3353">
        <v>9</v>
      </c>
      <c r="AL3353" s="16">
        <v>9</v>
      </c>
      <c r="AM3353" s="16">
        <v>10</v>
      </c>
      <c r="AN3353" s="16">
        <v>8</v>
      </c>
      <c r="AO3353" s="16">
        <v>8</v>
      </c>
      <c r="AP3353" s="16">
        <v>10</v>
      </c>
      <c r="AQ3353" s="16">
        <v>1</v>
      </c>
      <c r="AR3353" s="16">
        <v>2</v>
      </c>
      <c r="AS3353" s="16">
        <v>4</v>
      </c>
      <c r="AT3353" s="16">
        <v>3</v>
      </c>
      <c r="AU3353">
        <v>1</v>
      </c>
      <c r="AV3353">
        <v>0</v>
      </c>
      <c r="AW3353">
        <v>0</v>
      </c>
      <c r="AX3353">
        <v>0</v>
      </c>
      <c r="AY3353">
        <v>0</v>
      </c>
      <c r="AZ3353">
        <v>0</v>
      </c>
    </row>
    <row r="3354" spans="1:52" x14ac:dyDescent="0.35">
      <c r="A3354">
        <v>18516</v>
      </c>
      <c r="B3354" t="s">
        <v>69</v>
      </c>
      <c r="C3354" t="s">
        <v>74</v>
      </c>
      <c r="D3354" t="s">
        <v>68</v>
      </c>
      <c r="E3354" t="s">
        <v>83</v>
      </c>
      <c r="F3354" t="s">
        <v>200</v>
      </c>
      <c r="G3354" t="s">
        <v>94</v>
      </c>
      <c r="H3354" t="s">
        <v>98</v>
      </c>
      <c r="I3354" t="s">
        <v>199</v>
      </c>
      <c r="J3354" t="s">
        <v>110</v>
      </c>
      <c r="K3354" t="s">
        <v>202</v>
      </c>
      <c r="L3354">
        <v>7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 t="s">
        <v>126</v>
      </c>
      <c r="X3354">
        <v>3</v>
      </c>
      <c r="Y3354" t="s">
        <v>68</v>
      </c>
      <c r="Z3354">
        <v>7</v>
      </c>
      <c r="AA3354">
        <v>2</v>
      </c>
      <c r="AB3354">
        <v>3</v>
      </c>
      <c r="AC3354">
        <v>8</v>
      </c>
      <c r="AD3354" t="s">
        <v>128</v>
      </c>
      <c r="AE3354" s="16">
        <v>4</v>
      </c>
      <c r="AF3354" s="16">
        <v>4</v>
      </c>
      <c r="AG3354" s="16">
        <v>4</v>
      </c>
      <c r="AH3354" s="16">
        <v>4</v>
      </c>
      <c r="AI3354" s="16">
        <v>1</v>
      </c>
      <c r="AJ3354" s="16"/>
      <c r="AL3354" s="16"/>
      <c r="AM3354" s="16"/>
      <c r="AN3354" s="16"/>
      <c r="AO3354" s="16"/>
      <c r="AP3354" s="16"/>
      <c r="AQ3354" s="16"/>
      <c r="AR3354" s="16"/>
      <c r="AS3354" s="16"/>
      <c r="AT3354" s="16"/>
      <c r="AU3354">
        <v>0</v>
      </c>
      <c r="AV3354">
        <v>0</v>
      </c>
      <c r="AW3354">
        <v>1</v>
      </c>
      <c r="AX3354">
        <v>0</v>
      </c>
      <c r="AY3354">
        <v>0</v>
      </c>
      <c r="AZ3354">
        <v>0</v>
      </c>
    </row>
    <row r="3355" spans="1:52" x14ac:dyDescent="0.35">
      <c r="A3355">
        <v>18519</v>
      </c>
      <c r="B3355" t="s">
        <v>69</v>
      </c>
      <c r="C3355" t="s">
        <v>74</v>
      </c>
      <c r="D3355" t="s">
        <v>68</v>
      </c>
      <c r="E3355" t="s">
        <v>75</v>
      </c>
      <c r="F3355" t="s">
        <v>196</v>
      </c>
      <c r="G3355" t="s">
        <v>96</v>
      </c>
      <c r="H3355" t="s">
        <v>98</v>
      </c>
      <c r="I3355" t="s">
        <v>206</v>
      </c>
      <c r="J3355" t="s">
        <v>110</v>
      </c>
      <c r="K3355" t="s">
        <v>204</v>
      </c>
      <c r="L3355">
        <v>7</v>
      </c>
      <c r="P3355">
        <v>8</v>
      </c>
      <c r="Q3355">
        <v>9</v>
      </c>
      <c r="R3355">
        <v>9</v>
      </c>
      <c r="S3355">
        <v>8</v>
      </c>
      <c r="T3355">
        <v>10</v>
      </c>
      <c r="U3355">
        <v>9</v>
      </c>
      <c r="V3355" t="s">
        <v>123</v>
      </c>
      <c r="X3355">
        <v>3</v>
      </c>
      <c r="Y3355" t="s">
        <v>69</v>
      </c>
      <c r="AB3355">
        <v>4</v>
      </c>
      <c r="AE3355" s="16"/>
      <c r="AF3355" s="16"/>
      <c r="AG3355" s="16"/>
      <c r="AH3355" s="16"/>
      <c r="AI3355" s="16"/>
      <c r="AJ3355" s="16"/>
      <c r="AL3355" s="16"/>
      <c r="AM3355" s="16"/>
      <c r="AN3355" s="16"/>
      <c r="AO3355" s="16"/>
      <c r="AP3355" s="16"/>
      <c r="AQ3355" s="16"/>
      <c r="AR3355" s="16"/>
      <c r="AS3355" s="16"/>
      <c r="AT3355" s="16"/>
      <c r="AU3355">
        <v>1</v>
      </c>
      <c r="AV3355">
        <v>1</v>
      </c>
      <c r="AW3355">
        <v>0</v>
      </c>
      <c r="AX3355">
        <v>0</v>
      </c>
      <c r="AY3355">
        <v>0</v>
      </c>
      <c r="AZ3355">
        <v>0</v>
      </c>
    </row>
    <row r="3356" spans="1:52" x14ac:dyDescent="0.35">
      <c r="A3356">
        <v>18524</v>
      </c>
      <c r="B3356" t="s">
        <v>69</v>
      </c>
      <c r="C3356" t="s">
        <v>74</v>
      </c>
      <c r="D3356" t="s">
        <v>68</v>
      </c>
      <c r="E3356" t="s">
        <v>76</v>
      </c>
      <c r="F3356" t="s">
        <v>196</v>
      </c>
      <c r="G3356" t="s">
        <v>93</v>
      </c>
      <c r="H3356" t="s">
        <v>98</v>
      </c>
      <c r="I3356" t="s">
        <v>209</v>
      </c>
      <c r="J3356" t="s">
        <v>110</v>
      </c>
      <c r="K3356" t="s">
        <v>202</v>
      </c>
      <c r="L3356">
        <v>9</v>
      </c>
      <c r="P3356">
        <v>9</v>
      </c>
      <c r="Q3356">
        <v>10</v>
      </c>
      <c r="R3356">
        <v>10</v>
      </c>
      <c r="S3356">
        <v>8</v>
      </c>
      <c r="T3356">
        <v>8</v>
      </c>
      <c r="U3356">
        <v>10</v>
      </c>
      <c r="V3356" t="s">
        <v>126</v>
      </c>
      <c r="X3356">
        <v>5</v>
      </c>
      <c r="Y3356" t="s">
        <v>69</v>
      </c>
      <c r="AB3356">
        <v>5</v>
      </c>
      <c r="AE3356" s="16"/>
      <c r="AF3356" s="16"/>
      <c r="AG3356" s="16"/>
      <c r="AH3356" s="16"/>
      <c r="AI3356" s="16"/>
      <c r="AJ3356" s="16"/>
      <c r="AL3356" s="16"/>
      <c r="AM3356" s="16"/>
      <c r="AN3356" s="16"/>
      <c r="AO3356" s="16"/>
      <c r="AP3356" s="16"/>
      <c r="AQ3356" s="16"/>
      <c r="AR3356" s="16"/>
      <c r="AS3356" s="16"/>
      <c r="AT3356" s="16"/>
      <c r="AU3356">
        <v>0</v>
      </c>
      <c r="AV3356">
        <v>1</v>
      </c>
      <c r="AW3356">
        <v>0</v>
      </c>
      <c r="AX3356">
        <v>1</v>
      </c>
      <c r="AY3356">
        <v>0</v>
      </c>
      <c r="AZ3356">
        <v>0</v>
      </c>
    </row>
    <row r="3357" spans="1:52" x14ac:dyDescent="0.35">
      <c r="A3357">
        <v>18529</v>
      </c>
      <c r="B3357" t="s">
        <v>69</v>
      </c>
      <c r="C3357" t="s">
        <v>74</v>
      </c>
      <c r="D3357" t="s">
        <v>68</v>
      </c>
      <c r="E3357" t="s">
        <v>81</v>
      </c>
      <c r="F3357" t="s">
        <v>198</v>
      </c>
      <c r="G3357" t="s">
        <v>96</v>
      </c>
      <c r="H3357" t="s">
        <v>98</v>
      </c>
      <c r="I3357" t="s">
        <v>197</v>
      </c>
      <c r="J3357" t="s">
        <v>110</v>
      </c>
      <c r="K3357" t="s">
        <v>116</v>
      </c>
      <c r="L3357">
        <v>10</v>
      </c>
      <c r="P3357">
        <v>10</v>
      </c>
      <c r="Q3357">
        <v>10</v>
      </c>
      <c r="R3357">
        <v>9</v>
      </c>
      <c r="S3357">
        <v>9</v>
      </c>
      <c r="T3357">
        <v>8</v>
      </c>
      <c r="U3357">
        <v>10</v>
      </c>
      <c r="V3357" t="s">
        <v>122</v>
      </c>
      <c r="X3357">
        <v>5</v>
      </c>
      <c r="Y3357" t="s">
        <v>68</v>
      </c>
      <c r="Z3357">
        <v>9</v>
      </c>
      <c r="AA3357">
        <v>5</v>
      </c>
      <c r="AB3357">
        <v>4</v>
      </c>
      <c r="AC3357">
        <v>8</v>
      </c>
      <c r="AD3357" t="s">
        <v>128</v>
      </c>
      <c r="AE3357" s="16">
        <v>4</v>
      </c>
      <c r="AF3357" s="16">
        <v>4</v>
      </c>
      <c r="AG3357" s="16">
        <v>5</v>
      </c>
      <c r="AH3357" s="16">
        <v>4</v>
      </c>
      <c r="AI3357" s="16">
        <v>1</v>
      </c>
      <c r="AJ3357" s="16"/>
      <c r="AL3357" s="16"/>
      <c r="AM3357" s="16"/>
      <c r="AN3357" s="16"/>
      <c r="AO3357" s="16"/>
      <c r="AP3357" s="16"/>
      <c r="AQ3357" s="16"/>
      <c r="AR3357" s="16"/>
      <c r="AS3357" s="16"/>
      <c r="AT3357" s="16"/>
      <c r="AU3357">
        <v>1</v>
      </c>
      <c r="AV3357">
        <v>0</v>
      </c>
      <c r="AW3357">
        <v>0</v>
      </c>
      <c r="AX3357">
        <v>1</v>
      </c>
      <c r="AY3357">
        <v>0</v>
      </c>
      <c r="AZ3357">
        <v>0</v>
      </c>
    </row>
    <row r="3358" spans="1:52" x14ac:dyDescent="0.35">
      <c r="A3358">
        <v>18530</v>
      </c>
      <c r="B3358" t="s">
        <v>69</v>
      </c>
      <c r="C3358" t="s">
        <v>74</v>
      </c>
      <c r="D3358" t="s">
        <v>68</v>
      </c>
      <c r="E3358" t="s">
        <v>76</v>
      </c>
      <c r="F3358" t="s">
        <v>198</v>
      </c>
      <c r="G3358" t="s">
        <v>95</v>
      </c>
      <c r="H3358" t="s">
        <v>98</v>
      </c>
      <c r="I3358" t="s">
        <v>203</v>
      </c>
      <c r="J3358" t="s">
        <v>110</v>
      </c>
      <c r="K3358" t="s">
        <v>202</v>
      </c>
      <c r="L3358">
        <v>9</v>
      </c>
      <c r="P3358">
        <v>9</v>
      </c>
      <c r="Q3358">
        <v>7</v>
      </c>
      <c r="R3358">
        <v>8</v>
      </c>
      <c r="S3358">
        <v>8</v>
      </c>
      <c r="T3358">
        <v>10</v>
      </c>
      <c r="U3358">
        <v>9</v>
      </c>
      <c r="V3358" t="s">
        <v>123</v>
      </c>
      <c r="X3358">
        <v>4</v>
      </c>
      <c r="Y3358" t="s">
        <v>69</v>
      </c>
      <c r="AB3358">
        <v>5</v>
      </c>
      <c r="AE3358" s="16"/>
      <c r="AF3358" s="16"/>
      <c r="AG3358" s="16"/>
      <c r="AH3358" s="16"/>
      <c r="AI3358" s="16"/>
      <c r="AJ3358" s="16"/>
      <c r="AL3358" s="16"/>
      <c r="AM3358" s="16"/>
      <c r="AN3358" s="16"/>
      <c r="AO3358" s="16"/>
      <c r="AP3358" s="16"/>
      <c r="AQ3358" s="16"/>
      <c r="AR3358" s="16"/>
      <c r="AS3358" s="16"/>
      <c r="AT3358" s="16"/>
      <c r="AU3358">
        <v>1</v>
      </c>
      <c r="AV3358">
        <v>1</v>
      </c>
      <c r="AW3358">
        <v>1</v>
      </c>
      <c r="AX3358">
        <v>0</v>
      </c>
      <c r="AY3358">
        <v>0</v>
      </c>
      <c r="AZ3358">
        <v>0</v>
      </c>
    </row>
    <row r="3359" spans="1:52" x14ac:dyDescent="0.35">
      <c r="A3359">
        <v>18532</v>
      </c>
      <c r="B3359" t="s">
        <v>69</v>
      </c>
      <c r="C3359" t="s">
        <v>74</v>
      </c>
      <c r="D3359" t="s">
        <v>68</v>
      </c>
      <c r="E3359" t="s">
        <v>78</v>
      </c>
      <c r="F3359" t="s">
        <v>198</v>
      </c>
      <c r="G3359" t="s">
        <v>96</v>
      </c>
      <c r="H3359" t="s">
        <v>98</v>
      </c>
      <c r="I3359" t="s">
        <v>201</v>
      </c>
      <c r="J3359" t="s">
        <v>111</v>
      </c>
      <c r="K3359" t="s">
        <v>116</v>
      </c>
      <c r="L3359">
        <v>10</v>
      </c>
      <c r="X3359" s="16"/>
      <c r="Y3359" t="s">
        <v>69</v>
      </c>
      <c r="AB3359">
        <v>5</v>
      </c>
      <c r="AE3359" s="16"/>
      <c r="AF3359" s="16"/>
      <c r="AG3359" s="16"/>
      <c r="AH3359" s="16"/>
      <c r="AI3359" s="16"/>
      <c r="AJ3359" s="16"/>
      <c r="AK3359">
        <v>8</v>
      </c>
      <c r="AL3359" s="16">
        <v>8</v>
      </c>
      <c r="AM3359" s="16">
        <v>8</v>
      </c>
      <c r="AN3359" s="16">
        <v>9</v>
      </c>
      <c r="AO3359" s="16">
        <v>8</v>
      </c>
      <c r="AP3359" s="16">
        <v>10</v>
      </c>
      <c r="AQ3359" s="16">
        <v>2</v>
      </c>
      <c r="AR3359" s="16">
        <v>1</v>
      </c>
      <c r="AS3359" s="16">
        <v>4</v>
      </c>
      <c r="AT3359" s="16">
        <v>3</v>
      </c>
      <c r="AU3359">
        <v>1</v>
      </c>
      <c r="AV3359">
        <v>0</v>
      </c>
      <c r="AW3359">
        <v>0</v>
      </c>
      <c r="AX3359">
        <v>1</v>
      </c>
      <c r="AY3359">
        <v>0</v>
      </c>
      <c r="AZ3359">
        <v>0</v>
      </c>
    </row>
    <row r="3360" spans="1:52" x14ac:dyDescent="0.35">
      <c r="A3360">
        <v>18536</v>
      </c>
      <c r="B3360" t="s">
        <v>69</v>
      </c>
      <c r="C3360" t="s">
        <v>74</v>
      </c>
      <c r="D3360" t="s">
        <v>68</v>
      </c>
      <c r="E3360" t="s">
        <v>86</v>
      </c>
      <c r="F3360" t="s">
        <v>198</v>
      </c>
      <c r="G3360" t="s">
        <v>96</v>
      </c>
      <c r="H3360" t="s">
        <v>97</v>
      </c>
      <c r="I3360" t="s">
        <v>201</v>
      </c>
      <c r="J3360" t="s">
        <v>111</v>
      </c>
      <c r="K3360" t="s">
        <v>204</v>
      </c>
      <c r="L3360">
        <v>6</v>
      </c>
      <c r="X3360" s="16"/>
      <c r="Y3360" t="s">
        <v>69</v>
      </c>
      <c r="AB3360">
        <v>3</v>
      </c>
      <c r="AE3360" s="16"/>
      <c r="AF3360" s="16"/>
      <c r="AG3360" s="16"/>
      <c r="AH3360" s="16"/>
      <c r="AI3360" s="16"/>
      <c r="AJ3360" s="16"/>
      <c r="AK3360">
        <v>8</v>
      </c>
      <c r="AL3360" s="16">
        <v>9</v>
      </c>
      <c r="AM3360" s="16">
        <v>8</v>
      </c>
      <c r="AN3360" s="16">
        <v>9</v>
      </c>
      <c r="AO3360" s="16">
        <v>8</v>
      </c>
      <c r="AP3360" s="16">
        <v>8</v>
      </c>
      <c r="AQ3360" s="16">
        <v>2</v>
      </c>
      <c r="AR3360" s="16">
        <v>4</v>
      </c>
      <c r="AS3360" s="16">
        <v>3</v>
      </c>
      <c r="AT3360" s="16">
        <v>1</v>
      </c>
      <c r="AU3360">
        <v>1</v>
      </c>
      <c r="AV3360">
        <v>1</v>
      </c>
      <c r="AW3360">
        <v>1</v>
      </c>
      <c r="AX3360">
        <v>0</v>
      </c>
      <c r="AY3360">
        <v>0</v>
      </c>
      <c r="AZ3360">
        <v>0</v>
      </c>
    </row>
    <row r="3361" spans="1:52" x14ac:dyDescent="0.35">
      <c r="A3361">
        <v>18537</v>
      </c>
      <c r="B3361" t="s">
        <v>69</v>
      </c>
      <c r="C3361" t="s">
        <v>74</v>
      </c>
      <c r="D3361" t="s">
        <v>68</v>
      </c>
      <c r="E3361" t="s">
        <v>76</v>
      </c>
      <c r="F3361" t="s">
        <v>196</v>
      </c>
      <c r="G3361" t="s">
        <v>96</v>
      </c>
      <c r="H3361" t="s">
        <v>97</v>
      </c>
      <c r="I3361" t="s">
        <v>197</v>
      </c>
      <c r="J3361" t="s">
        <v>112</v>
      </c>
      <c r="K3361" t="s">
        <v>202</v>
      </c>
      <c r="L3361">
        <v>8</v>
      </c>
      <c r="X3361" s="16"/>
      <c r="Y3361" t="s">
        <v>69</v>
      </c>
      <c r="AB3361">
        <v>5</v>
      </c>
      <c r="AE3361" s="16"/>
      <c r="AF3361" s="16"/>
      <c r="AG3361" s="16"/>
      <c r="AH3361" s="16"/>
      <c r="AI3361" s="16"/>
      <c r="AJ3361" s="16"/>
      <c r="AK3361">
        <v>9</v>
      </c>
      <c r="AL3361" s="16">
        <v>8</v>
      </c>
      <c r="AM3361" s="16">
        <v>7</v>
      </c>
      <c r="AN3361" s="16">
        <v>9</v>
      </c>
      <c r="AO3361" s="16">
        <v>9</v>
      </c>
      <c r="AP3361" s="16">
        <v>9</v>
      </c>
      <c r="AQ3361" s="16">
        <v>2</v>
      </c>
      <c r="AR3361" s="16">
        <v>4</v>
      </c>
      <c r="AS3361" s="16">
        <v>1</v>
      </c>
      <c r="AT3361" s="16">
        <v>3</v>
      </c>
      <c r="AU3361">
        <v>1</v>
      </c>
      <c r="AV3361">
        <v>0</v>
      </c>
      <c r="AW3361">
        <v>0</v>
      </c>
      <c r="AX3361">
        <v>0</v>
      </c>
      <c r="AY3361">
        <v>0</v>
      </c>
      <c r="AZ3361">
        <v>0</v>
      </c>
    </row>
    <row r="3362" spans="1:52" x14ac:dyDescent="0.35">
      <c r="A3362">
        <v>18539</v>
      </c>
      <c r="B3362" t="s">
        <v>69</v>
      </c>
      <c r="C3362" t="s">
        <v>74</v>
      </c>
      <c r="D3362" t="s">
        <v>68</v>
      </c>
      <c r="E3362" t="s">
        <v>85</v>
      </c>
      <c r="F3362" t="s">
        <v>208</v>
      </c>
      <c r="G3362" t="s">
        <v>96</v>
      </c>
      <c r="H3362" t="s">
        <v>98</v>
      </c>
      <c r="I3362" t="s">
        <v>201</v>
      </c>
      <c r="J3362" t="s">
        <v>111</v>
      </c>
      <c r="K3362" t="s">
        <v>202</v>
      </c>
      <c r="L3362">
        <v>9</v>
      </c>
      <c r="X3362" s="16"/>
      <c r="Y3362" t="s">
        <v>69</v>
      </c>
      <c r="AB3362">
        <v>5</v>
      </c>
      <c r="AE3362" s="16"/>
      <c r="AF3362" s="16"/>
      <c r="AG3362" s="16"/>
      <c r="AH3362" s="16"/>
      <c r="AI3362" s="16"/>
      <c r="AJ3362" s="16"/>
      <c r="AK3362">
        <v>10</v>
      </c>
      <c r="AL3362" s="16">
        <v>10</v>
      </c>
      <c r="AM3362" s="16">
        <v>8</v>
      </c>
      <c r="AN3362" s="16">
        <v>10</v>
      </c>
      <c r="AO3362" s="16">
        <v>7</v>
      </c>
      <c r="AP3362" s="16">
        <v>10</v>
      </c>
      <c r="AQ3362" s="16">
        <v>2</v>
      </c>
      <c r="AR3362" s="16">
        <v>1</v>
      </c>
      <c r="AS3362" s="16">
        <v>4</v>
      </c>
      <c r="AT3362" s="16">
        <v>3</v>
      </c>
      <c r="AU3362">
        <v>1</v>
      </c>
      <c r="AV3362">
        <v>1</v>
      </c>
      <c r="AW3362">
        <v>1</v>
      </c>
      <c r="AX3362">
        <v>1</v>
      </c>
      <c r="AY3362">
        <v>0</v>
      </c>
      <c r="AZ3362">
        <v>0</v>
      </c>
    </row>
    <row r="3363" spans="1:52" x14ac:dyDescent="0.35">
      <c r="A3363">
        <v>18544</v>
      </c>
      <c r="B3363" t="s">
        <v>69</v>
      </c>
      <c r="C3363" t="s">
        <v>74</v>
      </c>
      <c r="D3363" t="s">
        <v>68</v>
      </c>
      <c r="E3363" t="s">
        <v>83</v>
      </c>
      <c r="F3363" t="s">
        <v>198</v>
      </c>
      <c r="G3363" t="s">
        <v>96</v>
      </c>
      <c r="H3363" t="s">
        <v>97</v>
      </c>
      <c r="I3363" t="s">
        <v>203</v>
      </c>
      <c r="J3363" t="s">
        <v>111</v>
      </c>
      <c r="K3363" t="s">
        <v>116</v>
      </c>
      <c r="L3363">
        <v>8</v>
      </c>
      <c r="X3363" s="16"/>
      <c r="Y3363" t="s">
        <v>68</v>
      </c>
      <c r="Z3363">
        <v>7</v>
      </c>
      <c r="AA3363">
        <v>3</v>
      </c>
      <c r="AB3363">
        <v>5</v>
      </c>
      <c r="AC3363">
        <v>7</v>
      </c>
      <c r="AD3363" t="s">
        <v>128</v>
      </c>
      <c r="AE3363" s="16">
        <v>5</v>
      </c>
      <c r="AF3363" s="16">
        <v>4</v>
      </c>
      <c r="AG3363" s="16">
        <v>4</v>
      </c>
      <c r="AH3363" s="16">
        <v>5</v>
      </c>
      <c r="AI3363" s="16">
        <v>1</v>
      </c>
      <c r="AJ3363" s="16"/>
      <c r="AK3363">
        <v>7</v>
      </c>
      <c r="AL3363" s="16">
        <v>9</v>
      </c>
      <c r="AM3363" s="16">
        <v>10</v>
      </c>
      <c r="AN3363" s="16">
        <v>7</v>
      </c>
      <c r="AO3363" s="16">
        <v>9</v>
      </c>
      <c r="AP3363" s="16">
        <v>10</v>
      </c>
      <c r="AQ3363" s="16">
        <v>1</v>
      </c>
      <c r="AR3363" s="16">
        <v>4</v>
      </c>
      <c r="AS3363" s="16">
        <v>2</v>
      </c>
      <c r="AT3363" s="16">
        <v>3</v>
      </c>
      <c r="AU3363">
        <v>1</v>
      </c>
      <c r="AV3363">
        <v>1</v>
      </c>
      <c r="AW3363">
        <v>0</v>
      </c>
      <c r="AX3363">
        <v>0</v>
      </c>
      <c r="AY3363">
        <v>0</v>
      </c>
      <c r="AZ3363">
        <v>0</v>
      </c>
    </row>
    <row r="3364" spans="1:52" x14ac:dyDescent="0.35">
      <c r="A3364">
        <v>18551</v>
      </c>
      <c r="B3364" t="s">
        <v>69</v>
      </c>
      <c r="C3364" t="s">
        <v>74</v>
      </c>
      <c r="D3364" t="s">
        <v>68</v>
      </c>
      <c r="E3364" t="s">
        <v>80</v>
      </c>
      <c r="F3364" t="s">
        <v>198</v>
      </c>
      <c r="G3364" t="s">
        <v>94</v>
      </c>
      <c r="H3364" t="s">
        <v>98</v>
      </c>
      <c r="I3364" t="s">
        <v>203</v>
      </c>
      <c r="J3364" t="s">
        <v>111</v>
      </c>
      <c r="K3364" t="s">
        <v>202</v>
      </c>
      <c r="L3364">
        <v>9</v>
      </c>
      <c r="X3364" s="16"/>
      <c r="Y3364" t="s">
        <v>68</v>
      </c>
      <c r="Z3364">
        <v>10</v>
      </c>
      <c r="AA3364">
        <v>5</v>
      </c>
      <c r="AB3364">
        <v>4</v>
      </c>
      <c r="AC3364">
        <v>9</v>
      </c>
      <c r="AD3364" t="s">
        <v>128</v>
      </c>
      <c r="AE3364" s="16">
        <v>4</v>
      </c>
      <c r="AF3364" s="16">
        <v>4</v>
      </c>
      <c r="AG3364" s="16">
        <v>5</v>
      </c>
      <c r="AH3364" s="16">
        <v>4</v>
      </c>
      <c r="AI3364" s="16">
        <v>1</v>
      </c>
      <c r="AJ3364" s="16"/>
      <c r="AK3364">
        <v>10</v>
      </c>
      <c r="AL3364" s="16">
        <v>10</v>
      </c>
      <c r="AM3364" s="16">
        <v>8</v>
      </c>
      <c r="AN3364" s="16">
        <v>10</v>
      </c>
      <c r="AO3364" s="16">
        <v>9</v>
      </c>
      <c r="AP3364" s="16">
        <v>9</v>
      </c>
      <c r="AQ3364" s="16">
        <v>2</v>
      </c>
      <c r="AR3364" s="16">
        <v>4</v>
      </c>
      <c r="AS3364" s="16">
        <v>1</v>
      </c>
      <c r="AT3364" s="16">
        <v>3</v>
      </c>
      <c r="AU3364">
        <v>1</v>
      </c>
      <c r="AV3364">
        <v>0</v>
      </c>
      <c r="AW3364">
        <v>1</v>
      </c>
      <c r="AX3364">
        <v>1</v>
      </c>
      <c r="AY3364">
        <v>0</v>
      </c>
      <c r="AZ3364">
        <v>0</v>
      </c>
    </row>
    <row r="3365" spans="1:52" x14ac:dyDescent="0.35">
      <c r="A3365">
        <v>18552</v>
      </c>
      <c r="B3365" t="s">
        <v>69</v>
      </c>
      <c r="C3365" t="s">
        <v>74</v>
      </c>
      <c r="D3365" t="s">
        <v>68</v>
      </c>
      <c r="E3365" t="s">
        <v>78</v>
      </c>
      <c r="F3365" t="s">
        <v>200</v>
      </c>
      <c r="G3365" t="s">
        <v>94</v>
      </c>
      <c r="H3365" t="s">
        <v>98</v>
      </c>
      <c r="I3365" t="s">
        <v>203</v>
      </c>
      <c r="J3365" t="s">
        <v>111</v>
      </c>
      <c r="K3365" t="s">
        <v>204</v>
      </c>
      <c r="L3365">
        <v>10</v>
      </c>
      <c r="X3365" s="16"/>
      <c r="Y3365" t="s">
        <v>69</v>
      </c>
      <c r="AB3365">
        <v>5</v>
      </c>
      <c r="AE3365" s="16"/>
      <c r="AF3365" s="16"/>
      <c r="AG3365" s="16"/>
      <c r="AH3365" s="16"/>
      <c r="AI3365" s="16"/>
      <c r="AJ3365" s="16"/>
      <c r="AK3365">
        <v>9</v>
      </c>
      <c r="AL3365" s="16">
        <v>9</v>
      </c>
      <c r="AM3365" s="16">
        <v>10</v>
      </c>
      <c r="AN3365" s="16">
        <v>9</v>
      </c>
      <c r="AO3365" s="16">
        <v>10</v>
      </c>
      <c r="AP3365" s="16">
        <v>9</v>
      </c>
      <c r="AQ3365" s="16">
        <v>2</v>
      </c>
      <c r="AR3365" s="16">
        <v>1</v>
      </c>
      <c r="AS3365" s="16">
        <v>3</v>
      </c>
      <c r="AT3365" s="16">
        <v>4</v>
      </c>
      <c r="AU3365">
        <v>1</v>
      </c>
      <c r="AV3365">
        <v>1</v>
      </c>
      <c r="AW3365">
        <v>1</v>
      </c>
      <c r="AX3365">
        <v>1</v>
      </c>
      <c r="AY3365">
        <v>0</v>
      </c>
      <c r="AZ3365">
        <v>0</v>
      </c>
    </row>
    <row r="3366" spans="1:52" x14ac:dyDescent="0.35">
      <c r="A3366">
        <v>18553</v>
      </c>
      <c r="B3366" t="s">
        <v>69</v>
      </c>
      <c r="C3366" t="s">
        <v>74</v>
      </c>
      <c r="D3366" t="s">
        <v>68</v>
      </c>
      <c r="E3366" t="s">
        <v>80</v>
      </c>
      <c r="F3366" t="s">
        <v>198</v>
      </c>
      <c r="G3366" t="s">
        <v>96</v>
      </c>
      <c r="H3366" t="s">
        <v>97</v>
      </c>
      <c r="I3366" t="s">
        <v>209</v>
      </c>
      <c r="J3366" t="s">
        <v>111</v>
      </c>
      <c r="K3366" t="s">
        <v>116</v>
      </c>
      <c r="L3366">
        <v>9</v>
      </c>
      <c r="X3366" s="16"/>
      <c r="Y3366" t="s">
        <v>69</v>
      </c>
      <c r="AB3366">
        <v>4</v>
      </c>
      <c r="AE3366" s="16"/>
      <c r="AF3366" s="16"/>
      <c r="AG3366" s="16"/>
      <c r="AH3366" s="16"/>
      <c r="AI3366" s="16"/>
      <c r="AJ3366" s="16"/>
      <c r="AK3366">
        <v>10</v>
      </c>
      <c r="AL3366" s="16">
        <v>10</v>
      </c>
      <c r="AM3366" s="16">
        <v>10</v>
      </c>
      <c r="AN3366" s="16">
        <v>10</v>
      </c>
      <c r="AO3366" s="16">
        <v>9</v>
      </c>
      <c r="AP3366" s="16">
        <v>9</v>
      </c>
      <c r="AQ3366" s="16">
        <v>3</v>
      </c>
      <c r="AR3366" s="16">
        <v>1</v>
      </c>
      <c r="AS3366" s="16">
        <v>4</v>
      </c>
      <c r="AT3366" s="16">
        <v>2</v>
      </c>
      <c r="AU3366">
        <v>0</v>
      </c>
      <c r="AV3366">
        <v>0</v>
      </c>
      <c r="AW3366">
        <v>0</v>
      </c>
      <c r="AX3366">
        <v>1</v>
      </c>
      <c r="AY3366">
        <v>0</v>
      </c>
      <c r="AZ3366">
        <v>0</v>
      </c>
    </row>
    <row r="3367" spans="1:52" x14ac:dyDescent="0.35">
      <c r="A3367">
        <v>18554</v>
      </c>
      <c r="B3367" t="s">
        <v>69</v>
      </c>
      <c r="C3367" t="s">
        <v>74</v>
      </c>
      <c r="D3367" t="s">
        <v>68</v>
      </c>
      <c r="E3367" t="s">
        <v>76</v>
      </c>
      <c r="F3367" t="s">
        <v>198</v>
      </c>
      <c r="G3367" t="s">
        <v>95</v>
      </c>
      <c r="H3367" t="s">
        <v>98</v>
      </c>
      <c r="I3367" t="s">
        <v>207</v>
      </c>
      <c r="J3367" t="s">
        <v>111</v>
      </c>
      <c r="K3367" t="s">
        <v>202</v>
      </c>
      <c r="L3367">
        <v>8</v>
      </c>
      <c r="X3367" s="16"/>
      <c r="Y3367" t="s">
        <v>68</v>
      </c>
      <c r="Z3367">
        <v>10</v>
      </c>
      <c r="AA3367">
        <v>4</v>
      </c>
      <c r="AB3367">
        <v>3</v>
      </c>
      <c r="AC3367">
        <v>7</v>
      </c>
      <c r="AD3367" t="s">
        <v>129</v>
      </c>
      <c r="AE3367" s="16">
        <v>5</v>
      </c>
      <c r="AF3367" s="16">
        <v>4</v>
      </c>
      <c r="AG3367" s="16">
        <v>5</v>
      </c>
      <c r="AH3367" s="16">
        <v>4</v>
      </c>
      <c r="AI3367" s="16"/>
      <c r="AJ3367" s="16">
        <v>1</v>
      </c>
      <c r="AK3367">
        <v>7</v>
      </c>
      <c r="AL3367" s="16">
        <v>9</v>
      </c>
      <c r="AM3367" s="16">
        <v>9</v>
      </c>
      <c r="AN3367" s="16">
        <v>8</v>
      </c>
      <c r="AO3367" s="16">
        <v>10</v>
      </c>
      <c r="AP3367" s="16">
        <v>8</v>
      </c>
      <c r="AQ3367" s="16">
        <v>1</v>
      </c>
      <c r="AR3367" s="16">
        <v>4</v>
      </c>
      <c r="AS3367" s="16">
        <v>2</v>
      </c>
      <c r="AT3367" s="16">
        <v>3</v>
      </c>
      <c r="AU3367">
        <v>0</v>
      </c>
      <c r="AV3367">
        <v>0</v>
      </c>
      <c r="AW3367">
        <v>0</v>
      </c>
      <c r="AX3367">
        <v>0</v>
      </c>
      <c r="AY3367">
        <v>1</v>
      </c>
      <c r="AZ3367">
        <v>0</v>
      </c>
    </row>
    <row r="3368" spans="1:52" x14ac:dyDescent="0.35">
      <c r="A3368">
        <v>18556</v>
      </c>
      <c r="B3368" t="s">
        <v>69</v>
      </c>
      <c r="C3368" t="s">
        <v>74</v>
      </c>
      <c r="D3368" t="s">
        <v>68</v>
      </c>
      <c r="E3368" t="s">
        <v>86</v>
      </c>
      <c r="F3368" t="s">
        <v>200</v>
      </c>
      <c r="G3368" t="s">
        <v>93</v>
      </c>
      <c r="H3368" t="s">
        <v>98</v>
      </c>
      <c r="I3368" t="s">
        <v>201</v>
      </c>
      <c r="J3368" t="s">
        <v>111</v>
      </c>
      <c r="K3368" t="s">
        <v>204</v>
      </c>
      <c r="L3368">
        <v>10</v>
      </c>
      <c r="X3368" s="16"/>
      <c r="Y3368" t="s">
        <v>69</v>
      </c>
      <c r="AB3368">
        <v>4</v>
      </c>
      <c r="AE3368" s="16"/>
      <c r="AF3368" s="16"/>
      <c r="AG3368" s="16"/>
      <c r="AH3368" s="16"/>
      <c r="AI3368" s="16"/>
      <c r="AJ3368" s="16"/>
      <c r="AK3368">
        <v>9</v>
      </c>
      <c r="AL3368" s="16">
        <v>8</v>
      </c>
      <c r="AM3368" s="16">
        <v>9</v>
      </c>
      <c r="AN3368" s="16">
        <v>9</v>
      </c>
      <c r="AO3368" s="16">
        <v>10</v>
      </c>
      <c r="AP3368" s="16">
        <v>9</v>
      </c>
      <c r="AQ3368" s="16">
        <v>4</v>
      </c>
      <c r="AR3368" s="16">
        <v>3</v>
      </c>
      <c r="AS3368" s="16">
        <v>2</v>
      </c>
      <c r="AT3368" s="16">
        <v>1</v>
      </c>
      <c r="AU3368">
        <v>0</v>
      </c>
      <c r="AV3368">
        <v>0</v>
      </c>
      <c r="AW3368">
        <v>1</v>
      </c>
      <c r="AX3368">
        <v>1</v>
      </c>
      <c r="AY3368">
        <v>0</v>
      </c>
      <c r="AZ3368">
        <v>0</v>
      </c>
    </row>
    <row r="3369" spans="1:52" x14ac:dyDescent="0.35">
      <c r="A3369">
        <v>18561</v>
      </c>
      <c r="B3369" t="s">
        <v>69</v>
      </c>
      <c r="C3369" t="s">
        <v>74</v>
      </c>
      <c r="D3369" t="s">
        <v>68</v>
      </c>
      <c r="E3369" t="s">
        <v>80</v>
      </c>
      <c r="F3369" t="s">
        <v>198</v>
      </c>
      <c r="G3369" t="s">
        <v>96</v>
      </c>
      <c r="H3369" t="s">
        <v>97</v>
      </c>
      <c r="I3369" t="s">
        <v>209</v>
      </c>
      <c r="J3369" t="s">
        <v>111</v>
      </c>
      <c r="K3369" t="s">
        <v>116</v>
      </c>
      <c r="L3369">
        <v>5</v>
      </c>
      <c r="X3369" s="16"/>
      <c r="Y3369" t="s">
        <v>69</v>
      </c>
      <c r="AB3369">
        <v>4</v>
      </c>
      <c r="AE3369" s="16"/>
      <c r="AF3369" s="16"/>
      <c r="AG3369" s="16"/>
      <c r="AH3369" s="16"/>
      <c r="AI3369" s="16"/>
      <c r="AJ3369" s="16"/>
      <c r="AK3369">
        <v>3</v>
      </c>
      <c r="AL3369" s="16">
        <v>5</v>
      </c>
      <c r="AM3369" s="16">
        <v>7</v>
      </c>
      <c r="AN3369" s="16">
        <v>5</v>
      </c>
      <c r="AO3369" s="16">
        <v>6</v>
      </c>
      <c r="AP3369" s="16">
        <v>6</v>
      </c>
      <c r="AQ3369" s="16">
        <v>1</v>
      </c>
      <c r="AR3369" s="16">
        <v>3</v>
      </c>
      <c r="AS3369" s="16">
        <v>2</v>
      </c>
      <c r="AT3369" s="16">
        <v>4</v>
      </c>
      <c r="AU3369">
        <v>1</v>
      </c>
      <c r="AV3369">
        <v>0</v>
      </c>
      <c r="AW3369">
        <v>0</v>
      </c>
      <c r="AX3369">
        <v>0</v>
      </c>
      <c r="AY3369">
        <v>0</v>
      </c>
      <c r="AZ3369">
        <v>0</v>
      </c>
    </row>
    <row r="3370" spans="1:52" x14ac:dyDescent="0.35">
      <c r="A3370">
        <v>18565</v>
      </c>
      <c r="B3370" t="s">
        <v>69</v>
      </c>
      <c r="C3370" t="s">
        <v>74</v>
      </c>
      <c r="D3370" t="s">
        <v>68</v>
      </c>
      <c r="E3370" t="s">
        <v>85</v>
      </c>
      <c r="F3370" t="s">
        <v>198</v>
      </c>
      <c r="G3370" t="s">
        <v>96</v>
      </c>
      <c r="H3370" t="s">
        <v>98</v>
      </c>
      <c r="I3370" t="s">
        <v>197</v>
      </c>
      <c r="J3370" t="s">
        <v>110</v>
      </c>
      <c r="K3370" t="s">
        <v>204</v>
      </c>
      <c r="L3370">
        <v>7</v>
      </c>
      <c r="P3370">
        <v>9</v>
      </c>
      <c r="Q3370">
        <v>10</v>
      </c>
      <c r="R3370">
        <v>9</v>
      </c>
      <c r="S3370">
        <v>8</v>
      </c>
      <c r="T3370">
        <v>8</v>
      </c>
      <c r="U3370">
        <v>10</v>
      </c>
      <c r="V3370" t="s">
        <v>123</v>
      </c>
      <c r="X3370">
        <v>5</v>
      </c>
      <c r="Y3370" t="s">
        <v>69</v>
      </c>
      <c r="AB3370">
        <v>3</v>
      </c>
      <c r="AE3370" s="16"/>
      <c r="AF3370" s="16"/>
      <c r="AG3370" s="16"/>
      <c r="AH3370" s="16"/>
      <c r="AI3370" s="16"/>
      <c r="AJ3370" s="16"/>
      <c r="AL3370" s="16"/>
      <c r="AM3370" s="16"/>
      <c r="AN3370" s="16"/>
      <c r="AO3370" s="16"/>
      <c r="AP3370" s="16"/>
      <c r="AQ3370" s="16"/>
      <c r="AR3370" s="16"/>
      <c r="AS3370" s="16"/>
      <c r="AT3370" s="16"/>
      <c r="AU3370">
        <v>1</v>
      </c>
      <c r="AV3370">
        <v>0</v>
      </c>
      <c r="AW3370">
        <v>0</v>
      </c>
      <c r="AX3370">
        <v>1</v>
      </c>
      <c r="AY3370">
        <v>0</v>
      </c>
      <c r="AZ3370">
        <v>0</v>
      </c>
    </row>
    <row r="3371" spans="1:52" x14ac:dyDescent="0.35">
      <c r="A3371">
        <v>18566</v>
      </c>
      <c r="B3371" t="s">
        <v>69</v>
      </c>
      <c r="C3371" t="s">
        <v>74</v>
      </c>
      <c r="D3371" t="s">
        <v>68</v>
      </c>
      <c r="E3371" t="s">
        <v>81</v>
      </c>
      <c r="F3371" t="s">
        <v>200</v>
      </c>
      <c r="G3371" t="s">
        <v>94</v>
      </c>
      <c r="H3371" t="s">
        <v>98</v>
      </c>
      <c r="I3371" t="s">
        <v>199</v>
      </c>
      <c r="J3371" t="s">
        <v>111</v>
      </c>
      <c r="K3371" t="s">
        <v>204</v>
      </c>
      <c r="L3371">
        <v>9</v>
      </c>
      <c r="X3371" s="16"/>
      <c r="Y3371" t="s">
        <v>68</v>
      </c>
      <c r="Z3371">
        <v>10</v>
      </c>
      <c r="AA3371">
        <v>4</v>
      </c>
      <c r="AB3371">
        <v>4</v>
      </c>
      <c r="AC3371">
        <v>10</v>
      </c>
      <c r="AD3371" t="s">
        <v>129</v>
      </c>
      <c r="AE3371" s="16">
        <v>4</v>
      </c>
      <c r="AF3371" s="16">
        <v>4</v>
      </c>
      <c r="AG3371" s="16">
        <v>5</v>
      </c>
      <c r="AH3371" s="16">
        <v>5</v>
      </c>
      <c r="AI3371" s="16"/>
      <c r="AJ3371" s="16">
        <v>2</v>
      </c>
      <c r="AK3371">
        <v>8</v>
      </c>
      <c r="AL3371" s="16">
        <v>8</v>
      </c>
      <c r="AM3371" s="16">
        <v>8</v>
      </c>
      <c r="AN3371" s="16">
        <v>8</v>
      </c>
      <c r="AO3371" s="16">
        <v>8</v>
      </c>
      <c r="AP3371" s="16">
        <v>8</v>
      </c>
      <c r="AQ3371" s="16">
        <v>3</v>
      </c>
      <c r="AR3371" s="16">
        <v>4</v>
      </c>
      <c r="AS3371" s="16">
        <v>2</v>
      </c>
      <c r="AT3371" s="16">
        <v>1</v>
      </c>
      <c r="AU3371">
        <v>0</v>
      </c>
      <c r="AV3371">
        <v>0</v>
      </c>
      <c r="AW3371">
        <v>1</v>
      </c>
      <c r="AX3371">
        <v>0</v>
      </c>
      <c r="AY3371">
        <v>0</v>
      </c>
      <c r="AZ3371">
        <v>0</v>
      </c>
    </row>
    <row r="3372" spans="1:52" x14ac:dyDescent="0.35">
      <c r="A3372">
        <v>18567</v>
      </c>
      <c r="B3372" t="s">
        <v>69</v>
      </c>
      <c r="C3372" t="s">
        <v>74</v>
      </c>
      <c r="D3372" t="s">
        <v>68</v>
      </c>
      <c r="E3372" t="s">
        <v>86</v>
      </c>
      <c r="F3372" t="s">
        <v>208</v>
      </c>
      <c r="G3372" t="s">
        <v>95</v>
      </c>
      <c r="H3372" t="s">
        <v>99</v>
      </c>
      <c r="I3372" t="s">
        <v>197</v>
      </c>
      <c r="J3372" t="s">
        <v>111</v>
      </c>
      <c r="K3372" t="s">
        <v>116</v>
      </c>
      <c r="L3372">
        <v>10</v>
      </c>
      <c r="X3372" s="16"/>
      <c r="Y3372" t="s">
        <v>68</v>
      </c>
      <c r="Z3372">
        <v>9</v>
      </c>
      <c r="AA3372">
        <v>5</v>
      </c>
      <c r="AB3372">
        <v>5</v>
      </c>
      <c r="AC3372">
        <v>9</v>
      </c>
      <c r="AD3372" t="s">
        <v>128</v>
      </c>
      <c r="AE3372" s="16">
        <v>5</v>
      </c>
      <c r="AF3372" s="16">
        <v>3</v>
      </c>
      <c r="AG3372" s="16">
        <v>5</v>
      </c>
      <c r="AH3372" s="16">
        <v>5</v>
      </c>
      <c r="AI3372" s="16">
        <v>2</v>
      </c>
      <c r="AJ3372" s="16"/>
      <c r="AK3372">
        <v>9</v>
      </c>
      <c r="AL3372" s="16">
        <v>9</v>
      </c>
      <c r="AM3372" s="16">
        <v>9</v>
      </c>
      <c r="AN3372" s="16">
        <v>9</v>
      </c>
      <c r="AO3372" s="16">
        <v>10</v>
      </c>
      <c r="AP3372" s="16">
        <v>9</v>
      </c>
      <c r="AQ3372" s="16">
        <v>1</v>
      </c>
      <c r="AR3372" s="16">
        <v>3</v>
      </c>
      <c r="AS3372" s="16">
        <v>2</v>
      </c>
      <c r="AT3372" s="16">
        <v>4</v>
      </c>
      <c r="AU3372">
        <v>1</v>
      </c>
      <c r="AV3372">
        <v>1</v>
      </c>
      <c r="AW3372">
        <v>0</v>
      </c>
      <c r="AX3372">
        <v>0</v>
      </c>
      <c r="AY3372">
        <v>1</v>
      </c>
      <c r="AZ3372">
        <v>0</v>
      </c>
    </row>
    <row r="3373" spans="1:52" x14ac:dyDescent="0.35">
      <c r="A3373">
        <v>18570</v>
      </c>
      <c r="B3373" t="s">
        <v>69</v>
      </c>
      <c r="C3373" t="s">
        <v>74</v>
      </c>
      <c r="D3373" t="s">
        <v>68</v>
      </c>
      <c r="E3373" t="s">
        <v>77</v>
      </c>
      <c r="F3373" t="s">
        <v>200</v>
      </c>
      <c r="G3373" t="s">
        <v>95</v>
      </c>
      <c r="H3373" t="s">
        <v>97</v>
      </c>
      <c r="I3373" t="s">
        <v>199</v>
      </c>
      <c r="J3373" t="s">
        <v>111</v>
      </c>
      <c r="K3373" t="s">
        <v>204</v>
      </c>
      <c r="L3373">
        <v>9</v>
      </c>
      <c r="X3373" s="16"/>
      <c r="Y3373" t="s">
        <v>68</v>
      </c>
      <c r="Z3373">
        <v>8</v>
      </c>
      <c r="AA3373">
        <v>4</v>
      </c>
      <c r="AB3373">
        <v>4</v>
      </c>
      <c r="AC3373">
        <v>9</v>
      </c>
      <c r="AD3373" t="s">
        <v>128</v>
      </c>
      <c r="AE3373" s="16">
        <v>4</v>
      </c>
      <c r="AF3373" s="16">
        <v>2</v>
      </c>
      <c r="AG3373" s="16">
        <v>4</v>
      </c>
      <c r="AH3373" s="16">
        <v>4</v>
      </c>
      <c r="AI3373" s="16">
        <v>1</v>
      </c>
      <c r="AJ3373" s="16"/>
      <c r="AK3373">
        <v>10</v>
      </c>
      <c r="AL3373" s="16">
        <v>9</v>
      </c>
      <c r="AM3373" s="16">
        <v>9</v>
      </c>
      <c r="AN3373" s="16">
        <v>10</v>
      </c>
      <c r="AO3373" s="16">
        <v>9</v>
      </c>
      <c r="AP3373" s="16">
        <v>9</v>
      </c>
      <c r="AQ3373" s="16">
        <v>2</v>
      </c>
      <c r="AR3373" s="16">
        <v>4</v>
      </c>
      <c r="AS3373" s="16">
        <v>1</v>
      </c>
      <c r="AT3373" s="16">
        <v>3</v>
      </c>
      <c r="AU3373">
        <v>1</v>
      </c>
      <c r="AV3373">
        <v>0</v>
      </c>
      <c r="AW3373">
        <v>0</v>
      </c>
      <c r="AX3373">
        <v>0</v>
      </c>
      <c r="AY3373">
        <v>0</v>
      </c>
      <c r="AZ3373">
        <v>0</v>
      </c>
    </row>
    <row r="3374" spans="1:52" x14ac:dyDescent="0.35">
      <c r="A3374">
        <v>18571</v>
      </c>
      <c r="B3374" t="s">
        <v>69</v>
      </c>
      <c r="C3374" t="s">
        <v>74</v>
      </c>
      <c r="D3374" t="s">
        <v>68</v>
      </c>
      <c r="E3374" t="s">
        <v>84</v>
      </c>
      <c r="F3374" t="s">
        <v>208</v>
      </c>
      <c r="G3374" t="s">
        <v>96</v>
      </c>
      <c r="H3374" t="s">
        <v>98</v>
      </c>
      <c r="I3374" t="s">
        <v>206</v>
      </c>
      <c r="J3374" t="s">
        <v>111</v>
      </c>
      <c r="K3374" t="s">
        <v>204</v>
      </c>
      <c r="L3374">
        <v>8</v>
      </c>
      <c r="X3374" s="16"/>
      <c r="Y3374" t="s">
        <v>69</v>
      </c>
      <c r="AB3374">
        <v>4</v>
      </c>
      <c r="AE3374" s="16"/>
      <c r="AF3374" s="16"/>
      <c r="AG3374" s="16"/>
      <c r="AH3374" s="16"/>
      <c r="AI3374" s="16"/>
      <c r="AJ3374" s="16"/>
      <c r="AK3374">
        <v>9</v>
      </c>
      <c r="AL3374" s="16">
        <v>10</v>
      </c>
      <c r="AM3374" s="16">
        <v>8</v>
      </c>
      <c r="AN3374" s="16">
        <v>10</v>
      </c>
      <c r="AO3374" s="16">
        <v>7</v>
      </c>
      <c r="AP3374" s="16">
        <v>9</v>
      </c>
      <c r="AQ3374" s="16">
        <v>2</v>
      </c>
      <c r="AR3374" s="16">
        <v>1</v>
      </c>
      <c r="AS3374" s="16">
        <v>3</v>
      </c>
      <c r="AT3374" s="16">
        <v>4</v>
      </c>
      <c r="AU3374">
        <v>1</v>
      </c>
      <c r="AV3374">
        <v>1</v>
      </c>
      <c r="AW3374">
        <v>0</v>
      </c>
      <c r="AX3374">
        <v>0</v>
      </c>
      <c r="AY3374">
        <v>0</v>
      </c>
      <c r="AZ3374">
        <v>0</v>
      </c>
    </row>
    <row r="3375" spans="1:52" x14ac:dyDescent="0.35">
      <c r="A3375">
        <v>18573</v>
      </c>
      <c r="B3375" t="s">
        <v>69</v>
      </c>
      <c r="C3375" t="s">
        <v>74</v>
      </c>
      <c r="D3375" t="s">
        <v>68</v>
      </c>
      <c r="E3375" t="s">
        <v>84</v>
      </c>
      <c r="F3375" t="s">
        <v>198</v>
      </c>
      <c r="G3375" t="s">
        <v>94</v>
      </c>
      <c r="H3375" t="s">
        <v>98</v>
      </c>
      <c r="I3375" t="s">
        <v>206</v>
      </c>
      <c r="J3375" t="s">
        <v>111</v>
      </c>
      <c r="K3375" t="s">
        <v>202</v>
      </c>
      <c r="L3375">
        <v>5</v>
      </c>
      <c r="X3375" s="16"/>
      <c r="Y3375" t="s">
        <v>69</v>
      </c>
      <c r="AB3375">
        <v>5</v>
      </c>
      <c r="AE3375" s="16"/>
      <c r="AF3375" s="16"/>
      <c r="AG3375" s="16"/>
      <c r="AH3375" s="16"/>
      <c r="AI3375" s="16"/>
      <c r="AJ3375" s="16"/>
      <c r="AK3375">
        <v>3</v>
      </c>
      <c r="AL3375" s="16">
        <v>5</v>
      </c>
      <c r="AM3375" s="16">
        <v>6</v>
      </c>
      <c r="AN3375" s="16">
        <v>3</v>
      </c>
      <c r="AO3375" s="16">
        <v>4</v>
      </c>
      <c r="AP3375" s="16">
        <v>3</v>
      </c>
      <c r="AQ3375" s="16">
        <v>4</v>
      </c>
      <c r="AR3375" s="16">
        <v>2</v>
      </c>
      <c r="AS3375" s="16">
        <v>3</v>
      </c>
      <c r="AT3375" s="16">
        <v>1</v>
      </c>
      <c r="AU3375">
        <v>1</v>
      </c>
      <c r="AV3375">
        <v>1</v>
      </c>
      <c r="AW3375">
        <v>0</v>
      </c>
      <c r="AX3375">
        <v>0</v>
      </c>
      <c r="AY3375">
        <v>0</v>
      </c>
      <c r="AZ3375">
        <v>0</v>
      </c>
    </row>
    <row r="3376" spans="1:52" x14ac:dyDescent="0.35">
      <c r="A3376">
        <v>18579</v>
      </c>
      <c r="B3376" t="s">
        <v>69</v>
      </c>
      <c r="C3376" t="s">
        <v>74</v>
      </c>
      <c r="D3376" t="s">
        <v>68</v>
      </c>
      <c r="E3376" t="s">
        <v>83</v>
      </c>
      <c r="F3376" t="s">
        <v>208</v>
      </c>
      <c r="G3376" t="s">
        <v>96</v>
      </c>
      <c r="H3376" t="s">
        <v>98</v>
      </c>
      <c r="I3376" t="s">
        <v>201</v>
      </c>
      <c r="J3376" t="s">
        <v>111</v>
      </c>
      <c r="K3376" t="s">
        <v>202</v>
      </c>
      <c r="L3376">
        <v>8</v>
      </c>
      <c r="X3376" s="16"/>
      <c r="Y3376" t="s">
        <v>69</v>
      </c>
      <c r="AB3376">
        <v>5</v>
      </c>
      <c r="AE3376" s="16"/>
      <c r="AF3376" s="16"/>
      <c r="AG3376" s="16"/>
      <c r="AH3376" s="16"/>
      <c r="AI3376" s="16"/>
      <c r="AJ3376" s="16"/>
      <c r="AK3376">
        <v>9</v>
      </c>
      <c r="AL3376" s="16">
        <v>10</v>
      </c>
      <c r="AM3376" s="16">
        <v>8</v>
      </c>
      <c r="AN3376" s="16">
        <v>9</v>
      </c>
      <c r="AO3376" s="16">
        <v>7</v>
      </c>
      <c r="AP3376" s="16">
        <v>6</v>
      </c>
      <c r="AQ3376" s="16">
        <v>1</v>
      </c>
      <c r="AR3376" s="16">
        <v>4</v>
      </c>
      <c r="AS3376" s="16">
        <v>2</v>
      </c>
      <c r="AT3376" s="16">
        <v>3</v>
      </c>
      <c r="AU3376">
        <v>1</v>
      </c>
      <c r="AV3376">
        <v>0</v>
      </c>
      <c r="AW3376">
        <v>1</v>
      </c>
      <c r="AX3376">
        <v>0</v>
      </c>
      <c r="AY3376">
        <v>0</v>
      </c>
      <c r="AZ3376">
        <v>0</v>
      </c>
    </row>
    <row r="3377" spans="1:52" x14ac:dyDescent="0.35">
      <c r="A3377">
        <v>18581</v>
      </c>
      <c r="B3377" t="s">
        <v>69</v>
      </c>
      <c r="C3377" t="s">
        <v>74</v>
      </c>
      <c r="D3377" t="s">
        <v>68</v>
      </c>
      <c r="E3377" t="s">
        <v>86</v>
      </c>
      <c r="F3377" t="s">
        <v>196</v>
      </c>
      <c r="G3377" t="s">
        <v>95</v>
      </c>
      <c r="H3377" t="s">
        <v>97</v>
      </c>
      <c r="I3377" t="s">
        <v>197</v>
      </c>
      <c r="J3377" t="s">
        <v>110</v>
      </c>
      <c r="K3377" t="s">
        <v>116</v>
      </c>
      <c r="L3377">
        <v>9</v>
      </c>
      <c r="P3377">
        <v>9</v>
      </c>
      <c r="Q3377">
        <v>9</v>
      </c>
      <c r="R3377">
        <v>10</v>
      </c>
      <c r="S3377">
        <v>9</v>
      </c>
      <c r="T3377">
        <v>10</v>
      </c>
      <c r="U3377">
        <v>9</v>
      </c>
      <c r="V3377" t="s">
        <v>123</v>
      </c>
      <c r="X3377">
        <v>5</v>
      </c>
      <c r="Y3377" t="s">
        <v>69</v>
      </c>
      <c r="AB3377">
        <v>4</v>
      </c>
      <c r="AE3377" s="16"/>
      <c r="AF3377" s="16"/>
      <c r="AG3377" s="16"/>
      <c r="AH3377" s="16"/>
      <c r="AI3377" s="16"/>
      <c r="AJ3377" s="16"/>
      <c r="AL3377" s="16"/>
      <c r="AM3377" s="16"/>
      <c r="AN3377" s="16"/>
      <c r="AO3377" s="16"/>
      <c r="AP3377" s="16"/>
      <c r="AQ3377" s="16"/>
      <c r="AR3377" s="16"/>
      <c r="AS3377" s="16"/>
      <c r="AT3377" s="16"/>
      <c r="AU3377">
        <v>1</v>
      </c>
      <c r="AV3377">
        <v>1</v>
      </c>
      <c r="AW3377">
        <v>1</v>
      </c>
      <c r="AX3377">
        <v>1</v>
      </c>
      <c r="AY3377">
        <v>0</v>
      </c>
      <c r="AZ3377">
        <v>0</v>
      </c>
    </row>
    <row r="3378" spans="1:52" x14ac:dyDescent="0.35">
      <c r="A3378">
        <v>18582</v>
      </c>
      <c r="B3378" t="s">
        <v>69</v>
      </c>
      <c r="C3378" t="s">
        <v>74</v>
      </c>
      <c r="D3378" t="s">
        <v>68</v>
      </c>
      <c r="E3378" t="s">
        <v>83</v>
      </c>
      <c r="F3378" t="s">
        <v>198</v>
      </c>
      <c r="G3378" t="s">
        <v>96</v>
      </c>
      <c r="H3378" t="s">
        <v>98</v>
      </c>
      <c r="I3378" t="s">
        <v>209</v>
      </c>
      <c r="J3378" t="s">
        <v>111</v>
      </c>
      <c r="K3378" t="s">
        <v>204</v>
      </c>
      <c r="L3378">
        <v>6</v>
      </c>
      <c r="X3378" s="16"/>
      <c r="Y3378" t="s">
        <v>68</v>
      </c>
      <c r="Z3378">
        <v>7</v>
      </c>
      <c r="AA3378">
        <v>5</v>
      </c>
      <c r="AB3378">
        <v>4</v>
      </c>
      <c r="AC3378">
        <v>7</v>
      </c>
      <c r="AD3378" t="s">
        <v>128</v>
      </c>
      <c r="AE3378" s="16">
        <v>4</v>
      </c>
      <c r="AF3378" s="16">
        <v>5</v>
      </c>
      <c r="AG3378" s="16">
        <v>4</v>
      </c>
      <c r="AH3378" s="16">
        <v>4</v>
      </c>
      <c r="AI3378" s="16">
        <v>1</v>
      </c>
      <c r="AJ3378" s="16"/>
      <c r="AK3378">
        <v>3</v>
      </c>
      <c r="AL3378" s="16">
        <v>4</v>
      </c>
      <c r="AM3378" s="16">
        <v>5</v>
      </c>
      <c r="AN3378" s="16">
        <v>6</v>
      </c>
      <c r="AO3378" s="16">
        <v>2</v>
      </c>
      <c r="AP3378" s="16">
        <v>5</v>
      </c>
      <c r="AQ3378" s="16">
        <v>3</v>
      </c>
      <c r="AR3378" s="16">
        <v>2</v>
      </c>
      <c r="AS3378" s="16">
        <v>4</v>
      </c>
      <c r="AT3378" s="16">
        <v>1</v>
      </c>
      <c r="AU3378">
        <v>0</v>
      </c>
      <c r="AV3378">
        <v>0</v>
      </c>
      <c r="AW3378">
        <v>0</v>
      </c>
      <c r="AX3378">
        <v>1</v>
      </c>
      <c r="AY3378">
        <v>0</v>
      </c>
      <c r="AZ3378">
        <v>0</v>
      </c>
    </row>
    <row r="3379" spans="1:52" x14ac:dyDescent="0.35">
      <c r="A3379">
        <v>18583</v>
      </c>
      <c r="B3379" t="s">
        <v>69</v>
      </c>
      <c r="C3379" t="s">
        <v>74</v>
      </c>
      <c r="D3379" t="s">
        <v>68</v>
      </c>
      <c r="E3379" t="s">
        <v>75</v>
      </c>
      <c r="F3379" t="s">
        <v>196</v>
      </c>
      <c r="G3379" t="s">
        <v>93</v>
      </c>
      <c r="H3379" t="s">
        <v>99</v>
      </c>
      <c r="I3379" t="s">
        <v>199</v>
      </c>
      <c r="J3379" t="s">
        <v>111</v>
      </c>
      <c r="K3379" t="s">
        <v>202</v>
      </c>
      <c r="L3379">
        <v>9</v>
      </c>
      <c r="X3379" s="16"/>
      <c r="Y3379" t="s">
        <v>68</v>
      </c>
      <c r="Z3379">
        <v>10</v>
      </c>
      <c r="AA3379">
        <v>4</v>
      </c>
      <c r="AB3379">
        <v>5</v>
      </c>
      <c r="AC3379">
        <v>9</v>
      </c>
      <c r="AD3379" t="s">
        <v>128</v>
      </c>
      <c r="AE3379" s="16">
        <v>5</v>
      </c>
      <c r="AF3379" s="16">
        <v>2</v>
      </c>
      <c r="AG3379" s="16">
        <v>4</v>
      </c>
      <c r="AH3379" s="16">
        <v>4</v>
      </c>
      <c r="AI3379" s="16">
        <v>3</v>
      </c>
      <c r="AJ3379" s="16"/>
      <c r="AK3379">
        <v>10</v>
      </c>
      <c r="AL3379" s="16">
        <v>9</v>
      </c>
      <c r="AM3379" s="16">
        <v>9</v>
      </c>
      <c r="AN3379" s="16">
        <v>10</v>
      </c>
      <c r="AO3379" s="16">
        <v>8</v>
      </c>
      <c r="AP3379" s="16">
        <v>10</v>
      </c>
      <c r="AQ3379" s="16">
        <v>2</v>
      </c>
      <c r="AR3379" s="16">
        <v>3</v>
      </c>
      <c r="AS3379" s="16">
        <v>1</v>
      </c>
      <c r="AT3379" s="16">
        <v>4</v>
      </c>
      <c r="AU3379">
        <v>1</v>
      </c>
      <c r="AV3379">
        <v>0</v>
      </c>
      <c r="AW3379">
        <v>0</v>
      </c>
      <c r="AX3379">
        <v>0</v>
      </c>
      <c r="AY3379">
        <v>0</v>
      </c>
      <c r="AZ3379">
        <v>0</v>
      </c>
    </row>
    <row r="3380" spans="1:52" x14ac:dyDescent="0.35">
      <c r="A3380">
        <v>18585</v>
      </c>
      <c r="B3380" t="s">
        <v>69</v>
      </c>
      <c r="C3380" t="s">
        <v>74</v>
      </c>
      <c r="D3380" t="s">
        <v>68</v>
      </c>
      <c r="E3380" t="s">
        <v>85</v>
      </c>
      <c r="F3380" t="s">
        <v>208</v>
      </c>
      <c r="G3380" t="s">
        <v>95</v>
      </c>
      <c r="H3380" t="s">
        <v>98</v>
      </c>
      <c r="I3380" t="s">
        <v>207</v>
      </c>
      <c r="J3380" t="s">
        <v>111</v>
      </c>
      <c r="K3380" t="s">
        <v>204</v>
      </c>
      <c r="L3380">
        <v>7</v>
      </c>
      <c r="X3380" s="16"/>
      <c r="Y3380" t="s">
        <v>68</v>
      </c>
      <c r="Z3380">
        <v>8</v>
      </c>
      <c r="AA3380">
        <v>4</v>
      </c>
      <c r="AB3380">
        <v>3</v>
      </c>
      <c r="AC3380">
        <v>9</v>
      </c>
      <c r="AD3380" t="s">
        <v>128</v>
      </c>
      <c r="AE3380" s="16">
        <v>4</v>
      </c>
      <c r="AF3380" s="16">
        <v>2</v>
      </c>
      <c r="AG3380" s="16">
        <v>5</v>
      </c>
      <c r="AH3380" s="16">
        <v>3</v>
      </c>
      <c r="AI3380" s="16">
        <v>2</v>
      </c>
      <c r="AJ3380" s="16"/>
      <c r="AK3380">
        <v>8</v>
      </c>
      <c r="AL3380" s="16">
        <v>10</v>
      </c>
      <c r="AM3380" s="16">
        <v>9</v>
      </c>
      <c r="AN3380" s="16">
        <v>10</v>
      </c>
      <c r="AO3380" s="16">
        <v>9</v>
      </c>
      <c r="AP3380" s="16">
        <v>8</v>
      </c>
      <c r="AQ3380" s="16">
        <v>1</v>
      </c>
      <c r="AR3380" s="16">
        <v>4</v>
      </c>
      <c r="AS3380" s="16">
        <v>2</v>
      </c>
      <c r="AT3380" s="16">
        <v>3</v>
      </c>
      <c r="AU3380">
        <v>1</v>
      </c>
      <c r="AV3380">
        <v>0</v>
      </c>
      <c r="AW3380">
        <v>0</v>
      </c>
      <c r="AX3380">
        <v>0</v>
      </c>
      <c r="AY3380">
        <v>0</v>
      </c>
      <c r="AZ3380">
        <v>0</v>
      </c>
    </row>
    <row r="3381" spans="1:52" x14ac:dyDescent="0.35">
      <c r="A3381">
        <v>18587</v>
      </c>
      <c r="B3381" t="s">
        <v>69</v>
      </c>
      <c r="C3381" t="s">
        <v>74</v>
      </c>
      <c r="D3381" t="s">
        <v>68</v>
      </c>
      <c r="E3381" t="s">
        <v>83</v>
      </c>
      <c r="F3381" t="s">
        <v>198</v>
      </c>
      <c r="G3381" t="s">
        <v>93</v>
      </c>
      <c r="H3381" t="s">
        <v>98</v>
      </c>
      <c r="I3381" t="s">
        <v>197</v>
      </c>
      <c r="J3381" t="s">
        <v>111</v>
      </c>
      <c r="K3381" t="s">
        <v>204</v>
      </c>
      <c r="L3381">
        <v>6</v>
      </c>
      <c r="X3381" s="16"/>
      <c r="Y3381" t="s">
        <v>69</v>
      </c>
      <c r="AB3381">
        <v>4</v>
      </c>
      <c r="AE3381" s="16"/>
      <c r="AF3381" s="16"/>
      <c r="AG3381" s="16"/>
      <c r="AH3381" s="16"/>
      <c r="AI3381" s="16"/>
      <c r="AJ3381" s="16"/>
      <c r="AK3381">
        <v>5</v>
      </c>
      <c r="AL3381" s="16">
        <v>7</v>
      </c>
      <c r="AM3381" s="16">
        <v>7</v>
      </c>
      <c r="AN3381" s="16">
        <v>8</v>
      </c>
      <c r="AO3381" s="16">
        <v>7</v>
      </c>
      <c r="AP3381" s="16">
        <v>6</v>
      </c>
      <c r="AQ3381" s="16">
        <v>3</v>
      </c>
      <c r="AR3381" s="16">
        <v>2</v>
      </c>
      <c r="AS3381" s="16">
        <v>4</v>
      </c>
      <c r="AT3381" s="16">
        <v>1</v>
      </c>
      <c r="AU3381">
        <v>0</v>
      </c>
      <c r="AV3381">
        <v>1</v>
      </c>
      <c r="AW3381">
        <v>0</v>
      </c>
      <c r="AX3381">
        <v>0</v>
      </c>
      <c r="AY3381">
        <v>0</v>
      </c>
      <c r="AZ3381">
        <v>0</v>
      </c>
    </row>
    <row r="3382" spans="1:52" x14ac:dyDescent="0.35">
      <c r="A3382">
        <v>18591</v>
      </c>
      <c r="B3382" t="s">
        <v>69</v>
      </c>
      <c r="C3382" t="s">
        <v>74</v>
      </c>
      <c r="D3382" t="s">
        <v>68</v>
      </c>
      <c r="E3382" t="s">
        <v>83</v>
      </c>
      <c r="F3382" t="s">
        <v>198</v>
      </c>
      <c r="G3382" t="s">
        <v>93</v>
      </c>
      <c r="H3382" t="s">
        <v>98</v>
      </c>
      <c r="I3382" t="s">
        <v>207</v>
      </c>
      <c r="J3382" t="s">
        <v>111</v>
      </c>
      <c r="K3382" t="s">
        <v>204</v>
      </c>
      <c r="L3382">
        <v>7</v>
      </c>
      <c r="X3382" s="16"/>
      <c r="Y3382" t="s">
        <v>68</v>
      </c>
      <c r="Z3382">
        <v>8</v>
      </c>
      <c r="AA3382">
        <v>4</v>
      </c>
      <c r="AB3382">
        <v>4</v>
      </c>
      <c r="AC3382">
        <v>8</v>
      </c>
      <c r="AD3382" t="s">
        <v>128</v>
      </c>
      <c r="AE3382" s="16">
        <v>2</v>
      </c>
      <c r="AF3382" s="16">
        <v>3</v>
      </c>
      <c r="AG3382" s="16">
        <v>3</v>
      </c>
      <c r="AH3382" s="16">
        <v>3</v>
      </c>
      <c r="AI3382" s="16">
        <v>2</v>
      </c>
      <c r="AJ3382" s="16"/>
      <c r="AK3382">
        <v>7</v>
      </c>
      <c r="AL3382" s="16">
        <v>10</v>
      </c>
      <c r="AM3382" s="16">
        <v>7</v>
      </c>
      <c r="AN3382" s="16">
        <v>8</v>
      </c>
      <c r="AO3382" s="16">
        <v>10</v>
      </c>
      <c r="AP3382" s="16">
        <v>7</v>
      </c>
      <c r="AQ3382" s="16">
        <v>2</v>
      </c>
      <c r="AR3382" s="16">
        <v>4</v>
      </c>
      <c r="AS3382" s="16">
        <v>1</v>
      </c>
      <c r="AT3382" s="16">
        <v>3</v>
      </c>
      <c r="AU3382">
        <v>1</v>
      </c>
      <c r="AV3382">
        <v>0</v>
      </c>
      <c r="AW3382">
        <v>0</v>
      </c>
      <c r="AX3382">
        <v>0</v>
      </c>
      <c r="AY3382">
        <v>0</v>
      </c>
      <c r="AZ3382">
        <v>0</v>
      </c>
    </row>
    <row r="3383" spans="1:52" x14ac:dyDescent="0.35">
      <c r="A3383">
        <v>18593</v>
      </c>
      <c r="B3383" t="s">
        <v>69</v>
      </c>
      <c r="C3383" t="s">
        <v>74</v>
      </c>
      <c r="D3383" t="s">
        <v>68</v>
      </c>
      <c r="E3383" t="s">
        <v>77</v>
      </c>
      <c r="F3383" t="s">
        <v>198</v>
      </c>
      <c r="G3383" t="s">
        <v>95</v>
      </c>
      <c r="H3383" t="s">
        <v>99</v>
      </c>
      <c r="I3383" t="s">
        <v>207</v>
      </c>
      <c r="J3383" t="s">
        <v>110</v>
      </c>
      <c r="K3383" t="s">
        <v>202</v>
      </c>
      <c r="L3383">
        <v>4</v>
      </c>
      <c r="P3383">
        <v>7</v>
      </c>
      <c r="Q3383">
        <v>5</v>
      </c>
      <c r="R3383">
        <v>5</v>
      </c>
      <c r="S3383">
        <v>6</v>
      </c>
      <c r="T3383">
        <v>9</v>
      </c>
      <c r="U3383">
        <v>5</v>
      </c>
      <c r="V3383" t="s">
        <v>124</v>
      </c>
      <c r="X3383">
        <v>2</v>
      </c>
      <c r="Y3383" t="s">
        <v>69</v>
      </c>
      <c r="AB3383">
        <v>3</v>
      </c>
      <c r="AE3383" s="16"/>
      <c r="AF3383" s="16"/>
      <c r="AG3383" s="16"/>
      <c r="AH3383" s="16"/>
      <c r="AI3383" s="16"/>
      <c r="AJ3383" s="16"/>
      <c r="AL3383" s="16"/>
      <c r="AM3383" s="16"/>
      <c r="AN3383" s="16"/>
      <c r="AO3383" s="16"/>
      <c r="AP3383" s="16"/>
      <c r="AQ3383" s="16"/>
      <c r="AR3383" s="16"/>
      <c r="AS3383" s="16"/>
      <c r="AT3383" s="16"/>
      <c r="AU3383">
        <v>1</v>
      </c>
      <c r="AV3383">
        <v>0</v>
      </c>
      <c r="AW3383">
        <v>1</v>
      </c>
      <c r="AX3383">
        <v>0</v>
      </c>
      <c r="AY3383">
        <v>0</v>
      </c>
      <c r="AZ3383">
        <v>0</v>
      </c>
    </row>
    <row r="3384" spans="1:52" x14ac:dyDescent="0.35">
      <c r="A3384">
        <v>18600</v>
      </c>
      <c r="B3384" t="s">
        <v>69</v>
      </c>
      <c r="C3384" t="s">
        <v>74</v>
      </c>
      <c r="D3384" t="s">
        <v>68</v>
      </c>
      <c r="E3384" t="s">
        <v>86</v>
      </c>
      <c r="F3384" t="s">
        <v>208</v>
      </c>
      <c r="G3384" t="s">
        <v>94</v>
      </c>
      <c r="H3384" t="s">
        <v>98</v>
      </c>
      <c r="I3384" t="s">
        <v>206</v>
      </c>
      <c r="J3384" t="s">
        <v>111</v>
      </c>
      <c r="K3384" t="s">
        <v>204</v>
      </c>
      <c r="L3384">
        <v>9</v>
      </c>
      <c r="X3384" s="16"/>
      <c r="Y3384" t="s">
        <v>69</v>
      </c>
      <c r="AB3384">
        <v>5</v>
      </c>
      <c r="AE3384" s="16"/>
      <c r="AF3384" s="16"/>
      <c r="AG3384" s="16"/>
      <c r="AH3384" s="16"/>
      <c r="AI3384" s="16"/>
      <c r="AJ3384" s="16"/>
      <c r="AK3384">
        <v>10</v>
      </c>
      <c r="AL3384" s="16">
        <v>9</v>
      </c>
      <c r="AM3384" s="16">
        <v>8</v>
      </c>
      <c r="AN3384" s="16">
        <v>8</v>
      </c>
      <c r="AO3384" s="16">
        <v>8</v>
      </c>
      <c r="AP3384" s="16">
        <v>8</v>
      </c>
      <c r="AQ3384" s="16">
        <v>3</v>
      </c>
      <c r="AR3384" s="16">
        <v>4</v>
      </c>
      <c r="AS3384" s="16">
        <v>1</v>
      </c>
      <c r="AT3384" s="16">
        <v>2</v>
      </c>
      <c r="AU3384">
        <v>1</v>
      </c>
      <c r="AV3384">
        <v>1</v>
      </c>
      <c r="AW3384">
        <v>0</v>
      </c>
      <c r="AX3384">
        <v>0</v>
      </c>
      <c r="AY3384">
        <v>0</v>
      </c>
      <c r="AZ3384">
        <v>0</v>
      </c>
    </row>
    <row r="3385" spans="1:52" x14ac:dyDescent="0.35">
      <c r="A3385">
        <v>18602</v>
      </c>
      <c r="B3385" t="s">
        <v>69</v>
      </c>
      <c r="C3385" t="s">
        <v>74</v>
      </c>
      <c r="D3385" t="s">
        <v>68</v>
      </c>
      <c r="E3385" t="s">
        <v>77</v>
      </c>
      <c r="F3385" t="s">
        <v>198</v>
      </c>
      <c r="G3385" t="s">
        <v>94</v>
      </c>
      <c r="H3385" t="s">
        <v>98</v>
      </c>
      <c r="I3385" t="s">
        <v>205</v>
      </c>
      <c r="J3385" t="s">
        <v>110</v>
      </c>
      <c r="K3385" t="s">
        <v>204</v>
      </c>
      <c r="L3385">
        <v>7</v>
      </c>
      <c r="P3385">
        <v>4</v>
      </c>
      <c r="Q3385">
        <v>7</v>
      </c>
      <c r="R3385">
        <v>8</v>
      </c>
      <c r="S3385">
        <v>2</v>
      </c>
      <c r="T3385">
        <v>5</v>
      </c>
      <c r="U3385">
        <v>7</v>
      </c>
      <c r="V3385" t="s">
        <v>124</v>
      </c>
      <c r="X3385">
        <v>4</v>
      </c>
      <c r="Y3385" t="s">
        <v>68</v>
      </c>
      <c r="Z3385">
        <v>8</v>
      </c>
      <c r="AA3385">
        <v>5</v>
      </c>
      <c r="AB3385">
        <v>5</v>
      </c>
      <c r="AC3385">
        <v>9</v>
      </c>
      <c r="AD3385" t="s">
        <v>128</v>
      </c>
      <c r="AE3385" s="16">
        <v>5</v>
      </c>
      <c r="AF3385" s="16">
        <v>5</v>
      </c>
      <c r="AG3385" s="16">
        <v>4</v>
      </c>
      <c r="AH3385" s="16">
        <v>4</v>
      </c>
      <c r="AI3385" s="16">
        <v>1</v>
      </c>
      <c r="AJ3385" s="16"/>
      <c r="AL3385" s="16"/>
      <c r="AM3385" s="16"/>
      <c r="AN3385" s="16"/>
      <c r="AO3385" s="16"/>
      <c r="AP3385" s="16"/>
      <c r="AQ3385" s="16"/>
      <c r="AR3385" s="16"/>
      <c r="AS3385" s="16"/>
      <c r="AT3385" s="16"/>
      <c r="AU3385">
        <v>1</v>
      </c>
      <c r="AV3385">
        <v>1</v>
      </c>
      <c r="AW3385">
        <v>0</v>
      </c>
      <c r="AX3385">
        <v>0</v>
      </c>
      <c r="AY3385">
        <v>0</v>
      </c>
      <c r="AZ3385">
        <v>0</v>
      </c>
    </row>
    <row r="3386" spans="1:52" x14ac:dyDescent="0.35">
      <c r="A3386">
        <v>18609</v>
      </c>
      <c r="B3386" t="s">
        <v>69</v>
      </c>
      <c r="C3386" t="s">
        <v>74</v>
      </c>
      <c r="D3386" t="s">
        <v>68</v>
      </c>
      <c r="E3386" t="s">
        <v>86</v>
      </c>
      <c r="F3386" t="s">
        <v>198</v>
      </c>
      <c r="G3386" t="s">
        <v>93</v>
      </c>
      <c r="H3386" t="s">
        <v>98</v>
      </c>
      <c r="I3386" t="s">
        <v>203</v>
      </c>
      <c r="J3386" t="s">
        <v>111</v>
      </c>
      <c r="K3386" t="s">
        <v>113</v>
      </c>
      <c r="L3386">
        <v>8</v>
      </c>
      <c r="X3386" s="16"/>
      <c r="Y3386" t="s">
        <v>69</v>
      </c>
      <c r="AB3386">
        <v>4</v>
      </c>
      <c r="AE3386" s="16"/>
      <c r="AF3386" s="16"/>
      <c r="AG3386" s="16"/>
      <c r="AH3386" s="16"/>
      <c r="AI3386" s="16"/>
      <c r="AJ3386" s="16"/>
      <c r="AK3386">
        <v>8</v>
      </c>
      <c r="AL3386" s="16">
        <v>7</v>
      </c>
      <c r="AM3386" s="16">
        <v>7</v>
      </c>
      <c r="AN3386" s="16">
        <v>7</v>
      </c>
      <c r="AO3386" s="16">
        <v>8</v>
      </c>
      <c r="AP3386" s="16">
        <v>9</v>
      </c>
      <c r="AQ3386" s="16">
        <v>3</v>
      </c>
      <c r="AR3386" s="16">
        <v>2</v>
      </c>
      <c r="AS3386" s="16">
        <v>4</v>
      </c>
      <c r="AT3386" s="16">
        <v>1</v>
      </c>
      <c r="AU3386">
        <v>0</v>
      </c>
      <c r="AV3386">
        <v>0</v>
      </c>
      <c r="AW3386">
        <v>0</v>
      </c>
      <c r="AX3386">
        <v>1</v>
      </c>
      <c r="AY3386">
        <v>1</v>
      </c>
      <c r="AZ3386">
        <v>0</v>
      </c>
    </row>
    <row r="3387" spans="1:52" x14ac:dyDescent="0.35">
      <c r="A3387">
        <v>18615</v>
      </c>
      <c r="B3387" t="s">
        <v>69</v>
      </c>
      <c r="C3387" t="s">
        <v>74</v>
      </c>
      <c r="D3387" t="s">
        <v>68</v>
      </c>
      <c r="E3387" t="s">
        <v>84</v>
      </c>
      <c r="F3387" t="s">
        <v>198</v>
      </c>
      <c r="G3387" t="s">
        <v>95</v>
      </c>
      <c r="H3387" t="s">
        <v>98</v>
      </c>
      <c r="I3387" t="s">
        <v>205</v>
      </c>
      <c r="J3387" t="s">
        <v>111</v>
      </c>
      <c r="K3387" t="s">
        <v>202</v>
      </c>
      <c r="L3387">
        <v>10</v>
      </c>
      <c r="X3387" s="16"/>
      <c r="Y3387" t="s">
        <v>68</v>
      </c>
      <c r="Z3387">
        <v>9</v>
      </c>
      <c r="AA3387">
        <v>5</v>
      </c>
      <c r="AB3387">
        <v>4</v>
      </c>
      <c r="AC3387">
        <v>9</v>
      </c>
      <c r="AD3387" t="s">
        <v>129</v>
      </c>
      <c r="AE3387" s="16">
        <v>5</v>
      </c>
      <c r="AF3387" s="16">
        <v>5</v>
      </c>
      <c r="AG3387" s="16">
        <v>5</v>
      </c>
      <c r="AH3387" s="16">
        <v>4</v>
      </c>
      <c r="AI3387" s="16"/>
      <c r="AJ3387" s="16">
        <v>2</v>
      </c>
      <c r="AK3387">
        <v>9</v>
      </c>
      <c r="AL3387" s="16">
        <v>10</v>
      </c>
      <c r="AM3387" s="16">
        <v>10</v>
      </c>
      <c r="AN3387" s="16">
        <v>7</v>
      </c>
      <c r="AO3387" s="16">
        <v>9</v>
      </c>
      <c r="AP3387" s="16">
        <v>9</v>
      </c>
      <c r="AQ3387" s="16">
        <v>2</v>
      </c>
      <c r="AR3387" s="16">
        <v>1</v>
      </c>
      <c r="AS3387" s="16">
        <v>3</v>
      </c>
      <c r="AT3387" s="16">
        <v>4</v>
      </c>
      <c r="AU3387">
        <v>1</v>
      </c>
      <c r="AV3387">
        <v>1</v>
      </c>
      <c r="AW3387">
        <v>0</v>
      </c>
      <c r="AX3387">
        <v>0</v>
      </c>
      <c r="AY3387">
        <v>0</v>
      </c>
      <c r="AZ3387">
        <v>0</v>
      </c>
    </row>
    <row r="3388" spans="1:52" x14ac:dyDescent="0.35">
      <c r="A3388">
        <v>18617</v>
      </c>
      <c r="B3388" t="s">
        <v>69</v>
      </c>
      <c r="C3388" t="s">
        <v>74</v>
      </c>
      <c r="D3388" t="s">
        <v>68</v>
      </c>
      <c r="E3388" t="s">
        <v>79</v>
      </c>
      <c r="F3388" t="s">
        <v>208</v>
      </c>
      <c r="G3388" t="s">
        <v>96</v>
      </c>
      <c r="H3388" t="s">
        <v>98</v>
      </c>
      <c r="I3388" t="s">
        <v>203</v>
      </c>
      <c r="J3388" t="s">
        <v>111</v>
      </c>
      <c r="K3388" t="s">
        <v>116</v>
      </c>
      <c r="L3388">
        <v>10</v>
      </c>
      <c r="X3388" s="16"/>
      <c r="Y3388" t="s">
        <v>69</v>
      </c>
      <c r="AB3388">
        <v>5</v>
      </c>
      <c r="AE3388" s="16"/>
      <c r="AF3388" s="16"/>
      <c r="AG3388" s="16"/>
      <c r="AH3388" s="16"/>
      <c r="AI3388" s="16"/>
      <c r="AJ3388" s="16"/>
      <c r="AK3388">
        <v>9</v>
      </c>
      <c r="AL3388" s="16">
        <v>9</v>
      </c>
      <c r="AM3388" s="16">
        <v>10</v>
      </c>
      <c r="AN3388" s="16">
        <v>7</v>
      </c>
      <c r="AO3388" s="16">
        <v>8</v>
      </c>
      <c r="AP3388" s="16">
        <v>9</v>
      </c>
      <c r="AQ3388" s="16">
        <v>2</v>
      </c>
      <c r="AR3388" s="16">
        <v>3</v>
      </c>
      <c r="AS3388" s="16">
        <v>4</v>
      </c>
      <c r="AT3388" s="16">
        <v>1</v>
      </c>
      <c r="AU3388">
        <v>1</v>
      </c>
      <c r="AV3388">
        <v>0</v>
      </c>
      <c r="AW3388">
        <v>0</v>
      </c>
      <c r="AX3388">
        <v>1</v>
      </c>
      <c r="AY3388">
        <v>0</v>
      </c>
      <c r="AZ3388">
        <v>0</v>
      </c>
    </row>
    <row r="3389" spans="1:52" x14ac:dyDescent="0.35">
      <c r="A3389">
        <v>18619</v>
      </c>
      <c r="B3389" t="s">
        <v>69</v>
      </c>
      <c r="C3389" t="s">
        <v>74</v>
      </c>
      <c r="D3389" t="s">
        <v>68</v>
      </c>
      <c r="E3389" t="s">
        <v>84</v>
      </c>
      <c r="F3389" t="s">
        <v>208</v>
      </c>
      <c r="G3389" t="s">
        <v>93</v>
      </c>
      <c r="H3389" t="s">
        <v>98</v>
      </c>
      <c r="I3389" t="s">
        <v>209</v>
      </c>
      <c r="J3389" t="s">
        <v>110</v>
      </c>
      <c r="K3389" t="s">
        <v>116</v>
      </c>
      <c r="L3389">
        <v>5</v>
      </c>
      <c r="P3389">
        <v>7</v>
      </c>
      <c r="Q3389">
        <v>5</v>
      </c>
      <c r="R3389">
        <v>4</v>
      </c>
      <c r="S3389">
        <v>9</v>
      </c>
      <c r="T3389">
        <v>9</v>
      </c>
      <c r="U3389">
        <v>5</v>
      </c>
      <c r="V3389" t="s">
        <v>123</v>
      </c>
      <c r="X3389">
        <v>4</v>
      </c>
      <c r="Y3389" t="s">
        <v>69</v>
      </c>
      <c r="AB3389">
        <v>4</v>
      </c>
      <c r="AE3389" s="16"/>
      <c r="AF3389" s="16"/>
      <c r="AG3389" s="16"/>
      <c r="AH3389" s="16"/>
      <c r="AI3389" s="16"/>
      <c r="AJ3389" s="16"/>
      <c r="AL3389" s="16"/>
      <c r="AM3389" s="16"/>
      <c r="AN3389" s="16"/>
      <c r="AO3389" s="16"/>
      <c r="AP3389" s="16"/>
      <c r="AQ3389" s="16"/>
      <c r="AR3389" s="16"/>
      <c r="AS3389" s="16"/>
      <c r="AT3389" s="16"/>
      <c r="AU3389">
        <v>0</v>
      </c>
      <c r="AV3389">
        <v>0</v>
      </c>
      <c r="AW3389">
        <v>0</v>
      </c>
      <c r="AX3389">
        <v>1</v>
      </c>
      <c r="AY3389">
        <v>0</v>
      </c>
      <c r="AZ3389">
        <v>0</v>
      </c>
    </row>
    <row r="3390" spans="1:52" x14ac:dyDescent="0.35">
      <c r="A3390">
        <v>18621</v>
      </c>
      <c r="B3390" t="s">
        <v>69</v>
      </c>
      <c r="C3390" t="s">
        <v>74</v>
      </c>
      <c r="D3390" t="s">
        <v>68</v>
      </c>
      <c r="E3390" t="s">
        <v>84</v>
      </c>
      <c r="F3390" t="s">
        <v>92</v>
      </c>
      <c r="G3390" t="s">
        <v>96</v>
      </c>
      <c r="H3390" t="s">
        <v>98</v>
      </c>
      <c r="I3390" t="s">
        <v>201</v>
      </c>
      <c r="J3390" t="s">
        <v>110</v>
      </c>
      <c r="K3390" t="s">
        <v>117</v>
      </c>
      <c r="L3390">
        <v>10</v>
      </c>
      <c r="P3390">
        <v>10</v>
      </c>
      <c r="Q3390">
        <v>9</v>
      </c>
      <c r="R3390">
        <v>10</v>
      </c>
      <c r="S3390">
        <v>9</v>
      </c>
      <c r="T3390">
        <v>10</v>
      </c>
      <c r="U3390">
        <v>9</v>
      </c>
      <c r="V3390" t="s">
        <v>125</v>
      </c>
      <c r="X3390">
        <v>4</v>
      </c>
      <c r="Y3390" t="s">
        <v>68</v>
      </c>
      <c r="Z3390">
        <v>10</v>
      </c>
      <c r="AA3390">
        <v>4</v>
      </c>
      <c r="AB3390">
        <v>4</v>
      </c>
      <c r="AC3390">
        <v>9</v>
      </c>
      <c r="AD3390" t="s">
        <v>129</v>
      </c>
      <c r="AE3390" s="16">
        <v>3</v>
      </c>
      <c r="AF3390" s="16">
        <v>3</v>
      </c>
      <c r="AG3390" s="16">
        <v>3</v>
      </c>
      <c r="AH3390" s="16">
        <v>4</v>
      </c>
      <c r="AI3390" s="16"/>
      <c r="AJ3390" s="16">
        <v>2</v>
      </c>
      <c r="AL3390" s="16"/>
      <c r="AM3390" s="16"/>
      <c r="AN3390" s="16"/>
      <c r="AO3390" s="16"/>
      <c r="AP3390" s="16"/>
      <c r="AQ3390" s="16"/>
      <c r="AR3390" s="16"/>
      <c r="AS3390" s="16"/>
      <c r="AT3390" s="16"/>
      <c r="AU3390">
        <v>1</v>
      </c>
      <c r="AV3390">
        <v>0</v>
      </c>
      <c r="AW3390">
        <v>0</v>
      </c>
      <c r="AX3390">
        <v>1</v>
      </c>
      <c r="AY3390">
        <v>0</v>
      </c>
      <c r="AZ3390">
        <v>0</v>
      </c>
    </row>
    <row r="3391" spans="1:52" x14ac:dyDescent="0.35">
      <c r="A3391">
        <v>18632</v>
      </c>
      <c r="B3391" t="s">
        <v>69</v>
      </c>
      <c r="C3391" t="s">
        <v>74</v>
      </c>
      <c r="D3391" t="s">
        <v>68</v>
      </c>
      <c r="E3391" t="s">
        <v>76</v>
      </c>
      <c r="F3391" t="s">
        <v>198</v>
      </c>
      <c r="G3391" t="s">
        <v>96</v>
      </c>
      <c r="H3391" t="s">
        <v>99</v>
      </c>
      <c r="I3391" t="s">
        <v>209</v>
      </c>
      <c r="J3391" t="s">
        <v>111</v>
      </c>
      <c r="K3391" t="s">
        <v>117</v>
      </c>
      <c r="L3391">
        <v>9</v>
      </c>
      <c r="X3391" s="16"/>
      <c r="Y3391" t="s">
        <v>68</v>
      </c>
      <c r="Z3391">
        <v>10</v>
      </c>
      <c r="AA3391">
        <v>4</v>
      </c>
      <c r="AB3391">
        <v>5</v>
      </c>
      <c r="AC3391">
        <v>8</v>
      </c>
      <c r="AD3391" t="s">
        <v>128</v>
      </c>
      <c r="AE3391" s="16">
        <v>5</v>
      </c>
      <c r="AF3391" s="16">
        <v>4</v>
      </c>
      <c r="AG3391" s="16">
        <v>5</v>
      </c>
      <c r="AH3391" s="16">
        <v>4</v>
      </c>
      <c r="AI3391" s="16">
        <v>3</v>
      </c>
      <c r="AJ3391" s="16"/>
      <c r="AK3391">
        <v>10</v>
      </c>
      <c r="AL3391" s="16">
        <v>8</v>
      </c>
      <c r="AM3391" s="16">
        <v>7</v>
      </c>
      <c r="AN3391" s="16">
        <v>7</v>
      </c>
      <c r="AO3391" s="16">
        <v>10</v>
      </c>
      <c r="AP3391" s="16">
        <v>7</v>
      </c>
      <c r="AQ3391" s="16">
        <v>1</v>
      </c>
      <c r="AR3391" s="16">
        <v>4</v>
      </c>
      <c r="AS3391" s="16">
        <v>3</v>
      </c>
      <c r="AT3391" s="16">
        <v>2</v>
      </c>
      <c r="AU3391">
        <v>1</v>
      </c>
      <c r="AV3391">
        <v>1</v>
      </c>
      <c r="AW3391">
        <v>1</v>
      </c>
      <c r="AX3391">
        <v>0</v>
      </c>
      <c r="AY3391">
        <v>0</v>
      </c>
      <c r="AZ3391">
        <v>0</v>
      </c>
    </row>
    <row r="3392" spans="1:52" x14ac:dyDescent="0.35">
      <c r="A3392">
        <v>18635</v>
      </c>
      <c r="B3392" t="s">
        <v>69</v>
      </c>
      <c r="C3392" t="s">
        <v>74</v>
      </c>
      <c r="D3392" t="s">
        <v>68</v>
      </c>
      <c r="E3392" t="s">
        <v>82</v>
      </c>
      <c r="F3392" t="s">
        <v>208</v>
      </c>
      <c r="G3392" t="s">
        <v>93</v>
      </c>
      <c r="H3392" t="s">
        <v>98</v>
      </c>
      <c r="I3392" t="s">
        <v>201</v>
      </c>
      <c r="J3392" t="s">
        <v>111</v>
      </c>
      <c r="K3392" t="s">
        <v>204</v>
      </c>
      <c r="L3392">
        <v>7</v>
      </c>
      <c r="X3392" s="16"/>
      <c r="Y3392" t="s">
        <v>69</v>
      </c>
      <c r="AB3392">
        <v>5</v>
      </c>
      <c r="AE3392" s="16"/>
      <c r="AF3392" s="16"/>
      <c r="AG3392" s="16"/>
      <c r="AH3392" s="16"/>
      <c r="AI3392" s="16"/>
      <c r="AJ3392" s="16"/>
      <c r="AK3392">
        <v>7</v>
      </c>
      <c r="AL3392" s="16">
        <v>10</v>
      </c>
      <c r="AM3392" s="16">
        <v>9</v>
      </c>
      <c r="AN3392" s="16">
        <v>10</v>
      </c>
      <c r="AO3392" s="16">
        <v>9</v>
      </c>
      <c r="AP3392" s="16">
        <v>7</v>
      </c>
      <c r="AQ3392" s="16">
        <v>2</v>
      </c>
      <c r="AR3392" s="16">
        <v>4</v>
      </c>
      <c r="AS3392" s="16">
        <v>1</v>
      </c>
      <c r="AT3392" s="16">
        <v>3</v>
      </c>
      <c r="AU3392">
        <v>0</v>
      </c>
      <c r="AV3392">
        <v>1</v>
      </c>
      <c r="AW3392">
        <v>1</v>
      </c>
      <c r="AX3392">
        <v>0</v>
      </c>
      <c r="AY3392">
        <v>0</v>
      </c>
      <c r="AZ3392">
        <v>0</v>
      </c>
    </row>
    <row r="3393" spans="1:52" x14ac:dyDescent="0.35">
      <c r="A3393">
        <v>18639</v>
      </c>
      <c r="B3393" t="s">
        <v>69</v>
      </c>
      <c r="C3393" t="s">
        <v>74</v>
      </c>
      <c r="D3393" t="s">
        <v>68</v>
      </c>
      <c r="E3393" t="s">
        <v>75</v>
      </c>
      <c r="F3393" t="s">
        <v>198</v>
      </c>
      <c r="G3393" t="s">
        <v>93</v>
      </c>
      <c r="H3393" t="s">
        <v>98</v>
      </c>
      <c r="I3393" t="s">
        <v>209</v>
      </c>
      <c r="J3393" t="s">
        <v>111</v>
      </c>
      <c r="K3393" t="s">
        <v>204</v>
      </c>
      <c r="L3393">
        <v>9</v>
      </c>
      <c r="X3393" s="16"/>
      <c r="Y3393" t="s">
        <v>69</v>
      </c>
      <c r="AB3393">
        <v>5</v>
      </c>
      <c r="AE3393" s="16"/>
      <c r="AF3393" s="16"/>
      <c r="AG3393" s="16"/>
      <c r="AH3393" s="16"/>
      <c r="AI3393" s="16"/>
      <c r="AJ3393" s="16"/>
      <c r="AK3393">
        <v>10</v>
      </c>
      <c r="AL3393" s="16">
        <v>9</v>
      </c>
      <c r="AM3393" s="16">
        <v>10</v>
      </c>
      <c r="AN3393" s="16">
        <v>8</v>
      </c>
      <c r="AO3393" s="16">
        <v>10</v>
      </c>
      <c r="AP3393" s="16">
        <v>10</v>
      </c>
      <c r="AQ3393" s="16">
        <v>4</v>
      </c>
      <c r="AR3393" s="16">
        <v>2</v>
      </c>
      <c r="AS3393" s="16">
        <v>3</v>
      </c>
      <c r="AT3393" s="16">
        <v>1</v>
      </c>
      <c r="AU3393">
        <v>1</v>
      </c>
      <c r="AV3393">
        <v>0</v>
      </c>
      <c r="AW3393">
        <v>0</v>
      </c>
      <c r="AX3393">
        <v>1</v>
      </c>
      <c r="AY3393">
        <v>0</v>
      </c>
      <c r="AZ3393">
        <v>0</v>
      </c>
    </row>
    <row r="3394" spans="1:52" x14ac:dyDescent="0.35">
      <c r="A3394">
        <v>18644</v>
      </c>
      <c r="B3394" t="s">
        <v>69</v>
      </c>
      <c r="C3394" t="s">
        <v>74</v>
      </c>
      <c r="D3394" t="s">
        <v>68</v>
      </c>
      <c r="E3394" t="s">
        <v>81</v>
      </c>
      <c r="F3394" t="s">
        <v>198</v>
      </c>
      <c r="G3394" t="s">
        <v>96</v>
      </c>
      <c r="H3394" t="s">
        <v>97</v>
      </c>
      <c r="I3394" t="s">
        <v>199</v>
      </c>
      <c r="J3394" t="s">
        <v>111</v>
      </c>
      <c r="K3394" t="s">
        <v>202</v>
      </c>
      <c r="L3394">
        <v>7</v>
      </c>
      <c r="X3394" s="16"/>
      <c r="Y3394" t="s">
        <v>68</v>
      </c>
      <c r="Z3394">
        <v>6</v>
      </c>
      <c r="AA3394">
        <v>5</v>
      </c>
      <c r="AB3394">
        <v>3</v>
      </c>
      <c r="AC3394">
        <v>6</v>
      </c>
      <c r="AD3394" t="s">
        <v>129</v>
      </c>
      <c r="AE3394" s="16">
        <v>4</v>
      </c>
      <c r="AF3394" s="16">
        <v>4</v>
      </c>
      <c r="AG3394" s="16">
        <v>5</v>
      </c>
      <c r="AH3394" s="16">
        <v>4</v>
      </c>
      <c r="AI3394" s="16"/>
      <c r="AJ3394" s="16">
        <v>2</v>
      </c>
      <c r="AK3394">
        <v>8</v>
      </c>
      <c r="AL3394" s="16">
        <v>8</v>
      </c>
      <c r="AM3394" s="16">
        <v>7</v>
      </c>
      <c r="AN3394" s="16">
        <v>7</v>
      </c>
      <c r="AO3394" s="16">
        <v>8</v>
      </c>
      <c r="AP3394" s="16">
        <v>10</v>
      </c>
      <c r="AQ3394" s="16">
        <v>1</v>
      </c>
      <c r="AR3394" s="16">
        <v>3</v>
      </c>
      <c r="AS3394" s="16">
        <v>2</v>
      </c>
      <c r="AT3394" s="16">
        <v>4</v>
      </c>
      <c r="AU3394">
        <v>1</v>
      </c>
      <c r="AV3394">
        <v>0</v>
      </c>
      <c r="AW3394">
        <v>0</v>
      </c>
      <c r="AX3394">
        <v>0</v>
      </c>
      <c r="AY3394">
        <v>0</v>
      </c>
      <c r="AZ3394">
        <v>0</v>
      </c>
    </row>
    <row r="3395" spans="1:52" x14ac:dyDescent="0.35">
      <c r="A3395">
        <v>18646</v>
      </c>
      <c r="B3395" t="s">
        <v>69</v>
      </c>
      <c r="C3395" t="s">
        <v>74</v>
      </c>
      <c r="D3395" t="s">
        <v>68</v>
      </c>
      <c r="E3395" t="s">
        <v>79</v>
      </c>
      <c r="F3395" t="s">
        <v>196</v>
      </c>
      <c r="G3395" t="s">
        <v>96</v>
      </c>
      <c r="H3395" t="s">
        <v>97</v>
      </c>
      <c r="I3395" t="s">
        <v>206</v>
      </c>
      <c r="J3395" t="s">
        <v>112</v>
      </c>
      <c r="K3395" t="s">
        <v>202</v>
      </c>
      <c r="L3395">
        <v>8</v>
      </c>
      <c r="X3395" s="16"/>
      <c r="Y3395" t="s">
        <v>68</v>
      </c>
      <c r="Z3395">
        <v>9</v>
      </c>
      <c r="AA3395">
        <v>4</v>
      </c>
      <c r="AB3395">
        <v>5</v>
      </c>
      <c r="AC3395">
        <v>10</v>
      </c>
      <c r="AD3395" t="s">
        <v>129</v>
      </c>
      <c r="AE3395" s="16">
        <v>5</v>
      </c>
      <c r="AF3395" s="16">
        <v>4</v>
      </c>
      <c r="AG3395" s="16">
        <v>4</v>
      </c>
      <c r="AH3395" s="16">
        <v>4</v>
      </c>
      <c r="AI3395" s="16"/>
      <c r="AJ3395" s="16">
        <v>3</v>
      </c>
      <c r="AK3395">
        <v>9</v>
      </c>
      <c r="AL3395" s="16">
        <v>7</v>
      </c>
      <c r="AM3395" s="16">
        <v>7</v>
      </c>
      <c r="AN3395" s="16">
        <v>7</v>
      </c>
      <c r="AO3395" s="16">
        <v>7</v>
      </c>
      <c r="AP3395" s="16">
        <v>7</v>
      </c>
      <c r="AQ3395" s="16">
        <v>3</v>
      </c>
      <c r="AR3395" s="16">
        <v>2</v>
      </c>
      <c r="AS3395" s="16">
        <v>4</v>
      </c>
      <c r="AT3395" s="16">
        <v>1</v>
      </c>
      <c r="AU3395">
        <v>0</v>
      </c>
      <c r="AV3395">
        <v>1</v>
      </c>
      <c r="AW3395">
        <v>1</v>
      </c>
      <c r="AX3395">
        <v>1</v>
      </c>
      <c r="AY3395">
        <v>0</v>
      </c>
      <c r="AZ3395">
        <v>0</v>
      </c>
    </row>
    <row r="3396" spans="1:52" x14ac:dyDescent="0.35">
      <c r="A3396">
        <v>18649</v>
      </c>
      <c r="B3396" t="s">
        <v>69</v>
      </c>
      <c r="C3396" t="s">
        <v>74</v>
      </c>
      <c r="D3396" t="s">
        <v>68</v>
      </c>
      <c r="E3396" t="s">
        <v>83</v>
      </c>
      <c r="F3396" t="s">
        <v>198</v>
      </c>
      <c r="G3396" t="s">
        <v>96</v>
      </c>
      <c r="H3396" t="s">
        <v>98</v>
      </c>
      <c r="I3396" t="s">
        <v>201</v>
      </c>
      <c r="J3396" t="s">
        <v>111</v>
      </c>
      <c r="K3396" t="s">
        <v>204</v>
      </c>
      <c r="L3396">
        <v>7</v>
      </c>
      <c r="X3396" s="16"/>
      <c r="Y3396" t="s">
        <v>68</v>
      </c>
      <c r="Z3396">
        <v>9</v>
      </c>
      <c r="AA3396">
        <v>5</v>
      </c>
      <c r="AB3396">
        <v>5</v>
      </c>
      <c r="AC3396">
        <v>9</v>
      </c>
      <c r="AD3396" t="s">
        <v>129</v>
      </c>
      <c r="AE3396" s="16">
        <v>4</v>
      </c>
      <c r="AF3396" s="16">
        <v>1</v>
      </c>
      <c r="AG3396" s="16">
        <v>3</v>
      </c>
      <c r="AH3396" s="16">
        <v>3</v>
      </c>
      <c r="AI3396" s="16"/>
      <c r="AJ3396" s="16">
        <v>1</v>
      </c>
      <c r="AK3396">
        <v>8</v>
      </c>
      <c r="AL3396" s="16">
        <v>7</v>
      </c>
      <c r="AM3396" s="16">
        <v>7</v>
      </c>
      <c r="AN3396" s="16">
        <v>10</v>
      </c>
      <c r="AO3396" s="16">
        <v>8</v>
      </c>
      <c r="AP3396" s="16">
        <v>8</v>
      </c>
      <c r="AQ3396" s="16">
        <v>1</v>
      </c>
      <c r="AR3396" s="16">
        <v>3</v>
      </c>
      <c r="AS3396" s="16">
        <v>2</v>
      </c>
      <c r="AT3396" s="16">
        <v>4</v>
      </c>
      <c r="AU3396">
        <v>0</v>
      </c>
      <c r="AV3396">
        <v>1</v>
      </c>
      <c r="AW3396">
        <v>0</v>
      </c>
      <c r="AX3396">
        <v>1</v>
      </c>
      <c r="AY3396">
        <v>0</v>
      </c>
      <c r="AZ3396">
        <v>0</v>
      </c>
    </row>
    <row r="3397" spans="1:52" x14ac:dyDescent="0.35">
      <c r="A3397">
        <v>18651</v>
      </c>
      <c r="B3397" t="s">
        <v>69</v>
      </c>
      <c r="C3397" t="s">
        <v>74</v>
      </c>
      <c r="D3397" t="s">
        <v>68</v>
      </c>
      <c r="E3397" t="s">
        <v>80</v>
      </c>
      <c r="F3397" t="s">
        <v>196</v>
      </c>
      <c r="G3397" t="s">
        <v>96</v>
      </c>
      <c r="H3397" t="s">
        <v>98</v>
      </c>
      <c r="I3397" t="s">
        <v>209</v>
      </c>
      <c r="J3397" t="s">
        <v>110</v>
      </c>
      <c r="K3397" t="s">
        <v>116</v>
      </c>
      <c r="L3397">
        <v>9</v>
      </c>
      <c r="P3397">
        <v>9</v>
      </c>
      <c r="Q3397">
        <v>9</v>
      </c>
      <c r="R3397">
        <v>9</v>
      </c>
      <c r="S3397">
        <v>10</v>
      </c>
      <c r="T3397">
        <v>10</v>
      </c>
      <c r="U3397">
        <v>9</v>
      </c>
      <c r="V3397" t="s">
        <v>123</v>
      </c>
      <c r="X3397">
        <v>5</v>
      </c>
      <c r="Y3397" t="s">
        <v>69</v>
      </c>
      <c r="AB3397">
        <v>5</v>
      </c>
      <c r="AE3397" s="16"/>
      <c r="AF3397" s="16"/>
      <c r="AG3397" s="16"/>
      <c r="AH3397" s="16"/>
      <c r="AI3397" s="16"/>
      <c r="AJ3397" s="16"/>
      <c r="AL3397" s="16"/>
      <c r="AM3397" s="16"/>
      <c r="AN3397" s="16"/>
      <c r="AO3397" s="16"/>
      <c r="AP3397" s="16"/>
      <c r="AQ3397" s="16"/>
      <c r="AR3397" s="16"/>
      <c r="AS3397" s="16"/>
      <c r="AT3397" s="16"/>
      <c r="AU3397">
        <v>0</v>
      </c>
      <c r="AV3397">
        <v>1</v>
      </c>
      <c r="AW3397">
        <v>0</v>
      </c>
      <c r="AX3397">
        <v>1</v>
      </c>
      <c r="AY3397">
        <v>0</v>
      </c>
      <c r="AZ3397">
        <v>0</v>
      </c>
    </row>
    <row r="3398" spans="1:52" x14ac:dyDescent="0.35">
      <c r="A3398">
        <v>18654</v>
      </c>
      <c r="B3398" t="s">
        <v>69</v>
      </c>
      <c r="C3398" t="s">
        <v>74</v>
      </c>
      <c r="D3398" t="s">
        <v>68</v>
      </c>
      <c r="E3398" t="s">
        <v>81</v>
      </c>
      <c r="F3398" t="s">
        <v>196</v>
      </c>
      <c r="G3398" t="s">
        <v>95</v>
      </c>
      <c r="H3398" t="s">
        <v>97</v>
      </c>
      <c r="I3398" t="s">
        <v>199</v>
      </c>
      <c r="J3398" t="s">
        <v>110</v>
      </c>
      <c r="K3398" t="s">
        <v>116</v>
      </c>
      <c r="L3398">
        <v>4</v>
      </c>
      <c r="P3398">
        <v>8</v>
      </c>
      <c r="Q3398">
        <v>7</v>
      </c>
      <c r="R3398">
        <v>9</v>
      </c>
      <c r="S3398">
        <v>8</v>
      </c>
      <c r="T3398">
        <v>9</v>
      </c>
      <c r="U3398">
        <v>7</v>
      </c>
      <c r="V3398" t="s">
        <v>123</v>
      </c>
      <c r="X3398">
        <v>4</v>
      </c>
      <c r="Y3398" t="s">
        <v>69</v>
      </c>
      <c r="AB3398">
        <v>2</v>
      </c>
      <c r="AE3398" s="16"/>
      <c r="AF3398" s="16"/>
      <c r="AG3398" s="16"/>
      <c r="AH3398" s="16"/>
      <c r="AI3398" s="16"/>
      <c r="AJ3398" s="16"/>
      <c r="AL3398" s="16"/>
      <c r="AM3398" s="16"/>
      <c r="AN3398" s="16"/>
      <c r="AO3398" s="16"/>
      <c r="AP3398" s="16"/>
      <c r="AQ3398" s="16"/>
      <c r="AR3398" s="16"/>
      <c r="AS3398" s="16"/>
      <c r="AT3398" s="16"/>
      <c r="AU3398">
        <v>1</v>
      </c>
      <c r="AV3398">
        <v>0</v>
      </c>
      <c r="AW3398">
        <v>0</v>
      </c>
      <c r="AX3398">
        <v>0</v>
      </c>
      <c r="AY3398">
        <v>0</v>
      </c>
      <c r="AZ3398">
        <v>0</v>
      </c>
    </row>
    <row r="3399" spans="1:52" x14ac:dyDescent="0.35">
      <c r="A3399">
        <v>18655</v>
      </c>
      <c r="B3399" t="s">
        <v>69</v>
      </c>
      <c r="C3399" t="s">
        <v>74</v>
      </c>
      <c r="D3399" t="s">
        <v>68</v>
      </c>
      <c r="E3399" t="s">
        <v>76</v>
      </c>
      <c r="F3399" t="s">
        <v>198</v>
      </c>
      <c r="G3399" t="s">
        <v>95</v>
      </c>
      <c r="H3399" t="s">
        <v>98</v>
      </c>
      <c r="I3399" t="s">
        <v>199</v>
      </c>
      <c r="J3399" t="s">
        <v>112</v>
      </c>
      <c r="K3399" t="s">
        <v>204</v>
      </c>
      <c r="L3399">
        <v>10</v>
      </c>
      <c r="X3399" s="16"/>
      <c r="Y3399" t="s">
        <v>68</v>
      </c>
      <c r="Z3399">
        <v>10</v>
      </c>
      <c r="AA3399">
        <v>4</v>
      </c>
      <c r="AB3399">
        <v>5</v>
      </c>
      <c r="AC3399">
        <v>9</v>
      </c>
      <c r="AD3399" t="s">
        <v>129</v>
      </c>
      <c r="AE3399" s="16">
        <v>4</v>
      </c>
      <c r="AF3399" s="16">
        <v>3</v>
      </c>
      <c r="AG3399" s="16">
        <v>5</v>
      </c>
      <c r="AH3399" s="16">
        <v>5</v>
      </c>
      <c r="AI3399" s="16"/>
      <c r="AJ3399" s="16">
        <v>2</v>
      </c>
      <c r="AK3399">
        <v>9</v>
      </c>
      <c r="AL3399" s="16">
        <v>10</v>
      </c>
      <c r="AM3399" s="16">
        <v>7</v>
      </c>
      <c r="AN3399" s="16">
        <v>9</v>
      </c>
      <c r="AO3399" s="16">
        <v>9</v>
      </c>
      <c r="AP3399" s="16">
        <v>8</v>
      </c>
      <c r="AQ3399" s="16">
        <v>1</v>
      </c>
      <c r="AR3399" s="16">
        <v>4</v>
      </c>
      <c r="AS3399" s="16">
        <v>3</v>
      </c>
      <c r="AT3399" s="16">
        <v>2</v>
      </c>
      <c r="AU3399">
        <v>0</v>
      </c>
      <c r="AV3399">
        <v>0</v>
      </c>
      <c r="AW3399">
        <v>0</v>
      </c>
      <c r="AX3399">
        <v>0</v>
      </c>
      <c r="AY3399">
        <v>1</v>
      </c>
      <c r="AZ3399">
        <v>0</v>
      </c>
    </row>
    <row r="3400" spans="1:52" x14ac:dyDescent="0.35">
      <c r="A3400">
        <v>18656</v>
      </c>
      <c r="B3400" t="s">
        <v>69</v>
      </c>
      <c r="C3400" t="s">
        <v>74</v>
      </c>
      <c r="D3400" t="s">
        <v>68</v>
      </c>
      <c r="E3400" t="s">
        <v>85</v>
      </c>
      <c r="F3400" t="s">
        <v>198</v>
      </c>
      <c r="G3400" t="s">
        <v>96</v>
      </c>
      <c r="H3400" t="s">
        <v>97</v>
      </c>
      <c r="I3400" t="s">
        <v>199</v>
      </c>
      <c r="J3400" t="s">
        <v>111</v>
      </c>
      <c r="K3400" t="s">
        <v>113</v>
      </c>
      <c r="L3400">
        <v>6</v>
      </c>
      <c r="X3400" s="16"/>
      <c r="Y3400" t="s">
        <v>69</v>
      </c>
      <c r="AB3400">
        <v>2</v>
      </c>
      <c r="AE3400" s="16"/>
      <c r="AF3400" s="16"/>
      <c r="AG3400" s="16"/>
      <c r="AH3400" s="16"/>
      <c r="AI3400" s="16"/>
      <c r="AJ3400" s="16"/>
      <c r="AK3400">
        <v>8</v>
      </c>
      <c r="AL3400" s="16">
        <v>7</v>
      </c>
      <c r="AM3400" s="16">
        <v>9</v>
      </c>
      <c r="AN3400" s="16">
        <v>10</v>
      </c>
      <c r="AO3400" s="16">
        <v>7</v>
      </c>
      <c r="AP3400" s="16">
        <v>9</v>
      </c>
      <c r="AQ3400" s="16">
        <v>1</v>
      </c>
      <c r="AR3400" s="16">
        <v>4</v>
      </c>
      <c r="AS3400" s="16">
        <v>2</v>
      </c>
      <c r="AT3400" s="16">
        <v>3</v>
      </c>
      <c r="AU3400">
        <v>1</v>
      </c>
      <c r="AV3400">
        <v>0</v>
      </c>
      <c r="AW3400">
        <v>0</v>
      </c>
      <c r="AX3400">
        <v>0</v>
      </c>
      <c r="AY3400">
        <v>0</v>
      </c>
      <c r="AZ3400">
        <v>0</v>
      </c>
    </row>
    <row r="3401" spans="1:52" x14ac:dyDescent="0.35">
      <c r="A3401">
        <v>18659</v>
      </c>
      <c r="B3401" t="s">
        <v>69</v>
      </c>
      <c r="C3401" t="s">
        <v>74</v>
      </c>
      <c r="D3401" t="s">
        <v>68</v>
      </c>
      <c r="E3401" t="s">
        <v>78</v>
      </c>
      <c r="F3401" t="s">
        <v>196</v>
      </c>
      <c r="G3401" t="s">
        <v>95</v>
      </c>
      <c r="H3401" t="s">
        <v>98</v>
      </c>
      <c r="I3401" t="s">
        <v>199</v>
      </c>
      <c r="J3401" t="s">
        <v>110</v>
      </c>
      <c r="K3401" t="s">
        <v>202</v>
      </c>
      <c r="L3401">
        <v>10</v>
      </c>
      <c r="P3401">
        <v>9</v>
      </c>
      <c r="Q3401">
        <v>9</v>
      </c>
      <c r="R3401">
        <v>10</v>
      </c>
      <c r="S3401">
        <v>9</v>
      </c>
      <c r="T3401">
        <v>8</v>
      </c>
      <c r="U3401">
        <v>9</v>
      </c>
      <c r="V3401" t="s">
        <v>123</v>
      </c>
      <c r="X3401">
        <v>4</v>
      </c>
      <c r="Y3401" t="s">
        <v>68</v>
      </c>
      <c r="Z3401">
        <v>10</v>
      </c>
      <c r="AA3401">
        <v>5</v>
      </c>
      <c r="AB3401">
        <v>5</v>
      </c>
      <c r="AC3401">
        <v>9</v>
      </c>
      <c r="AD3401" t="s">
        <v>129</v>
      </c>
      <c r="AE3401" s="16">
        <v>4</v>
      </c>
      <c r="AF3401" s="16">
        <v>5</v>
      </c>
      <c r="AG3401" s="16">
        <v>4</v>
      </c>
      <c r="AH3401" s="16">
        <v>5</v>
      </c>
      <c r="AI3401" s="16"/>
      <c r="AJ3401" s="16">
        <v>4</v>
      </c>
      <c r="AL3401" s="16"/>
      <c r="AM3401" s="16"/>
      <c r="AN3401" s="16"/>
      <c r="AO3401" s="16"/>
      <c r="AP3401" s="16"/>
      <c r="AQ3401" s="16"/>
      <c r="AR3401" s="16"/>
      <c r="AS3401" s="16"/>
      <c r="AT3401" s="16"/>
      <c r="AU3401">
        <v>1</v>
      </c>
      <c r="AV3401">
        <v>0</v>
      </c>
      <c r="AW3401">
        <v>0</v>
      </c>
      <c r="AX3401">
        <v>0</v>
      </c>
      <c r="AY3401">
        <v>0</v>
      </c>
      <c r="AZ3401">
        <v>0</v>
      </c>
    </row>
    <row r="3402" spans="1:52" x14ac:dyDescent="0.35">
      <c r="A3402">
        <v>18660</v>
      </c>
      <c r="B3402" t="s">
        <v>69</v>
      </c>
      <c r="C3402" t="s">
        <v>74</v>
      </c>
      <c r="D3402" t="s">
        <v>68</v>
      </c>
      <c r="E3402" t="s">
        <v>82</v>
      </c>
      <c r="F3402" t="s">
        <v>200</v>
      </c>
      <c r="G3402" t="s">
        <v>95</v>
      </c>
      <c r="H3402" t="s">
        <v>97</v>
      </c>
      <c r="I3402" t="s">
        <v>209</v>
      </c>
      <c r="J3402" t="s">
        <v>111</v>
      </c>
      <c r="K3402" t="s">
        <v>204</v>
      </c>
      <c r="L3402">
        <v>10</v>
      </c>
      <c r="X3402" s="16"/>
      <c r="Y3402" t="s">
        <v>69</v>
      </c>
      <c r="AB3402">
        <v>5</v>
      </c>
      <c r="AE3402" s="16"/>
      <c r="AF3402" s="16"/>
      <c r="AG3402" s="16"/>
      <c r="AH3402" s="16"/>
      <c r="AI3402" s="16"/>
      <c r="AJ3402" s="16"/>
      <c r="AK3402">
        <v>9</v>
      </c>
      <c r="AL3402" s="16">
        <v>9</v>
      </c>
      <c r="AM3402" s="16">
        <v>9</v>
      </c>
      <c r="AN3402" s="16">
        <v>9</v>
      </c>
      <c r="AO3402" s="16">
        <v>9</v>
      </c>
      <c r="AP3402" s="16">
        <v>10</v>
      </c>
      <c r="AQ3402" s="16">
        <v>2</v>
      </c>
      <c r="AR3402" s="16">
        <v>1</v>
      </c>
      <c r="AS3402" s="16">
        <v>3</v>
      </c>
      <c r="AT3402" s="16">
        <v>4</v>
      </c>
      <c r="AU3402">
        <v>1</v>
      </c>
      <c r="AV3402">
        <v>0</v>
      </c>
      <c r="AW3402">
        <v>0</v>
      </c>
      <c r="AX3402">
        <v>1</v>
      </c>
      <c r="AY3402">
        <v>0</v>
      </c>
      <c r="AZ3402">
        <v>0</v>
      </c>
    </row>
    <row r="3403" spans="1:52" x14ac:dyDescent="0.35">
      <c r="A3403">
        <v>18662</v>
      </c>
      <c r="B3403" t="s">
        <v>69</v>
      </c>
      <c r="C3403" t="s">
        <v>74</v>
      </c>
      <c r="D3403" t="s">
        <v>68</v>
      </c>
      <c r="E3403" t="s">
        <v>79</v>
      </c>
      <c r="F3403" t="s">
        <v>198</v>
      </c>
      <c r="G3403" t="s">
        <v>96</v>
      </c>
      <c r="H3403" t="s">
        <v>98</v>
      </c>
      <c r="I3403" t="s">
        <v>206</v>
      </c>
      <c r="J3403" t="s">
        <v>110</v>
      </c>
      <c r="K3403" t="s">
        <v>204</v>
      </c>
      <c r="L3403">
        <v>9</v>
      </c>
      <c r="P3403">
        <v>9</v>
      </c>
      <c r="Q3403">
        <v>7</v>
      </c>
      <c r="R3403">
        <v>8</v>
      </c>
      <c r="S3403">
        <v>8</v>
      </c>
      <c r="T3403">
        <v>9</v>
      </c>
      <c r="U3403">
        <v>9</v>
      </c>
      <c r="V3403" t="s">
        <v>126</v>
      </c>
      <c r="X3403">
        <v>3</v>
      </c>
      <c r="Y3403" t="s">
        <v>68</v>
      </c>
      <c r="Z3403">
        <v>10</v>
      </c>
      <c r="AA3403">
        <v>5</v>
      </c>
      <c r="AB3403">
        <v>5</v>
      </c>
      <c r="AC3403">
        <v>10</v>
      </c>
      <c r="AD3403" t="s">
        <v>129</v>
      </c>
      <c r="AE3403" s="16">
        <v>5</v>
      </c>
      <c r="AF3403" s="16">
        <v>1</v>
      </c>
      <c r="AG3403" s="16">
        <v>5</v>
      </c>
      <c r="AH3403" s="16">
        <v>3</v>
      </c>
      <c r="AI3403" s="16"/>
      <c r="AJ3403" s="16">
        <v>3</v>
      </c>
      <c r="AL3403" s="16"/>
      <c r="AM3403" s="16"/>
      <c r="AN3403" s="16"/>
      <c r="AO3403" s="16"/>
      <c r="AP3403" s="16"/>
      <c r="AQ3403" s="16"/>
      <c r="AR3403" s="16"/>
      <c r="AS3403" s="16"/>
      <c r="AT3403" s="16"/>
      <c r="AU3403">
        <v>0</v>
      </c>
      <c r="AV3403">
        <v>1</v>
      </c>
      <c r="AW3403">
        <v>1</v>
      </c>
      <c r="AX3403">
        <v>1</v>
      </c>
      <c r="AY3403">
        <v>0</v>
      </c>
      <c r="AZ3403">
        <v>0</v>
      </c>
    </row>
    <row r="3404" spans="1:52" x14ac:dyDescent="0.35">
      <c r="A3404">
        <v>18664</v>
      </c>
      <c r="B3404" t="s">
        <v>69</v>
      </c>
      <c r="C3404" t="s">
        <v>74</v>
      </c>
      <c r="D3404" t="s">
        <v>68</v>
      </c>
      <c r="E3404" t="s">
        <v>83</v>
      </c>
      <c r="F3404" t="s">
        <v>198</v>
      </c>
      <c r="G3404" t="s">
        <v>96</v>
      </c>
      <c r="H3404" t="s">
        <v>99</v>
      </c>
      <c r="I3404" t="s">
        <v>203</v>
      </c>
      <c r="J3404" t="s">
        <v>111</v>
      </c>
      <c r="K3404" t="s">
        <v>202</v>
      </c>
      <c r="L3404">
        <v>9</v>
      </c>
      <c r="X3404" s="16"/>
      <c r="Y3404" t="s">
        <v>69</v>
      </c>
      <c r="AB3404">
        <v>5</v>
      </c>
      <c r="AE3404" s="16"/>
      <c r="AF3404" s="16"/>
      <c r="AG3404" s="16"/>
      <c r="AH3404" s="16"/>
      <c r="AI3404" s="16"/>
      <c r="AJ3404" s="16"/>
      <c r="AK3404">
        <v>10</v>
      </c>
      <c r="AL3404" s="16">
        <v>9</v>
      </c>
      <c r="AM3404" s="16">
        <v>10</v>
      </c>
      <c r="AN3404" s="16">
        <v>8</v>
      </c>
      <c r="AO3404" s="16">
        <v>9</v>
      </c>
      <c r="AP3404" s="16">
        <v>10</v>
      </c>
      <c r="AQ3404" s="16">
        <v>3</v>
      </c>
      <c r="AR3404" s="16">
        <v>4</v>
      </c>
      <c r="AS3404" s="16">
        <v>2</v>
      </c>
      <c r="AT3404" s="16">
        <v>1</v>
      </c>
      <c r="AU3404">
        <v>0</v>
      </c>
      <c r="AV3404">
        <v>1</v>
      </c>
      <c r="AW3404">
        <v>0</v>
      </c>
      <c r="AX3404">
        <v>0</v>
      </c>
      <c r="AY3404">
        <v>0</v>
      </c>
      <c r="AZ3404">
        <v>0</v>
      </c>
    </row>
    <row r="3405" spans="1:52" x14ac:dyDescent="0.35">
      <c r="A3405">
        <v>18667</v>
      </c>
      <c r="B3405" t="s">
        <v>69</v>
      </c>
      <c r="C3405" t="s">
        <v>74</v>
      </c>
      <c r="D3405" t="s">
        <v>68</v>
      </c>
      <c r="E3405" t="s">
        <v>75</v>
      </c>
      <c r="F3405" t="s">
        <v>196</v>
      </c>
      <c r="G3405" t="s">
        <v>96</v>
      </c>
      <c r="H3405" t="s">
        <v>98</v>
      </c>
      <c r="I3405" t="s">
        <v>199</v>
      </c>
      <c r="J3405" t="s">
        <v>111</v>
      </c>
      <c r="K3405" t="s">
        <v>204</v>
      </c>
      <c r="L3405">
        <v>9</v>
      </c>
      <c r="X3405" s="16"/>
      <c r="Y3405" t="s">
        <v>69</v>
      </c>
      <c r="AB3405">
        <v>5</v>
      </c>
      <c r="AE3405" s="16"/>
      <c r="AF3405" s="16"/>
      <c r="AG3405" s="16"/>
      <c r="AH3405" s="16"/>
      <c r="AI3405" s="16"/>
      <c r="AJ3405" s="16"/>
      <c r="AK3405">
        <v>8</v>
      </c>
      <c r="AL3405" s="16">
        <v>7</v>
      </c>
      <c r="AM3405" s="16">
        <v>9</v>
      </c>
      <c r="AN3405" s="16">
        <v>7</v>
      </c>
      <c r="AO3405" s="16">
        <v>7</v>
      </c>
      <c r="AP3405" s="16">
        <v>10</v>
      </c>
      <c r="AQ3405" s="16">
        <v>1</v>
      </c>
      <c r="AR3405" s="16">
        <v>4</v>
      </c>
      <c r="AS3405" s="16">
        <v>2</v>
      </c>
      <c r="AT3405" s="16">
        <v>3</v>
      </c>
      <c r="AU3405">
        <v>1</v>
      </c>
      <c r="AV3405">
        <v>0</v>
      </c>
      <c r="AW3405">
        <v>0</v>
      </c>
      <c r="AX3405">
        <v>0</v>
      </c>
      <c r="AY3405">
        <v>0</v>
      </c>
      <c r="AZ3405">
        <v>0</v>
      </c>
    </row>
    <row r="3406" spans="1:52" x14ac:dyDescent="0.35">
      <c r="A3406">
        <v>18668</v>
      </c>
      <c r="B3406" t="s">
        <v>69</v>
      </c>
      <c r="C3406" t="s">
        <v>74</v>
      </c>
      <c r="D3406" t="s">
        <v>68</v>
      </c>
      <c r="E3406" t="s">
        <v>81</v>
      </c>
      <c r="F3406" t="s">
        <v>198</v>
      </c>
      <c r="G3406" t="s">
        <v>94</v>
      </c>
      <c r="H3406" t="s">
        <v>98</v>
      </c>
      <c r="I3406" t="s">
        <v>205</v>
      </c>
      <c r="J3406" t="s">
        <v>111</v>
      </c>
      <c r="K3406" t="s">
        <v>117</v>
      </c>
      <c r="L3406">
        <v>7</v>
      </c>
      <c r="X3406" s="16"/>
      <c r="Y3406" t="s">
        <v>69</v>
      </c>
      <c r="AB3406">
        <v>4</v>
      </c>
      <c r="AE3406" s="16"/>
      <c r="AF3406" s="16"/>
      <c r="AG3406" s="16"/>
      <c r="AH3406" s="16"/>
      <c r="AI3406" s="16"/>
      <c r="AJ3406" s="16"/>
      <c r="AK3406">
        <v>5</v>
      </c>
      <c r="AL3406" s="16">
        <v>5</v>
      </c>
      <c r="AM3406" s="16">
        <v>5</v>
      </c>
      <c r="AN3406" s="16">
        <v>7</v>
      </c>
      <c r="AO3406" s="16">
        <v>8</v>
      </c>
      <c r="AP3406" s="16">
        <v>5</v>
      </c>
      <c r="AQ3406" s="16">
        <v>3</v>
      </c>
      <c r="AR3406" s="16">
        <v>2</v>
      </c>
      <c r="AS3406" s="16">
        <v>1</v>
      </c>
      <c r="AT3406" s="16">
        <v>4</v>
      </c>
      <c r="AU3406">
        <v>1</v>
      </c>
      <c r="AV3406">
        <v>0</v>
      </c>
      <c r="AW3406">
        <v>0</v>
      </c>
      <c r="AX3406">
        <v>0</v>
      </c>
      <c r="AY3406">
        <v>1</v>
      </c>
      <c r="AZ3406">
        <v>0</v>
      </c>
    </row>
    <row r="3407" spans="1:52" x14ac:dyDescent="0.35">
      <c r="A3407">
        <v>18670</v>
      </c>
      <c r="B3407" t="s">
        <v>69</v>
      </c>
      <c r="C3407" t="s">
        <v>74</v>
      </c>
      <c r="D3407" t="s">
        <v>68</v>
      </c>
      <c r="E3407" t="s">
        <v>75</v>
      </c>
      <c r="F3407" t="s">
        <v>198</v>
      </c>
      <c r="G3407" t="s">
        <v>95</v>
      </c>
      <c r="H3407" t="s">
        <v>97</v>
      </c>
      <c r="I3407" t="s">
        <v>197</v>
      </c>
      <c r="J3407" t="s">
        <v>111</v>
      </c>
      <c r="K3407" t="s">
        <v>117</v>
      </c>
      <c r="L3407">
        <v>9</v>
      </c>
      <c r="X3407" s="16"/>
      <c r="Y3407" t="s">
        <v>69</v>
      </c>
      <c r="AB3407">
        <v>4</v>
      </c>
      <c r="AE3407" s="16"/>
      <c r="AF3407" s="16"/>
      <c r="AG3407" s="16"/>
      <c r="AH3407" s="16"/>
      <c r="AI3407" s="16"/>
      <c r="AJ3407" s="16"/>
      <c r="AK3407">
        <v>10</v>
      </c>
      <c r="AL3407" s="16">
        <v>8</v>
      </c>
      <c r="AM3407" s="16">
        <v>8</v>
      </c>
      <c r="AN3407" s="16">
        <v>9</v>
      </c>
      <c r="AO3407" s="16">
        <v>8</v>
      </c>
      <c r="AP3407" s="16">
        <v>9</v>
      </c>
      <c r="AQ3407" s="16">
        <v>2</v>
      </c>
      <c r="AR3407" s="16">
        <v>1</v>
      </c>
      <c r="AS3407" s="16">
        <v>3</v>
      </c>
      <c r="AT3407" s="16">
        <v>4</v>
      </c>
      <c r="AU3407">
        <v>1</v>
      </c>
      <c r="AV3407">
        <v>0</v>
      </c>
      <c r="AW3407">
        <v>0</v>
      </c>
      <c r="AX3407">
        <v>1</v>
      </c>
      <c r="AY3407">
        <v>1</v>
      </c>
      <c r="AZ3407">
        <v>0</v>
      </c>
    </row>
    <row r="3408" spans="1:52" x14ac:dyDescent="0.35">
      <c r="A3408">
        <v>18671</v>
      </c>
      <c r="B3408" t="s">
        <v>69</v>
      </c>
      <c r="C3408" t="s">
        <v>74</v>
      </c>
      <c r="D3408" t="s">
        <v>68</v>
      </c>
      <c r="E3408" t="s">
        <v>79</v>
      </c>
      <c r="F3408" t="s">
        <v>196</v>
      </c>
      <c r="G3408" t="s">
        <v>94</v>
      </c>
      <c r="H3408" t="s">
        <v>98</v>
      </c>
      <c r="I3408" t="s">
        <v>197</v>
      </c>
      <c r="J3408" t="s">
        <v>111</v>
      </c>
      <c r="K3408" t="s">
        <v>202</v>
      </c>
      <c r="L3408">
        <v>6</v>
      </c>
      <c r="X3408" s="16"/>
      <c r="Y3408" t="s">
        <v>69</v>
      </c>
      <c r="AB3408">
        <v>3</v>
      </c>
      <c r="AE3408" s="16"/>
      <c r="AF3408" s="16"/>
      <c r="AG3408" s="16"/>
      <c r="AH3408" s="16"/>
      <c r="AI3408" s="16"/>
      <c r="AJ3408" s="16"/>
      <c r="AK3408">
        <v>8</v>
      </c>
      <c r="AL3408" s="16">
        <v>10</v>
      </c>
      <c r="AM3408" s="16">
        <v>9</v>
      </c>
      <c r="AN3408" s="16">
        <v>5</v>
      </c>
      <c r="AO3408" s="16">
        <v>8</v>
      </c>
      <c r="AP3408" s="16">
        <v>9</v>
      </c>
      <c r="AQ3408" s="16">
        <v>2</v>
      </c>
      <c r="AR3408" s="16">
        <v>1</v>
      </c>
      <c r="AS3408" s="16">
        <v>4</v>
      </c>
      <c r="AT3408" s="16">
        <v>3</v>
      </c>
      <c r="AU3408">
        <v>1</v>
      </c>
      <c r="AV3408">
        <v>1</v>
      </c>
      <c r="AW3408">
        <v>1</v>
      </c>
      <c r="AX3408">
        <v>1</v>
      </c>
      <c r="AY3408">
        <v>0</v>
      </c>
      <c r="AZ3408">
        <v>0</v>
      </c>
    </row>
    <row r="3409" spans="1:52" x14ac:dyDescent="0.35">
      <c r="A3409">
        <v>18674</v>
      </c>
      <c r="B3409" t="s">
        <v>69</v>
      </c>
      <c r="C3409" t="s">
        <v>74</v>
      </c>
      <c r="D3409" t="s">
        <v>68</v>
      </c>
      <c r="E3409" t="s">
        <v>75</v>
      </c>
      <c r="F3409" t="s">
        <v>208</v>
      </c>
      <c r="G3409" t="s">
        <v>95</v>
      </c>
      <c r="H3409" t="s">
        <v>97</v>
      </c>
      <c r="I3409" t="s">
        <v>199</v>
      </c>
      <c r="J3409" t="s">
        <v>110</v>
      </c>
      <c r="K3409" t="s">
        <v>116</v>
      </c>
      <c r="L3409">
        <v>9</v>
      </c>
      <c r="P3409">
        <v>9</v>
      </c>
      <c r="Q3409">
        <v>8</v>
      </c>
      <c r="R3409">
        <v>9</v>
      </c>
      <c r="S3409">
        <v>10</v>
      </c>
      <c r="T3409">
        <v>9</v>
      </c>
      <c r="U3409">
        <v>8</v>
      </c>
      <c r="V3409" t="s">
        <v>122</v>
      </c>
      <c r="X3409">
        <v>3</v>
      </c>
      <c r="Y3409" t="s">
        <v>69</v>
      </c>
      <c r="AB3409">
        <v>4</v>
      </c>
      <c r="AE3409" s="16"/>
      <c r="AF3409" s="16"/>
      <c r="AG3409" s="16"/>
      <c r="AH3409" s="16"/>
      <c r="AI3409" s="16"/>
      <c r="AJ3409" s="16"/>
      <c r="AL3409" s="16"/>
      <c r="AM3409" s="16"/>
      <c r="AN3409" s="16"/>
      <c r="AO3409" s="16"/>
      <c r="AP3409" s="16"/>
      <c r="AQ3409" s="16"/>
      <c r="AR3409" s="16"/>
      <c r="AS3409" s="16"/>
      <c r="AT3409" s="16"/>
      <c r="AU3409">
        <v>0</v>
      </c>
      <c r="AV3409">
        <v>0</v>
      </c>
      <c r="AW3409">
        <v>0</v>
      </c>
      <c r="AX3409">
        <v>0</v>
      </c>
      <c r="AY3409">
        <v>1</v>
      </c>
      <c r="AZ3409">
        <v>0</v>
      </c>
    </row>
    <row r="3410" spans="1:52" x14ac:dyDescent="0.35">
      <c r="A3410">
        <v>18675</v>
      </c>
      <c r="B3410" t="s">
        <v>69</v>
      </c>
      <c r="C3410" t="s">
        <v>74</v>
      </c>
      <c r="D3410" t="s">
        <v>68</v>
      </c>
      <c r="E3410" t="s">
        <v>78</v>
      </c>
      <c r="F3410" t="s">
        <v>198</v>
      </c>
      <c r="G3410" t="s">
        <v>95</v>
      </c>
      <c r="H3410" t="s">
        <v>99</v>
      </c>
      <c r="I3410" t="s">
        <v>199</v>
      </c>
      <c r="J3410" t="s">
        <v>110</v>
      </c>
      <c r="K3410" t="s">
        <v>204</v>
      </c>
      <c r="L3410">
        <v>10</v>
      </c>
      <c r="P3410">
        <v>10</v>
      </c>
      <c r="Q3410">
        <v>9</v>
      </c>
      <c r="R3410">
        <v>9</v>
      </c>
      <c r="S3410">
        <v>7</v>
      </c>
      <c r="T3410">
        <v>9</v>
      </c>
      <c r="U3410">
        <v>9</v>
      </c>
      <c r="V3410" t="s">
        <v>123</v>
      </c>
      <c r="X3410">
        <v>4</v>
      </c>
      <c r="Y3410" t="s">
        <v>69</v>
      </c>
      <c r="AB3410">
        <v>5</v>
      </c>
      <c r="AE3410" s="16"/>
      <c r="AF3410" s="16"/>
      <c r="AG3410" s="16"/>
      <c r="AH3410" s="16"/>
      <c r="AI3410" s="16"/>
      <c r="AJ3410" s="16"/>
      <c r="AL3410" s="16"/>
      <c r="AM3410" s="16"/>
      <c r="AN3410" s="16"/>
      <c r="AO3410" s="16"/>
      <c r="AP3410" s="16"/>
      <c r="AQ3410" s="16"/>
      <c r="AR3410" s="16"/>
      <c r="AS3410" s="16"/>
      <c r="AT3410" s="16"/>
      <c r="AU3410">
        <v>1</v>
      </c>
      <c r="AV3410">
        <v>0</v>
      </c>
      <c r="AW3410">
        <v>0</v>
      </c>
      <c r="AX3410">
        <v>0</v>
      </c>
      <c r="AY3410">
        <v>0</v>
      </c>
      <c r="AZ3410">
        <v>0</v>
      </c>
    </row>
    <row r="3411" spans="1:52" x14ac:dyDescent="0.35">
      <c r="A3411">
        <v>18676</v>
      </c>
      <c r="B3411" t="s">
        <v>69</v>
      </c>
      <c r="C3411" t="s">
        <v>74</v>
      </c>
      <c r="D3411" t="s">
        <v>68</v>
      </c>
      <c r="E3411" t="s">
        <v>85</v>
      </c>
      <c r="F3411" t="s">
        <v>208</v>
      </c>
      <c r="G3411" t="s">
        <v>95</v>
      </c>
      <c r="H3411" t="s">
        <v>97</v>
      </c>
      <c r="I3411" t="s">
        <v>199</v>
      </c>
      <c r="J3411" t="s">
        <v>111</v>
      </c>
      <c r="K3411" t="s">
        <v>202</v>
      </c>
      <c r="L3411">
        <v>9</v>
      </c>
      <c r="X3411" s="16"/>
      <c r="Y3411" t="s">
        <v>69</v>
      </c>
      <c r="AB3411">
        <v>4</v>
      </c>
      <c r="AE3411" s="16"/>
      <c r="AF3411" s="16"/>
      <c r="AG3411" s="16"/>
      <c r="AH3411" s="16"/>
      <c r="AI3411" s="16"/>
      <c r="AJ3411" s="16"/>
      <c r="AK3411">
        <v>10</v>
      </c>
      <c r="AL3411" s="16">
        <v>10</v>
      </c>
      <c r="AM3411" s="16">
        <v>9</v>
      </c>
      <c r="AN3411" s="16">
        <v>9</v>
      </c>
      <c r="AO3411" s="16">
        <v>10</v>
      </c>
      <c r="AP3411" s="16">
        <v>8</v>
      </c>
      <c r="AQ3411" s="16">
        <v>3</v>
      </c>
      <c r="AR3411" s="16">
        <v>2</v>
      </c>
      <c r="AS3411" s="16">
        <v>4</v>
      </c>
      <c r="AT3411" s="16">
        <v>1</v>
      </c>
      <c r="AU3411">
        <v>0</v>
      </c>
      <c r="AV3411">
        <v>0</v>
      </c>
      <c r="AW3411">
        <v>0</v>
      </c>
      <c r="AX3411">
        <v>0</v>
      </c>
      <c r="AY3411">
        <v>1</v>
      </c>
      <c r="AZ3411">
        <v>0</v>
      </c>
    </row>
    <row r="3412" spans="1:52" x14ac:dyDescent="0.35">
      <c r="A3412">
        <v>18679</v>
      </c>
      <c r="B3412" t="s">
        <v>69</v>
      </c>
      <c r="C3412" t="s">
        <v>74</v>
      </c>
      <c r="D3412" t="s">
        <v>68</v>
      </c>
      <c r="E3412" t="s">
        <v>83</v>
      </c>
      <c r="F3412" t="s">
        <v>200</v>
      </c>
      <c r="G3412" t="s">
        <v>96</v>
      </c>
      <c r="H3412" t="s">
        <v>97</v>
      </c>
      <c r="I3412" t="s">
        <v>206</v>
      </c>
      <c r="J3412" t="s">
        <v>111</v>
      </c>
      <c r="K3412" t="s">
        <v>204</v>
      </c>
      <c r="L3412">
        <v>9</v>
      </c>
      <c r="X3412" s="16"/>
      <c r="Y3412" t="s">
        <v>69</v>
      </c>
      <c r="AB3412">
        <v>4</v>
      </c>
      <c r="AE3412" s="16"/>
      <c r="AF3412" s="16"/>
      <c r="AG3412" s="16"/>
      <c r="AH3412" s="16"/>
      <c r="AI3412" s="16"/>
      <c r="AJ3412" s="16"/>
      <c r="AK3412">
        <v>8</v>
      </c>
      <c r="AL3412" s="16">
        <v>9</v>
      </c>
      <c r="AM3412" s="16">
        <v>6</v>
      </c>
      <c r="AN3412" s="16">
        <v>6</v>
      </c>
      <c r="AO3412" s="16">
        <v>7</v>
      </c>
      <c r="AP3412" s="16">
        <v>6</v>
      </c>
      <c r="AQ3412" s="16">
        <v>2</v>
      </c>
      <c r="AR3412" s="16">
        <v>1</v>
      </c>
      <c r="AS3412" s="16">
        <v>4</v>
      </c>
      <c r="AT3412" s="16">
        <v>3</v>
      </c>
      <c r="AU3412">
        <v>0</v>
      </c>
      <c r="AV3412">
        <v>1</v>
      </c>
      <c r="AW3412">
        <v>0</v>
      </c>
      <c r="AX3412">
        <v>1</v>
      </c>
      <c r="AY3412">
        <v>0</v>
      </c>
      <c r="AZ3412">
        <v>0</v>
      </c>
    </row>
    <row r="3413" spans="1:52" x14ac:dyDescent="0.35">
      <c r="A3413">
        <v>18681</v>
      </c>
      <c r="B3413" t="s">
        <v>69</v>
      </c>
      <c r="C3413" t="s">
        <v>74</v>
      </c>
      <c r="D3413" t="s">
        <v>68</v>
      </c>
      <c r="E3413" t="s">
        <v>75</v>
      </c>
      <c r="F3413" t="s">
        <v>198</v>
      </c>
      <c r="G3413" t="s">
        <v>95</v>
      </c>
      <c r="H3413" t="s">
        <v>99</v>
      </c>
      <c r="I3413" t="s">
        <v>203</v>
      </c>
      <c r="J3413" t="s">
        <v>111</v>
      </c>
      <c r="K3413" t="s">
        <v>204</v>
      </c>
      <c r="L3413">
        <v>10</v>
      </c>
      <c r="X3413" s="16"/>
      <c r="Y3413" t="s">
        <v>69</v>
      </c>
      <c r="AB3413">
        <v>5</v>
      </c>
      <c r="AE3413" s="16"/>
      <c r="AF3413" s="16"/>
      <c r="AG3413" s="16"/>
      <c r="AH3413" s="16"/>
      <c r="AI3413" s="16"/>
      <c r="AJ3413" s="16"/>
      <c r="AK3413">
        <v>9</v>
      </c>
      <c r="AL3413" s="16">
        <v>10</v>
      </c>
      <c r="AM3413" s="16">
        <v>10</v>
      </c>
      <c r="AN3413" s="16">
        <v>7</v>
      </c>
      <c r="AO3413" s="16">
        <v>7</v>
      </c>
      <c r="AP3413" s="16">
        <v>7</v>
      </c>
      <c r="AQ3413" s="16">
        <v>1</v>
      </c>
      <c r="AR3413" s="16">
        <v>4</v>
      </c>
      <c r="AS3413" s="16">
        <v>3</v>
      </c>
      <c r="AT3413" s="16">
        <v>2</v>
      </c>
      <c r="AU3413">
        <v>0</v>
      </c>
      <c r="AV3413">
        <v>1</v>
      </c>
      <c r="AW3413">
        <v>0</v>
      </c>
      <c r="AX3413">
        <v>0</v>
      </c>
      <c r="AY3413">
        <v>1</v>
      </c>
      <c r="AZ3413">
        <v>0</v>
      </c>
    </row>
    <row r="3414" spans="1:52" x14ac:dyDescent="0.35">
      <c r="A3414">
        <v>18682</v>
      </c>
      <c r="B3414" t="s">
        <v>69</v>
      </c>
      <c r="C3414" t="s">
        <v>74</v>
      </c>
      <c r="D3414" t="s">
        <v>68</v>
      </c>
      <c r="E3414" t="s">
        <v>76</v>
      </c>
      <c r="F3414" t="s">
        <v>200</v>
      </c>
      <c r="G3414" t="s">
        <v>94</v>
      </c>
      <c r="H3414" t="s">
        <v>98</v>
      </c>
      <c r="I3414" t="s">
        <v>206</v>
      </c>
      <c r="J3414" t="s">
        <v>110</v>
      </c>
      <c r="K3414" t="s">
        <v>116</v>
      </c>
      <c r="L3414">
        <v>8</v>
      </c>
      <c r="P3414">
        <v>8</v>
      </c>
      <c r="Q3414">
        <v>9</v>
      </c>
      <c r="R3414">
        <v>8</v>
      </c>
      <c r="S3414">
        <v>9</v>
      </c>
      <c r="T3414">
        <v>8</v>
      </c>
      <c r="U3414">
        <v>9</v>
      </c>
      <c r="V3414" t="s">
        <v>122</v>
      </c>
      <c r="X3414">
        <v>5</v>
      </c>
      <c r="Y3414" t="s">
        <v>68</v>
      </c>
      <c r="Z3414">
        <v>7</v>
      </c>
      <c r="AA3414">
        <v>3</v>
      </c>
      <c r="AB3414">
        <v>3</v>
      </c>
      <c r="AC3414">
        <v>7</v>
      </c>
      <c r="AD3414" t="s">
        <v>129</v>
      </c>
      <c r="AE3414" s="16">
        <v>4</v>
      </c>
      <c r="AF3414" s="16">
        <v>4</v>
      </c>
      <c r="AG3414" s="16">
        <v>4</v>
      </c>
      <c r="AH3414" s="16">
        <v>5</v>
      </c>
      <c r="AI3414" s="16"/>
      <c r="AJ3414" s="16">
        <v>4</v>
      </c>
      <c r="AL3414" s="16"/>
      <c r="AM3414" s="16"/>
      <c r="AN3414" s="16"/>
      <c r="AO3414" s="16"/>
      <c r="AP3414" s="16"/>
      <c r="AQ3414" s="16"/>
      <c r="AR3414" s="16"/>
      <c r="AS3414" s="16"/>
      <c r="AT3414" s="16"/>
      <c r="AU3414">
        <v>0</v>
      </c>
      <c r="AV3414">
        <v>1</v>
      </c>
      <c r="AW3414">
        <v>1</v>
      </c>
      <c r="AX3414">
        <v>0</v>
      </c>
      <c r="AY3414">
        <v>0</v>
      </c>
      <c r="AZ3414">
        <v>0</v>
      </c>
    </row>
    <row r="3415" spans="1:52" x14ac:dyDescent="0.35">
      <c r="A3415">
        <v>18683</v>
      </c>
      <c r="B3415" t="s">
        <v>69</v>
      </c>
      <c r="C3415" t="s">
        <v>74</v>
      </c>
      <c r="D3415" t="s">
        <v>68</v>
      </c>
      <c r="E3415" t="s">
        <v>86</v>
      </c>
      <c r="F3415" t="s">
        <v>208</v>
      </c>
      <c r="G3415" t="s">
        <v>94</v>
      </c>
      <c r="H3415" t="s">
        <v>98</v>
      </c>
      <c r="I3415" t="s">
        <v>203</v>
      </c>
      <c r="J3415" t="s">
        <v>111</v>
      </c>
      <c r="K3415" t="s">
        <v>204</v>
      </c>
      <c r="L3415">
        <v>9</v>
      </c>
      <c r="X3415" s="16"/>
      <c r="Y3415" t="s">
        <v>69</v>
      </c>
      <c r="AB3415">
        <v>4</v>
      </c>
      <c r="AE3415" s="16"/>
      <c r="AF3415" s="16"/>
      <c r="AG3415" s="16"/>
      <c r="AH3415" s="16"/>
      <c r="AI3415" s="16"/>
      <c r="AJ3415" s="16"/>
      <c r="AK3415">
        <v>10</v>
      </c>
      <c r="AL3415" s="16">
        <v>10</v>
      </c>
      <c r="AM3415" s="16">
        <v>7</v>
      </c>
      <c r="AN3415" s="16">
        <v>10</v>
      </c>
      <c r="AO3415" s="16">
        <v>9</v>
      </c>
      <c r="AP3415" s="16">
        <v>9</v>
      </c>
      <c r="AQ3415" s="16">
        <v>2</v>
      </c>
      <c r="AR3415" s="16">
        <v>4</v>
      </c>
      <c r="AS3415" s="16">
        <v>3</v>
      </c>
      <c r="AT3415" s="16">
        <v>1</v>
      </c>
      <c r="AU3415">
        <v>1</v>
      </c>
      <c r="AV3415">
        <v>1</v>
      </c>
      <c r="AW3415">
        <v>0</v>
      </c>
      <c r="AX3415">
        <v>0</v>
      </c>
      <c r="AY3415">
        <v>0</v>
      </c>
      <c r="AZ3415">
        <v>0</v>
      </c>
    </row>
    <row r="3416" spans="1:52" x14ac:dyDescent="0.35">
      <c r="A3416">
        <v>18686</v>
      </c>
      <c r="B3416" t="s">
        <v>69</v>
      </c>
      <c r="C3416" t="s">
        <v>74</v>
      </c>
      <c r="D3416" t="s">
        <v>68</v>
      </c>
      <c r="E3416" t="s">
        <v>84</v>
      </c>
      <c r="F3416" t="s">
        <v>198</v>
      </c>
      <c r="G3416" t="s">
        <v>95</v>
      </c>
      <c r="H3416" t="s">
        <v>98</v>
      </c>
      <c r="I3416" t="s">
        <v>207</v>
      </c>
      <c r="J3416" t="s">
        <v>111</v>
      </c>
      <c r="K3416" t="s">
        <v>204</v>
      </c>
      <c r="L3416">
        <v>7</v>
      </c>
      <c r="X3416" s="16"/>
      <c r="Y3416" t="s">
        <v>69</v>
      </c>
      <c r="AB3416">
        <v>4</v>
      </c>
      <c r="AE3416" s="16"/>
      <c r="AF3416" s="16"/>
      <c r="AG3416" s="16"/>
      <c r="AH3416" s="16"/>
      <c r="AI3416" s="16"/>
      <c r="AJ3416" s="16"/>
      <c r="AK3416">
        <v>9</v>
      </c>
      <c r="AL3416" s="16">
        <v>9</v>
      </c>
      <c r="AM3416" s="16">
        <v>9</v>
      </c>
      <c r="AN3416" s="16">
        <v>10</v>
      </c>
      <c r="AO3416" s="16">
        <v>7</v>
      </c>
      <c r="AP3416" s="16">
        <v>7</v>
      </c>
      <c r="AQ3416" s="16">
        <v>2</v>
      </c>
      <c r="AR3416" s="16">
        <v>1</v>
      </c>
      <c r="AS3416" s="16">
        <v>3</v>
      </c>
      <c r="AT3416" s="16">
        <v>4</v>
      </c>
      <c r="AU3416">
        <v>1</v>
      </c>
      <c r="AV3416">
        <v>0</v>
      </c>
      <c r="AW3416">
        <v>0</v>
      </c>
      <c r="AX3416">
        <v>0</v>
      </c>
      <c r="AY3416">
        <v>0</v>
      </c>
      <c r="AZ3416">
        <v>0</v>
      </c>
    </row>
    <row r="3417" spans="1:52" x14ac:dyDescent="0.35">
      <c r="A3417">
        <v>18692</v>
      </c>
      <c r="B3417" t="s">
        <v>69</v>
      </c>
      <c r="C3417" t="s">
        <v>74</v>
      </c>
      <c r="D3417" t="s">
        <v>68</v>
      </c>
      <c r="E3417" t="s">
        <v>77</v>
      </c>
      <c r="F3417" t="s">
        <v>198</v>
      </c>
      <c r="G3417" t="s">
        <v>95</v>
      </c>
      <c r="H3417" t="s">
        <v>97</v>
      </c>
      <c r="I3417" t="s">
        <v>199</v>
      </c>
      <c r="J3417" t="s">
        <v>111</v>
      </c>
      <c r="K3417" t="s">
        <v>204</v>
      </c>
      <c r="L3417">
        <v>10</v>
      </c>
      <c r="X3417" s="16"/>
      <c r="Y3417" t="s">
        <v>69</v>
      </c>
      <c r="AB3417">
        <v>4</v>
      </c>
      <c r="AE3417" s="16"/>
      <c r="AF3417" s="16"/>
      <c r="AG3417" s="16"/>
      <c r="AH3417" s="16"/>
      <c r="AI3417" s="16"/>
      <c r="AJ3417" s="16"/>
      <c r="AK3417">
        <v>9</v>
      </c>
      <c r="AL3417" s="16">
        <v>10</v>
      </c>
      <c r="AM3417" s="16">
        <v>10</v>
      </c>
      <c r="AN3417" s="16">
        <v>8</v>
      </c>
      <c r="AO3417" s="16">
        <v>9</v>
      </c>
      <c r="AP3417" s="16">
        <v>10</v>
      </c>
      <c r="AQ3417" s="16">
        <v>2</v>
      </c>
      <c r="AR3417" s="16">
        <v>4</v>
      </c>
      <c r="AS3417" s="16">
        <v>3</v>
      </c>
      <c r="AT3417" s="16">
        <v>1</v>
      </c>
      <c r="AU3417">
        <v>0</v>
      </c>
      <c r="AV3417">
        <v>0</v>
      </c>
      <c r="AW3417">
        <v>0</v>
      </c>
      <c r="AX3417">
        <v>0</v>
      </c>
      <c r="AY3417">
        <v>1</v>
      </c>
      <c r="AZ3417">
        <v>0</v>
      </c>
    </row>
    <row r="3418" spans="1:52" x14ac:dyDescent="0.35">
      <c r="A3418">
        <v>18693</v>
      </c>
      <c r="B3418" t="s">
        <v>69</v>
      </c>
      <c r="C3418" t="s">
        <v>74</v>
      </c>
      <c r="D3418" t="s">
        <v>68</v>
      </c>
      <c r="E3418" t="s">
        <v>80</v>
      </c>
      <c r="F3418" t="s">
        <v>198</v>
      </c>
      <c r="G3418" t="s">
        <v>96</v>
      </c>
      <c r="H3418" t="s">
        <v>97</v>
      </c>
      <c r="I3418" t="s">
        <v>207</v>
      </c>
      <c r="J3418" t="s">
        <v>111</v>
      </c>
      <c r="K3418" t="s">
        <v>202</v>
      </c>
      <c r="L3418">
        <v>9</v>
      </c>
      <c r="X3418" s="16"/>
      <c r="Y3418" t="s">
        <v>68</v>
      </c>
      <c r="Z3418">
        <v>7</v>
      </c>
      <c r="AA3418">
        <v>4</v>
      </c>
      <c r="AB3418">
        <v>4</v>
      </c>
      <c r="AC3418">
        <v>9</v>
      </c>
      <c r="AD3418" t="s">
        <v>129</v>
      </c>
      <c r="AE3418" s="16">
        <v>4</v>
      </c>
      <c r="AF3418" s="16">
        <v>4</v>
      </c>
      <c r="AG3418" s="16">
        <v>4</v>
      </c>
      <c r="AH3418" s="16">
        <v>4</v>
      </c>
      <c r="AI3418" s="16"/>
      <c r="AJ3418" s="16">
        <v>1</v>
      </c>
      <c r="AK3418">
        <v>10</v>
      </c>
      <c r="AL3418" s="16">
        <v>9</v>
      </c>
      <c r="AM3418" s="16">
        <v>7</v>
      </c>
      <c r="AN3418" s="16">
        <v>9</v>
      </c>
      <c r="AO3418" s="16">
        <v>9</v>
      </c>
      <c r="AP3418" s="16">
        <v>9</v>
      </c>
      <c r="AQ3418" s="16">
        <v>2</v>
      </c>
      <c r="AR3418" s="16">
        <v>4</v>
      </c>
      <c r="AS3418" s="16">
        <v>3</v>
      </c>
      <c r="AT3418" s="16">
        <v>1</v>
      </c>
      <c r="AU3418">
        <v>1</v>
      </c>
      <c r="AV3418">
        <v>1</v>
      </c>
      <c r="AW3418">
        <v>0</v>
      </c>
      <c r="AX3418">
        <v>0</v>
      </c>
      <c r="AY3418">
        <v>0</v>
      </c>
      <c r="AZ3418">
        <v>0</v>
      </c>
    </row>
    <row r="3419" spans="1:52" x14ac:dyDescent="0.35">
      <c r="A3419">
        <v>18696</v>
      </c>
      <c r="B3419" t="s">
        <v>69</v>
      </c>
      <c r="C3419" t="s">
        <v>74</v>
      </c>
      <c r="D3419" t="s">
        <v>68</v>
      </c>
      <c r="E3419" t="s">
        <v>77</v>
      </c>
      <c r="F3419" t="s">
        <v>198</v>
      </c>
      <c r="G3419" t="s">
        <v>95</v>
      </c>
      <c r="H3419" t="s">
        <v>97</v>
      </c>
      <c r="I3419" t="s">
        <v>199</v>
      </c>
      <c r="J3419" t="s">
        <v>110</v>
      </c>
      <c r="K3419" t="s">
        <v>116</v>
      </c>
      <c r="L3419">
        <v>9</v>
      </c>
      <c r="P3419">
        <v>9</v>
      </c>
      <c r="Q3419">
        <v>7</v>
      </c>
      <c r="R3419">
        <v>10</v>
      </c>
      <c r="S3419">
        <v>8</v>
      </c>
      <c r="T3419">
        <v>10</v>
      </c>
      <c r="U3419">
        <v>9</v>
      </c>
      <c r="V3419" t="s">
        <v>123</v>
      </c>
      <c r="X3419">
        <v>4</v>
      </c>
      <c r="Y3419" t="s">
        <v>69</v>
      </c>
      <c r="AB3419">
        <v>5</v>
      </c>
      <c r="AE3419" s="16"/>
      <c r="AF3419" s="16"/>
      <c r="AG3419" s="16"/>
      <c r="AH3419" s="16"/>
      <c r="AI3419" s="16"/>
      <c r="AJ3419" s="16"/>
      <c r="AL3419" s="16"/>
      <c r="AM3419" s="16"/>
      <c r="AN3419" s="16"/>
      <c r="AO3419" s="16"/>
      <c r="AP3419" s="16"/>
      <c r="AQ3419" s="16"/>
      <c r="AR3419" s="16"/>
      <c r="AS3419" s="16"/>
      <c r="AT3419" s="16"/>
      <c r="AU3419">
        <v>0</v>
      </c>
      <c r="AV3419">
        <v>0</v>
      </c>
      <c r="AW3419">
        <v>0</v>
      </c>
      <c r="AX3419">
        <v>0</v>
      </c>
      <c r="AY3419">
        <v>1</v>
      </c>
      <c r="AZ3419">
        <v>0</v>
      </c>
    </row>
    <row r="3420" spans="1:52" x14ac:dyDescent="0.35">
      <c r="A3420">
        <v>18701</v>
      </c>
      <c r="B3420" t="s">
        <v>69</v>
      </c>
      <c r="C3420" t="s">
        <v>74</v>
      </c>
      <c r="D3420" t="s">
        <v>68</v>
      </c>
      <c r="E3420" t="s">
        <v>75</v>
      </c>
      <c r="F3420" t="s">
        <v>208</v>
      </c>
      <c r="G3420" t="s">
        <v>94</v>
      </c>
      <c r="H3420" t="s">
        <v>99</v>
      </c>
      <c r="I3420" t="s">
        <v>205</v>
      </c>
      <c r="J3420" t="s">
        <v>111</v>
      </c>
      <c r="K3420" t="s">
        <v>116</v>
      </c>
      <c r="L3420">
        <v>9</v>
      </c>
      <c r="X3420" s="16"/>
      <c r="Y3420" t="s">
        <v>68</v>
      </c>
      <c r="Z3420">
        <v>10</v>
      </c>
      <c r="AA3420">
        <v>5</v>
      </c>
      <c r="AB3420">
        <v>5</v>
      </c>
      <c r="AC3420">
        <v>8</v>
      </c>
      <c r="AD3420" t="s">
        <v>128</v>
      </c>
      <c r="AE3420" s="16">
        <v>5</v>
      </c>
      <c r="AF3420" s="16">
        <v>4</v>
      </c>
      <c r="AG3420" s="16">
        <v>5</v>
      </c>
      <c r="AH3420" s="16">
        <v>4</v>
      </c>
      <c r="AI3420" s="16">
        <v>2</v>
      </c>
      <c r="AJ3420" s="16"/>
      <c r="AK3420">
        <v>10</v>
      </c>
      <c r="AL3420" s="16">
        <v>9</v>
      </c>
      <c r="AM3420" s="16">
        <v>10</v>
      </c>
      <c r="AN3420" s="16">
        <v>7</v>
      </c>
      <c r="AO3420" s="16">
        <v>9</v>
      </c>
      <c r="AP3420" s="16">
        <v>7</v>
      </c>
      <c r="AQ3420" s="16">
        <v>3</v>
      </c>
      <c r="AR3420" s="16">
        <v>2</v>
      </c>
      <c r="AS3420" s="16">
        <v>4</v>
      </c>
      <c r="AT3420" s="16">
        <v>1</v>
      </c>
      <c r="AU3420">
        <v>1</v>
      </c>
      <c r="AV3420">
        <v>0</v>
      </c>
      <c r="AW3420">
        <v>0</v>
      </c>
      <c r="AX3420">
        <v>0</v>
      </c>
      <c r="AY3420">
        <v>1</v>
      </c>
      <c r="AZ3420">
        <v>0</v>
      </c>
    </row>
    <row r="3421" spans="1:52" x14ac:dyDescent="0.35">
      <c r="A3421">
        <v>18704</v>
      </c>
      <c r="B3421" t="s">
        <v>69</v>
      </c>
      <c r="C3421" t="s">
        <v>74</v>
      </c>
      <c r="D3421" t="s">
        <v>68</v>
      </c>
      <c r="E3421" t="s">
        <v>81</v>
      </c>
      <c r="F3421" t="s">
        <v>196</v>
      </c>
      <c r="G3421" t="s">
        <v>94</v>
      </c>
      <c r="H3421" t="s">
        <v>100</v>
      </c>
      <c r="I3421" t="s">
        <v>203</v>
      </c>
      <c r="J3421" t="s">
        <v>111</v>
      </c>
      <c r="K3421" t="s">
        <v>116</v>
      </c>
      <c r="L3421">
        <v>8</v>
      </c>
      <c r="X3421" s="16"/>
      <c r="Y3421" t="s">
        <v>68</v>
      </c>
      <c r="Z3421">
        <v>10</v>
      </c>
      <c r="AA3421">
        <v>5</v>
      </c>
      <c r="AB3421">
        <v>4</v>
      </c>
      <c r="AC3421">
        <v>7</v>
      </c>
      <c r="AD3421" t="s">
        <v>128</v>
      </c>
      <c r="AE3421" s="16">
        <v>5</v>
      </c>
      <c r="AF3421" s="16">
        <v>4</v>
      </c>
      <c r="AG3421" s="16">
        <v>4</v>
      </c>
      <c r="AH3421" s="16">
        <v>5</v>
      </c>
      <c r="AI3421" s="16">
        <v>2</v>
      </c>
      <c r="AJ3421" s="16"/>
      <c r="AK3421">
        <v>6</v>
      </c>
      <c r="AL3421" s="16">
        <v>6</v>
      </c>
      <c r="AM3421" s="16">
        <v>7</v>
      </c>
      <c r="AN3421" s="16">
        <v>5</v>
      </c>
      <c r="AO3421" s="16">
        <v>7</v>
      </c>
      <c r="AP3421" s="16">
        <v>5</v>
      </c>
      <c r="AQ3421" s="16">
        <v>1</v>
      </c>
      <c r="AR3421" s="16">
        <v>2</v>
      </c>
      <c r="AS3421" s="16">
        <v>3</v>
      </c>
      <c r="AT3421" s="16">
        <v>4</v>
      </c>
      <c r="AU3421">
        <v>1</v>
      </c>
      <c r="AV3421">
        <v>0</v>
      </c>
      <c r="AW3421">
        <v>1</v>
      </c>
      <c r="AX3421">
        <v>1</v>
      </c>
      <c r="AY3421">
        <v>0</v>
      </c>
      <c r="AZ3421">
        <v>0</v>
      </c>
    </row>
    <row r="3422" spans="1:52" x14ac:dyDescent="0.35">
      <c r="A3422">
        <v>18708</v>
      </c>
      <c r="B3422" t="s">
        <v>69</v>
      </c>
      <c r="C3422" t="s">
        <v>74</v>
      </c>
      <c r="D3422" t="s">
        <v>68</v>
      </c>
      <c r="E3422" t="s">
        <v>80</v>
      </c>
      <c r="F3422" t="s">
        <v>198</v>
      </c>
      <c r="G3422" t="s">
        <v>96</v>
      </c>
      <c r="H3422" t="s">
        <v>97</v>
      </c>
      <c r="I3422" t="s">
        <v>207</v>
      </c>
      <c r="J3422" t="s">
        <v>111</v>
      </c>
      <c r="K3422" t="s">
        <v>202</v>
      </c>
      <c r="L3422">
        <v>5</v>
      </c>
      <c r="X3422" s="16"/>
      <c r="Y3422" t="s">
        <v>69</v>
      </c>
      <c r="AB3422">
        <v>3</v>
      </c>
      <c r="AE3422" s="16"/>
      <c r="AF3422" s="16"/>
      <c r="AG3422" s="16"/>
      <c r="AH3422" s="16"/>
      <c r="AI3422" s="16"/>
      <c r="AJ3422" s="16"/>
      <c r="AK3422">
        <v>2</v>
      </c>
      <c r="AL3422" s="16">
        <v>4</v>
      </c>
      <c r="AM3422" s="16">
        <v>6</v>
      </c>
      <c r="AN3422" s="16">
        <v>4</v>
      </c>
      <c r="AO3422" s="16">
        <v>2</v>
      </c>
      <c r="AP3422" s="16">
        <v>4</v>
      </c>
      <c r="AQ3422" s="16">
        <v>3</v>
      </c>
      <c r="AR3422" s="16">
        <v>2</v>
      </c>
      <c r="AS3422" s="16">
        <v>1</v>
      </c>
      <c r="AT3422" s="16">
        <v>4</v>
      </c>
      <c r="AU3422">
        <v>1</v>
      </c>
      <c r="AV3422">
        <v>1</v>
      </c>
      <c r="AW3422">
        <v>0</v>
      </c>
      <c r="AX3422">
        <v>1</v>
      </c>
      <c r="AY3422">
        <v>0</v>
      </c>
      <c r="AZ3422">
        <v>0</v>
      </c>
    </row>
    <row r="3423" spans="1:52" x14ac:dyDescent="0.35">
      <c r="A3423">
        <v>18710</v>
      </c>
      <c r="B3423" t="s">
        <v>69</v>
      </c>
      <c r="C3423" t="s">
        <v>74</v>
      </c>
      <c r="D3423" t="s">
        <v>68</v>
      </c>
      <c r="E3423" t="s">
        <v>85</v>
      </c>
      <c r="F3423" t="s">
        <v>200</v>
      </c>
      <c r="G3423" t="s">
        <v>95</v>
      </c>
      <c r="H3423" t="s">
        <v>98</v>
      </c>
      <c r="I3423" t="s">
        <v>203</v>
      </c>
      <c r="J3423" t="s">
        <v>111</v>
      </c>
      <c r="K3423" t="s">
        <v>116</v>
      </c>
      <c r="L3423">
        <v>9</v>
      </c>
      <c r="X3423" s="16"/>
      <c r="Y3423" t="s">
        <v>69</v>
      </c>
      <c r="AB3423">
        <v>5</v>
      </c>
      <c r="AE3423" s="16"/>
      <c r="AF3423" s="16"/>
      <c r="AG3423" s="16"/>
      <c r="AH3423" s="16"/>
      <c r="AI3423" s="16"/>
      <c r="AJ3423" s="16"/>
      <c r="AK3423">
        <v>8</v>
      </c>
      <c r="AL3423" s="16">
        <v>7</v>
      </c>
      <c r="AM3423" s="16">
        <v>10</v>
      </c>
      <c r="AN3423" s="16">
        <v>7</v>
      </c>
      <c r="AO3423" s="16">
        <v>10</v>
      </c>
      <c r="AP3423" s="16">
        <v>9</v>
      </c>
      <c r="AQ3423" s="16">
        <v>4</v>
      </c>
      <c r="AR3423" s="16">
        <v>3</v>
      </c>
      <c r="AS3423" s="16">
        <v>2</v>
      </c>
      <c r="AT3423" s="16">
        <v>1</v>
      </c>
      <c r="AU3423">
        <v>0</v>
      </c>
      <c r="AV3423">
        <v>0</v>
      </c>
      <c r="AW3423">
        <v>0</v>
      </c>
      <c r="AX3423">
        <v>1</v>
      </c>
      <c r="AY3423">
        <v>0</v>
      </c>
      <c r="AZ3423">
        <v>0</v>
      </c>
    </row>
    <row r="3424" spans="1:52" x14ac:dyDescent="0.35">
      <c r="A3424">
        <v>18717</v>
      </c>
      <c r="B3424" t="s">
        <v>69</v>
      </c>
      <c r="C3424" t="s">
        <v>74</v>
      </c>
      <c r="D3424" t="s">
        <v>68</v>
      </c>
      <c r="E3424" t="s">
        <v>75</v>
      </c>
      <c r="F3424" t="s">
        <v>200</v>
      </c>
      <c r="G3424" t="s">
        <v>94</v>
      </c>
      <c r="H3424" t="s">
        <v>98</v>
      </c>
      <c r="I3424" t="s">
        <v>205</v>
      </c>
      <c r="J3424" t="s">
        <v>111</v>
      </c>
      <c r="K3424" t="s">
        <v>204</v>
      </c>
      <c r="L3424">
        <v>7</v>
      </c>
      <c r="X3424" s="16"/>
      <c r="Y3424" t="s">
        <v>68</v>
      </c>
      <c r="Z3424">
        <v>8</v>
      </c>
      <c r="AA3424">
        <v>4</v>
      </c>
      <c r="AB3424">
        <v>4</v>
      </c>
      <c r="AC3424">
        <v>5</v>
      </c>
      <c r="AD3424" t="s">
        <v>129</v>
      </c>
      <c r="AE3424" s="16">
        <v>4</v>
      </c>
      <c r="AF3424" s="16">
        <v>2</v>
      </c>
      <c r="AG3424" s="16">
        <v>5</v>
      </c>
      <c r="AH3424" s="16">
        <v>4</v>
      </c>
      <c r="AI3424" s="16"/>
      <c r="AJ3424" s="16">
        <v>2</v>
      </c>
      <c r="AK3424">
        <v>9</v>
      </c>
      <c r="AL3424" s="16">
        <v>8</v>
      </c>
      <c r="AM3424" s="16">
        <v>8</v>
      </c>
      <c r="AN3424" s="16">
        <v>7</v>
      </c>
      <c r="AO3424" s="16">
        <v>10</v>
      </c>
      <c r="AP3424" s="16">
        <v>9</v>
      </c>
      <c r="AQ3424" s="16">
        <v>3</v>
      </c>
      <c r="AR3424" s="16">
        <v>2</v>
      </c>
      <c r="AS3424" s="16">
        <v>1</v>
      </c>
      <c r="AT3424" s="16">
        <v>4</v>
      </c>
      <c r="AU3424">
        <v>1</v>
      </c>
      <c r="AV3424">
        <v>0</v>
      </c>
      <c r="AW3424">
        <v>1</v>
      </c>
      <c r="AX3424">
        <v>0</v>
      </c>
      <c r="AY3424">
        <v>0</v>
      </c>
      <c r="AZ3424">
        <v>0</v>
      </c>
    </row>
    <row r="3425" spans="1:52" x14ac:dyDescent="0.35">
      <c r="A3425">
        <v>18718</v>
      </c>
      <c r="B3425" t="s">
        <v>69</v>
      </c>
      <c r="C3425" t="s">
        <v>74</v>
      </c>
      <c r="D3425" t="s">
        <v>68</v>
      </c>
      <c r="E3425" t="s">
        <v>83</v>
      </c>
      <c r="F3425" t="s">
        <v>198</v>
      </c>
      <c r="G3425" t="s">
        <v>94</v>
      </c>
      <c r="H3425" t="s">
        <v>98</v>
      </c>
      <c r="I3425" t="s">
        <v>203</v>
      </c>
      <c r="J3425" t="s">
        <v>111</v>
      </c>
      <c r="K3425" t="s">
        <v>117</v>
      </c>
      <c r="L3425">
        <v>10</v>
      </c>
      <c r="X3425" s="16"/>
      <c r="Y3425" t="s">
        <v>68</v>
      </c>
      <c r="Z3425">
        <v>9</v>
      </c>
      <c r="AA3425">
        <v>4</v>
      </c>
      <c r="AB3425">
        <v>4</v>
      </c>
      <c r="AC3425">
        <v>10</v>
      </c>
      <c r="AD3425" t="s">
        <v>128</v>
      </c>
      <c r="AE3425" s="16">
        <v>4</v>
      </c>
      <c r="AF3425" s="16">
        <v>2</v>
      </c>
      <c r="AG3425" s="16">
        <v>5</v>
      </c>
      <c r="AH3425" s="16">
        <v>4</v>
      </c>
      <c r="AI3425" s="16">
        <v>2</v>
      </c>
      <c r="AJ3425" s="16"/>
      <c r="AK3425">
        <v>9</v>
      </c>
      <c r="AL3425" s="16">
        <v>9</v>
      </c>
      <c r="AM3425" s="16">
        <v>8</v>
      </c>
      <c r="AN3425" s="16">
        <v>9</v>
      </c>
      <c r="AO3425" s="16">
        <v>7</v>
      </c>
      <c r="AP3425" s="16">
        <v>7</v>
      </c>
      <c r="AQ3425" s="16">
        <v>1</v>
      </c>
      <c r="AR3425" s="16">
        <v>4</v>
      </c>
      <c r="AS3425" s="16">
        <v>3</v>
      </c>
      <c r="AT3425" s="16">
        <v>2</v>
      </c>
      <c r="AU3425">
        <v>0</v>
      </c>
      <c r="AV3425">
        <v>0</v>
      </c>
      <c r="AW3425">
        <v>1</v>
      </c>
      <c r="AX3425">
        <v>1</v>
      </c>
      <c r="AY3425">
        <v>0</v>
      </c>
      <c r="AZ3425">
        <v>0</v>
      </c>
    </row>
    <row r="3426" spans="1:52" x14ac:dyDescent="0.35">
      <c r="A3426">
        <v>18719</v>
      </c>
      <c r="B3426" t="s">
        <v>69</v>
      </c>
      <c r="C3426" t="s">
        <v>74</v>
      </c>
      <c r="D3426" t="s">
        <v>68</v>
      </c>
      <c r="E3426" t="s">
        <v>85</v>
      </c>
      <c r="F3426" t="s">
        <v>196</v>
      </c>
      <c r="G3426" t="s">
        <v>95</v>
      </c>
      <c r="H3426" t="s">
        <v>97</v>
      </c>
      <c r="I3426" t="s">
        <v>206</v>
      </c>
      <c r="J3426" t="s">
        <v>111</v>
      </c>
      <c r="K3426" t="s">
        <v>202</v>
      </c>
      <c r="L3426">
        <v>9</v>
      </c>
      <c r="X3426" s="16"/>
      <c r="Y3426" t="s">
        <v>69</v>
      </c>
      <c r="AB3426">
        <v>5</v>
      </c>
      <c r="AE3426" s="16"/>
      <c r="AF3426" s="16"/>
      <c r="AG3426" s="16"/>
      <c r="AH3426" s="16"/>
      <c r="AI3426" s="16"/>
      <c r="AJ3426" s="16"/>
      <c r="AK3426">
        <v>8</v>
      </c>
      <c r="AL3426" s="16">
        <v>7</v>
      </c>
      <c r="AM3426" s="16">
        <v>7</v>
      </c>
      <c r="AN3426" s="16">
        <v>10</v>
      </c>
      <c r="AO3426" s="16">
        <v>10</v>
      </c>
      <c r="AP3426" s="16">
        <v>9</v>
      </c>
      <c r="AQ3426" s="16">
        <v>1</v>
      </c>
      <c r="AR3426" s="16">
        <v>3</v>
      </c>
      <c r="AS3426" s="16">
        <v>2</v>
      </c>
      <c r="AT3426" s="16">
        <v>4</v>
      </c>
      <c r="AU3426">
        <v>0</v>
      </c>
      <c r="AV3426">
        <v>1</v>
      </c>
      <c r="AW3426">
        <v>0</v>
      </c>
      <c r="AX3426">
        <v>1</v>
      </c>
      <c r="AY3426">
        <v>0</v>
      </c>
      <c r="AZ3426">
        <v>0</v>
      </c>
    </row>
    <row r="3427" spans="1:52" x14ac:dyDescent="0.35">
      <c r="A3427">
        <v>18722</v>
      </c>
      <c r="B3427" t="s">
        <v>69</v>
      </c>
      <c r="C3427" t="s">
        <v>74</v>
      </c>
      <c r="D3427" t="s">
        <v>68</v>
      </c>
      <c r="E3427" t="s">
        <v>79</v>
      </c>
      <c r="F3427" t="s">
        <v>196</v>
      </c>
      <c r="G3427" t="s">
        <v>96</v>
      </c>
      <c r="H3427" t="s">
        <v>97</v>
      </c>
      <c r="I3427" t="s">
        <v>205</v>
      </c>
      <c r="J3427" t="s">
        <v>111</v>
      </c>
      <c r="K3427" t="s">
        <v>116</v>
      </c>
      <c r="L3427">
        <v>10</v>
      </c>
      <c r="X3427" s="16"/>
      <c r="Y3427" t="s">
        <v>69</v>
      </c>
      <c r="AB3427">
        <v>4</v>
      </c>
      <c r="AE3427" s="16"/>
      <c r="AF3427" s="16"/>
      <c r="AG3427" s="16"/>
      <c r="AH3427" s="16"/>
      <c r="AI3427" s="16"/>
      <c r="AJ3427" s="16"/>
      <c r="AK3427">
        <v>9</v>
      </c>
      <c r="AL3427" s="16">
        <v>7</v>
      </c>
      <c r="AM3427" s="16">
        <v>7</v>
      </c>
      <c r="AN3427" s="16">
        <v>10</v>
      </c>
      <c r="AO3427" s="16">
        <v>10</v>
      </c>
      <c r="AP3427" s="16">
        <v>8</v>
      </c>
      <c r="AQ3427" s="16">
        <v>3</v>
      </c>
      <c r="AR3427" s="16">
        <v>4</v>
      </c>
      <c r="AS3427" s="16">
        <v>2</v>
      </c>
      <c r="AT3427" s="16">
        <v>1</v>
      </c>
      <c r="AU3427">
        <v>1</v>
      </c>
      <c r="AV3427">
        <v>0</v>
      </c>
      <c r="AW3427">
        <v>0</v>
      </c>
      <c r="AX3427">
        <v>0</v>
      </c>
      <c r="AY3427">
        <v>1</v>
      </c>
      <c r="AZ3427">
        <v>0</v>
      </c>
    </row>
    <row r="3428" spans="1:52" x14ac:dyDescent="0.35">
      <c r="A3428">
        <v>18723</v>
      </c>
      <c r="B3428" t="s">
        <v>69</v>
      </c>
      <c r="C3428" t="s">
        <v>74</v>
      </c>
      <c r="D3428" t="s">
        <v>68</v>
      </c>
      <c r="E3428" t="s">
        <v>78</v>
      </c>
      <c r="F3428" t="s">
        <v>196</v>
      </c>
      <c r="G3428" t="s">
        <v>96</v>
      </c>
      <c r="H3428" t="s">
        <v>97</v>
      </c>
      <c r="I3428" t="s">
        <v>199</v>
      </c>
      <c r="J3428" t="s">
        <v>111</v>
      </c>
      <c r="K3428" t="s">
        <v>202</v>
      </c>
      <c r="L3428">
        <v>9</v>
      </c>
      <c r="X3428" s="16"/>
      <c r="Y3428" t="s">
        <v>68</v>
      </c>
      <c r="Z3428">
        <v>10</v>
      </c>
      <c r="AA3428">
        <v>4</v>
      </c>
      <c r="AB3428">
        <v>5</v>
      </c>
      <c r="AC3428">
        <v>9</v>
      </c>
      <c r="AD3428" t="s">
        <v>128</v>
      </c>
      <c r="AE3428" s="16">
        <v>4</v>
      </c>
      <c r="AF3428" s="16">
        <v>5</v>
      </c>
      <c r="AG3428" s="16">
        <v>4</v>
      </c>
      <c r="AH3428" s="16">
        <v>5</v>
      </c>
      <c r="AI3428" s="16">
        <v>2</v>
      </c>
      <c r="AJ3428" s="16"/>
      <c r="AK3428">
        <v>8</v>
      </c>
      <c r="AL3428" s="16">
        <v>10</v>
      </c>
      <c r="AM3428" s="16">
        <v>10</v>
      </c>
      <c r="AN3428" s="16">
        <v>9</v>
      </c>
      <c r="AO3428" s="16">
        <v>5</v>
      </c>
      <c r="AP3428" s="16">
        <v>5</v>
      </c>
      <c r="AQ3428" s="16">
        <v>1</v>
      </c>
      <c r="AR3428" s="16">
        <v>3</v>
      </c>
      <c r="AS3428" s="16">
        <v>2</v>
      </c>
      <c r="AT3428" s="16">
        <v>4</v>
      </c>
      <c r="AU3428">
        <v>1</v>
      </c>
      <c r="AV3428">
        <v>0</v>
      </c>
      <c r="AW3428">
        <v>0</v>
      </c>
      <c r="AX3428">
        <v>0</v>
      </c>
      <c r="AY3428">
        <v>0</v>
      </c>
      <c r="AZ3428">
        <v>0</v>
      </c>
    </row>
    <row r="3429" spans="1:52" x14ac:dyDescent="0.35">
      <c r="A3429">
        <v>18729</v>
      </c>
      <c r="B3429" t="s">
        <v>69</v>
      </c>
      <c r="C3429" t="s">
        <v>74</v>
      </c>
      <c r="D3429" t="s">
        <v>68</v>
      </c>
      <c r="E3429" t="s">
        <v>83</v>
      </c>
      <c r="F3429" t="s">
        <v>198</v>
      </c>
      <c r="G3429" t="s">
        <v>96</v>
      </c>
      <c r="H3429" t="s">
        <v>98</v>
      </c>
      <c r="I3429" t="s">
        <v>203</v>
      </c>
      <c r="J3429" t="s">
        <v>111</v>
      </c>
      <c r="K3429" t="s">
        <v>202</v>
      </c>
      <c r="L3429">
        <v>9</v>
      </c>
      <c r="X3429" s="16"/>
      <c r="Y3429" t="s">
        <v>69</v>
      </c>
      <c r="AB3429">
        <v>4</v>
      </c>
      <c r="AE3429" s="16"/>
      <c r="AF3429" s="16"/>
      <c r="AG3429" s="16"/>
      <c r="AH3429" s="16"/>
      <c r="AI3429" s="16"/>
      <c r="AJ3429" s="16"/>
      <c r="AK3429">
        <v>10</v>
      </c>
      <c r="AL3429" s="16">
        <v>9</v>
      </c>
      <c r="AM3429" s="16">
        <v>10</v>
      </c>
      <c r="AN3429" s="16">
        <v>7</v>
      </c>
      <c r="AO3429" s="16">
        <v>7</v>
      </c>
      <c r="AP3429" s="16">
        <v>9</v>
      </c>
      <c r="AQ3429" s="16">
        <v>4</v>
      </c>
      <c r="AR3429" s="16">
        <v>2</v>
      </c>
      <c r="AS3429" s="16">
        <v>3</v>
      </c>
      <c r="AT3429" s="16">
        <v>1</v>
      </c>
      <c r="AU3429">
        <v>0</v>
      </c>
      <c r="AV3429">
        <v>0</v>
      </c>
      <c r="AW3429">
        <v>1</v>
      </c>
      <c r="AX3429">
        <v>0</v>
      </c>
      <c r="AY3429">
        <v>0</v>
      </c>
      <c r="AZ3429">
        <v>0</v>
      </c>
    </row>
    <row r="3430" spans="1:52" x14ac:dyDescent="0.35">
      <c r="A3430">
        <v>18730</v>
      </c>
      <c r="B3430" t="s">
        <v>69</v>
      </c>
      <c r="C3430" t="s">
        <v>74</v>
      </c>
      <c r="D3430" t="s">
        <v>68</v>
      </c>
      <c r="E3430" t="s">
        <v>78</v>
      </c>
      <c r="F3430" t="s">
        <v>92</v>
      </c>
      <c r="G3430" t="s">
        <v>94</v>
      </c>
      <c r="H3430" t="s">
        <v>98</v>
      </c>
      <c r="I3430" t="s">
        <v>199</v>
      </c>
      <c r="J3430" t="s">
        <v>111</v>
      </c>
      <c r="K3430" t="s">
        <v>116</v>
      </c>
      <c r="L3430">
        <v>10</v>
      </c>
      <c r="X3430" s="16"/>
      <c r="Y3430" t="s">
        <v>69</v>
      </c>
      <c r="AB3430">
        <v>5</v>
      </c>
      <c r="AE3430" s="16"/>
      <c r="AF3430" s="16"/>
      <c r="AG3430" s="16"/>
      <c r="AH3430" s="16"/>
      <c r="AI3430" s="16"/>
      <c r="AJ3430" s="16"/>
      <c r="AK3430">
        <v>9</v>
      </c>
      <c r="AL3430" s="16">
        <v>10</v>
      </c>
      <c r="AM3430" s="16">
        <v>10</v>
      </c>
      <c r="AN3430" s="16">
        <v>8</v>
      </c>
      <c r="AO3430" s="16">
        <v>6</v>
      </c>
      <c r="AP3430" s="16">
        <v>6</v>
      </c>
      <c r="AQ3430" s="16">
        <v>4</v>
      </c>
      <c r="AR3430" s="16">
        <v>1</v>
      </c>
      <c r="AS3430" s="16">
        <v>2</v>
      </c>
      <c r="AT3430" s="16">
        <v>3</v>
      </c>
      <c r="AU3430">
        <v>0</v>
      </c>
      <c r="AV3430">
        <v>0</v>
      </c>
      <c r="AW3430">
        <v>0</v>
      </c>
      <c r="AX3430">
        <v>0</v>
      </c>
      <c r="AY3430">
        <v>1</v>
      </c>
      <c r="AZ3430">
        <v>0</v>
      </c>
    </row>
    <row r="3431" spans="1:52" x14ac:dyDescent="0.35">
      <c r="A3431">
        <v>18736</v>
      </c>
      <c r="B3431" t="s">
        <v>69</v>
      </c>
      <c r="C3431" t="s">
        <v>74</v>
      </c>
      <c r="D3431" t="s">
        <v>68</v>
      </c>
      <c r="E3431" t="s">
        <v>77</v>
      </c>
      <c r="F3431" t="s">
        <v>196</v>
      </c>
      <c r="G3431" t="s">
        <v>95</v>
      </c>
      <c r="H3431" t="s">
        <v>97</v>
      </c>
      <c r="I3431" t="s">
        <v>209</v>
      </c>
      <c r="J3431" t="s">
        <v>111</v>
      </c>
      <c r="K3431" t="s">
        <v>116</v>
      </c>
      <c r="L3431">
        <v>10</v>
      </c>
      <c r="X3431" s="16"/>
      <c r="Y3431" t="s">
        <v>69</v>
      </c>
      <c r="AB3431">
        <v>5</v>
      </c>
      <c r="AE3431" s="16"/>
      <c r="AF3431" s="16"/>
      <c r="AG3431" s="16"/>
      <c r="AH3431" s="16"/>
      <c r="AI3431" s="16"/>
      <c r="AJ3431" s="16"/>
      <c r="AK3431">
        <v>9</v>
      </c>
      <c r="AL3431" s="16">
        <v>9</v>
      </c>
      <c r="AM3431" s="16">
        <v>9</v>
      </c>
      <c r="AN3431" s="16">
        <v>6</v>
      </c>
      <c r="AO3431" s="16">
        <v>6</v>
      </c>
      <c r="AP3431" s="16">
        <v>9</v>
      </c>
      <c r="AQ3431" s="16">
        <v>4</v>
      </c>
      <c r="AR3431" s="16">
        <v>3</v>
      </c>
      <c r="AS3431" s="16">
        <v>2</v>
      </c>
      <c r="AT3431" s="16">
        <v>1</v>
      </c>
      <c r="AU3431">
        <v>1</v>
      </c>
      <c r="AV3431">
        <v>0</v>
      </c>
      <c r="AW3431">
        <v>0</v>
      </c>
      <c r="AX3431">
        <v>0</v>
      </c>
      <c r="AY3431">
        <v>0</v>
      </c>
      <c r="AZ3431">
        <v>0</v>
      </c>
    </row>
    <row r="3432" spans="1:52" x14ac:dyDescent="0.35">
      <c r="A3432">
        <v>18741</v>
      </c>
      <c r="B3432" t="s">
        <v>69</v>
      </c>
      <c r="C3432" t="s">
        <v>74</v>
      </c>
      <c r="D3432" t="s">
        <v>68</v>
      </c>
      <c r="E3432" t="s">
        <v>83</v>
      </c>
      <c r="F3432" t="s">
        <v>198</v>
      </c>
      <c r="G3432" t="s">
        <v>96</v>
      </c>
      <c r="H3432" t="s">
        <v>99</v>
      </c>
      <c r="I3432" t="s">
        <v>209</v>
      </c>
      <c r="J3432" t="s">
        <v>111</v>
      </c>
      <c r="K3432" t="s">
        <v>202</v>
      </c>
      <c r="L3432">
        <v>9</v>
      </c>
      <c r="X3432" s="16"/>
      <c r="Y3432" t="s">
        <v>69</v>
      </c>
      <c r="AB3432">
        <v>5</v>
      </c>
      <c r="AE3432" s="16"/>
      <c r="AF3432" s="16"/>
      <c r="AG3432" s="16"/>
      <c r="AH3432" s="16"/>
      <c r="AI3432" s="16"/>
      <c r="AJ3432" s="16"/>
      <c r="AK3432">
        <v>10</v>
      </c>
      <c r="AL3432" s="16">
        <v>9</v>
      </c>
      <c r="AM3432" s="16">
        <v>9</v>
      </c>
      <c r="AN3432" s="16">
        <v>7</v>
      </c>
      <c r="AO3432" s="16">
        <v>8</v>
      </c>
      <c r="AP3432" s="16">
        <v>8</v>
      </c>
      <c r="AQ3432" s="16">
        <v>2</v>
      </c>
      <c r="AR3432" s="16">
        <v>1</v>
      </c>
      <c r="AS3432" s="16">
        <v>3</v>
      </c>
      <c r="AT3432" s="16">
        <v>4</v>
      </c>
      <c r="AU3432">
        <v>0</v>
      </c>
      <c r="AV3432">
        <v>1</v>
      </c>
      <c r="AW3432">
        <v>0</v>
      </c>
      <c r="AX3432">
        <v>0</v>
      </c>
      <c r="AY3432">
        <v>0</v>
      </c>
      <c r="AZ3432">
        <v>0</v>
      </c>
    </row>
    <row r="3433" spans="1:52" x14ac:dyDescent="0.35">
      <c r="A3433">
        <v>18742</v>
      </c>
      <c r="B3433" t="s">
        <v>69</v>
      </c>
      <c r="C3433" t="s">
        <v>74</v>
      </c>
      <c r="D3433" t="s">
        <v>68</v>
      </c>
      <c r="E3433" t="s">
        <v>80</v>
      </c>
      <c r="F3433" t="s">
        <v>196</v>
      </c>
      <c r="G3433" t="s">
        <v>96</v>
      </c>
      <c r="H3433" t="s">
        <v>98</v>
      </c>
      <c r="I3433" t="s">
        <v>203</v>
      </c>
      <c r="J3433" t="s">
        <v>111</v>
      </c>
      <c r="K3433" t="s">
        <v>116</v>
      </c>
      <c r="L3433">
        <v>9</v>
      </c>
      <c r="X3433" s="16"/>
      <c r="Y3433" t="s">
        <v>69</v>
      </c>
      <c r="AB3433">
        <v>4</v>
      </c>
      <c r="AE3433" s="16"/>
      <c r="AF3433" s="16"/>
      <c r="AG3433" s="16"/>
      <c r="AH3433" s="16"/>
      <c r="AI3433" s="16"/>
      <c r="AJ3433" s="16"/>
      <c r="AK3433">
        <v>10</v>
      </c>
      <c r="AL3433" s="16">
        <v>8</v>
      </c>
      <c r="AM3433" s="16">
        <v>10</v>
      </c>
      <c r="AN3433" s="16">
        <v>9</v>
      </c>
      <c r="AO3433" s="16">
        <v>9</v>
      </c>
      <c r="AP3433" s="16">
        <v>8</v>
      </c>
      <c r="AQ3433" s="16">
        <v>2</v>
      </c>
      <c r="AR3433" s="16">
        <v>1</v>
      </c>
      <c r="AS3433" s="16">
        <v>3</v>
      </c>
      <c r="AT3433" s="16">
        <v>4</v>
      </c>
      <c r="AU3433">
        <v>1</v>
      </c>
      <c r="AV3433">
        <v>0</v>
      </c>
      <c r="AW3433">
        <v>0</v>
      </c>
      <c r="AX3433">
        <v>0</v>
      </c>
      <c r="AY3433">
        <v>0</v>
      </c>
      <c r="AZ3433">
        <v>0</v>
      </c>
    </row>
    <row r="3434" spans="1:52" x14ac:dyDescent="0.35">
      <c r="A3434">
        <v>18746</v>
      </c>
      <c r="B3434" t="s">
        <v>69</v>
      </c>
      <c r="C3434" t="s">
        <v>74</v>
      </c>
      <c r="D3434" t="s">
        <v>68</v>
      </c>
      <c r="E3434" t="s">
        <v>79</v>
      </c>
      <c r="F3434" t="s">
        <v>200</v>
      </c>
      <c r="G3434" t="s">
        <v>94</v>
      </c>
      <c r="H3434" t="s">
        <v>98</v>
      </c>
      <c r="I3434" t="s">
        <v>209</v>
      </c>
      <c r="J3434" t="s">
        <v>111</v>
      </c>
      <c r="K3434" t="s">
        <v>204</v>
      </c>
      <c r="L3434">
        <v>9</v>
      </c>
      <c r="X3434" s="16"/>
      <c r="Y3434" t="s">
        <v>69</v>
      </c>
      <c r="AB3434">
        <v>4</v>
      </c>
      <c r="AE3434" s="16"/>
      <c r="AF3434" s="16"/>
      <c r="AG3434" s="16"/>
      <c r="AH3434" s="16"/>
      <c r="AI3434" s="16"/>
      <c r="AJ3434" s="16"/>
      <c r="AK3434">
        <v>10</v>
      </c>
      <c r="AL3434" s="16">
        <v>10</v>
      </c>
      <c r="AM3434" s="16">
        <v>8</v>
      </c>
      <c r="AN3434" s="16">
        <v>8</v>
      </c>
      <c r="AO3434" s="16">
        <v>10</v>
      </c>
      <c r="AP3434" s="16">
        <v>8</v>
      </c>
      <c r="AQ3434" s="16">
        <v>1</v>
      </c>
      <c r="AR3434" s="16">
        <v>4</v>
      </c>
      <c r="AS3434" s="16">
        <v>3</v>
      </c>
      <c r="AT3434" s="16">
        <v>2</v>
      </c>
      <c r="AU3434">
        <v>1</v>
      </c>
      <c r="AV3434">
        <v>0</v>
      </c>
      <c r="AW3434">
        <v>0</v>
      </c>
      <c r="AX3434">
        <v>0</v>
      </c>
      <c r="AY3434">
        <v>0</v>
      </c>
      <c r="AZ3434">
        <v>0</v>
      </c>
    </row>
    <row r="3435" spans="1:52" x14ac:dyDescent="0.35">
      <c r="A3435">
        <v>18748</v>
      </c>
      <c r="B3435" t="s">
        <v>69</v>
      </c>
      <c r="C3435" t="s">
        <v>74</v>
      </c>
      <c r="D3435" t="s">
        <v>68</v>
      </c>
      <c r="E3435" t="s">
        <v>86</v>
      </c>
      <c r="F3435" t="s">
        <v>198</v>
      </c>
      <c r="G3435" t="s">
        <v>93</v>
      </c>
      <c r="H3435" t="s">
        <v>98</v>
      </c>
      <c r="I3435" t="s">
        <v>209</v>
      </c>
      <c r="J3435" t="s">
        <v>111</v>
      </c>
      <c r="K3435" t="s">
        <v>204</v>
      </c>
      <c r="L3435">
        <v>9</v>
      </c>
      <c r="X3435" s="16"/>
      <c r="Y3435" t="s">
        <v>68</v>
      </c>
      <c r="Z3435">
        <v>10</v>
      </c>
      <c r="AA3435">
        <v>4</v>
      </c>
      <c r="AB3435">
        <v>4</v>
      </c>
      <c r="AC3435">
        <v>10</v>
      </c>
      <c r="AD3435" t="s">
        <v>129</v>
      </c>
      <c r="AE3435" s="16">
        <v>4</v>
      </c>
      <c r="AF3435" s="16">
        <v>1</v>
      </c>
      <c r="AG3435" s="16">
        <v>4</v>
      </c>
      <c r="AH3435" s="16">
        <v>3</v>
      </c>
      <c r="AI3435" s="16"/>
      <c r="AJ3435" s="16">
        <v>3</v>
      </c>
      <c r="AK3435">
        <v>10</v>
      </c>
      <c r="AL3435" s="16">
        <v>10</v>
      </c>
      <c r="AM3435" s="16">
        <v>7</v>
      </c>
      <c r="AN3435" s="16">
        <v>7</v>
      </c>
      <c r="AO3435" s="16">
        <v>9</v>
      </c>
      <c r="AP3435" s="16">
        <v>10</v>
      </c>
      <c r="AQ3435" s="16">
        <v>2</v>
      </c>
      <c r="AR3435" s="16">
        <v>4</v>
      </c>
      <c r="AS3435" s="16">
        <v>1</v>
      </c>
      <c r="AT3435" s="16">
        <v>3</v>
      </c>
      <c r="AU3435">
        <v>1</v>
      </c>
      <c r="AV3435">
        <v>1</v>
      </c>
      <c r="AW3435">
        <v>0</v>
      </c>
      <c r="AX3435">
        <v>1</v>
      </c>
      <c r="AY3435">
        <v>0</v>
      </c>
      <c r="AZ3435">
        <v>0</v>
      </c>
    </row>
    <row r="3436" spans="1:52" x14ac:dyDescent="0.35">
      <c r="A3436">
        <v>18751</v>
      </c>
      <c r="B3436" t="s">
        <v>69</v>
      </c>
      <c r="C3436" t="s">
        <v>74</v>
      </c>
      <c r="D3436" t="s">
        <v>68</v>
      </c>
      <c r="E3436" t="s">
        <v>82</v>
      </c>
      <c r="F3436" t="s">
        <v>198</v>
      </c>
      <c r="G3436" t="s">
        <v>96</v>
      </c>
      <c r="H3436" t="s">
        <v>98</v>
      </c>
      <c r="I3436" t="s">
        <v>206</v>
      </c>
      <c r="J3436" t="s">
        <v>111</v>
      </c>
      <c r="K3436" t="s">
        <v>202</v>
      </c>
      <c r="L3436">
        <v>9</v>
      </c>
      <c r="X3436" s="16"/>
      <c r="Y3436" t="s">
        <v>69</v>
      </c>
      <c r="AB3436">
        <v>4</v>
      </c>
      <c r="AE3436" s="16"/>
      <c r="AF3436" s="16"/>
      <c r="AG3436" s="16"/>
      <c r="AH3436" s="16"/>
      <c r="AI3436" s="16"/>
      <c r="AJ3436" s="16"/>
      <c r="AK3436">
        <v>8</v>
      </c>
      <c r="AL3436" s="16">
        <v>7</v>
      </c>
      <c r="AM3436" s="16">
        <v>7</v>
      </c>
      <c r="AN3436" s="16">
        <v>9</v>
      </c>
      <c r="AO3436" s="16">
        <v>10</v>
      </c>
      <c r="AP3436" s="16">
        <v>7</v>
      </c>
      <c r="AQ3436" s="16">
        <v>1</v>
      </c>
      <c r="AR3436" s="16">
        <v>3</v>
      </c>
      <c r="AS3436" s="16">
        <v>2</v>
      </c>
      <c r="AT3436" s="16">
        <v>4</v>
      </c>
      <c r="AU3436">
        <v>1</v>
      </c>
      <c r="AV3436">
        <v>1</v>
      </c>
      <c r="AW3436">
        <v>0</v>
      </c>
      <c r="AX3436">
        <v>0</v>
      </c>
      <c r="AY3436">
        <v>0</v>
      </c>
      <c r="AZ3436">
        <v>0</v>
      </c>
    </row>
    <row r="3437" spans="1:52" x14ac:dyDescent="0.35">
      <c r="A3437">
        <v>18753</v>
      </c>
      <c r="B3437" t="s">
        <v>69</v>
      </c>
      <c r="C3437" t="s">
        <v>74</v>
      </c>
      <c r="D3437" t="s">
        <v>68</v>
      </c>
      <c r="E3437" t="s">
        <v>76</v>
      </c>
      <c r="F3437" t="s">
        <v>200</v>
      </c>
      <c r="G3437" t="s">
        <v>94</v>
      </c>
      <c r="H3437" t="s">
        <v>99</v>
      </c>
      <c r="I3437" t="s">
        <v>207</v>
      </c>
      <c r="J3437" t="s">
        <v>110</v>
      </c>
      <c r="K3437" t="s">
        <v>202</v>
      </c>
      <c r="L3437">
        <v>8</v>
      </c>
      <c r="P3437">
        <v>10</v>
      </c>
      <c r="Q3437">
        <v>9</v>
      </c>
      <c r="R3437">
        <v>10</v>
      </c>
      <c r="S3437">
        <v>8</v>
      </c>
      <c r="T3437">
        <v>9</v>
      </c>
      <c r="U3437">
        <v>9</v>
      </c>
      <c r="V3437" t="s">
        <v>124</v>
      </c>
      <c r="X3437">
        <v>4</v>
      </c>
      <c r="Y3437" t="s">
        <v>68</v>
      </c>
      <c r="Z3437">
        <v>9</v>
      </c>
      <c r="AA3437">
        <v>4</v>
      </c>
      <c r="AB3437">
        <v>5</v>
      </c>
      <c r="AC3437">
        <v>7</v>
      </c>
      <c r="AD3437" t="s">
        <v>128</v>
      </c>
      <c r="AE3437" s="16">
        <v>5</v>
      </c>
      <c r="AF3437" s="16">
        <v>5</v>
      </c>
      <c r="AG3437" s="16">
        <v>4</v>
      </c>
      <c r="AH3437" s="16">
        <v>4</v>
      </c>
      <c r="AI3437" s="16">
        <v>1</v>
      </c>
      <c r="AJ3437" s="16"/>
      <c r="AL3437" s="16"/>
      <c r="AM3437" s="16"/>
      <c r="AN3437" s="16"/>
      <c r="AO3437" s="16"/>
      <c r="AP3437" s="16"/>
      <c r="AQ3437" s="16"/>
      <c r="AR3437" s="16"/>
      <c r="AS3437" s="16"/>
      <c r="AT3437" s="16"/>
      <c r="AU3437">
        <v>0</v>
      </c>
      <c r="AV3437">
        <v>1</v>
      </c>
      <c r="AW3437">
        <v>0</v>
      </c>
      <c r="AX3437">
        <v>0</v>
      </c>
      <c r="AY3437">
        <v>0</v>
      </c>
      <c r="AZ3437">
        <v>0</v>
      </c>
    </row>
    <row r="3438" spans="1:52" x14ac:dyDescent="0.35">
      <c r="A3438">
        <v>18755</v>
      </c>
      <c r="B3438" t="s">
        <v>69</v>
      </c>
      <c r="C3438" t="s">
        <v>74</v>
      </c>
      <c r="D3438" t="s">
        <v>68</v>
      </c>
      <c r="E3438" t="s">
        <v>81</v>
      </c>
      <c r="F3438" t="s">
        <v>196</v>
      </c>
      <c r="G3438" t="s">
        <v>96</v>
      </c>
      <c r="H3438" t="s">
        <v>100</v>
      </c>
      <c r="I3438" t="s">
        <v>207</v>
      </c>
      <c r="J3438" t="s">
        <v>111</v>
      </c>
      <c r="K3438" t="s">
        <v>204</v>
      </c>
      <c r="L3438">
        <v>8</v>
      </c>
      <c r="X3438" s="16"/>
      <c r="Y3438" t="s">
        <v>68</v>
      </c>
      <c r="Z3438">
        <v>7</v>
      </c>
      <c r="AA3438">
        <v>4</v>
      </c>
      <c r="AB3438">
        <v>5</v>
      </c>
      <c r="AC3438">
        <v>9</v>
      </c>
      <c r="AD3438" t="s">
        <v>128</v>
      </c>
      <c r="AE3438" s="16">
        <v>4</v>
      </c>
      <c r="AF3438" s="16">
        <v>5</v>
      </c>
      <c r="AG3438" s="16">
        <v>4</v>
      </c>
      <c r="AH3438" s="16">
        <v>4</v>
      </c>
      <c r="AI3438" s="16">
        <v>2</v>
      </c>
      <c r="AJ3438" s="16"/>
      <c r="AK3438">
        <v>8</v>
      </c>
      <c r="AL3438" s="16">
        <v>8</v>
      </c>
      <c r="AM3438" s="16">
        <v>7</v>
      </c>
      <c r="AN3438" s="16">
        <v>10</v>
      </c>
      <c r="AO3438" s="16">
        <v>7</v>
      </c>
      <c r="AP3438" s="16">
        <v>10</v>
      </c>
      <c r="AQ3438" s="16">
        <v>2</v>
      </c>
      <c r="AR3438" s="16">
        <v>1</v>
      </c>
      <c r="AS3438" s="16">
        <v>3</v>
      </c>
      <c r="AT3438" s="16">
        <v>4</v>
      </c>
      <c r="AU3438">
        <v>1</v>
      </c>
      <c r="AV3438">
        <v>1</v>
      </c>
      <c r="AW3438">
        <v>0</v>
      </c>
      <c r="AX3438">
        <v>0</v>
      </c>
      <c r="AY3438">
        <v>0</v>
      </c>
      <c r="AZ3438">
        <v>0</v>
      </c>
    </row>
    <row r="3439" spans="1:52" x14ac:dyDescent="0.35">
      <c r="A3439">
        <v>18758</v>
      </c>
      <c r="B3439" t="s">
        <v>69</v>
      </c>
      <c r="C3439" t="s">
        <v>74</v>
      </c>
      <c r="D3439" t="s">
        <v>68</v>
      </c>
      <c r="E3439" t="s">
        <v>75</v>
      </c>
      <c r="F3439" t="s">
        <v>198</v>
      </c>
      <c r="G3439" t="s">
        <v>93</v>
      </c>
      <c r="H3439" t="s">
        <v>98</v>
      </c>
      <c r="I3439" t="s">
        <v>197</v>
      </c>
      <c r="J3439" t="s">
        <v>111</v>
      </c>
      <c r="K3439" t="s">
        <v>204</v>
      </c>
      <c r="L3439">
        <v>8</v>
      </c>
      <c r="X3439" s="16"/>
      <c r="Y3439" t="s">
        <v>68</v>
      </c>
      <c r="Z3439">
        <v>7</v>
      </c>
      <c r="AA3439">
        <v>3</v>
      </c>
      <c r="AB3439">
        <v>5</v>
      </c>
      <c r="AC3439">
        <v>9</v>
      </c>
      <c r="AD3439" t="s">
        <v>128</v>
      </c>
      <c r="AE3439" s="16">
        <v>2</v>
      </c>
      <c r="AF3439" s="16">
        <v>2</v>
      </c>
      <c r="AG3439" s="16">
        <v>3</v>
      </c>
      <c r="AH3439" s="16">
        <v>3</v>
      </c>
      <c r="AI3439" s="16">
        <v>1</v>
      </c>
      <c r="AJ3439" s="16"/>
      <c r="AK3439">
        <v>10</v>
      </c>
      <c r="AL3439" s="16">
        <v>8</v>
      </c>
      <c r="AM3439" s="16">
        <v>7</v>
      </c>
      <c r="AN3439" s="16">
        <v>10</v>
      </c>
      <c r="AO3439" s="16">
        <v>10</v>
      </c>
      <c r="AP3439" s="16">
        <v>7</v>
      </c>
      <c r="AQ3439" s="16">
        <v>2</v>
      </c>
      <c r="AR3439" s="16">
        <v>1</v>
      </c>
      <c r="AS3439" s="16">
        <v>4</v>
      </c>
      <c r="AT3439" s="16">
        <v>3</v>
      </c>
      <c r="AU3439">
        <v>0</v>
      </c>
      <c r="AV3439">
        <v>1</v>
      </c>
      <c r="AW3439">
        <v>1</v>
      </c>
      <c r="AX3439">
        <v>1</v>
      </c>
      <c r="AY3439">
        <v>0</v>
      </c>
      <c r="AZ3439">
        <v>0</v>
      </c>
    </row>
    <row r="3440" spans="1:52" x14ac:dyDescent="0.35">
      <c r="A3440">
        <v>18759</v>
      </c>
      <c r="B3440" t="s">
        <v>69</v>
      </c>
      <c r="C3440" t="s">
        <v>74</v>
      </c>
      <c r="D3440" t="s">
        <v>68</v>
      </c>
      <c r="E3440" t="s">
        <v>76</v>
      </c>
      <c r="F3440" t="s">
        <v>198</v>
      </c>
      <c r="G3440" t="s">
        <v>94</v>
      </c>
      <c r="H3440" t="s">
        <v>99</v>
      </c>
      <c r="I3440" t="s">
        <v>199</v>
      </c>
      <c r="J3440" t="s">
        <v>111</v>
      </c>
      <c r="K3440" t="s">
        <v>204</v>
      </c>
      <c r="L3440">
        <v>9</v>
      </c>
      <c r="X3440" s="16"/>
      <c r="Y3440" t="s">
        <v>69</v>
      </c>
      <c r="AB3440">
        <v>4</v>
      </c>
      <c r="AE3440" s="16"/>
      <c r="AF3440" s="16"/>
      <c r="AG3440" s="16"/>
      <c r="AH3440" s="16"/>
      <c r="AI3440" s="16"/>
      <c r="AJ3440" s="16"/>
      <c r="AK3440">
        <v>10</v>
      </c>
      <c r="AL3440" s="16">
        <v>10</v>
      </c>
      <c r="AM3440" s="16">
        <v>7</v>
      </c>
      <c r="AN3440" s="16">
        <v>7</v>
      </c>
      <c r="AO3440" s="16">
        <v>10</v>
      </c>
      <c r="AP3440" s="16">
        <v>10</v>
      </c>
      <c r="AQ3440" s="16">
        <v>1</v>
      </c>
      <c r="AR3440" s="16">
        <v>4</v>
      </c>
      <c r="AS3440" s="16">
        <v>3</v>
      </c>
      <c r="AT3440" s="16">
        <v>2</v>
      </c>
      <c r="AU3440">
        <v>0</v>
      </c>
      <c r="AV3440">
        <v>0</v>
      </c>
      <c r="AW3440">
        <v>0</v>
      </c>
      <c r="AX3440">
        <v>0</v>
      </c>
      <c r="AY3440">
        <v>1</v>
      </c>
      <c r="AZ3440">
        <v>0</v>
      </c>
    </row>
    <row r="3441" spans="1:52" x14ac:dyDescent="0.35">
      <c r="A3441">
        <v>18761</v>
      </c>
      <c r="B3441" t="s">
        <v>69</v>
      </c>
      <c r="C3441" t="s">
        <v>74</v>
      </c>
      <c r="D3441" t="s">
        <v>68</v>
      </c>
      <c r="E3441" t="s">
        <v>77</v>
      </c>
      <c r="F3441" t="s">
        <v>196</v>
      </c>
      <c r="G3441" t="s">
        <v>95</v>
      </c>
      <c r="H3441" t="s">
        <v>98</v>
      </c>
      <c r="I3441" t="s">
        <v>199</v>
      </c>
      <c r="J3441" t="s">
        <v>111</v>
      </c>
      <c r="K3441" t="s">
        <v>204</v>
      </c>
      <c r="L3441">
        <v>8</v>
      </c>
      <c r="X3441" s="16"/>
      <c r="Y3441" t="s">
        <v>69</v>
      </c>
      <c r="AB3441">
        <v>4</v>
      </c>
      <c r="AE3441" s="16"/>
      <c r="AF3441" s="16"/>
      <c r="AG3441" s="16"/>
      <c r="AH3441" s="16"/>
      <c r="AI3441" s="16"/>
      <c r="AJ3441" s="16"/>
      <c r="AK3441">
        <v>7</v>
      </c>
      <c r="AL3441" s="16">
        <v>7</v>
      </c>
      <c r="AM3441" s="16">
        <v>7</v>
      </c>
      <c r="AN3441" s="16">
        <v>5</v>
      </c>
      <c r="AO3441" s="16">
        <v>10</v>
      </c>
      <c r="AP3441" s="16">
        <v>9</v>
      </c>
      <c r="AQ3441" s="16">
        <v>1</v>
      </c>
      <c r="AR3441" s="16">
        <v>2</v>
      </c>
      <c r="AS3441" s="16">
        <v>4</v>
      </c>
      <c r="AT3441" s="16">
        <v>3</v>
      </c>
      <c r="AU3441">
        <v>0</v>
      </c>
      <c r="AV3441">
        <v>0</v>
      </c>
      <c r="AW3441">
        <v>0</v>
      </c>
      <c r="AX3441">
        <v>0</v>
      </c>
      <c r="AY3441">
        <v>1</v>
      </c>
      <c r="AZ3441">
        <v>0</v>
      </c>
    </row>
    <row r="3442" spans="1:52" x14ac:dyDescent="0.35">
      <c r="A3442">
        <v>18764</v>
      </c>
      <c r="B3442" t="s">
        <v>69</v>
      </c>
      <c r="C3442" t="s">
        <v>74</v>
      </c>
      <c r="D3442" t="s">
        <v>68</v>
      </c>
      <c r="E3442" t="s">
        <v>79</v>
      </c>
      <c r="F3442" t="s">
        <v>208</v>
      </c>
      <c r="G3442" t="s">
        <v>96</v>
      </c>
      <c r="H3442" t="s">
        <v>97</v>
      </c>
      <c r="I3442" t="s">
        <v>199</v>
      </c>
      <c r="J3442" t="s">
        <v>110</v>
      </c>
      <c r="K3442" t="s">
        <v>204</v>
      </c>
      <c r="L3442">
        <v>9</v>
      </c>
      <c r="P3442">
        <v>9</v>
      </c>
      <c r="Q3442">
        <v>10</v>
      </c>
      <c r="R3442">
        <v>9</v>
      </c>
      <c r="S3442">
        <v>10</v>
      </c>
      <c r="T3442">
        <v>10</v>
      </c>
      <c r="U3442">
        <v>10</v>
      </c>
      <c r="V3442" t="s">
        <v>123</v>
      </c>
      <c r="X3442">
        <v>4</v>
      </c>
      <c r="Y3442" t="s">
        <v>69</v>
      </c>
      <c r="AB3442">
        <v>4</v>
      </c>
      <c r="AE3442" s="16"/>
      <c r="AF3442" s="16"/>
      <c r="AG3442" s="16"/>
      <c r="AH3442" s="16"/>
      <c r="AI3442" s="16"/>
      <c r="AJ3442" s="16"/>
      <c r="AL3442" s="16"/>
      <c r="AM3442" s="16"/>
      <c r="AN3442" s="16"/>
      <c r="AO3442" s="16"/>
      <c r="AP3442" s="16"/>
      <c r="AQ3442" s="16"/>
      <c r="AR3442" s="16"/>
      <c r="AS3442" s="16"/>
      <c r="AT3442" s="16"/>
      <c r="AU3442">
        <v>1</v>
      </c>
      <c r="AV3442">
        <v>0</v>
      </c>
      <c r="AW3442">
        <v>0</v>
      </c>
      <c r="AX3442">
        <v>0</v>
      </c>
      <c r="AY3442">
        <v>0</v>
      </c>
      <c r="AZ3442">
        <v>0</v>
      </c>
    </row>
    <row r="3443" spans="1:52" x14ac:dyDescent="0.35">
      <c r="A3443">
        <v>18766</v>
      </c>
      <c r="B3443" t="s">
        <v>69</v>
      </c>
      <c r="C3443" t="s">
        <v>74</v>
      </c>
      <c r="D3443" t="s">
        <v>68</v>
      </c>
      <c r="E3443" t="s">
        <v>79</v>
      </c>
      <c r="F3443" t="s">
        <v>198</v>
      </c>
      <c r="G3443" t="s">
        <v>94</v>
      </c>
      <c r="H3443" t="s">
        <v>98</v>
      </c>
      <c r="I3443" t="s">
        <v>207</v>
      </c>
      <c r="J3443" t="s">
        <v>111</v>
      </c>
      <c r="K3443" t="s">
        <v>202</v>
      </c>
      <c r="L3443">
        <v>7</v>
      </c>
      <c r="X3443" s="16"/>
      <c r="Y3443" t="s">
        <v>69</v>
      </c>
      <c r="AB3443">
        <v>3</v>
      </c>
      <c r="AE3443" s="16"/>
      <c r="AF3443" s="16"/>
      <c r="AG3443" s="16"/>
      <c r="AH3443" s="16"/>
      <c r="AI3443" s="16"/>
      <c r="AJ3443" s="16"/>
      <c r="AK3443">
        <v>8</v>
      </c>
      <c r="AL3443" s="16">
        <v>7</v>
      </c>
      <c r="AM3443" s="16">
        <v>7</v>
      </c>
      <c r="AN3443" s="16">
        <v>10</v>
      </c>
      <c r="AO3443" s="16">
        <v>10</v>
      </c>
      <c r="AP3443" s="16">
        <v>7</v>
      </c>
      <c r="AQ3443" s="16">
        <v>1</v>
      </c>
      <c r="AR3443" s="16">
        <v>3</v>
      </c>
      <c r="AS3443" s="16">
        <v>4</v>
      </c>
      <c r="AT3443" s="16">
        <v>2</v>
      </c>
      <c r="AU3443">
        <v>1</v>
      </c>
      <c r="AV3443">
        <v>0</v>
      </c>
      <c r="AW3443">
        <v>0</v>
      </c>
      <c r="AX3443">
        <v>0</v>
      </c>
      <c r="AY3443">
        <v>0</v>
      </c>
      <c r="AZ3443">
        <v>0</v>
      </c>
    </row>
    <row r="3444" spans="1:52" x14ac:dyDescent="0.35">
      <c r="A3444">
        <v>18768</v>
      </c>
      <c r="B3444" t="s">
        <v>69</v>
      </c>
      <c r="C3444" t="s">
        <v>74</v>
      </c>
      <c r="D3444" t="s">
        <v>68</v>
      </c>
      <c r="E3444" t="s">
        <v>84</v>
      </c>
      <c r="F3444" t="s">
        <v>196</v>
      </c>
      <c r="G3444" t="s">
        <v>93</v>
      </c>
      <c r="H3444" t="s">
        <v>98</v>
      </c>
      <c r="I3444" t="s">
        <v>206</v>
      </c>
      <c r="J3444" t="s">
        <v>111</v>
      </c>
      <c r="K3444" t="s">
        <v>204</v>
      </c>
      <c r="L3444">
        <v>9</v>
      </c>
      <c r="X3444" s="16"/>
      <c r="Y3444" t="s">
        <v>69</v>
      </c>
      <c r="AB3444">
        <v>4</v>
      </c>
      <c r="AE3444" s="16"/>
      <c r="AF3444" s="16"/>
      <c r="AG3444" s="16"/>
      <c r="AH3444" s="16"/>
      <c r="AI3444" s="16"/>
      <c r="AJ3444" s="16"/>
      <c r="AK3444">
        <v>8</v>
      </c>
      <c r="AL3444" s="16">
        <v>7</v>
      </c>
      <c r="AM3444" s="16">
        <v>7</v>
      </c>
      <c r="AN3444" s="16">
        <v>10</v>
      </c>
      <c r="AO3444" s="16">
        <v>8</v>
      </c>
      <c r="AP3444" s="16">
        <v>7</v>
      </c>
      <c r="AQ3444" s="16">
        <v>4</v>
      </c>
      <c r="AR3444" s="16">
        <v>3</v>
      </c>
      <c r="AS3444" s="16">
        <v>1</v>
      </c>
      <c r="AT3444" s="16">
        <v>2</v>
      </c>
      <c r="AU3444">
        <v>1</v>
      </c>
      <c r="AV3444">
        <v>1</v>
      </c>
      <c r="AW3444">
        <v>0</v>
      </c>
      <c r="AX3444">
        <v>0</v>
      </c>
      <c r="AY3444">
        <v>0</v>
      </c>
      <c r="AZ3444">
        <v>0</v>
      </c>
    </row>
    <row r="3445" spans="1:52" x14ac:dyDescent="0.35">
      <c r="A3445">
        <v>18771</v>
      </c>
      <c r="B3445" t="s">
        <v>69</v>
      </c>
      <c r="C3445" t="s">
        <v>74</v>
      </c>
      <c r="D3445" t="s">
        <v>68</v>
      </c>
      <c r="E3445" t="s">
        <v>82</v>
      </c>
      <c r="F3445" t="s">
        <v>208</v>
      </c>
      <c r="G3445" t="s">
        <v>95</v>
      </c>
      <c r="H3445" t="s">
        <v>97</v>
      </c>
      <c r="I3445" t="s">
        <v>207</v>
      </c>
      <c r="J3445" t="s">
        <v>110</v>
      </c>
      <c r="K3445" t="s">
        <v>204</v>
      </c>
      <c r="L3445">
        <v>9</v>
      </c>
      <c r="P3445">
        <v>9</v>
      </c>
      <c r="Q3445">
        <v>8</v>
      </c>
      <c r="R3445">
        <v>10</v>
      </c>
      <c r="S3445">
        <v>9</v>
      </c>
      <c r="T3445">
        <v>9</v>
      </c>
      <c r="U3445">
        <v>8</v>
      </c>
      <c r="V3445" t="s">
        <v>123</v>
      </c>
      <c r="X3445">
        <v>5</v>
      </c>
      <c r="Y3445" t="s">
        <v>68</v>
      </c>
      <c r="Z3445">
        <v>8</v>
      </c>
      <c r="AA3445">
        <v>4</v>
      </c>
      <c r="AB3445">
        <v>5</v>
      </c>
      <c r="AC3445">
        <v>10</v>
      </c>
      <c r="AD3445" t="s">
        <v>128</v>
      </c>
      <c r="AE3445" s="16">
        <v>5</v>
      </c>
      <c r="AF3445" s="16">
        <v>2</v>
      </c>
      <c r="AG3445" s="16">
        <v>4</v>
      </c>
      <c r="AH3445" s="16">
        <v>3</v>
      </c>
      <c r="AI3445" s="16">
        <v>3</v>
      </c>
      <c r="AJ3445" s="16"/>
      <c r="AL3445" s="16"/>
      <c r="AM3445" s="16"/>
      <c r="AN3445" s="16"/>
      <c r="AO3445" s="16"/>
      <c r="AP3445" s="16"/>
      <c r="AQ3445" s="16"/>
      <c r="AR3445" s="16"/>
      <c r="AS3445" s="16"/>
      <c r="AT3445" s="16"/>
      <c r="AU3445">
        <v>1</v>
      </c>
      <c r="AV3445">
        <v>0</v>
      </c>
      <c r="AW3445">
        <v>0</v>
      </c>
      <c r="AX3445">
        <v>1</v>
      </c>
      <c r="AY3445">
        <v>0</v>
      </c>
      <c r="AZ3445">
        <v>0</v>
      </c>
    </row>
    <row r="3446" spans="1:52" x14ac:dyDescent="0.35">
      <c r="A3446">
        <v>18772</v>
      </c>
      <c r="B3446" t="s">
        <v>69</v>
      </c>
      <c r="C3446" t="s">
        <v>74</v>
      </c>
      <c r="D3446" t="s">
        <v>68</v>
      </c>
      <c r="E3446" t="s">
        <v>76</v>
      </c>
      <c r="F3446" t="s">
        <v>198</v>
      </c>
      <c r="G3446" t="s">
        <v>95</v>
      </c>
      <c r="H3446" t="s">
        <v>97</v>
      </c>
      <c r="I3446" t="s">
        <v>197</v>
      </c>
      <c r="J3446" t="s">
        <v>111</v>
      </c>
      <c r="K3446" t="s">
        <v>204</v>
      </c>
      <c r="L3446">
        <v>9</v>
      </c>
      <c r="X3446" s="16"/>
      <c r="Y3446" t="s">
        <v>69</v>
      </c>
      <c r="AB3446">
        <v>4</v>
      </c>
      <c r="AE3446" s="16"/>
      <c r="AF3446" s="16"/>
      <c r="AG3446" s="16"/>
      <c r="AH3446" s="16"/>
      <c r="AI3446" s="16"/>
      <c r="AJ3446" s="16"/>
      <c r="AK3446">
        <v>10</v>
      </c>
      <c r="AL3446" s="16">
        <v>10</v>
      </c>
      <c r="AM3446" s="16">
        <v>7</v>
      </c>
      <c r="AN3446" s="16">
        <v>10</v>
      </c>
      <c r="AO3446" s="16">
        <v>7</v>
      </c>
      <c r="AP3446" s="16">
        <v>9</v>
      </c>
      <c r="AQ3446" s="16">
        <v>3</v>
      </c>
      <c r="AR3446" s="16">
        <v>4</v>
      </c>
      <c r="AS3446" s="16">
        <v>1</v>
      </c>
      <c r="AT3446" s="16">
        <v>2</v>
      </c>
      <c r="AU3446">
        <v>0</v>
      </c>
      <c r="AV3446">
        <v>1</v>
      </c>
      <c r="AW3446">
        <v>0</v>
      </c>
      <c r="AX3446">
        <v>0</v>
      </c>
      <c r="AY3446">
        <v>1</v>
      </c>
      <c r="AZ3446">
        <v>0</v>
      </c>
    </row>
    <row r="3447" spans="1:52" x14ac:dyDescent="0.35">
      <c r="A3447">
        <v>18777</v>
      </c>
      <c r="B3447" t="s">
        <v>69</v>
      </c>
      <c r="C3447" t="s">
        <v>74</v>
      </c>
      <c r="D3447" t="s">
        <v>68</v>
      </c>
      <c r="E3447" t="s">
        <v>84</v>
      </c>
      <c r="F3447" t="s">
        <v>198</v>
      </c>
      <c r="G3447" t="s">
        <v>94</v>
      </c>
      <c r="H3447" t="s">
        <v>98</v>
      </c>
      <c r="I3447" t="s">
        <v>197</v>
      </c>
      <c r="J3447" t="s">
        <v>111</v>
      </c>
      <c r="K3447" t="s">
        <v>202</v>
      </c>
      <c r="L3447">
        <v>10</v>
      </c>
      <c r="X3447" s="16"/>
      <c r="Y3447" t="s">
        <v>68</v>
      </c>
      <c r="Z3447">
        <v>10</v>
      </c>
      <c r="AA3447">
        <v>4</v>
      </c>
      <c r="AB3447">
        <v>4</v>
      </c>
      <c r="AC3447">
        <v>8</v>
      </c>
      <c r="AD3447" t="s">
        <v>128</v>
      </c>
      <c r="AE3447" s="16">
        <v>3</v>
      </c>
      <c r="AF3447" s="16">
        <v>3</v>
      </c>
      <c r="AG3447" s="16">
        <v>5</v>
      </c>
      <c r="AH3447" s="16">
        <v>4</v>
      </c>
      <c r="AI3447" s="16">
        <v>3</v>
      </c>
      <c r="AJ3447" s="16"/>
      <c r="AK3447">
        <v>9</v>
      </c>
      <c r="AL3447" s="16">
        <v>7</v>
      </c>
      <c r="AM3447" s="16">
        <v>10</v>
      </c>
      <c r="AN3447" s="16">
        <v>9</v>
      </c>
      <c r="AO3447" s="16">
        <v>9</v>
      </c>
      <c r="AP3447" s="16">
        <v>10</v>
      </c>
      <c r="AQ3447" s="16">
        <v>1</v>
      </c>
      <c r="AR3447" s="16">
        <v>4</v>
      </c>
      <c r="AS3447" s="16">
        <v>3</v>
      </c>
      <c r="AT3447" s="16">
        <v>2</v>
      </c>
      <c r="AU3447">
        <v>0</v>
      </c>
      <c r="AV3447">
        <v>1</v>
      </c>
      <c r="AW3447">
        <v>0</v>
      </c>
      <c r="AX3447">
        <v>1</v>
      </c>
      <c r="AY3447">
        <v>0</v>
      </c>
      <c r="AZ3447">
        <v>0</v>
      </c>
    </row>
    <row r="3448" spans="1:52" x14ac:dyDescent="0.35">
      <c r="A3448">
        <v>18778</v>
      </c>
      <c r="B3448" t="s">
        <v>69</v>
      </c>
      <c r="C3448" t="s">
        <v>74</v>
      </c>
      <c r="D3448" t="s">
        <v>68</v>
      </c>
      <c r="E3448" t="s">
        <v>80</v>
      </c>
      <c r="F3448" t="s">
        <v>198</v>
      </c>
      <c r="G3448" t="s">
        <v>94</v>
      </c>
      <c r="H3448" t="s">
        <v>99</v>
      </c>
      <c r="I3448" t="s">
        <v>209</v>
      </c>
      <c r="J3448" t="s">
        <v>111</v>
      </c>
      <c r="K3448" t="s">
        <v>204</v>
      </c>
      <c r="L3448">
        <v>9</v>
      </c>
      <c r="X3448" s="16"/>
      <c r="Y3448" t="s">
        <v>68</v>
      </c>
      <c r="Z3448">
        <v>10</v>
      </c>
      <c r="AA3448">
        <v>4</v>
      </c>
      <c r="AB3448">
        <v>5</v>
      </c>
      <c r="AC3448">
        <v>10</v>
      </c>
      <c r="AD3448" t="s">
        <v>128</v>
      </c>
      <c r="AE3448" s="16">
        <v>5</v>
      </c>
      <c r="AF3448" s="16">
        <v>5</v>
      </c>
      <c r="AG3448" s="16">
        <v>4</v>
      </c>
      <c r="AH3448" s="16">
        <v>5</v>
      </c>
      <c r="AI3448" s="16">
        <v>2</v>
      </c>
      <c r="AJ3448" s="16"/>
      <c r="AK3448">
        <v>10</v>
      </c>
      <c r="AL3448" s="16">
        <v>8</v>
      </c>
      <c r="AM3448" s="16">
        <v>8</v>
      </c>
      <c r="AN3448" s="16">
        <v>9</v>
      </c>
      <c r="AO3448" s="16">
        <v>10</v>
      </c>
      <c r="AP3448" s="16">
        <v>8</v>
      </c>
      <c r="AQ3448" s="16">
        <v>4</v>
      </c>
      <c r="AR3448" s="16">
        <v>3</v>
      </c>
      <c r="AS3448" s="16">
        <v>2</v>
      </c>
      <c r="AT3448" s="16">
        <v>1</v>
      </c>
      <c r="AU3448">
        <v>1</v>
      </c>
      <c r="AV3448">
        <v>0</v>
      </c>
      <c r="AW3448">
        <v>1</v>
      </c>
      <c r="AX3448">
        <v>1</v>
      </c>
      <c r="AY3448">
        <v>0</v>
      </c>
      <c r="AZ3448">
        <v>0</v>
      </c>
    </row>
    <row r="3449" spans="1:52" x14ac:dyDescent="0.35">
      <c r="A3449">
        <v>18779</v>
      </c>
      <c r="B3449" t="s">
        <v>69</v>
      </c>
      <c r="C3449" t="s">
        <v>74</v>
      </c>
      <c r="D3449" t="s">
        <v>68</v>
      </c>
      <c r="E3449" t="s">
        <v>84</v>
      </c>
      <c r="F3449" t="s">
        <v>200</v>
      </c>
      <c r="G3449" t="s">
        <v>94</v>
      </c>
      <c r="H3449" t="s">
        <v>98</v>
      </c>
      <c r="I3449" t="s">
        <v>205</v>
      </c>
      <c r="J3449" t="s">
        <v>111</v>
      </c>
      <c r="K3449" t="s">
        <v>116</v>
      </c>
      <c r="L3449">
        <v>8</v>
      </c>
      <c r="X3449" s="16"/>
      <c r="Y3449" t="s">
        <v>69</v>
      </c>
      <c r="AB3449">
        <v>3</v>
      </c>
      <c r="AE3449" s="16"/>
      <c r="AF3449" s="16"/>
      <c r="AG3449" s="16"/>
      <c r="AH3449" s="16"/>
      <c r="AI3449" s="16"/>
      <c r="AJ3449" s="16"/>
      <c r="AK3449">
        <v>7</v>
      </c>
      <c r="AL3449" s="16">
        <v>9</v>
      </c>
      <c r="AM3449" s="16">
        <v>8</v>
      </c>
      <c r="AN3449" s="16">
        <v>6</v>
      </c>
      <c r="AO3449" s="16">
        <v>8</v>
      </c>
      <c r="AP3449" s="16">
        <v>8</v>
      </c>
      <c r="AQ3449" s="16">
        <v>1</v>
      </c>
      <c r="AR3449" s="16">
        <v>2</v>
      </c>
      <c r="AS3449" s="16">
        <v>3</v>
      </c>
      <c r="AT3449" s="16">
        <v>4</v>
      </c>
      <c r="AU3449">
        <v>1</v>
      </c>
      <c r="AV3449">
        <v>1</v>
      </c>
      <c r="AW3449">
        <v>0</v>
      </c>
      <c r="AX3449">
        <v>1</v>
      </c>
      <c r="AY3449">
        <v>0</v>
      </c>
      <c r="AZ3449">
        <v>0</v>
      </c>
    </row>
    <row r="3450" spans="1:52" x14ac:dyDescent="0.35">
      <c r="A3450">
        <v>18780</v>
      </c>
      <c r="B3450" t="s">
        <v>69</v>
      </c>
      <c r="C3450" t="s">
        <v>74</v>
      </c>
      <c r="D3450" t="s">
        <v>68</v>
      </c>
      <c r="E3450" t="s">
        <v>78</v>
      </c>
      <c r="F3450" t="s">
        <v>196</v>
      </c>
      <c r="G3450" t="s">
        <v>95</v>
      </c>
      <c r="H3450" t="s">
        <v>98</v>
      </c>
      <c r="I3450" t="s">
        <v>207</v>
      </c>
      <c r="J3450" t="s">
        <v>111</v>
      </c>
      <c r="K3450" t="s">
        <v>116</v>
      </c>
      <c r="L3450">
        <v>10</v>
      </c>
      <c r="X3450" s="16"/>
      <c r="Y3450" t="s">
        <v>68</v>
      </c>
      <c r="Z3450">
        <v>10</v>
      </c>
      <c r="AA3450">
        <v>5</v>
      </c>
      <c r="AB3450">
        <v>5</v>
      </c>
      <c r="AC3450">
        <v>8</v>
      </c>
      <c r="AD3450" t="s">
        <v>129</v>
      </c>
      <c r="AE3450" s="16">
        <v>4</v>
      </c>
      <c r="AF3450" s="16">
        <v>4</v>
      </c>
      <c r="AG3450" s="16">
        <v>4</v>
      </c>
      <c r="AH3450" s="16">
        <v>4</v>
      </c>
      <c r="AI3450" s="16"/>
      <c r="AJ3450" s="16">
        <v>4</v>
      </c>
      <c r="AK3450">
        <v>9</v>
      </c>
      <c r="AL3450" s="16">
        <v>7</v>
      </c>
      <c r="AM3450" s="16">
        <v>8</v>
      </c>
      <c r="AN3450" s="16">
        <v>7</v>
      </c>
      <c r="AO3450" s="16">
        <v>7</v>
      </c>
      <c r="AP3450" s="16">
        <v>8</v>
      </c>
      <c r="AQ3450" s="16">
        <v>4</v>
      </c>
      <c r="AR3450" s="16">
        <v>3</v>
      </c>
      <c r="AS3450" s="16">
        <v>2</v>
      </c>
      <c r="AT3450" s="16">
        <v>1</v>
      </c>
      <c r="AU3450">
        <v>0</v>
      </c>
      <c r="AV3450">
        <v>1</v>
      </c>
      <c r="AW3450">
        <v>0</v>
      </c>
      <c r="AX3450">
        <v>0</v>
      </c>
      <c r="AY3450">
        <v>0</v>
      </c>
      <c r="AZ3450">
        <v>0</v>
      </c>
    </row>
    <row r="3451" spans="1:52" x14ac:dyDescent="0.35">
      <c r="A3451">
        <v>18781</v>
      </c>
      <c r="B3451" t="s">
        <v>69</v>
      </c>
      <c r="C3451" t="s">
        <v>74</v>
      </c>
      <c r="D3451" t="s">
        <v>68</v>
      </c>
      <c r="E3451" t="s">
        <v>81</v>
      </c>
      <c r="F3451" t="s">
        <v>208</v>
      </c>
      <c r="G3451" t="s">
        <v>94</v>
      </c>
      <c r="H3451" t="s">
        <v>98</v>
      </c>
      <c r="I3451" t="s">
        <v>197</v>
      </c>
      <c r="J3451" t="s">
        <v>111</v>
      </c>
      <c r="K3451" t="s">
        <v>202</v>
      </c>
      <c r="L3451">
        <v>9</v>
      </c>
      <c r="X3451" s="16"/>
      <c r="Y3451" t="s">
        <v>69</v>
      </c>
      <c r="AB3451">
        <v>4</v>
      </c>
      <c r="AE3451" s="16"/>
      <c r="AF3451" s="16"/>
      <c r="AG3451" s="16"/>
      <c r="AH3451" s="16"/>
      <c r="AI3451" s="16"/>
      <c r="AJ3451" s="16"/>
      <c r="AK3451">
        <v>10</v>
      </c>
      <c r="AL3451" s="16">
        <v>10</v>
      </c>
      <c r="AM3451" s="16">
        <v>7</v>
      </c>
      <c r="AN3451" s="16">
        <v>8</v>
      </c>
      <c r="AO3451" s="16">
        <v>8</v>
      </c>
      <c r="AP3451" s="16">
        <v>7</v>
      </c>
      <c r="AQ3451" s="16">
        <v>4</v>
      </c>
      <c r="AR3451" s="16">
        <v>2</v>
      </c>
      <c r="AS3451" s="16">
        <v>3</v>
      </c>
      <c r="AT3451" s="16">
        <v>1</v>
      </c>
      <c r="AU3451">
        <v>1</v>
      </c>
      <c r="AV3451">
        <v>0</v>
      </c>
      <c r="AW3451">
        <v>0</v>
      </c>
      <c r="AX3451">
        <v>0</v>
      </c>
      <c r="AY3451">
        <v>0</v>
      </c>
      <c r="AZ3451">
        <v>0</v>
      </c>
    </row>
    <row r="3452" spans="1:52" x14ac:dyDescent="0.35">
      <c r="A3452">
        <v>18786</v>
      </c>
      <c r="B3452" t="s">
        <v>69</v>
      </c>
      <c r="C3452" t="s">
        <v>74</v>
      </c>
      <c r="D3452" t="s">
        <v>68</v>
      </c>
      <c r="E3452" t="s">
        <v>84</v>
      </c>
      <c r="F3452" t="s">
        <v>200</v>
      </c>
      <c r="G3452" t="s">
        <v>95</v>
      </c>
      <c r="H3452" t="s">
        <v>98</v>
      </c>
      <c r="I3452" t="s">
        <v>203</v>
      </c>
      <c r="J3452" t="s">
        <v>111</v>
      </c>
      <c r="K3452" t="s">
        <v>113</v>
      </c>
      <c r="L3452">
        <v>10</v>
      </c>
      <c r="X3452" s="16"/>
      <c r="Y3452" t="s">
        <v>69</v>
      </c>
      <c r="AB3452">
        <v>5</v>
      </c>
      <c r="AE3452" s="16"/>
      <c r="AF3452" s="16"/>
      <c r="AG3452" s="16"/>
      <c r="AH3452" s="16"/>
      <c r="AI3452" s="16"/>
      <c r="AJ3452" s="16"/>
      <c r="AK3452">
        <v>9</v>
      </c>
      <c r="AL3452" s="16">
        <v>10</v>
      </c>
      <c r="AM3452" s="16">
        <v>9</v>
      </c>
      <c r="AN3452" s="16">
        <v>7</v>
      </c>
      <c r="AO3452" s="16">
        <v>10</v>
      </c>
      <c r="AP3452" s="16">
        <v>10</v>
      </c>
      <c r="AQ3452" s="16">
        <v>1</v>
      </c>
      <c r="AR3452" s="16">
        <v>3</v>
      </c>
      <c r="AS3452" s="16">
        <v>2</v>
      </c>
      <c r="AT3452" s="16">
        <v>4</v>
      </c>
      <c r="AU3452">
        <v>0</v>
      </c>
      <c r="AV3452">
        <v>1</v>
      </c>
      <c r="AW3452">
        <v>0</v>
      </c>
      <c r="AX3452">
        <v>0</v>
      </c>
      <c r="AY3452">
        <v>0</v>
      </c>
      <c r="AZ3452">
        <v>0</v>
      </c>
    </row>
    <row r="3453" spans="1:52" x14ac:dyDescent="0.35">
      <c r="A3453">
        <v>18792</v>
      </c>
      <c r="B3453" t="s">
        <v>69</v>
      </c>
      <c r="C3453" t="s">
        <v>74</v>
      </c>
      <c r="D3453" t="s">
        <v>68</v>
      </c>
      <c r="E3453" t="s">
        <v>77</v>
      </c>
      <c r="F3453" t="s">
        <v>208</v>
      </c>
      <c r="G3453" t="s">
        <v>96</v>
      </c>
      <c r="H3453" t="s">
        <v>100</v>
      </c>
      <c r="I3453" t="s">
        <v>201</v>
      </c>
      <c r="J3453" t="s">
        <v>111</v>
      </c>
      <c r="K3453" t="s">
        <v>204</v>
      </c>
      <c r="L3453">
        <v>10</v>
      </c>
      <c r="X3453" s="16"/>
      <c r="Y3453" t="s">
        <v>68</v>
      </c>
      <c r="Z3453">
        <v>9</v>
      </c>
      <c r="AA3453">
        <v>4</v>
      </c>
      <c r="AB3453">
        <v>5</v>
      </c>
      <c r="AC3453">
        <v>9</v>
      </c>
      <c r="AD3453" t="s">
        <v>128</v>
      </c>
      <c r="AE3453" s="16">
        <v>5</v>
      </c>
      <c r="AF3453" s="16">
        <v>4</v>
      </c>
      <c r="AG3453" s="16">
        <v>4</v>
      </c>
      <c r="AH3453" s="16">
        <v>4</v>
      </c>
      <c r="AI3453" s="16">
        <v>1</v>
      </c>
      <c r="AJ3453" s="16"/>
      <c r="AK3453">
        <v>8</v>
      </c>
      <c r="AL3453" s="16">
        <v>9</v>
      </c>
      <c r="AM3453" s="16">
        <v>9</v>
      </c>
      <c r="AN3453" s="16">
        <v>8</v>
      </c>
      <c r="AO3453" s="16">
        <v>7</v>
      </c>
      <c r="AP3453" s="16">
        <v>7</v>
      </c>
      <c r="AQ3453" s="16">
        <v>4</v>
      </c>
      <c r="AR3453" s="16">
        <v>2</v>
      </c>
      <c r="AS3453" s="16">
        <v>3</v>
      </c>
      <c r="AT3453" s="16">
        <v>1</v>
      </c>
      <c r="AU3453">
        <v>1</v>
      </c>
      <c r="AV3453">
        <v>1</v>
      </c>
      <c r="AW3453">
        <v>0</v>
      </c>
      <c r="AX3453">
        <v>0</v>
      </c>
      <c r="AY3453">
        <v>0</v>
      </c>
      <c r="AZ3453">
        <v>0</v>
      </c>
    </row>
    <row r="3454" spans="1:52" x14ac:dyDescent="0.35">
      <c r="A3454">
        <v>18798</v>
      </c>
      <c r="B3454" t="s">
        <v>69</v>
      </c>
      <c r="C3454" t="s">
        <v>74</v>
      </c>
      <c r="D3454" t="s">
        <v>68</v>
      </c>
      <c r="E3454" t="s">
        <v>76</v>
      </c>
      <c r="F3454" t="s">
        <v>196</v>
      </c>
      <c r="G3454" t="s">
        <v>96</v>
      </c>
      <c r="H3454" t="s">
        <v>98</v>
      </c>
      <c r="I3454" t="s">
        <v>205</v>
      </c>
      <c r="J3454" t="s">
        <v>110</v>
      </c>
      <c r="K3454" t="s">
        <v>204</v>
      </c>
      <c r="L3454">
        <v>8</v>
      </c>
      <c r="P3454">
        <v>3</v>
      </c>
      <c r="Q3454">
        <v>8</v>
      </c>
      <c r="R3454">
        <v>6</v>
      </c>
      <c r="S3454">
        <v>2</v>
      </c>
      <c r="T3454">
        <v>6</v>
      </c>
      <c r="U3454">
        <v>8</v>
      </c>
      <c r="V3454" t="s">
        <v>123</v>
      </c>
      <c r="X3454">
        <v>3</v>
      </c>
      <c r="Y3454" t="s">
        <v>69</v>
      </c>
      <c r="AB3454">
        <v>3</v>
      </c>
      <c r="AE3454" s="16"/>
      <c r="AF3454" s="16"/>
      <c r="AG3454" s="16"/>
      <c r="AH3454" s="16"/>
      <c r="AI3454" s="16"/>
      <c r="AJ3454" s="16"/>
      <c r="AL3454" s="16"/>
      <c r="AM3454" s="16"/>
      <c r="AN3454" s="16"/>
      <c r="AO3454" s="16"/>
      <c r="AP3454" s="16"/>
      <c r="AQ3454" s="16"/>
      <c r="AR3454" s="16"/>
      <c r="AS3454" s="16"/>
      <c r="AT3454" s="16"/>
      <c r="AU3454">
        <v>1</v>
      </c>
      <c r="AV3454">
        <v>0</v>
      </c>
      <c r="AW3454">
        <v>1</v>
      </c>
      <c r="AX3454">
        <v>0</v>
      </c>
      <c r="AY3454">
        <v>0</v>
      </c>
      <c r="AZ3454">
        <v>0</v>
      </c>
    </row>
    <row r="3455" spans="1:52" x14ac:dyDescent="0.35">
      <c r="A3455">
        <v>18800</v>
      </c>
      <c r="B3455" t="s">
        <v>69</v>
      </c>
      <c r="C3455" t="s">
        <v>74</v>
      </c>
      <c r="D3455" t="s">
        <v>68</v>
      </c>
      <c r="E3455" t="s">
        <v>83</v>
      </c>
      <c r="F3455" t="s">
        <v>198</v>
      </c>
      <c r="G3455" t="s">
        <v>94</v>
      </c>
      <c r="H3455" t="s">
        <v>98</v>
      </c>
      <c r="I3455" t="s">
        <v>201</v>
      </c>
      <c r="J3455" t="s">
        <v>111</v>
      </c>
      <c r="K3455" t="s">
        <v>204</v>
      </c>
      <c r="L3455">
        <v>8</v>
      </c>
      <c r="X3455" s="16"/>
      <c r="Y3455" t="s">
        <v>69</v>
      </c>
      <c r="AB3455">
        <v>3</v>
      </c>
      <c r="AE3455" s="16"/>
      <c r="AF3455" s="16"/>
      <c r="AG3455" s="16"/>
      <c r="AH3455" s="16"/>
      <c r="AI3455" s="16"/>
      <c r="AJ3455" s="16"/>
      <c r="AK3455">
        <v>9</v>
      </c>
      <c r="AL3455" s="16">
        <v>10</v>
      </c>
      <c r="AM3455" s="16">
        <v>8</v>
      </c>
      <c r="AN3455" s="16">
        <v>7</v>
      </c>
      <c r="AO3455" s="16">
        <v>7</v>
      </c>
      <c r="AP3455" s="16">
        <v>8</v>
      </c>
      <c r="AQ3455" s="16">
        <v>4</v>
      </c>
      <c r="AR3455" s="16">
        <v>2</v>
      </c>
      <c r="AS3455" s="16">
        <v>3</v>
      </c>
      <c r="AT3455" s="16">
        <v>1</v>
      </c>
      <c r="AU3455">
        <v>1</v>
      </c>
      <c r="AV3455">
        <v>0</v>
      </c>
      <c r="AW3455">
        <v>0</v>
      </c>
      <c r="AX3455">
        <v>0</v>
      </c>
      <c r="AY3455">
        <v>0</v>
      </c>
      <c r="AZ3455">
        <v>0</v>
      </c>
    </row>
    <row r="3456" spans="1:52" x14ac:dyDescent="0.35">
      <c r="A3456">
        <v>18801</v>
      </c>
      <c r="B3456" t="s">
        <v>69</v>
      </c>
      <c r="C3456" t="s">
        <v>74</v>
      </c>
      <c r="D3456" t="s">
        <v>68</v>
      </c>
      <c r="E3456" t="s">
        <v>79</v>
      </c>
      <c r="F3456" t="s">
        <v>196</v>
      </c>
      <c r="G3456" t="s">
        <v>95</v>
      </c>
      <c r="H3456" t="s">
        <v>97</v>
      </c>
      <c r="I3456" t="s">
        <v>197</v>
      </c>
      <c r="J3456" t="s">
        <v>111</v>
      </c>
      <c r="K3456" t="s">
        <v>202</v>
      </c>
      <c r="L3456">
        <v>8</v>
      </c>
      <c r="X3456" s="16"/>
      <c r="Y3456" t="s">
        <v>68</v>
      </c>
      <c r="Z3456">
        <v>10</v>
      </c>
      <c r="AA3456">
        <v>5</v>
      </c>
      <c r="AB3456">
        <v>4</v>
      </c>
      <c r="AC3456">
        <v>9</v>
      </c>
      <c r="AD3456" t="s">
        <v>128</v>
      </c>
      <c r="AE3456" s="16">
        <v>3</v>
      </c>
      <c r="AF3456" s="16">
        <v>4</v>
      </c>
      <c r="AG3456" s="16">
        <v>4</v>
      </c>
      <c r="AH3456" s="16">
        <v>3</v>
      </c>
      <c r="AI3456" s="16">
        <v>2</v>
      </c>
      <c r="AJ3456" s="16"/>
      <c r="AK3456">
        <v>7</v>
      </c>
      <c r="AL3456" s="16">
        <v>7</v>
      </c>
      <c r="AM3456" s="16">
        <v>7</v>
      </c>
      <c r="AN3456" s="16">
        <v>7</v>
      </c>
      <c r="AO3456" s="16">
        <v>7</v>
      </c>
      <c r="AP3456" s="16">
        <v>6</v>
      </c>
      <c r="AQ3456" s="16">
        <v>1</v>
      </c>
      <c r="AR3456" s="16">
        <v>4</v>
      </c>
      <c r="AS3456" s="16">
        <v>3</v>
      </c>
      <c r="AT3456" s="16">
        <v>2</v>
      </c>
      <c r="AU3456">
        <v>1</v>
      </c>
      <c r="AV3456">
        <v>1</v>
      </c>
      <c r="AW3456">
        <v>1</v>
      </c>
      <c r="AX3456">
        <v>0</v>
      </c>
      <c r="AY3456">
        <v>0</v>
      </c>
      <c r="AZ3456">
        <v>0</v>
      </c>
    </row>
    <row r="3457" spans="1:52" x14ac:dyDescent="0.35">
      <c r="A3457">
        <v>18804</v>
      </c>
      <c r="B3457" t="s">
        <v>69</v>
      </c>
      <c r="C3457" t="s">
        <v>74</v>
      </c>
      <c r="D3457" t="s">
        <v>68</v>
      </c>
      <c r="E3457" t="s">
        <v>83</v>
      </c>
      <c r="F3457" t="s">
        <v>208</v>
      </c>
      <c r="G3457" t="s">
        <v>95</v>
      </c>
      <c r="H3457" t="s">
        <v>97</v>
      </c>
      <c r="I3457" t="s">
        <v>201</v>
      </c>
      <c r="J3457" t="s">
        <v>112</v>
      </c>
      <c r="K3457" t="s">
        <v>202</v>
      </c>
      <c r="L3457">
        <v>9</v>
      </c>
      <c r="X3457" s="16"/>
      <c r="Y3457" t="s">
        <v>69</v>
      </c>
      <c r="AB3457">
        <v>4</v>
      </c>
      <c r="AE3457" s="16"/>
      <c r="AF3457" s="16"/>
      <c r="AG3457" s="16"/>
      <c r="AH3457" s="16"/>
      <c r="AI3457" s="16"/>
      <c r="AJ3457" s="16"/>
      <c r="AK3457">
        <v>10</v>
      </c>
      <c r="AL3457" s="16">
        <v>10</v>
      </c>
      <c r="AM3457" s="16">
        <v>7</v>
      </c>
      <c r="AN3457" s="16">
        <v>10</v>
      </c>
      <c r="AO3457" s="16">
        <v>8</v>
      </c>
      <c r="AP3457" s="16">
        <v>8</v>
      </c>
      <c r="AQ3457" s="16">
        <v>4</v>
      </c>
      <c r="AR3457" s="16">
        <v>1</v>
      </c>
      <c r="AS3457" s="16">
        <v>2</v>
      </c>
      <c r="AT3457" s="16">
        <v>3</v>
      </c>
      <c r="AU3457">
        <v>0</v>
      </c>
      <c r="AV3457">
        <v>1</v>
      </c>
      <c r="AW3457">
        <v>0</v>
      </c>
      <c r="AX3457">
        <v>0</v>
      </c>
      <c r="AY3457">
        <v>0</v>
      </c>
      <c r="AZ3457">
        <v>0</v>
      </c>
    </row>
    <row r="3458" spans="1:52" x14ac:dyDescent="0.35">
      <c r="A3458">
        <v>18807</v>
      </c>
      <c r="B3458" t="s">
        <v>69</v>
      </c>
      <c r="C3458" t="s">
        <v>74</v>
      </c>
      <c r="D3458" t="s">
        <v>68</v>
      </c>
      <c r="E3458" t="s">
        <v>80</v>
      </c>
      <c r="F3458" t="s">
        <v>198</v>
      </c>
      <c r="G3458" t="s">
        <v>96</v>
      </c>
      <c r="H3458" t="s">
        <v>97</v>
      </c>
      <c r="I3458" t="s">
        <v>199</v>
      </c>
      <c r="J3458" t="s">
        <v>110</v>
      </c>
      <c r="K3458" t="s">
        <v>202</v>
      </c>
      <c r="L3458">
        <v>10</v>
      </c>
      <c r="P3458">
        <v>8</v>
      </c>
      <c r="Q3458">
        <v>8</v>
      </c>
      <c r="R3458">
        <v>8</v>
      </c>
      <c r="S3458">
        <v>9</v>
      </c>
      <c r="T3458">
        <v>9</v>
      </c>
      <c r="U3458">
        <v>8</v>
      </c>
      <c r="V3458" t="s">
        <v>122</v>
      </c>
      <c r="X3458">
        <v>4</v>
      </c>
      <c r="Y3458" t="s">
        <v>68</v>
      </c>
      <c r="Z3458">
        <v>9</v>
      </c>
      <c r="AA3458">
        <v>4</v>
      </c>
      <c r="AB3458">
        <v>5</v>
      </c>
      <c r="AC3458">
        <v>10</v>
      </c>
      <c r="AD3458" t="s">
        <v>128</v>
      </c>
      <c r="AE3458" s="16">
        <v>5</v>
      </c>
      <c r="AF3458" s="16">
        <v>3</v>
      </c>
      <c r="AG3458" s="16">
        <v>4</v>
      </c>
      <c r="AH3458" s="16">
        <v>4</v>
      </c>
      <c r="AI3458" s="16">
        <v>2</v>
      </c>
      <c r="AJ3458" s="16"/>
      <c r="AL3458" s="16"/>
      <c r="AM3458" s="16"/>
      <c r="AN3458" s="16"/>
      <c r="AO3458" s="16"/>
      <c r="AP3458" s="16"/>
      <c r="AQ3458" s="16"/>
      <c r="AR3458" s="16"/>
      <c r="AS3458" s="16"/>
      <c r="AT3458" s="16"/>
      <c r="AU3458">
        <v>0</v>
      </c>
      <c r="AV3458">
        <v>0</v>
      </c>
      <c r="AW3458">
        <v>1</v>
      </c>
      <c r="AX3458">
        <v>0</v>
      </c>
      <c r="AY3458">
        <v>0</v>
      </c>
      <c r="AZ3458">
        <v>0</v>
      </c>
    </row>
    <row r="3459" spans="1:52" x14ac:dyDescent="0.35">
      <c r="A3459">
        <v>18809</v>
      </c>
      <c r="B3459" t="s">
        <v>69</v>
      </c>
      <c r="C3459" t="s">
        <v>74</v>
      </c>
      <c r="D3459" t="s">
        <v>68</v>
      </c>
      <c r="E3459" t="s">
        <v>80</v>
      </c>
      <c r="F3459" t="s">
        <v>200</v>
      </c>
      <c r="G3459" t="s">
        <v>96</v>
      </c>
      <c r="H3459" t="s">
        <v>99</v>
      </c>
      <c r="I3459" t="s">
        <v>197</v>
      </c>
      <c r="J3459" t="s">
        <v>111</v>
      </c>
      <c r="K3459" t="s">
        <v>204</v>
      </c>
      <c r="L3459">
        <v>9</v>
      </c>
      <c r="X3459" s="16"/>
      <c r="Y3459" t="s">
        <v>69</v>
      </c>
      <c r="AB3459">
        <v>4</v>
      </c>
      <c r="AE3459" s="16"/>
      <c r="AF3459" s="16"/>
      <c r="AG3459" s="16"/>
      <c r="AH3459" s="16"/>
      <c r="AI3459" s="16"/>
      <c r="AJ3459" s="16"/>
      <c r="AK3459">
        <v>10</v>
      </c>
      <c r="AL3459" s="16">
        <v>10</v>
      </c>
      <c r="AM3459" s="16">
        <v>10</v>
      </c>
      <c r="AN3459" s="16">
        <v>8</v>
      </c>
      <c r="AO3459" s="16">
        <v>10</v>
      </c>
      <c r="AP3459" s="16">
        <v>7</v>
      </c>
      <c r="AQ3459" s="16">
        <v>1</v>
      </c>
      <c r="AR3459" s="16">
        <v>3</v>
      </c>
      <c r="AS3459" s="16">
        <v>4</v>
      </c>
      <c r="AT3459" s="16">
        <v>2</v>
      </c>
      <c r="AU3459">
        <v>0</v>
      </c>
      <c r="AV3459">
        <v>1</v>
      </c>
      <c r="AW3459">
        <v>1</v>
      </c>
      <c r="AX3459">
        <v>1</v>
      </c>
      <c r="AY3459">
        <v>0</v>
      </c>
      <c r="AZ3459">
        <v>0</v>
      </c>
    </row>
    <row r="3460" spans="1:52" x14ac:dyDescent="0.35">
      <c r="A3460">
        <v>18811</v>
      </c>
      <c r="B3460" t="s">
        <v>69</v>
      </c>
      <c r="C3460" t="s">
        <v>74</v>
      </c>
      <c r="D3460" t="s">
        <v>68</v>
      </c>
      <c r="E3460" t="s">
        <v>79</v>
      </c>
      <c r="F3460" t="s">
        <v>92</v>
      </c>
      <c r="G3460" t="s">
        <v>96</v>
      </c>
      <c r="H3460" t="s">
        <v>99</v>
      </c>
      <c r="I3460" t="s">
        <v>201</v>
      </c>
      <c r="J3460" t="s">
        <v>111</v>
      </c>
      <c r="K3460" t="s">
        <v>202</v>
      </c>
      <c r="L3460">
        <v>10</v>
      </c>
      <c r="X3460" s="16"/>
      <c r="Y3460" t="s">
        <v>68</v>
      </c>
      <c r="Z3460">
        <v>10</v>
      </c>
      <c r="AA3460">
        <v>4</v>
      </c>
      <c r="AB3460">
        <v>4</v>
      </c>
      <c r="AC3460">
        <v>9</v>
      </c>
      <c r="AD3460" t="s">
        <v>128</v>
      </c>
      <c r="AE3460" s="16">
        <v>3</v>
      </c>
      <c r="AF3460" s="16">
        <v>4</v>
      </c>
      <c r="AG3460" s="16">
        <v>4</v>
      </c>
      <c r="AH3460" s="16">
        <v>3</v>
      </c>
      <c r="AI3460" s="16">
        <v>2</v>
      </c>
      <c r="AJ3460" s="16"/>
      <c r="AK3460">
        <v>9</v>
      </c>
      <c r="AL3460" s="16">
        <v>9</v>
      </c>
      <c r="AM3460" s="16">
        <v>7</v>
      </c>
      <c r="AN3460" s="16">
        <v>10</v>
      </c>
      <c r="AO3460" s="16">
        <v>10</v>
      </c>
      <c r="AP3460" s="16">
        <v>7</v>
      </c>
      <c r="AQ3460" s="16">
        <v>4</v>
      </c>
      <c r="AR3460" s="16">
        <v>1</v>
      </c>
      <c r="AS3460" s="16">
        <v>2</v>
      </c>
      <c r="AT3460" s="16">
        <v>3</v>
      </c>
      <c r="AU3460">
        <v>1</v>
      </c>
      <c r="AV3460">
        <v>0</v>
      </c>
      <c r="AW3460">
        <v>1</v>
      </c>
      <c r="AX3460">
        <v>1</v>
      </c>
      <c r="AY3460">
        <v>0</v>
      </c>
      <c r="AZ3460">
        <v>0</v>
      </c>
    </row>
    <row r="3461" spans="1:52" x14ac:dyDescent="0.35">
      <c r="A3461">
        <v>18813</v>
      </c>
      <c r="B3461" t="s">
        <v>69</v>
      </c>
      <c r="C3461" t="s">
        <v>74</v>
      </c>
      <c r="D3461" t="s">
        <v>68</v>
      </c>
      <c r="E3461" t="s">
        <v>81</v>
      </c>
      <c r="F3461" t="s">
        <v>196</v>
      </c>
      <c r="G3461" t="s">
        <v>94</v>
      </c>
      <c r="H3461" t="s">
        <v>98</v>
      </c>
      <c r="I3461" t="s">
        <v>201</v>
      </c>
      <c r="J3461" t="s">
        <v>111</v>
      </c>
      <c r="K3461" t="s">
        <v>202</v>
      </c>
      <c r="L3461">
        <v>9</v>
      </c>
      <c r="X3461" s="16"/>
      <c r="Y3461" t="s">
        <v>69</v>
      </c>
      <c r="AB3461">
        <v>5</v>
      </c>
      <c r="AE3461" s="16"/>
      <c r="AF3461" s="16"/>
      <c r="AG3461" s="16"/>
      <c r="AH3461" s="16"/>
      <c r="AI3461" s="16"/>
      <c r="AJ3461" s="16"/>
      <c r="AK3461">
        <v>10</v>
      </c>
      <c r="AL3461" s="16">
        <v>10</v>
      </c>
      <c r="AM3461" s="16">
        <v>9</v>
      </c>
      <c r="AN3461" s="16">
        <v>7</v>
      </c>
      <c r="AO3461" s="16">
        <v>7</v>
      </c>
      <c r="AP3461" s="16">
        <v>8</v>
      </c>
      <c r="AQ3461" s="16">
        <v>3</v>
      </c>
      <c r="AR3461" s="16">
        <v>1</v>
      </c>
      <c r="AS3461" s="16">
        <v>2</v>
      </c>
      <c r="AT3461" s="16">
        <v>4</v>
      </c>
      <c r="AU3461">
        <v>1</v>
      </c>
      <c r="AV3461">
        <v>1</v>
      </c>
      <c r="AW3461">
        <v>1</v>
      </c>
      <c r="AX3461">
        <v>0</v>
      </c>
      <c r="AY3461">
        <v>0</v>
      </c>
      <c r="AZ3461">
        <v>0</v>
      </c>
    </row>
    <row r="3462" spans="1:52" x14ac:dyDescent="0.35">
      <c r="A3462">
        <v>18815</v>
      </c>
      <c r="B3462" t="s">
        <v>69</v>
      </c>
      <c r="C3462" t="s">
        <v>74</v>
      </c>
      <c r="D3462" t="s">
        <v>68</v>
      </c>
      <c r="E3462" t="s">
        <v>76</v>
      </c>
      <c r="F3462" t="s">
        <v>92</v>
      </c>
      <c r="G3462" t="s">
        <v>94</v>
      </c>
      <c r="H3462" t="s">
        <v>99</v>
      </c>
      <c r="I3462" t="s">
        <v>203</v>
      </c>
      <c r="J3462" t="s">
        <v>111</v>
      </c>
      <c r="K3462" t="s">
        <v>204</v>
      </c>
      <c r="L3462">
        <v>10</v>
      </c>
      <c r="X3462" s="16"/>
      <c r="Y3462" t="s">
        <v>69</v>
      </c>
      <c r="AB3462">
        <v>5</v>
      </c>
      <c r="AE3462" s="16"/>
      <c r="AF3462" s="16"/>
      <c r="AG3462" s="16"/>
      <c r="AH3462" s="16"/>
      <c r="AI3462" s="16"/>
      <c r="AJ3462" s="16"/>
      <c r="AK3462">
        <v>9</v>
      </c>
      <c r="AL3462" s="16">
        <v>8</v>
      </c>
      <c r="AM3462" s="16">
        <v>7</v>
      </c>
      <c r="AN3462" s="16">
        <v>10</v>
      </c>
      <c r="AO3462" s="16">
        <v>9</v>
      </c>
      <c r="AP3462" s="16">
        <v>9</v>
      </c>
      <c r="AQ3462" s="16">
        <v>4</v>
      </c>
      <c r="AR3462" s="16">
        <v>3</v>
      </c>
      <c r="AS3462" s="16">
        <v>2</v>
      </c>
      <c r="AT3462" s="16">
        <v>1</v>
      </c>
      <c r="AU3462">
        <v>1</v>
      </c>
      <c r="AV3462">
        <v>1</v>
      </c>
      <c r="AW3462">
        <v>1</v>
      </c>
      <c r="AX3462">
        <v>1</v>
      </c>
      <c r="AY3462">
        <v>0</v>
      </c>
      <c r="AZ3462">
        <v>0</v>
      </c>
    </row>
    <row r="3463" spans="1:52" x14ac:dyDescent="0.35">
      <c r="A3463">
        <v>18816</v>
      </c>
      <c r="B3463" t="s">
        <v>69</v>
      </c>
      <c r="C3463" t="s">
        <v>74</v>
      </c>
      <c r="D3463" t="s">
        <v>68</v>
      </c>
      <c r="E3463" t="s">
        <v>84</v>
      </c>
      <c r="F3463" t="s">
        <v>198</v>
      </c>
      <c r="G3463" t="s">
        <v>95</v>
      </c>
      <c r="H3463" t="s">
        <v>99</v>
      </c>
      <c r="I3463" t="s">
        <v>206</v>
      </c>
      <c r="J3463" t="s">
        <v>111</v>
      </c>
      <c r="K3463" t="s">
        <v>204</v>
      </c>
      <c r="L3463">
        <v>8</v>
      </c>
      <c r="X3463" s="16"/>
      <c r="Y3463" t="s">
        <v>69</v>
      </c>
      <c r="AB3463">
        <v>5</v>
      </c>
      <c r="AE3463" s="16"/>
      <c r="AF3463" s="16"/>
      <c r="AG3463" s="16"/>
      <c r="AH3463" s="16"/>
      <c r="AI3463" s="16"/>
      <c r="AJ3463" s="16"/>
      <c r="AK3463">
        <v>9</v>
      </c>
      <c r="AL3463" s="16">
        <v>10</v>
      </c>
      <c r="AM3463" s="16">
        <v>8</v>
      </c>
      <c r="AN3463" s="16">
        <v>9</v>
      </c>
      <c r="AO3463" s="16">
        <v>10</v>
      </c>
      <c r="AP3463" s="16">
        <v>9</v>
      </c>
      <c r="AQ3463" s="16">
        <v>1</v>
      </c>
      <c r="AR3463" s="16">
        <v>4</v>
      </c>
      <c r="AS3463" s="16">
        <v>3</v>
      </c>
      <c r="AT3463" s="16">
        <v>2</v>
      </c>
      <c r="AU3463">
        <v>0</v>
      </c>
      <c r="AV3463">
        <v>1</v>
      </c>
      <c r="AW3463">
        <v>1</v>
      </c>
      <c r="AX3463">
        <v>1</v>
      </c>
      <c r="AY3463">
        <v>0</v>
      </c>
      <c r="AZ3463">
        <v>0</v>
      </c>
    </row>
    <row r="3464" spans="1:52" x14ac:dyDescent="0.35">
      <c r="A3464">
        <v>18819</v>
      </c>
      <c r="B3464" t="s">
        <v>69</v>
      </c>
      <c r="C3464" t="s">
        <v>74</v>
      </c>
      <c r="D3464" t="s">
        <v>68</v>
      </c>
      <c r="E3464" t="s">
        <v>86</v>
      </c>
      <c r="F3464" t="s">
        <v>196</v>
      </c>
      <c r="G3464" t="s">
        <v>93</v>
      </c>
      <c r="H3464" t="s">
        <v>97</v>
      </c>
      <c r="I3464" t="s">
        <v>206</v>
      </c>
      <c r="J3464" t="s">
        <v>110</v>
      </c>
      <c r="K3464" t="s">
        <v>117</v>
      </c>
      <c r="L3464">
        <v>5</v>
      </c>
      <c r="P3464">
        <v>8</v>
      </c>
      <c r="Q3464">
        <v>9</v>
      </c>
      <c r="R3464">
        <v>9</v>
      </c>
      <c r="S3464">
        <v>8</v>
      </c>
      <c r="T3464">
        <v>8</v>
      </c>
      <c r="U3464">
        <v>9</v>
      </c>
      <c r="V3464" t="s">
        <v>123</v>
      </c>
      <c r="X3464">
        <v>2</v>
      </c>
      <c r="Y3464" t="s">
        <v>69</v>
      </c>
      <c r="AB3464">
        <v>2</v>
      </c>
      <c r="AE3464" s="16"/>
      <c r="AF3464" s="16"/>
      <c r="AG3464" s="16"/>
      <c r="AH3464" s="16"/>
      <c r="AI3464" s="16"/>
      <c r="AJ3464" s="16"/>
      <c r="AL3464" s="16"/>
      <c r="AM3464" s="16"/>
      <c r="AN3464" s="16"/>
      <c r="AO3464" s="16"/>
      <c r="AP3464" s="16"/>
      <c r="AQ3464" s="16"/>
      <c r="AR3464" s="16"/>
      <c r="AS3464" s="16"/>
      <c r="AT3464" s="16"/>
      <c r="AU3464">
        <v>0</v>
      </c>
      <c r="AV3464">
        <v>1</v>
      </c>
      <c r="AW3464">
        <v>1</v>
      </c>
      <c r="AX3464">
        <v>0</v>
      </c>
      <c r="AY3464">
        <v>0</v>
      </c>
      <c r="AZ3464">
        <v>0</v>
      </c>
    </row>
    <row r="3465" spans="1:52" x14ac:dyDescent="0.35">
      <c r="A3465">
        <v>18820</v>
      </c>
      <c r="B3465" t="s">
        <v>69</v>
      </c>
      <c r="C3465" t="s">
        <v>74</v>
      </c>
      <c r="D3465" t="s">
        <v>68</v>
      </c>
      <c r="E3465" t="s">
        <v>78</v>
      </c>
      <c r="F3465" t="s">
        <v>196</v>
      </c>
      <c r="G3465" t="s">
        <v>96</v>
      </c>
      <c r="H3465" t="s">
        <v>97</v>
      </c>
      <c r="I3465" t="s">
        <v>207</v>
      </c>
      <c r="J3465" t="s">
        <v>111</v>
      </c>
      <c r="K3465" t="s">
        <v>202</v>
      </c>
      <c r="L3465">
        <v>9</v>
      </c>
      <c r="X3465" s="16"/>
      <c r="Y3465" t="s">
        <v>69</v>
      </c>
      <c r="AB3465">
        <v>4</v>
      </c>
      <c r="AE3465" s="16"/>
      <c r="AF3465" s="16"/>
      <c r="AG3465" s="16"/>
      <c r="AH3465" s="16"/>
      <c r="AI3465" s="16"/>
      <c r="AJ3465" s="16"/>
      <c r="AK3465">
        <v>8</v>
      </c>
      <c r="AL3465" s="16">
        <v>10</v>
      </c>
      <c r="AM3465" s="16">
        <v>8</v>
      </c>
      <c r="AN3465" s="16">
        <v>7</v>
      </c>
      <c r="AO3465" s="16">
        <v>7</v>
      </c>
      <c r="AP3465" s="16">
        <v>7</v>
      </c>
      <c r="AQ3465" s="16">
        <v>3</v>
      </c>
      <c r="AR3465" s="16">
        <v>2</v>
      </c>
      <c r="AS3465" s="16">
        <v>1</v>
      </c>
      <c r="AT3465" s="16">
        <v>4</v>
      </c>
      <c r="AU3465">
        <v>1</v>
      </c>
      <c r="AV3465">
        <v>1</v>
      </c>
      <c r="AW3465">
        <v>0</v>
      </c>
      <c r="AX3465">
        <v>0</v>
      </c>
      <c r="AY3465">
        <v>0</v>
      </c>
      <c r="AZ3465">
        <v>0</v>
      </c>
    </row>
    <row r="3466" spans="1:52" x14ac:dyDescent="0.35">
      <c r="A3466">
        <v>18821</v>
      </c>
      <c r="B3466" t="s">
        <v>69</v>
      </c>
      <c r="C3466" t="s">
        <v>74</v>
      </c>
      <c r="D3466" t="s">
        <v>68</v>
      </c>
      <c r="E3466" t="s">
        <v>75</v>
      </c>
      <c r="F3466" t="s">
        <v>198</v>
      </c>
      <c r="G3466" t="s">
        <v>96</v>
      </c>
      <c r="H3466" t="s">
        <v>97</v>
      </c>
      <c r="I3466" t="s">
        <v>201</v>
      </c>
      <c r="J3466" t="s">
        <v>110</v>
      </c>
      <c r="K3466" t="s">
        <v>117</v>
      </c>
      <c r="L3466">
        <v>5</v>
      </c>
      <c r="P3466">
        <v>7</v>
      </c>
      <c r="Q3466">
        <v>4</v>
      </c>
      <c r="R3466">
        <v>6</v>
      </c>
      <c r="S3466">
        <v>6</v>
      </c>
      <c r="T3466">
        <v>9</v>
      </c>
      <c r="U3466">
        <v>4</v>
      </c>
      <c r="V3466" t="s">
        <v>124</v>
      </c>
      <c r="X3466">
        <v>4</v>
      </c>
      <c r="Y3466" t="s">
        <v>69</v>
      </c>
      <c r="AB3466">
        <v>5</v>
      </c>
      <c r="AE3466" s="16"/>
      <c r="AF3466" s="16"/>
      <c r="AG3466" s="16"/>
      <c r="AH3466" s="16"/>
      <c r="AI3466" s="16"/>
      <c r="AJ3466" s="16"/>
      <c r="AL3466" s="16"/>
      <c r="AM3466" s="16"/>
      <c r="AN3466" s="16"/>
      <c r="AO3466" s="16"/>
      <c r="AP3466" s="16"/>
      <c r="AQ3466" s="16"/>
      <c r="AR3466" s="16"/>
      <c r="AS3466" s="16"/>
      <c r="AT3466" s="16"/>
      <c r="AU3466">
        <v>1</v>
      </c>
      <c r="AV3466">
        <v>0</v>
      </c>
      <c r="AW3466">
        <v>1</v>
      </c>
      <c r="AX3466">
        <v>0</v>
      </c>
      <c r="AY3466">
        <v>0</v>
      </c>
      <c r="AZ3466">
        <v>0</v>
      </c>
    </row>
    <row r="3467" spans="1:52" x14ac:dyDescent="0.35">
      <c r="A3467">
        <v>18827</v>
      </c>
      <c r="B3467" t="s">
        <v>69</v>
      </c>
      <c r="C3467" t="s">
        <v>74</v>
      </c>
      <c r="D3467" t="s">
        <v>68</v>
      </c>
      <c r="E3467" t="s">
        <v>81</v>
      </c>
      <c r="F3467" t="s">
        <v>208</v>
      </c>
      <c r="G3467" t="s">
        <v>96</v>
      </c>
      <c r="H3467" t="s">
        <v>97</v>
      </c>
      <c r="I3467" t="s">
        <v>206</v>
      </c>
      <c r="J3467" t="s">
        <v>111</v>
      </c>
      <c r="K3467" t="s">
        <v>204</v>
      </c>
      <c r="L3467">
        <v>7</v>
      </c>
      <c r="X3467" s="16"/>
      <c r="Y3467" t="s">
        <v>69</v>
      </c>
      <c r="AB3467">
        <v>4</v>
      </c>
      <c r="AE3467" s="16"/>
      <c r="AF3467" s="16"/>
      <c r="AG3467" s="16"/>
      <c r="AH3467" s="16"/>
      <c r="AI3467" s="16"/>
      <c r="AJ3467" s="16"/>
      <c r="AK3467">
        <v>8</v>
      </c>
      <c r="AL3467" s="16">
        <v>9</v>
      </c>
      <c r="AM3467" s="16">
        <v>6</v>
      </c>
      <c r="AN3467" s="16">
        <v>7</v>
      </c>
      <c r="AO3467" s="16">
        <v>6</v>
      </c>
      <c r="AP3467" s="16">
        <v>5</v>
      </c>
      <c r="AQ3467" s="16">
        <v>1</v>
      </c>
      <c r="AR3467" s="16">
        <v>2</v>
      </c>
      <c r="AS3467" s="16">
        <v>3</v>
      </c>
      <c r="AT3467" s="16">
        <v>4</v>
      </c>
      <c r="AU3467">
        <v>1</v>
      </c>
      <c r="AV3467">
        <v>1</v>
      </c>
      <c r="AW3467">
        <v>0</v>
      </c>
      <c r="AX3467">
        <v>0</v>
      </c>
      <c r="AY3467">
        <v>0</v>
      </c>
      <c r="AZ3467">
        <v>0</v>
      </c>
    </row>
    <row r="3468" spans="1:52" x14ac:dyDescent="0.35">
      <c r="A3468">
        <v>18828</v>
      </c>
      <c r="B3468" t="s">
        <v>69</v>
      </c>
      <c r="C3468" t="s">
        <v>74</v>
      </c>
      <c r="D3468" t="s">
        <v>68</v>
      </c>
      <c r="E3468" t="s">
        <v>76</v>
      </c>
      <c r="F3468" t="s">
        <v>198</v>
      </c>
      <c r="G3468" t="s">
        <v>96</v>
      </c>
      <c r="H3468" t="s">
        <v>98</v>
      </c>
      <c r="I3468" t="s">
        <v>199</v>
      </c>
      <c r="J3468" t="s">
        <v>111</v>
      </c>
      <c r="K3468" t="s">
        <v>204</v>
      </c>
      <c r="L3468">
        <v>10</v>
      </c>
      <c r="X3468" s="16"/>
      <c r="Y3468" t="s">
        <v>69</v>
      </c>
      <c r="AB3468">
        <v>5</v>
      </c>
      <c r="AE3468" s="16"/>
      <c r="AF3468" s="16"/>
      <c r="AG3468" s="16"/>
      <c r="AH3468" s="16"/>
      <c r="AI3468" s="16"/>
      <c r="AJ3468" s="16"/>
      <c r="AK3468">
        <v>8</v>
      </c>
      <c r="AL3468" s="16">
        <v>7</v>
      </c>
      <c r="AM3468" s="16">
        <v>10</v>
      </c>
      <c r="AN3468" s="16">
        <v>9</v>
      </c>
      <c r="AO3468" s="16">
        <v>10</v>
      </c>
      <c r="AP3468" s="16">
        <v>7</v>
      </c>
      <c r="AQ3468" s="16">
        <v>1</v>
      </c>
      <c r="AR3468" s="16">
        <v>3</v>
      </c>
      <c r="AS3468" s="16">
        <v>2</v>
      </c>
      <c r="AT3468" s="16">
        <v>4</v>
      </c>
      <c r="AU3468">
        <v>0</v>
      </c>
      <c r="AV3468">
        <v>0</v>
      </c>
      <c r="AW3468">
        <v>0</v>
      </c>
      <c r="AX3468">
        <v>0</v>
      </c>
      <c r="AY3468">
        <v>1</v>
      </c>
      <c r="AZ3468">
        <v>0</v>
      </c>
    </row>
    <row r="3469" spans="1:52" x14ac:dyDescent="0.35">
      <c r="A3469">
        <v>18831</v>
      </c>
      <c r="B3469" t="s">
        <v>69</v>
      </c>
      <c r="C3469" t="s">
        <v>74</v>
      </c>
      <c r="D3469" t="s">
        <v>68</v>
      </c>
      <c r="E3469" t="s">
        <v>81</v>
      </c>
      <c r="F3469" t="s">
        <v>198</v>
      </c>
      <c r="G3469" t="s">
        <v>95</v>
      </c>
      <c r="H3469" t="s">
        <v>97</v>
      </c>
      <c r="I3469" t="s">
        <v>197</v>
      </c>
      <c r="J3469" t="s">
        <v>111</v>
      </c>
      <c r="K3469" t="s">
        <v>202</v>
      </c>
      <c r="L3469">
        <v>9</v>
      </c>
      <c r="X3469" s="16"/>
      <c r="Y3469" t="s">
        <v>69</v>
      </c>
      <c r="AB3469">
        <v>4</v>
      </c>
      <c r="AE3469" s="16"/>
      <c r="AF3469" s="16"/>
      <c r="AG3469" s="16"/>
      <c r="AH3469" s="16"/>
      <c r="AI3469" s="16"/>
      <c r="AJ3469" s="16"/>
      <c r="AK3469">
        <v>10</v>
      </c>
      <c r="AL3469" s="16">
        <v>10</v>
      </c>
      <c r="AM3469" s="16">
        <v>8</v>
      </c>
      <c r="AN3469" s="16">
        <v>8</v>
      </c>
      <c r="AO3469" s="16">
        <v>10</v>
      </c>
      <c r="AP3469" s="16">
        <v>7</v>
      </c>
      <c r="AQ3469" s="16">
        <v>1</v>
      </c>
      <c r="AR3469" s="16">
        <v>3</v>
      </c>
      <c r="AS3469" s="16">
        <v>2</v>
      </c>
      <c r="AT3469" s="16">
        <v>4</v>
      </c>
      <c r="AU3469">
        <v>0</v>
      </c>
      <c r="AV3469">
        <v>1</v>
      </c>
      <c r="AW3469">
        <v>0</v>
      </c>
      <c r="AX3469">
        <v>0</v>
      </c>
      <c r="AY3469">
        <v>1</v>
      </c>
      <c r="AZ3469">
        <v>0</v>
      </c>
    </row>
    <row r="3470" spans="1:52" x14ac:dyDescent="0.35">
      <c r="A3470">
        <v>18832</v>
      </c>
      <c r="B3470" t="s">
        <v>69</v>
      </c>
      <c r="C3470" t="s">
        <v>74</v>
      </c>
      <c r="D3470" t="s">
        <v>68</v>
      </c>
      <c r="E3470" t="s">
        <v>78</v>
      </c>
      <c r="F3470" t="s">
        <v>200</v>
      </c>
      <c r="G3470" t="s">
        <v>94</v>
      </c>
      <c r="H3470" t="s">
        <v>99</v>
      </c>
      <c r="I3470" t="s">
        <v>207</v>
      </c>
      <c r="J3470" t="s">
        <v>111</v>
      </c>
      <c r="K3470" t="s">
        <v>202</v>
      </c>
      <c r="L3470">
        <v>8</v>
      </c>
      <c r="X3470" s="16"/>
      <c r="Y3470" t="s">
        <v>69</v>
      </c>
      <c r="AB3470">
        <v>3</v>
      </c>
      <c r="AE3470" s="16"/>
      <c r="AF3470" s="16"/>
      <c r="AG3470" s="16"/>
      <c r="AH3470" s="16"/>
      <c r="AI3470" s="16"/>
      <c r="AJ3470" s="16"/>
      <c r="AK3470">
        <v>7</v>
      </c>
      <c r="AL3470" s="16">
        <v>8</v>
      </c>
      <c r="AM3470" s="16">
        <v>7</v>
      </c>
      <c r="AN3470" s="16">
        <v>7</v>
      </c>
      <c r="AO3470" s="16">
        <v>4</v>
      </c>
      <c r="AP3470" s="16">
        <v>6</v>
      </c>
      <c r="AQ3470" s="16">
        <v>1</v>
      </c>
      <c r="AR3470" s="16">
        <v>2</v>
      </c>
      <c r="AS3470" s="16">
        <v>3</v>
      </c>
      <c r="AT3470" s="16">
        <v>4</v>
      </c>
      <c r="AU3470">
        <v>1</v>
      </c>
      <c r="AV3470">
        <v>1</v>
      </c>
      <c r="AW3470">
        <v>0</v>
      </c>
      <c r="AX3470">
        <v>1</v>
      </c>
      <c r="AY3470">
        <v>0</v>
      </c>
      <c r="AZ3470">
        <v>0</v>
      </c>
    </row>
    <row r="3471" spans="1:52" x14ac:dyDescent="0.35">
      <c r="A3471">
        <v>18835</v>
      </c>
      <c r="B3471" t="s">
        <v>69</v>
      </c>
      <c r="C3471" t="s">
        <v>74</v>
      </c>
      <c r="D3471" t="s">
        <v>68</v>
      </c>
      <c r="E3471" t="s">
        <v>86</v>
      </c>
      <c r="F3471" t="s">
        <v>196</v>
      </c>
      <c r="G3471" t="s">
        <v>95</v>
      </c>
      <c r="H3471" t="s">
        <v>98</v>
      </c>
      <c r="I3471" t="s">
        <v>207</v>
      </c>
      <c r="J3471" t="s">
        <v>111</v>
      </c>
      <c r="K3471" t="s">
        <v>204</v>
      </c>
      <c r="L3471">
        <v>9</v>
      </c>
      <c r="X3471" s="16"/>
      <c r="Y3471" t="s">
        <v>69</v>
      </c>
      <c r="AB3471">
        <v>5</v>
      </c>
      <c r="AE3471" s="16"/>
      <c r="AF3471" s="16"/>
      <c r="AG3471" s="16"/>
      <c r="AH3471" s="16"/>
      <c r="AI3471" s="16"/>
      <c r="AJ3471" s="16"/>
      <c r="AK3471">
        <v>10</v>
      </c>
      <c r="AL3471" s="16">
        <v>8</v>
      </c>
      <c r="AM3471" s="16">
        <v>8</v>
      </c>
      <c r="AN3471" s="16">
        <v>9</v>
      </c>
      <c r="AO3471" s="16">
        <v>8</v>
      </c>
      <c r="AP3471" s="16">
        <v>10</v>
      </c>
      <c r="AQ3471" s="16">
        <v>4</v>
      </c>
      <c r="AR3471" s="16">
        <v>2</v>
      </c>
      <c r="AS3471" s="16">
        <v>3</v>
      </c>
      <c r="AT3471" s="16">
        <v>1</v>
      </c>
      <c r="AU3471">
        <v>0</v>
      </c>
      <c r="AV3471">
        <v>1</v>
      </c>
      <c r="AW3471">
        <v>0</v>
      </c>
      <c r="AX3471">
        <v>0</v>
      </c>
      <c r="AY3471">
        <v>0</v>
      </c>
      <c r="AZ3471">
        <v>0</v>
      </c>
    </row>
    <row r="3472" spans="1:52" x14ac:dyDescent="0.35">
      <c r="A3472">
        <v>18838</v>
      </c>
      <c r="B3472" t="s">
        <v>69</v>
      </c>
      <c r="C3472" t="s">
        <v>74</v>
      </c>
      <c r="D3472" t="s">
        <v>68</v>
      </c>
      <c r="E3472" t="s">
        <v>77</v>
      </c>
      <c r="F3472" t="s">
        <v>198</v>
      </c>
      <c r="G3472" t="s">
        <v>95</v>
      </c>
      <c r="H3472" t="s">
        <v>98</v>
      </c>
      <c r="I3472" t="s">
        <v>205</v>
      </c>
      <c r="J3472" t="s">
        <v>110</v>
      </c>
      <c r="K3472" t="s">
        <v>116</v>
      </c>
      <c r="L3472">
        <v>9</v>
      </c>
      <c r="P3472">
        <v>9</v>
      </c>
      <c r="Q3472">
        <v>9</v>
      </c>
      <c r="R3472">
        <v>9</v>
      </c>
      <c r="S3472">
        <v>10</v>
      </c>
      <c r="T3472">
        <v>10</v>
      </c>
      <c r="U3472">
        <v>9</v>
      </c>
      <c r="V3472" t="s">
        <v>123</v>
      </c>
      <c r="X3472">
        <v>5</v>
      </c>
      <c r="Y3472" t="s">
        <v>68</v>
      </c>
      <c r="Z3472">
        <v>8</v>
      </c>
      <c r="AA3472">
        <v>4</v>
      </c>
      <c r="AB3472">
        <v>5</v>
      </c>
      <c r="AC3472">
        <v>10</v>
      </c>
      <c r="AD3472" t="s">
        <v>129</v>
      </c>
      <c r="AE3472" s="16">
        <v>5</v>
      </c>
      <c r="AF3472" s="16">
        <v>5</v>
      </c>
      <c r="AG3472" s="16">
        <v>4</v>
      </c>
      <c r="AH3472" s="16">
        <v>5</v>
      </c>
      <c r="AI3472" s="16"/>
      <c r="AJ3472" s="16">
        <v>2</v>
      </c>
      <c r="AL3472" s="16"/>
      <c r="AM3472" s="16"/>
      <c r="AN3472" s="16"/>
      <c r="AO3472" s="16"/>
      <c r="AP3472" s="16"/>
      <c r="AQ3472" s="16"/>
      <c r="AR3472" s="16"/>
      <c r="AS3472" s="16"/>
      <c r="AT3472" s="16"/>
      <c r="AU3472">
        <v>1</v>
      </c>
      <c r="AV3472">
        <v>1</v>
      </c>
      <c r="AW3472">
        <v>0</v>
      </c>
      <c r="AX3472">
        <v>0</v>
      </c>
      <c r="AY3472">
        <v>0</v>
      </c>
      <c r="AZ3472">
        <v>0</v>
      </c>
    </row>
    <row r="3473" spans="1:52" x14ac:dyDescent="0.35">
      <c r="A3473">
        <v>18839</v>
      </c>
      <c r="B3473" t="s">
        <v>69</v>
      </c>
      <c r="C3473" t="s">
        <v>74</v>
      </c>
      <c r="D3473" t="s">
        <v>68</v>
      </c>
      <c r="E3473" t="s">
        <v>80</v>
      </c>
      <c r="F3473" t="s">
        <v>196</v>
      </c>
      <c r="G3473" t="s">
        <v>94</v>
      </c>
      <c r="H3473" t="s">
        <v>98</v>
      </c>
      <c r="I3473" t="s">
        <v>201</v>
      </c>
      <c r="J3473" t="s">
        <v>110</v>
      </c>
      <c r="K3473" t="s">
        <v>202</v>
      </c>
      <c r="L3473">
        <v>6</v>
      </c>
      <c r="P3473">
        <v>6</v>
      </c>
      <c r="Q3473">
        <v>9</v>
      </c>
      <c r="R3473">
        <v>7</v>
      </c>
      <c r="S3473">
        <v>4</v>
      </c>
      <c r="T3473">
        <v>8</v>
      </c>
      <c r="U3473">
        <v>9</v>
      </c>
      <c r="V3473" t="s">
        <v>124</v>
      </c>
      <c r="X3473">
        <v>5</v>
      </c>
      <c r="Y3473" t="s">
        <v>69</v>
      </c>
      <c r="AB3473">
        <v>2</v>
      </c>
      <c r="AE3473" s="16"/>
      <c r="AF3473" s="16"/>
      <c r="AG3473" s="16"/>
      <c r="AH3473" s="16"/>
      <c r="AI3473" s="16"/>
      <c r="AJ3473" s="16"/>
      <c r="AL3473" s="16"/>
      <c r="AM3473" s="16"/>
      <c r="AN3473" s="16"/>
      <c r="AO3473" s="16"/>
      <c r="AP3473" s="16"/>
      <c r="AQ3473" s="16"/>
      <c r="AR3473" s="16"/>
      <c r="AS3473" s="16"/>
      <c r="AT3473" s="16"/>
      <c r="AU3473">
        <v>1</v>
      </c>
      <c r="AV3473">
        <v>0</v>
      </c>
      <c r="AW3473">
        <v>1</v>
      </c>
      <c r="AX3473">
        <v>1</v>
      </c>
      <c r="AY3473">
        <v>0</v>
      </c>
      <c r="AZ3473">
        <v>0</v>
      </c>
    </row>
    <row r="3474" spans="1:52" x14ac:dyDescent="0.35">
      <c r="A3474">
        <v>18841</v>
      </c>
      <c r="B3474" t="s">
        <v>69</v>
      </c>
      <c r="C3474" t="s">
        <v>74</v>
      </c>
      <c r="D3474" t="s">
        <v>68</v>
      </c>
      <c r="E3474" t="s">
        <v>82</v>
      </c>
      <c r="F3474" t="s">
        <v>198</v>
      </c>
      <c r="G3474" t="s">
        <v>95</v>
      </c>
      <c r="H3474" t="s">
        <v>98</v>
      </c>
      <c r="I3474" t="s">
        <v>199</v>
      </c>
      <c r="J3474" t="s">
        <v>111</v>
      </c>
      <c r="K3474" t="s">
        <v>204</v>
      </c>
      <c r="L3474">
        <v>9</v>
      </c>
      <c r="X3474" s="16"/>
      <c r="Y3474" t="s">
        <v>69</v>
      </c>
      <c r="AB3474">
        <v>5</v>
      </c>
      <c r="AE3474" s="16"/>
      <c r="AF3474" s="16"/>
      <c r="AG3474" s="16"/>
      <c r="AH3474" s="16"/>
      <c r="AI3474" s="16"/>
      <c r="AJ3474" s="16"/>
      <c r="AK3474">
        <v>10</v>
      </c>
      <c r="AL3474" s="16">
        <v>8</v>
      </c>
      <c r="AM3474" s="16">
        <v>9</v>
      </c>
      <c r="AN3474" s="16">
        <v>8</v>
      </c>
      <c r="AO3474" s="16">
        <v>8</v>
      </c>
      <c r="AP3474" s="16">
        <v>9</v>
      </c>
      <c r="AQ3474" s="16">
        <v>2</v>
      </c>
      <c r="AR3474" s="16">
        <v>4</v>
      </c>
      <c r="AS3474" s="16">
        <v>1</v>
      </c>
      <c r="AT3474" s="16">
        <v>3</v>
      </c>
      <c r="AU3474">
        <v>0</v>
      </c>
      <c r="AV3474">
        <v>0</v>
      </c>
      <c r="AW3474">
        <v>1</v>
      </c>
      <c r="AX3474">
        <v>0</v>
      </c>
      <c r="AY3474">
        <v>0</v>
      </c>
      <c r="AZ3474">
        <v>0</v>
      </c>
    </row>
    <row r="3475" spans="1:52" x14ac:dyDescent="0.35">
      <c r="A3475">
        <v>18844</v>
      </c>
      <c r="B3475" t="s">
        <v>69</v>
      </c>
      <c r="C3475" t="s">
        <v>74</v>
      </c>
      <c r="D3475" t="s">
        <v>68</v>
      </c>
      <c r="E3475" t="s">
        <v>80</v>
      </c>
      <c r="F3475" t="s">
        <v>208</v>
      </c>
      <c r="G3475" t="s">
        <v>95</v>
      </c>
      <c r="H3475" t="s">
        <v>98</v>
      </c>
      <c r="I3475" t="s">
        <v>197</v>
      </c>
      <c r="J3475" t="s">
        <v>111</v>
      </c>
      <c r="K3475" t="s">
        <v>204</v>
      </c>
      <c r="L3475">
        <v>9</v>
      </c>
      <c r="X3475" s="16"/>
      <c r="Y3475" t="s">
        <v>69</v>
      </c>
      <c r="AB3475">
        <v>5</v>
      </c>
      <c r="AE3475" s="16"/>
      <c r="AF3475" s="16"/>
      <c r="AG3475" s="16"/>
      <c r="AH3475" s="16"/>
      <c r="AI3475" s="16"/>
      <c r="AJ3475" s="16"/>
      <c r="AK3475">
        <v>10</v>
      </c>
      <c r="AL3475" s="16">
        <v>8</v>
      </c>
      <c r="AM3475" s="16">
        <v>9</v>
      </c>
      <c r="AN3475" s="16">
        <v>10</v>
      </c>
      <c r="AO3475" s="16">
        <v>9</v>
      </c>
      <c r="AP3475" s="16">
        <v>7</v>
      </c>
      <c r="AQ3475" s="16">
        <v>2</v>
      </c>
      <c r="AR3475" s="16">
        <v>1</v>
      </c>
      <c r="AS3475" s="16">
        <v>3</v>
      </c>
      <c r="AT3475" s="16">
        <v>4</v>
      </c>
      <c r="AU3475">
        <v>0</v>
      </c>
      <c r="AV3475">
        <v>1</v>
      </c>
      <c r="AW3475">
        <v>1</v>
      </c>
      <c r="AX3475">
        <v>0</v>
      </c>
      <c r="AY3475">
        <v>1</v>
      </c>
      <c r="AZ3475">
        <v>0</v>
      </c>
    </row>
    <row r="3476" spans="1:52" x14ac:dyDescent="0.35">
      <c r="A3476">
        <v>18851</v>
      </c>
      <c r="B3476" t="s">
        <v>69</v>
      </c>
      <c r="C3476" t="s">
        <v>74</v>
      </c>
      <c r="D3476" t="s">
        <v>68</v>
      </c>
      <c r="E3476" t="s">
        <v>80</v>
      </c>
      <c r="F3476" t="s">
        <v>196</v>
      </c>
      <c r="G3476" t="s">
        <v>95</v>
      </c>
      <c r="H3476" t="s">
        <v>97</v>
      </c>
      <c r="I3476" t="s">
        <v>203</v>
      </c>
      <c r="J3476" t="s">
        <v>110</v>
      </c>
      <c r="K3476" t="s">
        <v>202</v>
      </c>
      <c r="L3476">
        <v>9</v>
      </c>
      <c r="P3476">
        <v>9</v>
      </c>
      <c r="Q3476">
        <v>8</v>
      </c>
      <c r="R3476">
        <v>9</v>
      </c>
      <c r="S3476">
        <v>8</v>
      </c>
      <c r="T3476">
        <v>10</v>
      </c>
      <c r="U3476">
        <v>8</v>
      </c>
      <c r="V3476" t="s">
        <v>123</v>
      </c>
      <c r="X3476">
        <v>4</v>
      </c>
      <c r="Y3476" t="s">
        <v>69</v>
      </c>
      <c r="AB3476">
        <v>5</v>
      </c>
      <c r="AE3476" s="16"/>
      <c r="AF3476" s="16"/>
      <c r="AG3476" s="16"/>
      <c r="AH3476" s="16"/>
      <c r="AI3476" s="16"/>
      <c r="AJ3476" s="16"/>
      <c r="AL3476" s="16"/>
      <c r="AM3476" s="16"/>
      <c r="AN3476" s="16"/>
      <c r="AO3476" s="16"/>
      <c r="AP3476" s="16"/>
      <c r="AQ3476" s="16"/>
      <c r="AR3476" s="16"/>
      <c r="AS3476" s="16"/>
      <c r="AT3476" s="16"/>
      <c r="AU3476">
        <v>0</v>
      </c>
      <c r="AV3476">
        <v>1</v>
      </c>
      <c r="AW3476">
        <v>1</v>
      </c>
      <c r="AX3476">
        <v>0</v>
      </c>
      <c r="AY3476">
        <v>0</v>
      </c>
      <c r="AZ3476">
        <v>0</v>
      </c>
    </row>
    <row r="3477" spans="1:52" x14ac:dyDescent="0.35">
      <c r="A3477">
        <v>18852</v>
      </c>
      <c r="B3477" t="s">
        <v>69</v>
      </c>
      <c r="C3477" t="s">
        <v>74</v>
      </c>
      <c r="D3477" t="s">
        <v>68</v>
      </c>
      <c r="E3477" t="s">
        <v>75</v>
      </c>
      <c r="F3477" t="s">
        <v>196</v>
      </c>
      <c r="G3477" t="s">
        <v>96</v>
      </c>
      <c r="H3477" t="s">
        <v>98</v>
      </c>
      <c r="I3477" t="s">
        <v>203</v>
      </c>
      <c r="J3477" t="s">
        <v>111</v>
      </c>
      <c r="K3477" t="s">
        <v>117</v>
      </c>
      <c r="L3477">
        <v>9</v>
      </c>
      <c r="X3477" s="16"/>
      <c r="Y3477" t="s">
        <v>69</v>
      </c>
      <c r="AB3477">
        <v>5</v>
      </c>
      <c r="AE3477" s="16"/>
      <c r="AF3477" s="16"/>
      <c r="AG3477" s="16"/>
      <c r="AH3477" s="16"/>
      <c r="AI3477" s="16"/>
      <c r="AJ3477" s="16"/>
      <c r="AK3477">
        <v>8</v>
      </c>
      <c r="AL3477" s="16">
        <v>7</v>
      </c>
      <c r="AM3477" s="16">
        <v>9</v>
      </c>
      <c r="AN3477" s="16">
        <v>7</v>
      </c>
      <c r="AO3477" s="16">
        <v>10</v>
      </c>
      <c r="AP3477" s="16">
        <v>8</v>
      </c>
      <c r="AQ3477" s="16">
        <v>3</v>
      </c>
      <c r="AR3477" s="16">
        <v>1</v>
      </c>
      <c r="AS3477" s="16">
        <v>4</v>
      </c>
      <c r="AT3477" s="16">
        <v>2</v>
      </c>
      <c r="AU3477">
        <v>1</v>
      </c>
      <c r="AV3477">
        <v>0</v>
      </c>
      <c r="AW3477">
        <v>0</v>
      </c>
      <c r="AX3477">
        <v>0</v>
      </c>
      <c r="AY3477">
        <v>1</v>
      </c>
      <c r="AZ3477">
        <v>0</v>
      </c>
    </row>
    <row r="3478" spans="1:52" x14ac:dyDescent="0.35">
      <c r="A3478">
        <v>18853</v>
      </c>
      <c r="B3478" t="s">
        <v>69</v>
      </c>
      <c r="C3478" t="s">
        <v>74</v>
      </c>
      <c r="D3478" t="s">
        <v>68</v>
      </c>
      <c r="E3478" t="s">
        <v>76</v>
      </c>
      <c r="F3478" t="s">
        <v>208</v>
      </c>
      <c r="G3478" t="s">
        <v>93</v>
      </c>
      <c r="H3478" t="s">
        <v>98</v>
      </c>
      <c r="I3478" t="s">
        <v>207</v>
      </c>
      <c r="J3478" t="s">
        <v>111</v>
      </c>
      <c r="K3478" t="s">
        <v>116</v>
      </c>
      <c r="L3478">
        <v>7</v>
      </c>
      <c r="X3478" s="16"/>
      <c r="Y3478" t="s">
        <v>68</v>
      </c>
      <c r="Z3478">
        <v>7</v>
      </c>
      <c r="AA3478">
        <v>4</v>
      </c>
      <c r="AB3478">
        <v>5</v>
      </c>
      <c r="AC3478">
        <v>8</v>
      </c>
      <c r="AD3478" t="s">
        <v>128</v>
      </c>
      <c r="AE3478" s="16">
        <v>4</v>
      </c>
      <c r="AF3478" s="16">
        <v>5</v>
      </c>
      <c r="AG3478" s="16">
        <v>4</v>
      </c>
      <c r="AH3478" s="16">
        <v>5</v>
      </c>
      <c r="AI3478" s="16">
        <v>1</v>
      </c>
      <c r="AJ3478" s="16"/>
      <c r="AK3478">
        <v>9</v>
      </c>
      <c r="AL3478" s="16">
        <v>8</v>
      </c>
      <c r="AM3478" s="16">
        <v>8</v>
      </c>
      <c r="AN3478" s="16">
        <v>9</v>
      </c>
      <c r="AO3478" s="16">
        <v>9</v>
      </c>
      <c r="AP3478" s="16">
        <v>9</v>
      </c>
      <c r="AQ3478" s="16">
        <v>4</v>
      </c>
      <c r="AR3478" s="16">
        <v>3</v>
      </c>
      <c r="AS3478" s="16">
        <v>2</v>
      </c>
      <c r="AT3478" s="16">
        <v>1</v>
      </c>
      <c r="AU3478">
        <v>0</v>
      </c>
      <c r="AV3478">
        <v>1</v>
      </c>
      <c r="AW3478">
        <v>0</v>
      </c>
      <c r="AX3478">
        <v>0</v>
      </c>
      <c r="AY3478">
        <v>0</v>
      </c>
      <c r="AZ3478">
        <v>0</v>
      </c>
    </row>
    <row r="3479" spans="1:52" x14ac:dyDescent="0.35">
      <c r="A3479">
        <v>18854</v>
      </c>
      <c r="B3479" t="s">
        <v>69</v>
      </c>
      <c r="C3479" t="s">
        <v>74</v>
      </c>
      <c r="D3479" t="s">
        <v>68</v>
      </c>
      <c r="E3479" t="s">
        <v>82</v>
      </c>
      <c r="F3479" t="s">
        <v>200</v>
      </c>
      <c r="G3479" t="s">
        <v>95</v>
      </c>
      <c r="H3479" t="s">
        <v>98</v>
      </c>
      <c r="I3479" t="s">
        <v>206</v>
      </c>
      <c r="J3479" t="s">
        <v>111</v>
      </c>
      <c r="K3479" t="s">
        <v>204</v>
      </c>
      <c r="L3479">
        <v>9</v>
      </c>
      <c r="X3479" s="16"/>
      <c r="Y3479" t="s">
        <v>68</v>
      </c>
      <c r="Z3479">
        <v>10</v>
      </c>
      <c r="AA3479">
        <v>4</v>
      </c>
      <c r="AB3479">
        <v>4</v>
      </c>
      <c r="AC3479">
        <v>8</v>
      </c>
      <c r="AD3479" t="s">
        <v>129</v>
      </c>
      <c r="AE3479" s="16">
        <v>5</v>
      </c>
      <c r="AF3479" s="16">
        <v>3</v>
      </c>
      <c r="AG3479" s="16">
        <v>5</v>
      </c>
      <c r="AH3479" s="16">
        <v>4</v>
      </c>
      <c r="AI3479" s="16"/>
      <c r="AJ3479" s="16">
        <v>1</v>
      </c>
      <c r="AK3479">
        <v>10</v>
      </c>
      <c r="AL3479" s="16">
        <v>8</v>
      </c>
      <c r="AM3479" s="16">
        <v>9</v>
      </c>
      <c r="AN3479" s="16">
        <v>10</v>
      </c>
      <c r="AO3479" s="16">
        <v>8</v>
      </c>
      <c r="AP3479" s="16">
        <v>7</v>
      </c>
      <c r="AQ3479" s="16">
        <v>1</v>
      </c>
      <c r="AR3479" s="16">
        <v>4</v>
      </c>
      <c r="AS3479" s="16">
        <v>3</v>
      </c>
      <c r="AT3479" s="16">
        <v>2</v>
      </c>
      <c r="AU3479">
        <v>0</v>
      </c>
      <c r="AV3479">
        <v>1</v>
      </c>
      <c r="AW3479">
        <v>1</v>
      </c>
      <c r="AX3479">
        <v>0</v>
      </c>
      <c r="AY3479">
        <v>0</v>
      </c>
      <c r="AZ3479">
        <v>0</v>
      </c>
    </row>
    <row r="3480" spans="1:52" x14ac:dyDescent="0.35">
      <c r="A3480">
        <v>18858</v>
      </c>
      <c r="B3480" t="s">
        <v>69</v>
      </c>
      <c r="C3480" t="s">
        <v>74</v>
      </c>
      <c r="D3480" t="s">
        <v>68</v>
      </c>
      <c r="E3480" t="s">
        <v>82</v>
      </c>
      <c r="F3480" t="s">
        <v>200</v>
      </c>
      <c r="G3480" t="s">
        <v>94</v>
      </c>
      <c r="H3480" t="s">
        <v>98</v>
      </c>
      <c r="I3480" t="s">
        <v>209</v>
      </c>
      <c r="J3480" t="s">
        <v>111</v>
      </c>
      <c r="K3480" t="s">
        <v>117</v>
      </c>
      <c r="L3480">
        <v>8</v>
      </c>
      <c r="X3480" s="16"/>
      <c r="Y3480" t="s">
        <v>69</v>
      </c>
      <c r="AB3480">
        <v>4</v>
      </c>
      <c r="AE3480" s="16"/>
      <c r="AF3480" s="16"/>
      <c r="AG3480" s="16"/>
      <c r="AH3480" s="16"/>
      <c r="AI3480" s="16"/>
      <c r="AJ3480" s="16"/>
      <c r="AK3480">
        <v>6</v>
      </c>
      <c r="AL3480" s="16">
        <v>7</v>
      </c>
      <c r="AM3480" s="16">
        <v>5</v>
      </c>
      <c r="AN3480" s="16">
        <v>3</v>
      </c>
      <c r="AO3480" s="16">
        <v>7</v>
      </c>
      <c r="AP3480" s="16">
        <v>4</v>
      </c>
      <c r="AQ3480" s="16">
        <v>1</v>
      </c>
      <c r="AR3480" s="16">
        <v>3</v>
      </c>
      <c r="AS3480" s="16">
        <v>2</v>
      </c>
      <c r="AT3480" s="16">
        <v>4</v>
      </c>
      <c r="AU3480">
        <v>0</v>
      </c>
      <c r="AV3480">
        <v>1</v>
      </c>
      <c r="AW3480">
        <v>1</v>
      </c>
      <c r="AX3480">
        <v>0</v>
      </c>
      <c r="AY3480">
        <v>0</v>
      </c>
      <c r="AZ3480">
        <v>0</v>
      </c>
    </row>
    <row r="3481" spans="1:52" x14ac:dyDescent="0.35">
      <c r="A3481">
        <v>18859</v>
      </c>
      <c r="B3481" t="s">
        <v>69</v>
      </c>
      <c r="C3481" t="s">
        <v>74</v>
      </c>
      <c r="D3481" t="s">
        <v>68</v>
      </c>
      <c r="E3481" t="s">
        <v>84</v>
      </c>
      <c r="F3481" t="s">
        <v>198</v>
      </c>
      <c r="G3481" t="s">
        <v>96</v>
      </c>
      <c r="H3481" t="s">
        <v>98</v>
      </c>
      <c r="I3481" t="s">
        <v>205</v>
      </c>
      <c r="J3481" t="s">
        <v>111</v>
      </c>
      <c r="K3481" t="s">
        <v>202</v>
      </c>
      <c r="L3481">
        <v>9</v>
      </c>
      <c r="X3481" s="16"/>
      <c r="Y3481" t="s">
        <v>68</v>
      </c>
      <c r="Z3481">
        <v>10</v>
      </c>
      <c r="AA3481">
        <v>4</v>
      </c>
      <c r="AB3481">
        <v>4</v>
      </c>
      <c r="AC3481">
        <v>10</v>
      </c>
      <c r="AD3481" t="s">
        <v>129</v>
      </c>
      <c r="AE3481" s="16">
        <v>4</v>
      </c>
      <c r="AF3481" s="16">
        <v>3</v>
      </c>
      <c r="AG3481" s="16">
        <v>5</v>
      </c>
      <c r="AH3481" s="16">
        <v>5</v>
      </c>
      <c r="AI3481" s="16"/>
      <c r="AJ3481" s="16">
        <v>4</v>
      </c>
      <c r="AK3481">
        <v>10</v>
      </c>
      <c r="AL3481" s="16">
        <v>10</v>
      </c>
      <c r="AM3481" s="16">
        <v>10</v>
      </c>
      <c r="AN3481" s="16">
        <v>7</v>
      </c>
      <c r="AO3481" s="16">
        <v>8</v>
      </c>
      <c r="AP3481" s="16">
        <v>10</v>
      </c>
      <c r="AQ3481" s="16">
        <v>1</v>
      </c>
      <c r="AR3481" s="16">
        <v>4</v>
      </c>
      <c r="AS3481" s="16">
        <v>2</v>
      </c>
      <c r="AT3481" s="16">
        <v>3</v>
      </c>
      <c r="AU3481">
        <v>1</v>
      </c>
      <c r="AV3481">
        <v>0</v>
      </c>
      <c r="AW3481">
        <v>0</v>
      </c>
      <c r="AX3481">
        <v>0</v>
      </c>
      <c r="AY3481">
        <v>1</v>
      </c>
      <c r="AZ3481">
        <v>0</v>
      </c>
    </row>
    <row r="3482" spans="1:52" x14ac:dyDescent="0.35">
      <c r="A3482">
        <v>18861</v>
      </c>
      <c r="B3482" t="s">
        <v>69</v>
      </c>
      <c r="C3482" t="s">
        <v>74</v>
      </c>
      <c r="D3482" t="s">
        <v>68</v>
      </c>
      <c r="E3482" t="s">
        <v>83</v>
      </c>
      <c r="F3482" t="s">
        <v>196</v>
      </c>
      <c r="G3482" t="s">
        <v>94</v>
      </c>
      <c r="H3482" t="s">
        <v>98</v>
      </c>
      <c r="I3482" t="s">
        <v>206</v>
      </c>
      <c r="J3482" t="s">
        <v>110</v>
      </c>
      <c r="K3482" t="s">
        <v>116</v>
      </c>
      <c r="L3482">
        <v>8</v>
      </c>
      <c r="P3482">
        <v>9</v>
      </c>
      <c r="Q3482">
        <v>10</v>
      </c>
      <c r="R3482">
        <v>10</v>
      </c>
      <c r="S3482">
        <v>10</v>
      </c>
      <c r="T3482">
        <v>8</v>
      </c>
      <c r="U3482">
        <v>10</v>
      </c>
      <c r="V3482" t="s">
        <v>123</v>
      </c>
      <c r="X3482">
        <v>4</v>
      </c>
      <c r="Y3482" t="s">
        <v>69</v>
      </c>
      <c r="AB3482">
        <v>4</v>
      </c>
      <c r="AE3482" s="16"/>
      <c r="AF3482" s="16"/>
      <c r="AG3482" s="16"/>
      <c r="AH3482" s="16"/>
      <c r="AI3482" s="16"/>
      <c r="AJ3482" s="16"/>
      <c r="AL3482" s="16"/>
      <c r="AM3482" s="16"/>
      <c r="AN3482" s="16"/>
      <c r="AO3482" s="16"/>
      <c r="AP3482" s="16"/>
      <c r="AQ3482" s="16"/>
      <c r="AR3482" s="16"/>
      <c r="AS3482" s="16"/>
      <c r="AT3482" s="16"/>
      <c r="AU3482">
        <v>1</v>
      </c>
      <c r="AV3482">
        <v>1</v>
      </c>
      <c r="AW3482">
        <v>0</v>
      </c>
      <c r="AX3482">
        <v>0</v>
      </c>
      <c r="AY3482">
        <v>0</v>
      </c>
      <c r="AZ3482">
        <v>0</v>
      </c>
    </row>
    <row r="3483" spans="1:52" x14ac:dyDescent="0.35">
      <c r="A3483">
        <v>18863</v>
      </c>
      <c r="B3483" t="s">
        <v>69</v>
      </c>
      <c r="C3483" t="s">
        <v>74</v>
      </c>
      <c r="D3483" t="s">
        <v>68</v>
      </c>
      <c r="E3483" t="s">
        <v>77</v>
      </c>
      <c r="F3483" t="s">
        <v>92</v>
      </c>
      <c r="G3483" t="s">
        <v>96</v>
      </c>
      <c r="H3483" t="s">
        <v>98</v>
      </c>
      <c r="I3483" t="s">
        <v>203</v>
      </c>
      <c r="J3483" t="s">
        <v>111</v>
      </c>
      <c r="K3483" t="s">
        <v>204</v>
      </c>
      <c r="L3483">
        <v>9</v>
      </c>
      <c r="X3483" s="16"/>
      <c r="Y3483" t="s">
        <v>68</v>
      </c>
      <c r="Z3483">
        <v>10</v>
      </c>
      <c r="AA3483">
        <v>5</v>
      </c>
      <c r="AB3483">
        <v>5</v>
      </c>
      <c r="AC3483">
        <v>9</v>
      </c>
      <c r="AD3483" t="s">
        <v>128</v>
      </c>
      <c r="AE3483" s="16">
        <v>3</v>
      </c>
      <c r="AF3483" s="16">
        <v>3</v>
      </c>
      <c r="AG3483" s="16">
        <v>4</v>
      </c>
      <c r="AH3483" s="16">
        <v>4</v>
      </c>
      <c r="AI3483" s="16">
        <v>2</v>
      </c>
      <c r="AJ3483" s="16"/>
      <c r="AK3483">
        <v>10</v>
      </c>
      <c r="AL3483" s="16">
        <v>8</v>
      </c>
      <c r="AM3483" s="16">
        <v>7</v>
      </c>
      <c r="AN3483" s="16">
        <v>7</v>
      </c>
      <c r="AO3483" s="16">
        <v>9</v>
      </c>
      <c r="AP3483" s="16">
        <v>7</v>
      </c>
      <c r="AQ3483" s="16">
        <v>1</v>
      </c>
      <c r="AR3483" s="16">
        <v>3</v>
      </c>
      <c r="AS3483" s="16">
        <v>2</v>
      </c>
      <c r="AT3483" s="16">
        <v>4</v>
      </c>
      <c r="AU3483">
        <v>1</v>
      </c>
      <c r="AV3483">
        <v>0</v>
      </c>
      <c r="AW3483">
        <v>1</v>
      </c>
      <c r="AX3483">
        <v>0</v>
      </c>
      <c r="AY3483">
        <v>0</v>
      </c>
      <c r="AZ3483">
        <v>0</v>
      </c>
    </row>
    <row r="3484" spans="1:52" x14ac:dyDescent="0.35">
      <c r="A3484">
        <v>18865</v>
      </c>
      <c r="B3484" t="s">
        <v>69</v>
      </c>
      <c r="C3484" t="s">
        <v>74</v>
      </c>
      <c r="D3484" t="s">
        <v>68</v>
      </c>
      <c r="E3484" t="s">
        <v>79</v>
      </c>
      <c r="F3484" t="s">
        <v>200</v>
      </c>
      <c r="G3484" t="s">
        <v>96</v>
      </c>
      <c r="H3484" t="s">
        <v>98</v>
      </c>
      <c r="I3484" t="s">
        <v>197</v>
      </c>
      <c r="J3484" t="s">
        <v>111</v>
      </c>
      <c r="K3484" t="s">
        <v>202</v>
      </c>
      <c r="L3484">
        <v>5</v>
      </c>
      <c r="X3484" s="16"/>
      <c r="Y3484" t="s">
        <v>68</v>
      </c>
      <c r="Z3484">
        <v>4</v>
      </c>
      <c r="AA3484">
        <v>3</v>
      </c>
      <c r="AB3484">
        <v>3</v>
      </c>
      <c r="AC3484">
        <v>7</v>
      </c>
      <c r="AD3484" t="s">
        <v>128</v>
      </c>
      <c r="AE3484" s="16">
        <v>5</v>
      </c>
      <c r="AF3484" s="16">
        <v>2</v>
      </c>
      <c r="AG3484" s="16">
        <v>5</v>
      </c>
      <c r="AH3484" s="16">
        <v>4</v>
      </c>
      <c r="AI3484" s="16">
        <v>1</v>
      </c>
      <c r="AJ3484" s="16"/>
      <c r="AK3484">
        <v>6</v>
      </c>
      <c r="AL3484" s="16">
        <v>7</v>
      </c>
      <c r="AM3484" s="16">
        <v>3</v>
      </c>
      <c r="AN3484" s="16">
        <v>7</v>
      </c>
      <c r="AO3484" s="16">
        <v>5</v>
      </c>
      <c r="AP3484" s="16">
        <v>7</v>
      </c>
      <c r="AQ3484" s="16">
        <v>4</v>
      </c>
      <c r="AR3484" s="16">
        <v>1</v>
      </c>
      <c r="AS3484" s="16">
        <v>3</v>
      </c>
      <c r="AT3484" s="16">
        <v>2</v>
      </c>
      <c r="AU3484">
        <v>1</v>
      </c>
      <c r="AV3484">
        <v>1</v>
      </c>
      <c r="AW3484">
        <v>0</v>
      </c>
      <c r="AX3484">
        <v>0</v>
      </c>
      <c r="AY3484">
        <v>0</v>
      </c>
      <c r="AZ3484">
        <v>0</v>
      </c>
    </row>
    <row r="3485" spans="1:52" x14ac:dyDescent="0.35">
      <c r="A3485">
        <v>18869</v>
      </c>
      <c r="B3485" t="s">
        <v>69</v>
      </c>
      <c r="C3485" t="s">
        <v>74</v>
      </c>
      <c r="D3485" t="s">
        <v>68</v>
      </c>
      <c r="E3485" t="s">
        <v>82</v>
      </c>
      <c r="F3485" t="s">
        <v>208</v>
      </c>
      <c r="G3485" t="s">
        <v>94</v>
      </c>
      <c r="H3485" t="s">
        <v>98</v>
      </c>
      <c r="I3485" t="s">
        <v>209</v>
      </c>
      <c r="J3485" t="s">
        <v>111</v>
      </c>
      <c r="K3485" t="s">
        <v>204</v>
      </c>
      <c r="L3485">
        <v>9</v>
      </c>
      <c r="X3485" s="16"/>
      <c r="Y3485" t="s">
        <v>69</v>
      </c>
      <c r="AB3485">
        <v>4</v>
      </c>
      <c r="AE3485" s="16"/>
      <c r="AF3485" s="16"/>
      <c r="AG3485" s="16"/>
      <c r="AH3485" s="16"/>
      <c r="AI3485" s="16"/>
      <c r="AJ3485" s="16"/>
      <c r="AK3485">
        <v>10</v>
      </c>
      <c r="AL3485" s="16">
        <v>10</v>
      </c>
      <c r="AM3485" s="16">
        <v>7</v>
      </c>
      <c r="AN3485" s="16">
        <v>9</v>
      </c>
      <c r="AO3485" s="16">
        <v>7</v>
      </c>
      <c r="AP3485" s="16">
        <v>8</v>
      </c>
      <c r="AQ3485" s="16">
        <v>1</v>
      </c>
      <c r="AR3485" s="16">
        <v>4</v>
      </c>
      <c r="AS3485" s="16">
        <v>3</v>
      </c>
      <c r="AT3485" s="16">
        <v>2</v>
      </c>
      <c r="AU3485">
        <v>0</v>
      </c>
      <c r="AV3485">
        <v>0</v>
      </c>
      <c r="AW3485">
        <v>0</v>
      </c>
      <c r="AX3485">
        <v>1</v>
      </c>
      <c r="AY3485">
        <v>0</v>
      </c>
      <c r="AZ3485">
        <v>0</v>
      </c>
    </row>
    <row r="3486" spans="1:52" x14ac:dyDescent="0.35">
      <c r="A3486">
        <v>18871</v>
      </c>
      <c r="B3486" t="s">
        <v>69</v>
      </c>
      <c r="C3486" t="s">
        <v>74</v>
      </c>
      <c r="D3486" t="s">
        <v>68</v>
      </c>
      <c r="E3486" t="s">
        <v>81</v>
      </c>
      <c r="F3486" t="s">
        <v>196</v>
      </c>
      <c r="G3486" t="s">
        <v>93</v>
      </c>
      <c r="H3486" t="s">
        <v>98</v>
      </c>
      <c r="I3486" t="s">
        <v>206</v>
      </c>
      <c r="J3486" t="s">
        <v>111</v>
      </c>
      <c r="K3486" t="s">
        <v>204</v>
      </c>
      <c r="L3486">
        <v>7</v>
      </c>
      <c r="X3486" s="16"/>
      <c r="Y3486" t="s">
        <v>69</v>
      </c>
      <c r="AB3486">
        <v>3</v>
      </c>
      <c r="AE3486" s="16"/>
      <c r="AF3486" s="16"/>
      <c r="AG3486" s="16"/>
      <c r="AH3486" s="16"/>
      <c r="AI3486" s="16"/>
      <c r="AJ3486" s="16"/>
      <c r="AK3486">
        <v>7</v>
      </c>
      <c r="AL3486" s="16">
        <v>10</v>
      </c>
      <c r="AM3486" s="16">
        <v>10</v>
      </c>
      <c r="AN3486" s="16">
        <v>9</v>
      </c>
      <c r="AO3486" s="16">
        <v>10</v>
      </c>
      <c r="AP3486" s="16">
        <v>8</v>
      </c>
      <c r="AQ3486" s="16">
        <v>4</v>
      </c>
      <c r="AR3486" s="16">
        <v>3</v>
      </c>
      <c r="AS3486" s="16">
        <v>2</v>
      </c>
      <c r="AT3486" s="16">
        <v>1</v>
      </c>
      <c r="AU3486">
        <v>0</v>
      </c>
      <c r="AV3486">
        <v>0</v>
      </c>
      <c r="AW3486">
        <v>1</v>
      </c>
      <c r="AX3486">
        <v>1</v>
      </c>
      <c r="AY3486">
        <v>0</v>
      </c>
      <c r="AZ3486">
        <v>0</v>
      </c>
    </row>
    <row r="3487" spans="1:52" x14ac:dyDescent="0.35">
      <c r="A3487">
        <v>18873</v>
      </c>
      <c r="B3487" t="s">
        <v>69</v>
      </c>
      <c r="C3487" t="s">
        <v>74</v>
      </c>
      <c r="D3487" t="s">
        <v>68</v>
      </c>
      <c r="E3487" t="s">
        <v>86</v>
      </c>
      <c r="F3487" t="s">
        <v>198</v>
      </c>
      <c r="G3487" t="s">
        <v>95</v>
      </c>
      <c r="H3487" t="s">
        <v>97</v>
      </c>
      <c r="I3487" t="s">
        <v>197</v>
      </c>
      <c r="J3487" t="s">
        <v>110</v>
      </c>
      <c r="K3487" t="s">
        <v>116</v>
      </c>
      <c r="L3487">
        <v>9</v>
      </c>
      <c r="P3487">
        <v>9</v>
      </c>
      <c r="Q3487">
        <v>10</v>
      </c>
      <c r="R3487">
        <v>10</v>
      </c>
      <c r="S3487">
        <v>9</v>
      </c>
      <c r="T3487">
        <v>10</v>
      </c>
      <c r="U3487">
        <v>10</v>
      </c>
      <c r="V3487" t="s">
        <v>122</v>
      </c>
      <c r="X3487">
        <v>5</v>
      </c>
      <c r="Y3487" t="s">
        <v>69</v>
      </c>
      <c r="AB3487">
        <v>4</v>
      </c>
      <c r="AE3487" s="16"/>
      <c r="AF3487" s="16"/>
      <c r="AG3487" s="16"/>
      <c r="AH3487" s="16"/>
      <c r="AI3487" s="16"/>
      <c r="AJ3487" s="16"/>
      <c r="AL3487" s="16"/>
      <c r="AM3487" s="16"/>
      <c r="AN3487" s="16"/>
      <c r="AO3487" s="16"/>
      <c r="AP3487" s="16"/>
      <c r="AQ3487" s="16"/>
      <c r="AR3487" s="16"/>
      <c r="AS3487" s="16"/>
      <c r="AT3487" s="16"/>
      <c r="AU3487">
        <v>0</v>
      </c>
      <c r="AV3487">
        <v>1</v>
      </c>
      <c r="AW3487">
        <v>1</v>
      </c>
      <c r="AX3487">
        <v>1</v>
      </c>
      <c r="AY3487">
        <v>1</v>
      </c>
      <c r="AZ3487">
        <v>0</v>
      </c>
    </row>
    <row r="3488" spans="1:52" x14ac:dyDescent="0.35">
      <c r="A3488">
        <v>18874</v>
      </c>
      <c r="B3488" t="s">
        <v>69</v>
      </c>
      <c r="C3488" t="s">
        <v>74</v>
      </c>
      <c r="D3488" t="s">
        <v>68</v>
      </c>
      <c r="E3488" t="s">
        <v>77</v>
      </c>
      <c r="F3488" t="s">
        <v>196</v>
      </c>
      <c r="G3488" t="s">
        <v>96</v>
      </c>
      <c r="H3488" t="s">
        <v>98</v>
      </c>
      <c r="I3488" t="s">
        <v>197</v>
      </c>
      <c r="J3488" t="s">
        <v>111</v>
      </c>
      <c r="K3488" t="s">
        <v>204</v>
      </c>
      <c r="L3488">
        <v>10</v>
      </c>
      <c r="X3488" s="16"/>
      <c r="Y3488" t="s">
        <v>68</v>
      </c>
      <c r="Z3488">
        <v>9</v>
      </c>
      <c r="AA3488">
        <v>4</v>
      </c>
      <c r="AB3488">
        <v>5</v>
      </c>
      <c r="AC3488">
        <v>9</v>
      </c>
      <c r="AD3488" t="s">
        <v>128</v>
      </c>
      <c r="AE3488" s="16">
        <v>5</v>
      </c>
      <c r="AF3488" s="16">
        <v>3</v>
      </c>
      <c r="AG3488" s="16">
        <v>4</v>
      </c>
      <c r="AH3488" s="16">
        <v>5</v>
      </c>
      <c r="AI3488" s="16">
        <v>1</v>
      </c>
      <c r="AJ3488" s="16"/>
      <c r="AK3488">
        <v>9</v>
      </c>
      <c r="AL3488" s="16">
        <v>7</v>
      </c>
      <c r="AM3488" s="16">
        <v>7</v>
      </c>
      <c r="AN3488" s="16">
        <v>9</v>
      </c>
      <c r="AO3488" s="16">
        <v>7</v>
      </c>
      <c r="AP3488" s="16">
        <v>7</v>
      </c>
      <c r="AQ3488" s="16">
        <v>3</v>
      </c>
      <c r="AR3488" s="16">
        <v>1</v>
      </c>
      <c r="AS3488" s="16">
        <v>2</v>
      </c>
      <c r="AT3488" s="16">
        <v>4</v>
      </c>
      <c r="AU3488">
        <v>0</v>
      </c>
      <c r="AV3488">
        <v>0</v>
      </c>
      <c r="AW3488">
        <v>0</v>
      </c>
      <c r="AX3488">
        <v>1</v>
      </c>
      <c r="AY3488">
        <v>0</v>
      </c>
      <c r="AZ3488">
        <v>0</v>
      </c>
    </row>
    <row r="3489" spans="1:52" x14ac:dyDescent="0.35">
      <c r="A3489">
        <v>18876</v>
      </c>
      <c r="B3489" t="s">
        <v>69</v>
      </c>
      <c r="C3489" t="s">
        <v>74</v>
      </c>
      <c r="D3489" t="s">
        <v>68</v>
      </c>
      <c r="E3489" t="s">
        <v>75</v>
      </c>
      <c r="F3489" t="s">
        <v>198</v>
      </c>
      <c r="G3489" t="s">
        <v>95</v>
      </c>
      <c r="H3489" t="s">
        <v>98</v>
      </c>
      <c r="I3489" t="s">
        <v>206</v>
      </c>
      <c r="J3489" t="s">
        <v>110</v>
      </c>
      <c r="K3489" t="s">
        <v>202</v>
      </c>
      <c r="L3489">
        <v>8</v>
      </c>
      <c r="P3489">
        <v>9</v>
      </c>
      <c r="Q3489">
        <v>9</v>
      </c>
      <c r="R3489">
        <v>10</v>
      </c>
      <c r="S3489">
        <v>9</v>
      </c>
      <c r="T3489">
        <v>9</v>
      </c>
      <c r="U3489">
        <v>9</v>
      </c>
      <c r="V3489" t="s">
        <v>123</v>
      </c>
      <c r="X3489">
        <v>4</v>
      </c>
      <c r="Y3489" t="s">
        <v>69</v>
      </c>
      <c r="AB3489">
        <v>3</v>
      </c>
      <c r="AE3489" s="16"/>
      <c r="AF3489" s="16"/>
      <c r="AG3489" s="16"/>
      <c r="AH3489" s="16"/>
      <c r="AI3489" s="16"/>
      <c r="AJ3489" s="16"/>
      <c r="AL3489" s="16"/>
      <c r="AM3489" s="16"/>
      <c r="AN3489" s="16"/>
      <c r="AO3489" s="16"/>
      <c r="AP3489" s="16"/>
      <c r="AQ3489" s="16"/>
      <c r="AR3489" s="16"/>
      <c r="AS3489" s="16"/>
      <c r="AT3489" s="16"/>
      <c r="AU3489">
        <v>1</v>
      </c>
      <c r="AV3489">
        <v>0</v>
      </c>
      <c r="AW3489">
        <v>0</v>
      </c>
      <c r="AX3489">
        <v>0</v>
      </c>
      <c r="AY3489">
        <v>0</v>
      </c>
      <c r="AZ3489">
        <v>0</v>
      </c>
    </row>
    <row r="3490" spans="1:52" x14ac:dyDescent="0.35">
      <c r="A3490">
        <v>18880</v>
      </c>
      <c r="B3490" t="s">
        <v>69</v>
      </c>
      <c r="C3490" t="s">
        <v>74</v>
      </c>
      <c r="D3490" t="s">
        <v>68</v>
      </c>
      <c r="E3490" t="s">
        <v>82</v>
      </c>
      <c r="F3490" t="s">
        <v>198</v>
      </c>
      <c r="G3490" t="s">
        <v>93</v>
      </c>
      <c r="H3490" t="s">
        <v>98</v>
      </c>
      <c r="I3490" t="s">
        <v>203</v>
      </c>
      <c r="J3490" t="s">
        <v>111</v>
      </c>
      <c r="K3490" t="s">
        <v>117</v>
      </c>
      <c r="L3490">
        <v>9</v>
      </c>
      <c r="X3490" s="16"/>
      <c r="Y3490" t="s">
        <v>68</v>
      </c>
      <c r="Z3490">
        <v>10</v>
      </c>
      <c r="AA3490">
        <v>5</v>
      </c>
      <c r="AB3490">
        <v>4</v>
      </c>
      <c r="AC3490">
        <v>8</v>
      </c>
      <c r="AD3490" t="s">
        <v>128</v>
      </c>
      <c r="AE3490" s="16">
        <v>4</v>
      </c>
      <c r="AF3490" s="16">
        <v>1</v>
      </c>
      <c r="AG3490" s="16">
        <v>4</v>
      </c>
      <c r="AH3490" s="16">
        <v>4</v>
      </c>
      <c r="AI3490" s="16">
        <v>1</v>
      </c>
      <c r="AJ3490" s="16"/>
      <c r="AK3490">
        <v>10</v>
      </c>
      <c r="AL3490" s="16">
        <v>10</v>
      </c>
      <c r="AM3490" s="16">
        <v>7</v>
      </c>
      <c r="AN3490" s="16">
        <v>7</v>
      </c>
      <c r="AO3490" s="16">
        <v>10</v>
      </c>
      <c r="AP3490" s="16">
        <v>9</v>
      </c>
      <c r="AQ3490" s="16">
        <v>2</v>
      </c>
      <c r="AR3490" s="16">
        <v>1</v>
      </c>
      <c r="AS3490" s="16">
        <v>3</v>
      </c>
      <c r="AT3490" s="16">
        <v>4</v>
      </c>
      <c r="AU3490">
        <v>0</v>
      </c>
      <c r="AV3490">
        <v>0</v>
      </c>
      <c r="AW3490">
        <v>1</v>
      </c>
      <c r="AX3490">
        <v>0</v>
      </c>
      <c r="AY3490">
        <v>1</v>
      </c>
      <c r="AZ3490">
        <v>0</v>
      </c>
    </row>
    <row r="3491" spans="1:52" x14ac:dyDescent="0.35">
      <c r="A3491">
        <v>18883</v>
      </c>
      <c r="B3491" t="s">
        <v>69</v>
      </c>
      <c r="C3491" t="s">
        <v>74</v>
      </c>
      <c r="D3491" t="s">
        <v>68</v>
      </c>
      <c r="E3491" t="s">
        <v>84</v>
      </c>
      <c r="F3491" t="s">
        <v>198</v>
      </c>
      <c r="G3491" t="s">
        <v>96</v>
      </c>
      <c r="H3491" t="s">
        <v>97</v>
      </c>
      <c r="I3491" t="s">
        <v>201</v>
      </c>
      <c r="J3491" t="s">
        <v>110</v>
      </c>
      <c r="K3491" t="s">
        <v>117</v>
      </c>
      <c r="L3491">
        <v>10</v>
      </c>
      <c r="P3491">
        <v>10</v>
      </c>
      <c r="Q3491">
        <v>9</v>
      </c>
      <c r="R3491">
        <v>9</v>
      </c>
      <c r="S3491">
        <v>10</v>
      </c>
      <c r="T3491">
        <v>10</v>
      </c>
      <c r="U3491">
        <v>9</v>
      </c>
      <c r="V3491" t="s">
        <v>123</v>
      </c>
      <c r="X3491">
        <v>4</v>
      </c>
      <c r="Y3491" t="s">
        <v>69</v>
      </c>
      <c r="AB3491">
        <v>5</v>
      </c>
      <c r="AE3491" s="16"/>
      <c r="AF3491" s="16"/>
      <c r="AG3491" s="16"/>
      <c r="AH3491" s="16"/>
      <c r="AI3491" s="16"/>
      <c r="AJ3491" s="16"/>
      <c r="AL3491" s="16"/>
      <c r="AM3491" s="16"/>
      <c r="AN3491" s="16"/>
      <c r="AO3491" s="16"/>
      <c r="AP3491" s="16"/>
      <c r="AQ3491" s="16"/>
      <c r="AR3491" s="16"/>
      <c r="AS3491" s="16"/>
      <c r="AT3491" s="16"/>
      <c r="AU3491">
        <v>1</v>
      </c>
      <c r="AV3491">
        <v>1</v>
      </c>
      <c r="AW3491">
        <v>1</v>
      </c>
      <c r="AX3491">
        <v>0</v>
      </c>
      <c r="AY3491">
        <v>0</v>
      </c>
      <c r="AZ3491">
        <v>0</v>
      </c>
    </row>
    <row r="3492" spans="1:52" x14ac:dyDescent="0.35">
      <c r="A3492">
        <v>18885</v>
      </c>
      <c r="B3492" t="s">
        <v>69</v>
      </c>
      <c r="C3492" t="s">
        <v>74</v>
      </c>
      <c r="D3492" t="s">
        <v>68</v>
      </c>
      <c r="E3492" t="s">
        <v>86</v>
      </c>
      <c r="F3492" t="s">
        <v>196</v>
      </c>
      <c r="G3492" t="s">
        <v>95</v>
      </c>
      <c r="H3492" t="s">
        <v>98</v>
      </c>
      <c r="I3492" t="s">
        <v>207</v>
      </c>
      <c r="J3492" t="s">
        <v>111</v>
      </c>
      <c r="K3492" t="s">
        <v>204</v>
      </c>
      <c r="L3492">
        <v>9</v>
      </c>
      <c r="X3492" s="16"/>
      <c r="Y3492" t="s">
        <v>69</v>
      </c>
      <c r="AB3492">
        <v>5</v>
      </c>
      <c r="AE3492" s="16"/>
      <c r="AF3492" s="16"/>
      <c r="AG3492" s="16"/>
      <c r="AH3492" s="16"/>
      <c r="AI3492" s="16"/>
      <c r="AJ3492" s="16"/>
      <c r="AK3492">
        <v>10</v>
      </c>
      <c r="AL3492" s="16">
        <v>9</v>
      </c>
      <c r="AM3492" s="16">
        <v>8</v>
      </c>
      <c r="AN3492" s="16">
        <v>9</v>
      </c>
      <c r="AO3492" s="16">
        <v>9</v>
      </c>
      <c r="AP3492" s="16">
        <v>9</v>
      </c>
      <c r="AQ3492" s="16">
        <v>4</v>
      </c>
      <c r="AR3492" s="16">
        <v>3</v>
      </c>
      <c r="AS3492" s="16">
        <v>2</v>
      </c>
      <c r="AT3492" s="16">
        <v>1</v>
      </c>
      <c r="AU3492">
        <v>1</v>
      </c>
      <c r="AV3492">
        <v>0</v>
      </c>
      <c r="AW3492">
        <v>0</v>
      </c>
      <c r="AX3492">
        <v>1</v>
      </c>
      <c r="AY3492">
        <v>0</v>
      </c>
      <c r="AZ3492">
        <v>0</v>
      </c>
    </row>
    <row r="3493" spans="1:52" x14ac:dyDescent="0.35">
      <c r="A3493">
        <v>18886</v>
      </c>
      <c r="B3493" t="s">
        <v>69</v>
      </c>
      <c r="C3493" t="s">
        <v>74</v>
      </c>
      <c r="D3493" t="s">
        <v>68</v>
      </c>
      <c r="E3493" t="s">
        <v>83</v>
      </c>
      <c r="F3493" t="s">
        <v>196</v>
      </c>
      <c r="G3493" t="s">
        <v>95</v>
      </c>
      <c r="H3493" t="s">
        <v>97</v>
      </c>
      <c r="I3493" t="s">
        <v>205</v>
      </c>
      <c r="J3493" t="s">
        <v>111</v>
      </c>
      <c r="K3493" t="s">
        <v>204</v>
      </c>
      <c r="L3493">
        <v>10</v>
      </c>
      <c r="X3493" s="16"/>
      <c r="Y3493" t="s">
        <v>69</v>
      </c>
      <c r="AB3493">
        <v>4</v>
      </c>
      <c r="AE3493" s="16"/>
      <c r="AF3493" s="16"/>
      <c r="AG3493" s="16"/>
      <c r="AH3493" s="16"/>
      <c r="AI3493" s="16"/>
      <c r="AJ3493" s="16"/>
      <c r="AK3493">
        <v>9</v>
      </c>
      <c r="AL3493" s="16">
        <v>8</v>
      </c>
      <c r="AM3493" s="16">
        <v>9</v>
      </c>
      <c r="AN3493" s="16">
        <v>8</v>
      </c>
      <c r="AO3493" s="16">
        <v>9</v>
      </c>
      <c r="AP3493" s="16">
        <v>10</v>
      </c>
      <c r="AQ3493" s="16">
        <v>4</v>
      </c>
      <c r="AR3493" s="16">
        <v>1</v>
      </c>
      <c r="AS3493" s="16">
        <v>3</v>
      </c>
      <c r="AT3493" s="16">
        <v>2</v>
      </c>
      <c r="AU3493">
        <v>1</v>
      </c>
      <c r="AV3493">
        <v>1</v>
      </c>
      <c r="AW3493">
        <v>0</v>
      </c>
      <c r="AX3493">
        <v>1</v>
      </c>
      <c r="AY3493">
        <v>0</v>
      </c>
      <c r="AZ3493">
        <v>0</v>
      </c>
    </row>
    <row r="3494" spans="1:52" x14ac:dyDescent="0.35">
      <c r="A3494">
        <v>18888</v>
      </c>
      <c r="B3494" t="s">
        <v>69</v>
      </c>
      <c r="C3494" t="s">
        <v>74</v>
      </c>
      <c r="D3494" t="s">
        <v>68</v>
      </c>
      <c r="E3494" t="s">
        <v>80</v>
      </c>
      <c r="F3494" t="s">
        <v>196</v>
      </c>
      <c r="G3494" t="s">
        <v>93</v>
      </c>
      <c r="H3494" t="s">
        <v>98</v>
      </c>
      <c r="I3494" t="s">
        <v>199</v>
      </c>
      <c r="J3494" t="s">
        <v>111</v>
      </c>
      <c r="K3494" t="s">
        <v>116</v>
      </c>
      <c r="L3494">
        <v>9</v>
      </c>
      <c r="X3494" s="16"/>
      <c r="Y3494" t="s">
        <v>69</v>
      </c>
      <c r="AB3494">
        <v>4</v>
      </c>
      <c r="AE3494" s="16"/>
      <c r="AF3494" s="16"/>
      <c r="AG3494" s="16"/>
      <c r="AH3494" s="16"/>
      <c r="AI3494" s="16"/>
      <c r="AJ3494" s="16"/>
      <c r="AK3494">
        <v>10</v>
      </c>
      <c r="AL3494" s="16">
        <v>8</v>
      </c>
      <c r="AM3494" s="16">
        <v>8</v>
      </c>
      <c r="AN3494" s="16">
        <v>8</v>
      </c>
      <c r="AO3494" s="16">
        <v>9</v>
      </c>
      <c r="AP3494" s="16">
        <v>8</v>
      </c>
      <c r="AQ3494" s="16">
        <v>2</v>
      </c>
      <c r="AR3494" s="16">
        <v>4</v>
      </c>
      <c r="AS3494" s="16">
        <v>1</v>
      </c>
      <c r="AT3494" s="16">
        <v>3</v>
      </c>
      <c r="AU3494">
        <v>0</v>
      </c>
      <c r="AV3494">
        <v>0</v>
      </c>
      <c r="AW3494">
        <v>1</v>
      </c>
      <c r="AX3494">
        <v>0</v>
      </c>
      <c r="AY3494">
        <v>0</v>
      </c>
      <c r="AZ3494">
        <v>0</v>
      </c>
    </row>
    <row r="3495" spans="1:52" x14ac:dyDescent="0.35">
      <c r="A3495">
        <v>18889</v>
      </c>
      <c r="B3495" t="s">
        <v>69</v>
      </c>
      <c r="C3495" t="s">
        <v>74</v>
      </c>
      <c r="D3495" t="s">
        <v>68</v>
      </c>
      <c r="E3495" t="s">
        <v>78</v>
      </c>
      <c r="F3495" t="s">
        <v>198</v>
      </c>
      <c r="G3495" t="s">
        <v>93</v>
      </c>
      <c r="H3495" t="s">
        <v>98</v>
      </c>
      <c r="I3495" t="s">
        <v>201</v>
      </c>
      <c r="J3495" t="s">
        <v>111</v>
      </c>
      <c r="K3495" t="s">
        <v>202</v>
      </c>
      <c r="L3495">
        <v>6</v>
      </c>
      <c r="X3495" s="16"/>
      <c r="Y3495" t="s">
        <v>69</v>
      </c>
      <c r="AB3495">
        <v>4</v>
      </c>
      <c r="AE3495" s="16"/>
      <c r="AF3495" s="16"/>
      <c r="AG3495" s="16"/>
      <c r="AH3495" s="16"/>
      <c r="AI3495" s="16"/>
      <c r="AJ3495" s="16"/>
      <c r="AK3495">
        <v>5</v>
      </c>
      <c r="AL3495" s="16">
        <v>5</v>
      </c>
      <c r="AM3495" s="16">
        <v>3</v>
      </c>
      <c r="AN3495" s="16">
        <v>8</v>
      </c>
      <c r="AO3495" s="16">
        <v>7</v>
      </c>
      <c r="AP3495" s="16">
        <v>3</v>
      </c>
      <c r="AQ3495" s="16">
        <v>2</v>
      </c>
      <c r="AR3495" s="16">
        <v>1</v>
      </c>
      <c r="AS3495" s="16">
        <v>3</v>
      </c>
      <c r="AT3495" s="16">
        <v>4</v>
      </c>
      <c r="AU3495">
        <v>1</v>
      </c>
      <c r="AV3495">
        <v>0</v>
      </c>
      <c r="AW3495">
        <v>0</v>
      </c>
      <c r="AX3495">
        <v>0</v>
      </c>
      <c r="AY3495">
        <v>0</v>
      </c>
      <c r="AZ3495">
        <v>0</v>
      </c>
    </row>
    <row r="3496" spans="1:52" x14ac:dyDescent="0.35">
      <c r="A3496">
        <v>18892</v>
      </c>
      <c r="B3496" t="s">
        <v>69</v>
      </c>
      <c r="C3496" t="s">
        <v>74</v>
      </c>
      <c r="D3496" t="s">
        <v>68</v>
      </c>
      <c r="E3496" t="s">
        <v>85</v>
      </c>
      <c r="F3496" t="s">
        <v>196</v>
      </c>
      <c r="G3496" t="s">
        <v>93</v>
      </c>
      <c r="H3496" t="s">
        <v>98</v>
      </c>
      <c r="I3496" t="s">
        <v>209</v>
      </c>
      <c r="J3496" t="s">
        <v>111</v>
      </c>
      <c r="K3496" t="s">
        <v>202</v>
      </c>
      <c r="L3496">
        <v>9</v>
      </c>
      <c r="X3496" s="16"/>
      <c r="Y3496" t="s">
        <v>68</v>
      </c>
      <c r="Z3496">
        <v>10</v>
      </c>
      <c r="AA3496">
        <v>4</v>
      </c>
      <c r="AB3496">
        <v>4</v>
      </c>
      <c r="AC3496">
        <v>8</v>
      </c>
      <c r="AD3496" t="s">
        <v>129</v>
      </c>
      <c r="AE3496" s="16">
        <v>5</v>
      </c>
      <c r="AF3496" s="16">
        <v>5</v>
      </c>
      <c r="AG3496" s="16">
        <v>5</v>
      </c>
      <c r="AH3496" s="16">
        <v>4</v>
      </c>
      <c r="AI3496" s="16"/>
      <c r="AJ3496" s="16">
        <v>2</v>
      </c>
      <c r="AK3496">
        <v>10</v>
      </c>
      <c r="AL3496" s="16">
        <v>10</v>
      </c>
      <c r="AM3496" s="16">
        <v>7</v>
      </c>
      <c r="AN3496" s="16">
        <v>9</v>
      </c>
      <c r="AO3496" s="16">
        <v>10</v>
      </c>
      <c r="AP3496" s="16">
        <v>7</v>
      </c>
      <c r="AQ3496" s="16">
        <v>1</v>
      </c>
      <c r="AR3496" s="16">
        <v>4</v>
      </c>
      <c r="AS3496" s="16">
        <v>3</v>
      </c>
      <c r="AT3496" s="16">
        <v>2</v>
      </c>
      <c r="AU3496">
        <v>0</v>
      </c>
      <c r="AV3496">
        <v>0</v>
      </c>
      <c r="AW3496">
        <v>0</v>
      </c>
      <c r="AX3496">
        <v>1</v>
      </c>
      <c r="AY3496">
        <v>0</v>
      </c>
      <c r="AZ3496">
        <v>0</v>
      </c>
    </row>
    <row r="3497" spans="1:52" x14ac:dyDescent="0.35">
      <c r="A3497">
        <v>18901</v>
      </c>
      <c r="B3497" t="s">
        <v>69</v>
      </c>
      <c r="C3497" t="s">
        <v>74</v>
      </c>
      <c r="D3497" t="s">
        <v>68</v>
      </c>
      <c r="E3497" t="s">
        <v>80</v>
      </c>
      <c r="F3497" t="s">
        <v>198</v>
      </c>
      <c r="G3497" t="s">
        <v>96</v>
      </c>
      <c r="H3497" t="s">
        <v>98</v>
      </c>
      <c r="I3497" t="s">
        <v>207</v>
      </c>
      <c r="J3497" t="s">
        <v>111</v>
      </c>
      <c r="K3497" t="s">
        <v>202</v>
      </c>
      <c r="L3497">
        <v>8</v>
      </c>
      <c r="X3497" s="16"/>
      <c r="Y3497" t="s">
        <v>69</v>
      </c>
      <c r="AB3497">
        <v>4</v>
      </c>
      <c r="AE3497" s="16"/>
      <c r="AF3497" s="16"/>
      <c r="AG3497" s="16"/>
      <c r="AH3497" s="16"/>
      <c r="AI3497" s="16"/>
      <c r="AJ3497" s="16"/>
      <c r="AK3497">
        <v>7</v>
      </c>
      <c r="AL3497" s="16">
        <v>7</v>
      </c>
      <c r="AM3497" s="16">
        <v>8</v>
      </c>
      <c r="AN3497" s="16">
        <v>7</v>
      </c>
      <c r="AO3497" s="16">
        <v>8</v>
      </c>
      <c r="AP3497" s="16">
        <v>7</v>
      </c>
      <c r="AQ3497" s="16">
        <v>3</v>
      </c>
      <c r="AR3497" s="16">
        <v>4</v>
      </c>
      <c r="AS3497" s="16">
        <v>2</v>
      </c>
      <c r="AT3497" s="16">
        <v>1</v>
      </c>
      <c r="AU3497">
        <v>1</v>
      </c>
      <c r="AV3497">
        <v>1</v>
      </c>
      <c r="AW3497">
        <v>0</v>
      </c>
      <c r="AX3497">
        <v>0</v>
      </c>
      <c r="AY3497">
        <v>0</v>
      </c>
      <c r="AZ3497">
        <v>0</v>
      </c>
    </row>
    <row r="3498" spans="1:52" x14ac:dyDescent="0.35">
      <c r="A3498">
        <v>18911</v>
      </c>
      <c r="B3498" t="s">
        <v>69</v>
      </c>
      <c r="C3498" t="s">
        <v>74</v>
      </c>
      <c r="D3498" t="s">
        <v>68</v>
      </c>
      <c r="E3498" t="s">
        <v>75</v>
      </c>
      <c r="F3498" t="s">
        <v>198</v>
      </c>
      <c r="G3498" t="s">
        <v>94</v>
      </c>
      <c r="H3498" t="s">
        <v>98</v>
      </c>
      <c r="I3498" t="s">
        <v>201</v>
      </c>
      <c r="J3498" t="s">
        <v>111</v>
      </c>
      <c r="K3498" t="s">
        <v>204</v>
      </c>
      <c r="L3498">
        <v>6</v>
      </c>
      <c r="X3498" s="16"/>
      <c r="Y3498" t="s">
        <v>69</v>
      </c>
      <c r="AB3498">
        <v>2</v>
      </c>
      <c r="AE3498" s="16"/>
      <c r="AF3498" s="16"/>
      <c r="AG3498" s="16"/>
      <c r="AH3498" s="16"/>
      <c r="AI3498" s="16"/>
      <c r="AJ3498" s="16"/>
      <c r="AK3498">
        <v>8</v>
      </c>
      <c r="AL3498" s="16">
        <v>9</v>
      </c>
      <c r="AM3498" s="16">
        <v>8</v>
      </c>
      <c r="AN3498" s="16">
        <v>8</v>
      </c>
      <c r="AO3498" s="16">
        <v>7</v>
      </c>
      <c r="AP3498" s="16">
        <v>8</v>
      </c>
      <c r="AQ3498" s="16">
        <v>4</v>
      </c>
      <c r="AR3498" s="16">
        <v>3</v>
      </c>
      <c r="AS3498" s="16">
        <v>2</v>
      </c>
      <c r="AT3498" s="16">
        <v>1</v>
      </c>
      <c r="AU3498">
        <v>0</v>
      </c>
      <c r="AV3498">
        <v>0</v>
      </c>
      <c r="AW3498">
        <v>0</v>
      </c>
      <c r="AX3498">
        <v>1</v>
      </c>
      <c r="AY3498">
        <v>0</v>
      </c>
      <c r="AZ3498">
        <v>0</v>
      </c>
    </row>
    <row r="3499" spans="1:52" x14ac:dyDescent="0.35">
      <c r="A3499">
        <v>18913</v>
      </c>
      <c r="B3499" t="s">
        <v>69</v>
      </c>
      <c r="C3499" t="s">
        <v>74</v>
      </c>
      <c r="D3499" t="s">
        <v>68</v>
      </c>
      <c r="E3499" t="s">
        <v>83</v>
      </c>
      <c r="F3499" t="s">
        <v>198</v>
      </c>
      <c r="G3499" t="s">
        <v>96</v>
      </c>
      <c r="H3499" t="s">
        <v>97</v>
      </c>
      <c r="I3499" t="s">
        <v>209</v>
      </c>
      <c r="J3499" t="s">
        <v>111</v>
      </c>
      <c r="K3499" t="s">
        <v>202</v>
      </c>
      <c r="L3499">
        <v>9</v>
      </c>
      <c r="X3499" s="16"/>
      <c r="Y3499" t="s">
        <v>68</v>
      </c>
      <c r="Z3499">
        <v>10</v>
      </c>
      <c r="AA3499">
        <v>4</v>
      </c>
      <c r="AB3499">
        <v>5</v>
      </c>
      <c r="AC3499">
        <v>9</v>
      </c>
      <c r="AD3499" t="s">
        <v>129</v>
      </c>
      <c r="AE3499" s="16">
        <v>5</v>
      </c>
      <c r="AF3499" s="16">
        <v>4</v>
      </c>
      <c r="AG3499" s="16">
        <v>4</v>
      </c>
      <c r="AH3499" s="16">
        <v>5</v>
      </c>
      <c r="AI3499" s="16"/>
      <c r="AJ3499" s="16">
        <v>2</v>
      </c>
      <c r="AK3499">
        <v>10</v>
      </c>
      <c r="AL3499" s="16">
        <v>10</v>
      </c>
      <c r="AM3499" s="16">
        <v>8</v>
      </c>
      <c r="AN3499" s="16">
        <v>9</v>
      </c>
      <c r="AO3499" s="16">
        <v>9</v>
      </c>
      <c r="AP3499" s="16">
        <v>9</v>
      </c>
      <c r="AQ3499" s="16">
        <v>4</v>
      </c>
      <c r="AR3499" s="16">
        <v>2</v>
      </c>
      <c r="AS3499" s="16">
        <v>3</v>
      </c>
      <c r="AT3499" s="16">
        <v>1</v>
      </c>
      <c r="AU3499">
        <v>0</v>
      </c>
      <c r="AV3499">
        <v>1</v>
      </c>
      <c r="AW3499">
        <v>0</v>
      </c>
      <c r="AX3499">
        <v>0</v>
      </c>
      <c r="AY3499">
        <v>0</v>
      </c>
      <c r="AZ3499">
        <v>0</v>
      </c>
    </row>
    <row r="3500" spans="1:52" x14ac:dyDescent="0.35">
      <c r="A3500">
        <v>18915</v>
      </c>
      <c r="B3500" t="s">
        <v>69</v>
      </c>
      <c r="C3500" t="s">
        <v>74</v>
      </c>
      <c r="D3500" t="s">
        <v>68</v>
      </c>
      <c r="E3500" t="s">
        <v>84</v>
      </c>
      <c r="F3500" t="s">
        <v>196</v>
      </c>
      <c r="G3500" t="s">
        <v>95</v>
      </c>
      <c r="H3500" t="s">
        <v>97</v>
      </c>
      <c r="I3500" t="s">
        <v>206</v>
      </c>
      <c r="J3500" t="s">
        <v>111</v>
      </c>
      <c r="K3500" t="s">
        <v>202</v>
      </c>
      <c r="L3500">
        <v>8</v>
      </c>
      <c r="X3500" s="16"/>
      <c r="Y3500" t="s">
        <v>69</v>
      </c>
      <c r="AB3500">
        <v>5</v>
      </c>
      <c r="AE3500" s="16"/>
      <c r="AF3500" s="16"/>
      <c r="AG3500" s="16"/>
      <c r="AH3500" s="16"/>
      <c r="AI3500" s="16"/>
      <c r="AJ3500" s="16"/>
      <c r="AK3500">
        <v>9</v>
      </c>
      <c r="AL3500" s="16">
        <v>9</v>
      </c>
      <c r="AM3500" s="16">
        <v>8</v>
      </c>
      <c r="AN3500" s="16">
        <v>10</v>
      </c>
      <c r="AO3500" s="16">
        <v>7</v>
      </c>
      <c r="AP3500" s="16">
        <v>10</v>
      </c>
      <c r="AQ3500" s="16">
        <v>3</v>
      </c>
      <c r="AR3500" s="16">
        <v>4</v>
      </c>
      <c r="AS3500" s="16">
        <v>1</v>
      </c>
      <c r="AT3500" s="16">
        <v>2</v>
      </c>
      <c r="AU3500">
        <v>0</v>
      </c>
      <c r="AV3500">
        <v>0</v>
      </c>
      <c r="AW3500">
        <v>0</v>
      </c>
      <c r="AX3500">
        <v>1</v>
      </c>
      <c r="AY3500">
        <v>0</v>
      </c>
      <c r="AZ3500">
        <v>0</v>
      </c>
    </row>
    <row r="3501" spans="1:52" x14ac:dyDescent="0.35">
      <c r="A3501">
        <v>18918</v>
      </c>
      <c r="B3501" t="s">
        <v>69</v>
      </c>
      <c r="C3501" t="s">
        <v>74</v>
      </c>
      <c r="D3501" t="s">
        <v>68</v>
      </c>
      <c r="E3501" t="s">
        <v>84</v>
      </c>
      <c r="F3501" t="s">
        <v>198</v>
      </c>
      <c r="G3501" t="s">
        <v>94</v>
      </c>
      <c r="H3501" t="s">
        <v>98</v>
      </c>
      <c r="I3501" t="s">
        <v>206</v>
      </c>
      <c r="J3501" t="s">
        <v>111</v>
      </c>
      <c r="K3501" t="s">
        <v>202</v>
      </c>
      <c r="L3501">
        <v>10</v>
      </c>
      <c r="X3501" s="16"/>
      <c r="Y3501" t="s">
        <v>68</v>
      </c>
      <c r="Z3501">
        <v>10</v>
      </c>
      <c r="AA3501">
        <v>4</v>
      </c>
      <c r="AB3501">
        <v>4</v>
      </c>
      <c r="AC3501">
        <v>9</v>
      </c>
      <c r="AD3501" t="s">
        <v>129</v>
      </c>
      <c r="AE3501" s="16">
        <v>4</v>
      </c>
      <c r="AF3501" s="16">
        <v>3</v>
      </c>
      <c r="AG3501" s="16">
        <v>5</v>
      </c>
      <c r="AH3501" s="16">
        <v>3</v>
      </c>
      <c r="AI3501" s="16"/>
      <c r="AJ3501" s="16">
        <v>3</v>
      </c>
      <c r="AK3501">
        <v>9</v>
      </c>
      <c r="AL3501" s="16">
        <v>7</v>
      </c>
      <c r="AM3501" s="16">
        <v>7</v>
      </c>
      <c r="AN3501" s="16">
        <v>8</v>
      </c>
      <c r="AO3501" s="16">
        <v>10</v>
      </c>
      <c r="AP3501" s="16">
        <v>10</v>
      </c>
      <c r="AQ3501" s="16">
        <v>1</v>
      </c>
      <c r="AR3501" s="16">
        <v>2</v>
      </c>
      <c r="AS3501" s="16">
        <v>3</v>
      </c>
      <c r="AT3501" s="16">
        <v>4</v>
      </c>
      <c r="AU3501">
        <v>1</v>
      </c>
      <c r="AV3501">
        <v>0</v>
      </c>
      <c r="AW3501">
        <v>0</v>
      </c>
      <c r="AX3501">
        <v>0</v>
      </c>
      <c r="AY3501">
        <v>0</v>
      </c>
      <c r="AZ3501">
        <v>0</v>
      </c>
    </row>
    <row r="3502" spans="1:52" x14ac:dyDescent="0.35">
      <c r="A3502">
        <v>18919</v>
      </c>
      <c r="B3502" t="s">
        <v>69</v>
      </c>
      <c r="C3502" t="s">
        <v>74</v>
      </c>
      <c r="D3502" t="s">
        <v>68</v>
      </c>
      <c r="E3502" t="s">
        <v>77</v>
      </c>
      <c r="F3502" t="s">
        <v>200</v>
      </c>
      <c r="G3502" t="s">
        <v>94</v>
      </c>
      <c r="H3502" t="s">
        <v>98</v>
      </c>
      <c r="I3502" t="s">
        <v>205</v>
      </c>
      <c r="J3502" t="s">
        <v>111</v>
      </c>
      <c r="K3502" t="s">
        <v>204</v>
      </c>
      <c r="L3502">
        <v>10</v>
      </c>
      <c r="X3502" s="16"/>
      <c r="Y3502" t="s">
        <v>69</v>
      </c>
      <c r="AB3502">
        <v>5</v>
      </c>
      <c r="AE3502" s="16"/>
      <c r="AF3502" s="16"/>
      <c r="AG3502" s="16"/>
      <c r="AH3502" s="16"/>
      <c r="AI3502" s="16"/>
      <c r="AJ3502" s="16"/>
      <c r="AK3502">
        <v>9</v>
      </c>
      <c r="AL3502" s="16">
        <v>10</v>
      </c>
      <c r="AM3502" s="16">
        <v>8</v>
      </c>
      <c r="AN3502" s="16">
        <v>8</v>
      </c>
      <c r="AO3502" s="16">
        <v>8</v>
      </c>
      <c r="AP3502" s="16">
        <v>9</v>
      </c>
      <c r="AQ3502" s="16">
        <v>3</v>
      </c>
      <c r="AR3502" s="16">
        <v>4</v>
      </c>
      <c r="AS3502" s="16">
        <v>2</v>
      </c>
      <c r="AT3502" s="16">
        <v>1</v>
      </c>
      <c r="AU3502">
        <v>1</v>
      </c>
      <c r="AV3502">
        <v>1</v>
      </c>
      <c r="AW3502">
        <v>0</v>
      </c>
      <c r="AX3502">
        <v>1</v>
      </c>
      <c r="AY3502">
        <v>0</v>
      </c>
      <c r="AZ3502">
        <v>0</v>
      </c>
    </row>
    <row r="3503" spans="1:52" x14ac:dyDescent="0.35">
      <c r="A3503">
        <v>18921</v>
      </c>
      <c r="B3503" t="s">
        <v>69</v>
      </c>
      <c r="C3503" t="s">
        <v>74</v>
      </c>
      <c r="D3503" t="s">
        <v>68</v>
      </c>
      <c r="E3503" t="s">
        <v>76</v>
      </c>
      <c r="F3503" t="s">
        <v>198</v>
      </c>
      <c r="G3503" t="s">
        <v>95</v>
      </c>
      <c r="H3503" t="s">
        <v>98</v>
      </c>
      <c r="I3503" t="s">
        <v>197</v>
      </c>
      <c r="J3503" t="s">
        <v>111</v>
      </c>
      <c r="K3503" t="s">
        <v>204</v>
      </c>
      <c r="L3503">
        <v>10</v>
      </c>
      <c r="X3503" s="16"/>
      <c r="Y3503" t="s">
        <v>69</v>
      </c>
      <c r="AB3503">
        <v>5</v>
      </c>
      <c r="AE3503" s="16"/>
      <c r="AF3503" s="16"/>
      <c r="AG3503" s="16"/>
      <c r="AH3503" s="16"/>
      <c r="AI3503" s="16"/>
      <c r="AJ3503" s="16"/>
      <c r="AK3503">
        <v>9</v>
      </c>
      <c r="AL3503" s="16">
        <v>7</v>
      </c>
      <c r="AM3503" s="16">
        <v>8</v>
      </c>
      <c r="AN3503" s="16">
        <v>8</v>
      </c>
      <c r="AO3503" s="16">
        <v>7</v>
      </c>
      <c r="AP3503" s="16">
        <v>10</v>
      </c>
      <c r="AQ3503" s="16">
        <v>2</v>
      </c>
      <c r="AR3503" s="16">
        <v>4</v>
      </c>
      <c r="AS3503" s="16">
        <v>3</v>
      </c>
      <c r="AT3503" s="16">
        <v>1</v>
      </c>
      <c r="AU3503">
        <v>0</v>
      </c>
      <c r="AV3503">
        <v>0</v>
      </c>
      <c r="AW3503">
        <v>1</v>
      </c>
      <c r="AX3503">
        <v>1</v>
      </c>
      <c r="AY3503">
        <v>1</v>
      </c>
      <c r="AZ3503">
        <v>0</v>
      </c>
    </row>
    <row r="3504" spans="1:52" x14ac:dyDescent="0.35">
      <c r="A3504">
        <v>18922</v>
      </c>
      <c r="B3504" t="s">
        <v>69</v>
      </c>
      <c r="C3504" t="s">
        <v>74</v>
      </c>
      <c r="D3504" t="s">
        <v>68</v>
      </c>
      <c r="E3504" t="s">
        <v>77</v>
      </c>
      <c r="F3504" t="s">
        <v>198</v>
      </c>
      <c r="G3504" t="s">
        <v>93</v>
      </c>
      <c r="H3504" t="s">
        <v>98</v>
      </c>
      <c r="I3504" t="s">
        <v>207</v>
      </c>
      <c r="J3504" t="s">
        <v>111</v>
      </c>
      <c r="K3504" t="s">
        <v>204</v>
      </c>
      <c r="L3504">
        <v>9</v>
      </c>
      <c r="X3504" s="16"/>
      <c r="Y3504" t="s">
        <v>68</v>
      </c>
      <c r="Z3504">
        <v>10</v>
      </c>
      <c r="AA3504">
        <v>4</v>
      </c>
      <c r="AB3504">
        <v>5</v>
      </c>
      <c r="AC3504">
        <v>9</v>
      </c>
      <c r="AD3504" t="s">
        <v>128</v>
      </c>
      <c r="AE3504" s="16">
        <v>4</v>
      </c>
      <c r="AF3504" s="16">
        <v>2</v>
      </c>
      <c r="AG3504" s="16">
        <v>4</v>
      </c>
      <c r="AH3504" s="16">
        <v>4</v>
      </c>
      <c r="AI3504" s="16">
        <v>1</v>
      </c>
      <c r="AJ3504" s="16"/>
      <c r="AK3504">
        <v>10</v>
      </c>
      <c r="AL3504" s="16">
        <v>8</v>
      </c>
      <c r="AM3504" s="16">
        <v>10</v>
      </c>
      <c r="AN3504" s="16">
        <v>8</v>
      </c>
      <c r="AO3504" s="16">
        <v>8</v>
      </c>
      <c r="AP3504" s="16">
        <v>7</v>
      </c>
      <c r="AQ3504" s="16">
        <v>2</v>
      </c>
      <c r="AR3504" s="16">
        <v>4</v>
      </c>
      <c r="AS3504" s="16">
        <v>1</v>
      </c>
      <c r="AT3504" s="16">
        <v>3</v>
      </c>
      <c r="AU3504">
        <v>1</v>
      </c>
      <c r="AV3504">
        <v>1</v>
      </c>
      <c r="AW3504">
        <v>0</v>
      </c>
      <c r="AX3504">
        <v>0</v>
      </c>
      <c r="AY3504">
        <v>0</v>
      </c>
      <c r="AZ3504">
        <v>0</v>
      </c>
    </row>
    <row r="3505" spans="1:52" x14ac:dyDescent="0.35">
      <c r="A3505">
        <v>18924</v>
      </c>
      <c r="B3505" t="s">
        <v>69</v>
      </c>
      <c r="C3505" t="s">
        <v>74</v>
      </c>
      <c r="D3505" t="s">
        <v>68</v>
      </c>
      <c r="E3505" t="s">
        <v>85</v>
      </c>
      <c r="F3505" t="s">
        <v>196</v>
      </c>
      <c r="G3505" t="s">
        <v>95</v>
      </c>
      <c r="H3505" t="s">
        <v>97</v>
      </c>
      <c r="I3505" t="s">
        <v>209</v>
      </c>
      <c r="J3505" t="s">
        <v>111</v>
      </c>
      <c r="K3505" t="s">
        <v>116</v>
      </c>
      <c r="L3505">
        <v>9</v>
      </c>
      <c r="X3505" s="16"/>
      <c r="Y3505" t="s">
        <v>69</v>
      </c>
      <c r="AB3505">
        <v>4</v>
      </c>
      <c r="AE3505" s="16"/>
      <c r="AF3505" s="16"/>
      <c r="AG3505" s="16"/>
      <c r="AH3505" s="16"/>
      <c r="AI3505" s="16"/>
      <c r="AJ3505" s="16"/>
      <c r="AK3505">
        <v>10</v>
      </c>
      <c r="AL3505" s="16">
        <v>10</v>
      </c>
      <c r="AM3505" s="16">
        <v>10</v>
      </c>
      <c r="AN3505" s="16">
        <v>10</v>
      </c>
      <c r="AO3505" s="16">
        <v>8</v>
      </c>
      <c r="AP3505" s="16">
        <v>7</v>
      </c>
      <c r="AQ3505" s="16">
        <v>2</v>
      </c>
      <c r="AR3505" s="16">
        <v>1</v>
      </c>
      <c r="AS3505" s="16">
        <v>3</v>
      </c>
      <c r="AT3505" s="16">
        <v>4</v>
      </c>
      <c r="AU3505">
        <v>0</v>
      </c>
      <c r="AV3505">
        <v>0</v>
      </c>
      <c r="AW3505">
        <v>0</v>
      </c>
      <c r="AX3505">
        <v>1</v>
      </c>
      <c r="AY3505">
        <v>0</v>
      </c>
      <c r="AZ3505">
        <v>0</v>
      </c>
    </row>
    <row r="3506" spans="1:52" x14ac:dyDescent="0.35">
      <c r="A3506">
        <v>18925</v>
      </c>
      <c r="B3506" t="s">
        <v>69</v>
      </c>
      <c r="C3506" t="s">
        <v>74</v>
      </c>
      <c r="D3506" t="s">
        <v>68</v>
      </c>
      <c r="E3506" t="s">
        <v>78</v>
      </c>
      <c r="F3506" t="s">
        <v>198</v>
      </c>
      <c r="G3506" t="s">
        <v>93</v>
      </c>
      <c r="H3506" t="s">
        <v>98</v>
      </c>
      <c r="I3506" t="s">
        <v>209</v>
      </c>
      <c r="J3506" t="s">
        <v>111</v>
      </c>
      <c r="K3506" t="s">
        <v>116</v>
      </c>
      <c r="L3506">
        <v>7</v>
      </c>
      <c r="X3506" s="16"/>
      <c r="Y3506" t="s">
        <v>68</v>
      </c>
      <c r="Z3506">
        <v>6</v>
      </c>
      <c r="AA3506">
        <v>5</v>
      </c>
      <c r="AB3506">
        <v>4</v>
      </c>
      <c r="AC3506">
        <v>5</v>
      </c>
      <c r="AD3506" t="s">
        <v>129</v>
      </c>
      <c r="AE3506" s="16">
        <v>5</v>
      </c>
      <c r="AF3506" s="16">
        <v>4</v>
      </c>
      <c r="AG3506" s="16">
        <v>3</v>
      </c>
      <c r="AH3506" s="16">
        <v>4</v>
      </c>
      <c r="AI3506" s="16"/>
      <c r="AJ3506" s="16">
        <v>3</v>
      </c>
      <c r="AK3506">
        <v>8</v>
      </c>
      <c r="AL3506" s="16">
        <v>10</v>
      </c>
      <c r="AM3506" s="16">
        <v>10</v>
      </c>
      <c r="AN3506" s="16">
        <v>7</v>
      </c>
      <c r="AO3506" s="16">
        <v>10</v>
      </c>
      <c r="AP3506" s="16">
        <v>8</v>
      </c>
      <c r="AQ3506" s="16">
        <v>2</v>
      </c>
      <c r="AR3506" s="16">
        <v>4</v>
      </c>
      <c r="AS3506" s="16">
        <v>3</v>
      </c>
      <c r="AT3506" s="16">
        <v>1</v>
      </c>
      <c r="AU3506">
        <v>1</v>
      </c>
      <c r="AV3506">
        <v>1</v>
      </c>
      <c r="AW3506">
        <v>0</v>
      </c>
      <c r="AX3506">
        <v>0</v>
      </c>
      <c r="AY3506">
        <v>0</v>
      </c>
      <c r="AZ3506">
        <v>0</v>
      </c>
    </row>
    <row r="3507" spans="1:52" x14ac:dyDescent="0.35">
      <c r="A3507">
        <v>18927</v>
      </c>
      <c r="B3507" t="s">
        <v>69</v>
      </c>
      <c r="C3507" t="s">
        <v>74</v>
      </c>
      <c r="D3507" t="s">
        <v>68</v>
      </c>
      <c r="E3507" t="s">
        <v>76</v>
      </c>
      <c r="F3507" t="s">
        <v>208</v>
      </c>
      <c r="G3507" t="s">
        <v>96</v>
      </c>
      <c r="H3507" t="s">
        <v>97</v>
      </c>
      <c r="I3507" t="s">
        <v>199</v>
      </c>
      <c r="J3507" t="s">
        <v>111</v>
      </c>
      <c r="K3507" t="s">
        <v>116</v>
      </c>
      <c r="L3507">
        <v>9</v>
      </c>
      <c r="X3507" s="16"/>
      <c r="Y3507" t="s">
        <v>69</v>
      </c>
      <c r="AB3507">
        <v>5</v>
      </c>
      <c r="AE3507" s="16"/>
      <c r="AF3507" s="16"/>
      <c r="AG3507" s="16"/>
      <c r="AH3507" s="16"/>
      <c r="AI3507" s="16"/>
      <c r="AJ3507" s="16"/>
      <c r="AK3507">
        <v>10</v>
      </c>
      <c r="AL3507" s="16">
        <v>10</v>
      </c>
      <c r="AM3507" s="16">
        <v>7</v>
      </c>
      <c r="AN3507" s="16">
        <v>9</v>
      </c>
      <c r="AO3507" s="16">
        <v>9</v>
      </c>
      <c r="AP3507" s="16">
        <v>9</v>
      </c>
      <c r="AQ3507" s="16">
        <v>1</v>
      </c>
      <c r="AR3507" s="16">
        <v>4</v>
      </c>
      <c r="AS3507" s="16">
        <v>2</v>
      </c>
      <c r="AT3507" s="16">
        <v>3</v>
      </c>
      <c r="AU3507">
        <v>0</v>
      </c>
      <c r="AV3507">
        <v>0</v>
      </c>
      <c r="AW3507">
        <v>0</v>
      </c>
      <c r="AX3507">
        <v>1</v>
      </c>
      <c r="AY3507">
        <v>0</v>
      </c>
      <c r="AZ3507">
        <v>0</v>
      </c>
    </row>
    <row r="3508" spans="1:52" x14ac:dyDescent="0.35">
      <c r="A3508">
        <v>18930</v>
      </c>
      <c r="B3508" t="s">
        <v>69</v>
      </c>
      <c r="C3508" t="s">
        <v>74</v>
      </c>
      <c r="D3508" t="s">
        <v>68</v>
      </c>
      <c r="E3508" t="s">
        <v>84</v>
      </c>
      <c r="F3508" t="s">
        <v>200</v>
      </c>
      <c r="G3508" t="s">
        <v>94</v>
      </c>
      <c r="H3508" t="s">
        <v>98</v>
      </c>
      <c r="I3508" t="s">
        <v>199</v>
      </c>
      <c r="J3508" t="s">
        <v>110</v>
      </c>
      <c r="K3508" t="s">
        <v>204</v>
      </c>
      <c r="L3508">
        <v>8</v>
      </c>
      <c r="P3508">
        <v>9</v>
      </c>
      <c r="Q3508">
        <v>9</v>
      </c>
      <c r="R3508">
        <v>9</v>
      </c>
      <c r="S3508">
        <v>10</v>
      </c>
      <c r="T3508">
        <v>10</v>
      </c>
      <c r="U3508">
        <v>9</v>
      </c>
      <c r="V3508" t="s">
        <v>122</v>
      </c>
      <c r="X3508">
        <v>5</v>
      </c>
      <c r="Y3508" t="s">
        <v>69</v>
      </c>
      <c r="AB3508">
        <v>4</v>
      </c>
      <c r="AE3508" s="16"/>
      <c r="AF3508" s="16"/>
      <c r="AG3508" s="16"/>
      <c r="AH3508" s="16"/>
      <c r="AI3508" s="16"/>
      <c r="AJ3508" s="16"/>
      <c r="AL3508" s="16"/>
      <c r="AM3508" s="16"/>
      <c r="AN3508" s="16"/>
      <c r="AO3508" s="16"/>
      <c r="AP3508" s="16"/>
      <c r="AQ3508" s="16"/>
      <c r="AR3508" s="16"/>
      <c r="AS3508" s="16"/>
      <c r="AT3508" s="16"/>
      <c r="AU3508">
        <v>1</v>
      </c>
      <c r="AV3508">
        <v>0</v>
      </c>
      <c r="AW3508">
        <v>0</v>
      </c>
      <c r="AX3508">
        <v>0</v>
      </c>
      <c r="AY3508">
        <v>0</v>
      </c>
      <c r="AZ3508">
        <v>0</v>
      </c>
    </row>
    <row r="3509" spans="1:52" x14ac:dyDescent="0.35">
      <c r="A3509">
        <v>18931</v>
      </c>
      <c r="B3509" t="s">
        <v>69</v>
      </c>
      <c r="C3509" t="s">
        <v>74</v>
      </c>
      <c r="D3509" t="s">
        <v>68</v>
      </c>
      <c r="E3509" t="s">
        <v>75</v>
      </c>
      <c r="F3509" t="s">
        <v>198</v>
      </c>
      <c r="G3509" t="s">
        <v>96</v>
      </c>
      <c r="H3509" t="s">
        <v>99</v>
      </c>
      <c r="I3509" t="s">
        <v>206</v>
      </c>
      <c r="J3509" t="s">
        <v>112</v>
      </c>
      <c r="K3509" t="s">
        <v>204</v>
      </c>
      <c r="L3509">
        <v>8</v>
      </c>
      <c r="X3509" s="16"/>
      <c r="Y3509" t="s">
        <v>69</v>
      </c>
      <c r="AB3509">
        <v>3</v>
      </c>
      <c r="AE3509" s="16"/>
      <c r="AF3509" s="16"/>
      <c r="AG3509" s="16"/>
      <c r="AH3509" s="16"/>
      <c r="AI3509" s="16"/>
      <c r="AJ3509" s="16"/>
      <c r="AK3509">
        <v>10</v>
      </c>
      <c r="AL3509" s="16">
        <v>10</v>
      </c>
      <c r="AM3509" s="16">
        <v>8</v>
      </c>
      <c r="AN3509" s="16">
        <v>10</v>
      </c>
      <c r="AO3509" s="16">
        <v>10</v>
      </c>
      <c r="AP3509" s="16">
        <v>10</v>
      </c>
      <c r="AQ3509" s="16">
        <v>1</v>
      </c>
      <c r="AR3509" s="16">
        <v>4</v>
      </c>
      <c r="AS3509" s="16">
        <v>3</v>
      </c>
      <c r="AT3509" s="16">
        <v>2</v>
      </c>
      <c r="AU3509">
        <v>0</v>
      </c>
      <c r="AV3509">
        <v>0</v>
      </c>
      <c r="AW3509">
        <v>1</v>
      </c>
      <c r="AX3509">
        <v>1</v>
      </c>
      <c r="AY3509">
        <v>0</v>
      </c>
      <c r="AZ3509">
        <v>0</v>
      </c>
    </row>
    <row r="3510" spans="1:52" x14ac:dyDescent="0.35">
      <c r="A3510">
        <v>18933</v>
      </c>
      <c r="B3510" t="s">
        <v>69</v>
      </c>
      <c r="C3510" t="s">
        <v>74</v>
      </c>
      <c r="D3510" t="s">
        <v>68</v>
      </c>
      <c r="E3510" t="s">
        <v>82</v>
      </c>
      <c r="F3510" t="s">
        <v>200</v>
      </c>
      <c r="G3510" t="s">
        <v>96</v>
      </c>
      <c r="H3510" t="s">
        <v>97</v>
      </c>
      <c r="I3510" t="s">
        <v>197</v>
      </c>
      <c r="J3510" t="s">
        <v>111</v>
      </c>
      <c r="K3510" t="s">
        <v>202</v>
      </c>
      <c r="L3510">
        <v>5</v>
      </c>
      <c r="X3510" s="16"/>
      <c r="Y3510" t="s">
        <v>69</v>
      </c>
      <c r="AB3510">
        <v>3</v>
      </c>
      <c r="AE3510" s="16"/>
      <c r="AF3510" s="16"/>
      <c r="AG3510" s="16"/>
      <c r="AH3510" s="16"/>
      <c r="AI3510" s="16"/>
      <c r="AJ3510" s="16"/>
      <c r="AK3510">
        <v>3</v>
      </c>
      <c r="AL3510" s="16">
        <v>5</v>
      </c>
      <c r="AM3510" s="16">
        <v>4</v>
      </c>
      <c r="AN3510" s="16">
        <v>2</v>
      </c>
      <c r="AO3510" s="16">
        <v>2</v>
      </c>
      <c r="AP3510" s="16">
        <v>4</v>
      </c>
      <c r="AQ3510" s="16">
        <v>1</v>
      </c>
      <c r="AR3510" s="16">
        <v>3</v>
      </c>
      <c r="AS3510" s="16">
        <v>2</v>
      </c>
      <c r="AT3510" s="16">
        <v>4</v>
      </c>
      <c r="AU3510">
        <v>0</v>
      </c>
      <c r="AV3510">
        <v>0</v>
      </c>
      <c r="AW3510">
        <v>1</v>
      </c>
      <c r="AX3510">
        <v>0</v>
      </c>
      <c r="AY3510">
        <v>0</v>
      </c>
      <c r="AZ3510">
        <v>0</v>
      </c>
    </row>
    <row r="3511" spans="1:52" x14ac:dyDescent="0.35">
      <c r="A3511">
        <v>18935</v>
      </c>
      <c r="B3511" t="s">
        <v>69</v>
      </c>
      <c r="C3511" t="s">
        <v>74</v>
      </c>
      <c r="D3511" t="s">
        <v>68</v>
      </c>
      <c r="E3511" t="s">
        <v>77</v>
      </c>
      <c r="F3511" t="s">
        <v>196</v>
      </c>
      <c r="G3511" t="s">
        <v>96</v>
      </c>
      <c r="H3511" t="s">
        <v>97</v>
      </c>
      <c r="I3511" t="s">
        <v>206</v>
      </c>
      <c r="J3511" t="s">
        <v>112</v>
      </c>
      <c r="K3511" t="s">
        <v>204</v>
      </c>
      <c r="L3511">
        <v>9</v>
      </c>
      <c r="X3511" s="16"/>
      <c r="Y3511" t="s">
        <v>68</v>
      </c>
      <c r="Z3511">
        <v>10</v>
      </c>
      <c r="AA3511">
        <v>4</v>
      </c>
      <c r="AB3511">
        <v>5</v>
      </c>
      <c r="AC3511">
        <v>9</v>
      </c>
      <c r="AD3511" t="s">
        <v>129</v>
      </c>
      <c r="AE3511" s="16">
        <v>3</v>
      </c>
      <c r="AF3511" s="16">
        <v>2</v>
      </c>
      <c r="AG3511" s="16">
        <v>2</v>
      </c>
      <c r="AH3511" s="16">
        <v>3</v>
      </c>
      <c r="AI3511" s="16"/>
      <c r="AJ3511" s="16">
        <v>2</v>
      </c>
      <c r="AK3511">
        <v>10</v>
      </c>
      <c r="AL3511" s="16">
        <v>10</v>
      </c>
      <c r="AM3511" s="16">
        <v>7</v>
      </c>
      <c r="AN3511" s="16">
        <v>10</v>
      </c>
      <c r="AO3511" s="16">
        <v>10</v>
      </c>
      <c r="AP3511" s="16">
        <v>7</v>
      </c>
      <c r="AQ3511" s="16">
        <v>1</v>
      </c>
      <c r="AR3511" s="16">
        <v>3</v>
      </c>
      <c r="AS3511" s="16">
        <v>4</v>
      </c>
      <c r="AT3511" s="16">
        <v>2</v>
      </c>
      <c r="AU3511">
        <v>0</v>
      </c>
      <c r="AV3511">
        <v>0</v>
      </c>
      <c r="AW3511">
        <v>1</v>
      </c>
      <c r="AX3511">
        <v>1</v>
      </c>
      <c r="AY3511">
        <v>0</v>
      </c>
      <c r="AZ3511">
        <v>0</v>
      </c>
    </row>
    <row r="3512" spans="1:52" x14ac:dyDescent="0.35">
      <c r="A3512">
        <v>18936</v>
      </c>
      <c r="B3512" t="s">
        <v>69</v>
      </c>
      <c r="C3512" t="s">
        <v>74</v>
      </c>
      <c r="D3512" t="s">
        <v>68</v>
      </c>
      <c r="E3512" t="s">
        <v>80</v>
      </c>
      <c r="F3512" t="s">
        <v>200</v>
      </c>
      <c r="G3512" t="s">
        <v>94</v>
      </c>
      <c r="H3512" t="s">
        <v>98</v>
      </c>
      <c r="I3512" t="s">
        <v>201</v>
      </c>
      <c r="J3512" t="s">
        <v>110</v>
      </c>
      <c r="K3512" t="s">
        <v>117</v>
      </c>
      <c r="L3512">
        <v>5</v>
      </c>
      <c r="P3512">
        <v>7</v>
      </c>
      <c r="Q3512">
        <v>9</v>
      </c>
      <c r="R3512">
        <v>9</v>
      </c>
      <c r="S3512">
        <v>9</v>
      </c>
      <c r="T3512">
        <v>9</v>
      </c>
      <c r="U3512">
        <v>9</v>
      </c>
      <c r="V3512" t="s">
        <v>123</v>
      </c>
      <c r="X3512">
        <v>4</v>
      </c>
      <c r="Y3512" t="s">
        <v>68</v>
      </c>
      <c r="Z3512">
        <v>6</v>
      </c>
      <c r="AA3512">
        <v>3</v>
      </c>
      <c r="AB3512">
        <v>3</v>
      </c>
      <c r="AC3512">
        <v>4</v>
      </c>
      <c r="AD3512" t="s">
        <v>128</v>
      </c>
      <c r="AE3512" s="16">
        <v>4</v>
      </c>
      <c r="AF3512" s="16">
        <v>5</v>
      </c>
      <c r="AG3512" s="16">
        <v>5</v>
      </c>
      <c r="AH3512" s="16">
        <v>4</v>
      </c>
      <c r="AI3512" s="16">
        <v>1</v>
      </c>
      <c r="AJ3512" s="16"/>
      <c r="AL3512" s="16"/>
      <c r="AM3512" s="16"/>
      <c r="AN3512" s="16"/>
      <c r="AO3512" s="16"/>
      <c r="AP3512" s="16"/>
      <c r="AQ3512" s="16"/>
      <c r="AR3512" s="16"/>
      <c r="AS3512" s="16"/>
      <c r="AT3512" s="16"/>
      <c r="AU3512">
        <v>0</v>
      </c>
      <c r="AV3512">
        <v>0</v>
      </c>
      <c r="AW3512">
        <v>0</v>
      </c>
      <c r="AX3512">
        <v>1</v>
      </c>
      <c r="AY3512">
        <v>0</v>
      </c>
      <c r="AZ3512">
        <v>0</v>
      </c>
    </row>
    <row r="3513" spans="1:52" x14ac:dyDescent="0.35">
      <c r="A3513">
        <v>18937</v>
      </c>
      <c r="B3513" t="s">
        <v>69</v>
      </c>
      <c r="C3513" t="s">
        <v>74</v>
      </c>
      <c r="D3513" t="s">
        <v>68</v>
      </c>
      <c r="E3513" t="s">
        <v>77</v>
      </c>
      <c r="F3513" t="s">
        <v>208</v>
      </c>
      <c r="G3513" t="s">
        <v>93</v>
      </c>
      <c r="H3513" t="s">
        <v>98</v>
      </c>
      <c r="I3513" t="s">
        <v>206</v>
      </c>
      <c r="J3513" t="s">
        <v>111</v>
      </c>
      <c r="K3513" t="s">
        <v>202</v>
      </c>
      <c r="L3513">
        <v>5</v>
      </c>
      <c r="X3513" s="16"/>
      <c r="Y3513" t="s">
        <v>69</v>
      </c>
      <c r="AB3513">
        <v>5</v>
      </c>
      <c r="AE3513" s="16"/>
      <c r="AF3513" s="16"/>
      <c r="AG3513" s="16"/>
      <c r="AH3513" s="16"/>
      <c r="AI3513" s="16"/>
      <c r="AJ3513" s="16"/>
      <c r="AK3513">
        <v>4</v>
      </c>
      <c r="AL3513" s="16">
        <v>6</v>
      </c>
      <c r="AM3513" s="16">
        <v>3</v>
      </c>
      <c r="AN3513" s="16">
        <v>3</v>
      </c>
      <c r="AO3513" s="16">
        <v>7</v>
      </c>
      <c r="AP3513" s="16">
        <v>4</v>
      </c>
      <c r="AQ3513" s="16">
        <v>2</v>
      </c>
      <c r="AR3513" s="16">
        <v>1</v>
      </c>
      <c r="AS3513" s="16">
        <v>4</v>
      </c>
      <c r="AT3513" s="16">
        <v>3</v>
      </c>
      <c r="AU3513">
        <v>1</v>
      </c>
      <c r="AV3513">
        <v>0</v>
      </c>
      <c r="AW3513">
        <v>0</v>
      </c>
      <c r="AX3513">
        <v>0</v>
      </c>
      <c r="AY3513">
        <v>0</v>
      </c>
      <c r="AZ3513">
        <v>0</v>
      </c>
    </row>
    <row r="3514" spans="1:52" x14ac:dyDescent="0.35">
      <c r="A3514">
        <v>18939</v>
      </c>
      <c r="B3514" t="s">
        <v>69</v>
      </c>
      <c r="C3514" t="s">
        <v>74</v>
      </c>
      <c r="D3514" t="s">
        <v>68</v>
      </c>
      <c r="E3514" t="s">
        <v>82</v>
      </c>
      <c r="F3514" t="s">
        <v>200</v>
      </c>
      <c r="G3514" t="s">
        <v>95</v>
      </c>
      <c r="H3514" t="s">
        <v>97</v>
      </c>
      <c r="I3514" t="s">
        <v>201</v>
      </c>
      <c r="J3514" t="s">
        <v>110</v>
      </c>
      <c r="K3514" t="s">
        <v>202</v>
      </c>
      <c r="L3514">
        <v>10</v>
      </c>
      <c r="P3514">
        <v>10</v>
      </c>
      <c r="Q3514">
        <v>10</v>
      </c>
      <c r="R3514">
        <v>9</v>
      </c>
      <c r="S3514">
        <v>10</v>
      </c>
      <c r="T3514">
        <v>8</v>
      </c>
      <c r="U3514">
        <v>10</v>
      </c>
      <c r="V3514" t="s">
        <v>123</v>
      </c>
      <c r="X3514">
        <v>3</v>
      </c>
      <c r="Y3514" t="s">
        <v>69</v>
      </c>
      <c r="AB3514">
        <v>5</v>
      </c>
      <c r="AE3514" s="16"/>
      <c r="AF3514" s="16"/>
      <c r="AG3514" s="16"/>
      <c r="AH3514" s="16"/>
      <c r="AI3514" s="16"/>
      <c r="AJ3514" s="16"/>
      <c r="AL3514" s="16"/>
      <c r="AM3514" s="16"/>
      <c r="AN3514" s="16"/>
      <c r="AO3514" s="16"/>
      <c r="AP3514" s="16"/>
      <c r="AQ3514" s="16"/>
      <c r="AR3514" s="16"/>
      <c r="AS3514" s="16"/>
      <c r="AT3514" s="16"/>
      <c r="AU3514">
        <v>0</v>
      </c>
      <c r="AV3514">
        <v>1</v>
      </c>
      <c r="AW3514">
        <v>0</v>
      </c>
      <c r="AX3514">
        <v>0</v>
      </c>
      <c r="AY3514">
        <v>0</v>
      </c>
      <c r="AZ3514">
        <v>0</v>
      </c>
    </row>
    <row r="3515" spans="1:52" x14ac:dyDescent="0.35">
      <c r="A3515">
        <v>18943</v>
      </c>
      <c r="B3515" t="s">
        <v>69</v>
      </c>
      <c r="C3515" t="s">
        <v>74</v>
      </c>
      <c r="D3515" t="s">
        <v>68</v>
      </c>
      <c r="E3515" t="s">
        <v>85</v>
      </c>
      <c r="F3515" t="s">
        <v>200</v>
      </c>
      <c r="G3515" t="s">
        <v>96</v>
      </c>
      <c r="H3515" t="s">
        <v>98</v>
      </c>
      <c r="I3515" t="s">
        <v>203</v>
      </c>
      <c r="J3515" t="s">
        <v>111</v>
      </c>
      <c r="K3515" t="s">
        <v>204</v>
      </c>
      <c r="L3515">
        <v>9</v>
      </c>
      <c r="X3515" s="16"/>
      <c r="Y3515" t="s">
        <v>68</v>
      </c>
      <c r="Z3515">
        <v>7</v>
      </c>
      <c r="AA3515">
        <v>5</v>
      </c>
      <c r="AB3515">
        <v>4</v>
      </c>
      <c r="AC3515">
        <v>8</v>
      </c>
      <c r="AD3515" t="s">
        <v>128</v>
      </c>
      <c r="AE3515" s="16">
        <v>2</v>
      </c>
      <c r="AF3515" s="16">
        <v>1</v>
      </c>
      <c r="AG3515" s="16">
        <v>2</v>
      </c>
      <c r="AH3515" s="16">
        <v>1</v>
      </c>
      <c r="AI3515" s="16">
        <v>4</v>
      </c>
      <c r="AJ3515" s="16"/>
      <c r="AK3515">
        <v>8</v>
      </c>
      <c r="AL3515" s="16">
        <v>8</v>
      </c>
      <c r="AM3515" s="16">
        <v>7</v>
      </c>
      <c r="AN3515" s="16">
        <v>10</v>
      </c>
      <c r="AO3515" s="16">
        <v>7</v>
      </c>
      <c r="AP3515" s="16">
        <v>10</v>
      </c>
      <c r="AQ3515" s="16">
        <v>4</v>
      </c>
      <c r="AR3515" s="16">
        <v>3</v>
      </c>
      <c r="AS3515" s="16">
        <v>2</v>
      </c>
      <c r="AT3515" s="16">
        <v>1</v>
      </c>
      <c r="AU3515">
        <v>0</v>
      </c>
      <c r="AV3515">
        <v>0</v>
      </c>
      <c r="AW3515">
        <v>1</v>
      </c>
      <c r="AX3515">
        <v>0</v>
      </c>
      <c r="AY3515">
        <v>1</v>
      </c>
      <c r="AZ3515">
        <v>0</v>
      </c>
    </row>
    <row r="3516" spans="1:52" x14ac:dyDescent="0.35">
      <c r="A3516">
        <v>18949</v>
      </c>
      <c r="B3516" t="s">
        <v>69</v>
      </c>
      <c r="C3516" t="s">
        <v>74</v>
      </c>
      <c r="D3516" t="s">
        <v>68</v>
      </c>
      <c r="E3516" t="s">
        <v>84</v>
      </c>
      <c r="F3516" t="s">
        <v>208</v>
      </c>
      <c r="G3516" t="s">
        <v>93</v>
      </c>
      <c r="H3516" t="s">
        <v>98</v>
      </c>
      <c r="I3516" t="s">
        <v>209</v>
      </c>
      <c r="J3516" t="s">
        <v>110</v>
      </c>
      <c r="K3516" t="s">
        <v>116</v>
      </c>
      <c r="L3516">
        <v>7</v>
      </c>
      <c r="P3516">
        <v>8</v>
      </c>
      <c r="Q3516">
        <v>9</v>
      </c>
      <c r="R3516">
        <v>8</v>
      </c>
      <c r="S3516">
        <v>9</v>
      </c>
      <c r="T3516">
        <v>9</v>
      </c>
      <c r="U3516">
        <v>9</v>
      </c>
      <c r="V3516" t="s">
        <v>124</v>
      </c>
      <c r="X3516">
        <v>4</v>
      </c>
      <c r="Y3516" t="s">
        <v>69</v>
      </c>
      <c r="AB3516">
        <v>5</v>
      </c>
      <c r="AE3516" s="16"/>
      <c r="AF3516" s="16"/>
      <c r="AG3516" s="16"/>
      <c r="AH3516" s="16"/>
      <c r="AI3516" s="16"/>
      <c r="AJ3516" s="16"/>
      <c r="AL3516" s="16"/>
      <c r="AM3516" s="16"/>
      <c r="AN3516" s="16"/>
      <c r="AO3516" s="16"/>
      <c r="AP3516" s="16"/>
      <c r="AQ3516" s="16"/>
      <c r="AR3516" s="16"/>
      <c r="AS3516" s="16"/>
      <c r="AT3516" s="16"/>
      <c r="AU3516">
        <v>0</v>
      </c>
      <c r="AV3516">
        <v>0</v>
      </c>
      <c r="AW3516">
        <v>0</v>
      </c>
      <c r="AX3516">
        <v>0</v>
      </c>
      <c r="AY3516">
        <v>1</v>
      </c>
      <c r="AZ3516">
        <v>0</v>
      </c>
    </row>
    <row r="3517" spans="1:52" x14ac:dyDescent="0.35">
      <c r="A3517">
        <v>18950</v>
      </c>
      <c r="B3517" t="s">
        <v>69</v>
      </c>
      <c r="C3517" t="s">
        <v>74</v>
      </c>
      <c r="D3517" t="s">
        <v>68</v>
      </c>
      <c r="E3517" t="s">
        <v>86</v>
      </c>
      <c r="F3517" t="s">
        <v>198</v>
      </c>
      <c r="G3517" t="s">
        <v>95</v>
      </c>
      <c r="H3517" t="s">
        <v>98</v>
      </c>
      <c r="I3517" t="s">
        <v>205</v>
      </c>
      <c r="J3517" t="s">
        <v>110</v>
      </c>
      <c r="K3517" t="s">
        <v>204</v>
      </c>
      <c r="L3517">
        <v>8</v>
      </c>
      <c r="P3517">
        <v>9</v>
      </c>
      <c r="Q3517">
        <v>10</v>
      </c>
      <c r="R3517">
        <v>9</v>
      </c>
      <c r="S3517">
        <v>8</v>
      </c>
      <c r="T3517">
        <v>10</v>
      </c>
      <c r="U3517">
        <v>10</v>
      </c>
      <c r="V3517" t="s">
        <v>123</v>
      </c>
      <c r="X3517">
        <v>5</v>
      </c>
      <c r="Y3517" t="s">
        <v>69</v>
      </c>
      <c r="AB3517">
        <v>5</v>
      </c>
      <c r="AE3517" s="16"/>
      <c r="AF3517" s="16"/>
      <c r="AG3517" s="16"/>
      <c r="AH3517" s="16"/>
      <c r="AI3517" s="16"/>
      <c r="AJ3517" s="16"/>
      <c r="AL3517" s="16"/>
      <c r="AM3517" s="16"/>
      <c r="AN3517" s="16"/>
      <c r="AO3517" s="16"/>
      <c r="AP3517" s="16"/>
      <c r="AQ3517" s="16"/>
      <c r="AR3517" s="16"/>
      <c r="AS3517" s="16"/>
      <c r="AT3517" s="16"/>
      <c r="AU3517">
        <v>1</v>
      </c>
      <c r="AV3517">
        <v>1</v>
      </c>
      <c r="AW3517">
        <v>0</v>
      </c>
      <c r="AX3517">
        <v>0</v>
      </c>
      <c r="AY3517">
        <v>0</v>
      </c>
      <c r="AZ3517">
        <v>0</v>
      </c>
    </row>
    <row r="3518" spans="1:52" x14ac:dyDescent="0.35">
      <c r="A3518">
        <v>18951</v>
      </c>
      <c r="B3518" t="s">
        <v>69</v>
      </c>
      <c r="C3518" t="s">
        <v>74</v>
      </c>
      <c r="D3518" t="s">
        <v>68</v>
      </c>
      <c r="E3518" t="s">
        <v>80</v>
      </c>
      <c r="F3518" t="s">
        <v>198</v>
      </c>
      <c r="G3518" t="s">
        <v>96</v>
      </c>
      <c r="H3518" t="s">
        <v>97</v>
      </c>
      <c r="I3518" t="s">
        <v>201</v>
      </c>
      <c r="J3518" t="s">
        <v>110</v>
      </c>
      <c r="K3518" t="s">
        <v>116</v>
      </c>
      <c r="L3518">
        <v>9</v>
      </c>
      <c r="P3518">
        <v>9</v>
      </c>
      <c r="Q3518">
        <v>9</v>
      </c>
      <c r="R3518">
        <v>10</v>
      </c>
      <c r="S3518">
        <v>10</v>
      </c>
      <c r="T3518">
        <v>10</v>
      </c>
      <c r="U3518">
        <v>9</v>
      </c>
      <c r="V3518" t="s">
        <v>123</v>
      </c>
      <c r="X3518">
        <v>3</v>
      </c>
      <c r="Y3518" t="s">
        <v>69</v>
      </c>
      <c r="AB3518">
        <v>4</v>
      </c>
      <c r="AE3518" s="16"/>
      <c r="AF3518" s="16"/>
      <c r="AG3518" s="16"/>
      <c r="AH3518" s="16"/>
      <c r="AI3518" s="16"/>
      <c r="AJ3518" s="16"/>
      <c r="AL3518" s="16"/>
      <c r="AM3518" s="16"/>
      <c r="AN3518" s="16"/>
      <c r="AO3518" s="16"/>
      <c r="AP3518" s="16"/>
      <c r="AQ3518" s="16"/>
      <c r="AR3518" s="16"/>
      <c r="AS3518" s="16"/>
      <c r="AT3518" s="16"/>
      <c r="AU3518">
        <v>1</v>
      </c>
      <c r="AV3518">
        <v>0</v>
      </c>
      <c r="AW3518">
        <v>0</v>
      </c>
      <c r="AX3518">
        <v>1</v>
      </c>
      <c r="AY3518">
        <v>0</v>
      </c>
      <c r="AZ3518">
        <v>0</v>
      </c>
    </row>
    <row r="3519" spans="1:52" x14ac:dyDescent="0.35">
      <c r="A3519">
        <v>18952</v>
      </c>
      <c r="B3519" t="s">
        <v>69</v>
      </c>
      <c r="C3519" t="s">
        <v>74</v>
      </c>
      <c r="D3519" t="s">
        <v>68</v>
      </c>
      <c r="E3519" t="s">
        <v>86</v>
      </c>
      <c r="F3519" t="s">
        <v>198</v>
      </c>
      <c r="G3519" t="s">
        <v>95</v>
      </c>
      <c r="H3519" t="s">
        <v>98</v>
      </c>
      <c r="I3519" t="s">
        <v>209</v>
      </c>
      <c r="J3519" t="s">
        <v>111</v>
      </c>
      <c r="K3519" t="s">
        <v>204</v>
      </c>
      <c r="L3519">
        <v>8</v>
      </c>
      <c r="X3519" s="16"/>
      <c r="Y3519" t="s">
        <v>68</v>
      </c>
      <c r="Z3519">
        <v>8</v>
      </c>
      <c r="AA3519">
        <v>5</v>
      </c>
      <c r="AB3519">
        <v>4</v>
      </c>
      <c r="AC3519">
        <v>9</v>
      </c>
      <c r="AD3519" t="s">
        <v>129</v>
      </c>
      <c r="AE3519" s="16">
        <v>4</v>
      </c>
      <c r="AF3519" s="16">
        <v>3</v>
      </c>
      <c r="AG3519" s="16">
        <v>4</v>
      </c>
      <c r="AH3519" s="16">
        <v>3</v>
      </c>
      <c r="AI3519" s="16"/>
      <c r="AJ3519" s="16">
        <v>2</v>
      </c>
      <c r="AK3519">
        <v>9</v>
      </c>
      <c r="AL3519" s="16">
        <v>10</v>
      </c>
      <c r="AM3519" s="16">
        <v>7</v>
      </c>
      <c r="AN3519" s="16">
        <v>7</v>
      </c>
      <c r="AO3519" s="16">
        <v>9</v>
      </c>
      <c r="AP3519" s="16">
        <v>7</v>
      </c>
      <c r="AQ3519" s="16">
        <v>2</v>
      </c>
      <c r="AR3519" s="16">
        <v>4</v>
      </c>
      <c r="AS3519" s="16">
        <v>1</v>
      </c>
      <c r="AT3519" s="16">
        <v>3</v>
      </c>
      <c r="AU3519">
        <v>0</v>
      </c>
      <c r="AV3519">
        <v>0</v>
      </c>
      <c r="AW3519">
        <v>1</v>
      </c>
      <c r="AX3519">
        <v>1</v>
      </c>
      <c r="AY3519">
        <v>0</v>
      </c>
      <c r="AZ3519">
        <v>0</v>
      </c>
    </row>
    <row r="3520" spans="1:52" x14ac:dyDescent="0.35">
      <c r="A3520">
        <v>18953</v>
      </c>
      <c r="B3520" t="s">
        <v>69</v>
      </c>
      <c r="C3520" t="s">
        <v>74</v>
      </c>
      <c r="D3520" t="s">
        <v>68</v>
      </c>
      <c r="E3520" t="s">
        <v>80</v>
      </c>
      <c r="F3520" t="s">
        <v>196</v>
      </c>
      <c r="G3520" t="s">
        <v>95</v>
      </c>
      <c r="H3520" t="s">
        <v>97</v>
      </c>
      <c r="I3520" t="s">
        <v>209</v>
      </c>
      <c r="J3520" t="s">
        <v>111</v>
      </c>
      <c r="K3520" t="s">
        <v>202</v>
      </c>
      <c r="L3520">
        <v>7</v>
      </c>
      <c r="X3520" s="16"/>
      <c r="Y3520" t="s">
        <v>69</v>
      </c>
      <c r="AB3520">
        <v>4</v>
      </c>
      <c r="AE3520" s="16"/>
      <c r="AF3520" s="16"/>
      <c r="AG3520" s="16"/>
      <c r="AH3520" s="16"/>
      <c r="AI3520" s="16"/>
      <c r="AJ3520" s="16"/>
      <c r="AK3520">
        <v>7</v>
      </c>
      <c r="AL3520" s="16">
        <v>9</v>
      </c>
      <c r="AM3520" s="16">
        <v>10</v>
      </c>
      <c r="AN3520" s="16">
        <v>6</v>
      </c>
      <c r="AO3520" s="16">
        <v>7</v>
      </c>
      <c r="AP3520" s="16">
        <v>9</v>
      </c>
      <c r="AQ3520" s="16">
        <v>1</v>
      </c>
      <c r="AR3520" s="16">
        <v>2</v>
      </c>
      <c r="AS3520" s="16">
        <v>3</v>
      </c>
      <c r="AT3520" s="16">
        <v>4</v>
      </c>
      <c r="AU3520">
        <v>1</v>
      </c>
      <c r="AV3520">
        <v>1</v>
      </c>
      <c r="AW3520">
        <v>1</v>
      </c>
      <c r="AX3520">
        <v>1</v>
      </c>
      <c r="AY3520">
        <v>0</v>
      </c>
      <c r="AZ3520">
        <v>0</v>
      </c>
    </row>
    <row r="3521" spans="1:52" x14ac:dyDescent="0.35">
      <c r="A3521">
        <v>18954</v>
      </c>
      <c r="B3521" t="s">
        <v>69</v>
      </c>
      <c r="C3521" t="s">
        <v>74</v>
      </c>
      <c r="D3521" t="s">
        <v>68</v>
      </c>
      <c r="E3521" t="s">
        <v>81</v>
      </c>
      <c r="F3521" t="s">
        <v>198</v>
      </c>
      <c r="G3521" t="s">
        <v>96</v>
      </c>
      <c r="H3521" t="s">
        <v>98</v>
      </c>
      <c r="I3521" t="s">
        <v>207</v>
      </c>
      <c r="J3521" t="s">
        <v>111</v>
      </c>
      <c r="K3521" t="s">
        <v>116</v>
      </c>
      <c r="L3521">
        <v>7</v>
      </c>
      <c r="X3521" s="16"/>
      <c r="Y3521" t="s">
        <v>69</v>
      </c>
      <c r="AB3521">
        <v>5</v>
      </c>
      <c r="AE3521" s="16"/>
      <c r="AF3521" s="16"/>
      <c r="AG3521" s="16"/>
      <c r="AH3521" s="16"/>
      <c r="AI3521" s="16"/>
      <c r="AJ3521" s="16"/>
      <c r="AK3521">
        <v>6</v>
      </c>
      <c r="AL3521" s="16">
        <v>7</v>
      </c>
      <c r="AM3521" s="16">
        <v>7</v>
      </c>
      <c r="AN3521" s="16">
        <v>4</v>
      </c>
      <c r="AO3521" s="16">
        <v>7</v>
      </c>
      <c r="AP3521" s="16">
        <v>8</v>
      </c>
      <c r="AQ3521" s="16">
        <v>3</v>
      </c>
      <c r="AR3521" s="16">
        <v>4</v>
      </c>
      <c r="AS3521" s="16">
        <v>1</v>
      </c>
      <c r="AT3521" s="16">
        <v>2</v>
      </c>
      <c r="AU3521">
        <v>1</v>
      </c>
      <c r="AV3521">
        <v>0</v>
      </c>
      <c r="AW3521">
        <v>0</v>
      </c>
      <c r="AX3521">
        <v>0</v>
      </c>
      <c r="AY3521">
        <v>0</v>
      </c>
      <c r="AZ3521">
        <v>0</v>
      </c>
    </row>
    <row r="3522" spans="1:52" x14ac:dyDescent="0.35">
      <c r="A3522">
        <v>18955</v>
      </c>
      <c r="B3522" t="s">
        <v>69</v>
      </c>
      <c r="C3522" t="s">
        <v>74</v>
      </c>
      <c r="D3522" t="s">
        <v>68</v>
      </c>
      <c r="E3522" t="s">
        <v>80</v>
      </c>
      <c r="F3522" t="s">
        <v>200</v>
      </c>
      <c r="G3522" t="s">
        <v>93</v>
      </c>
      <c r="H3522" t="s">
        <v>98</v>
      </c>
      <c r="I3522" t="s">
        <v>203</v>
      </c>
      <c r="J3522" t="s">
        <v>110</v>
      </c>
      <c r="K3522" t="s">
        <v>204</v>
      </c>
      <c r="L3522">
        <v>9</v>
      </c>
      <c r="P3522">
        <v>8</v>
      </c>
      <c r="Q3522">
        <v>9</v>
      </c>
      <c r="R3522">
        <v>8</v>
      </c>
      <c r="S3522">
        <v>8</v>
      </c>
      <c r="T3522">
        <v>9</v>
      </c>
      <c r="U3522">
        <v>9</v>
      </c>
      <c r="V3522" t="s">
        <v>124</v>
      </c>
      <c r="X3522">
        <v>5</v>
      </c>
      <c r="Y3522" t="s">
        <v>69</v>
      </c>
      <c r="AB3522">
        <v>4</v>
      </c>
      <c r="AE3522" s="16"/>
      <c r="AF3522" s="16"/>
      <c r="AG3522" s="16"/>
      <c r="AH3522" s="16"/>
      <c r="AI3522" s="16"/>
      <c r="AJ3522" s="16"/>
      <c r="AL3522" s="16"/>
      <c r="AM3522" s="16"/>
      <c r="AN3522" s="16"/>
      <c r="AO3522" s="16"/>
      <c r="AP3522" s="16"/>
      <c r="AQ3522" s="16"/>
      <c r="AR3522" s="16"/>
      <c r="AS3522" s="16"/>
      <c r="AT3522" s="16"/>
      <c r="AU3522">
        <v>0</v>
      </c>
      <c r="AV3522">
        <v>1</v>
      </c>
      <c r="AW3522">
        <v>1</v>
      </c>
      <c r="AX3522">
        <v>1</v>
      </c>
      <c r="AY3522">
        <v>0</v>
      </c>
      <c r="AZ3522">
        <v>0</v>
      </c>
    </row>
    <row r="3523" spans="1:52" x14ac:dyDescent="0.35">
      <c r="A3523">
        <v>18960</v>
      </c>
      <c r="B3523" t="s">
        <v>69</v>
      </c>
      <c r="C3523" t="s">
        <v>74</v>
      </c>
      <c r="D3523" t="s">
        <v>68</v>
      </c>
      <c r="E3523" t="s">
        <v>84</v>
      </c>
      <c r="F3523" t="s">
        <v>198</v>
      </c>
      <c r="G3523" t="s">
        <v>95</v>
      </c>
      <c r="H3523" t="s">
        <v>98</v>
      </c>
      <c r="I3523" t="s">
        <v>207</v>
      </c>
      <c r="J3523" t="s">
        <v>110</v>
      </c>
      <c r="K3523" t="s">
        <v>204</v>
      </c>
      <c r="L3523">
        <v>10</v>
      </c>
      <c r="P3523">
        <v>7</v>
      </c>
      <c r="Q3523">
        <v>9</v>
      </c>
      <c r="R3523">
        <v>4</v>
      </c>
      <c r="S3523">
        <v>9</v>
      </c>
      <c r="T3523">
        <v>9</v>
      </c>
      <c r="U3523">
        <v>9</v>
      </c>
      <c r="V3523" t="s">
        <v>122</v>
      </c>
      <c r="X3523">
        <v>5</v>
      </c>
      <c r="Y3523" t="s">
        <v>69</v>
      </c>
      <c r="AB3523">
        <v>4</v>
      </c>
      <c r="AE3523" s="16"/>
      <c r="AF3523" s="16"/>
      <c r="AG3523" s="16"/>
      <c r="AH3523" s="16"/>
      <c r="AI3523" s="16"/>
      <c r="AJ3523" s="16"/>
      <c r="AL3523" s="16"/>
      <c r="AM3523" s="16"/>
      <c r="AN3523" s="16"/>
      <c r="AO3523" s="16"/>
      <c r="AP3523" s="16"/>
      <c r="AQ3523" s="16"/>
      <c r="AR3523" s="16"/>
      <c r="AS3523" s="16"/>
      <c r="AT3523" s="16"/>
      <c r="AU3523">
        <v>1</v>
      </c>
      <c r="AV3523">
        <v>0</v>
      </c>
      <c r="AW3523">
        <v>0</v>
      </c>
      <c r="AX3523">
        <v>0</v>
      </c>
      <c r="AY3523">
        <v>0</v>
      </c>
      <c r="AZ3523">
        <v>0</v>
      </c>
    </row>
    <row r="3524" spans="1:52" x14ac:dyDescent="0.35">
      <c r="A3524">
        <v>18961</v>
      </c>
      <c r="B3524" t="s">
        <v>69</v>
      </c>
      <c r="C3524" t="s">
        <v>74</v>
      </c>
      <c r="D3524" t="s">
        <v>68</v>
      </c>
      <c r="E3524" t="s">
        <v>79</v>
      </c>
      <c r="F3524" t="s">
        <v>196</v>
      </c>
      <c r="G3524" t="s">
        <v>95</v>
      </c>
      <c r="H3524" t="s">
        <v>98</v>
      </c>
      <c r="I3524" t="s">
        <v>205</v>
      </c>
      <c r="J3524" t="s">
        <v>111</v>
      </c>
      <c r="K3524" t="s">
        <v>204</v>
      </c>
      <c r="L3524">
        <v>8</v>
      </c>
      <c r="X3524" s="16"/>
      <c r="Y3524" t="s">
        <v>68</v>
      </c>
      <c r="Z3524">
        <v>9</v>
      </c>
      <c r="AA3524">
        <v>5</v>
      </c>
      <c r="AB3524">
        <v>3</v>
      </c>
      <c r="AC3524">
        <v>10</v>
      </c>
      <c r="AD3524" t="s">
        <v>129</v>
      </c>
      <c r="AE3524" s="16">
        <v>4</v>
      </c>
      <c r="AF3524" s="16">
        <v>3</v>
      </c>
      <c r="AG3524" s="16">
        <v>5</v>
      </c>
      <c r="AH3524" s="16">
        <v>5</v>
      </c>
      <c r="AI3524" s="16"/>
      <c r="AJ3524" s="16">
        <v>3</v>
      </c>
      <c r="AK3524">
        <v>9</v>
      </c>
      <c r="AL3524" s="16">
        <v>9</v>
      </c>
      <c r="AM3524" s="16">
        <v>8</v>
      </c>
      <c r="AN3524" s="16">
        <v>9</v>
      </c>
      <c r="AO3524" s="16">
        <v>10</v>
      </c>
      <c r="AP3524" s="16">
        <v>8</v>
      </c>
      <c r="AQ3524" s="16">
        <v>1</v>
      </c>
      <c r="AR3524" s="16">
        <v>4</v>
      </c>
      <c r="AS3524" s="16">
        <v>2</v>
      </c>
      <c r="AT3524" s="16">
        <v>3</v>
      </c>
      <c r="AU3524">
        <v>1</v>
      </c>
      <c r="AV3524">
        <v>1</v>
      </c>
      <c r="AW3524">
        <v>0</v>
      </c>
      <c r="AX3524">
        <v>1</v>
      </c>
      <c r="AY3524">
        <v>0</v>
      </c>
      <c r="AZ3524">
        <v>0</v>
      </c>
    </row>
    <row r="3525" spans="1:52" x14ac:dyDescent="0.35">
      <c r="A3525">
        <v>18963</v>
      </c>
      <c r="B3525" t="s">
        <v>69</v>
      </c>
      <c r="C3525" t="s">
        <v>74</v>
      </c>
      <c r="D3525" t="s">
        <v>68</v>
      </c>
      <c r="E3525" t="s">
        <v>81</v>
      </c>
      <c r="F3525" t="s">
        <v>208</v>
      </c>
      <c r="G3525" t="s">
        <v>93</v>
      </c>
      <c r="H3525" t="s">
        <v>98</v>
      </c>
      <c r="I3525" t="s">
        <v>201</v>
      </c>
      <c r="J3525" t="s">
        <v>111</v>
      </c>
      <c r="K3525" t="s">
        <v>202</v>
      </c>
      <c r="L3525">
        <v>8</v>
      </c>
      <c r="X3525" s="16"/>
      <c r="Y3525" t="s">
        <v>68</v>
      </c>
      <c r="Z3525">
        <v>7</v>
      </c>
      <c r="AA3525">
        <v>4</v>
      </c>
      <c r="AB3525">
        <v>3</v>
      </c>
      <c r="AC3525">
        <v>10</v>
      </c>
      <c r="AD3525" t="s">
        <v>129</v>
      </c>
      <c r="AE3525" s="16">
        <v>4</v>
      </c>
      <c r="AF3525" s="16">
        <v>2</v>
      </c>
      <c r="AG3525" s="16">
        <v>4</v>
      </c>
      <c r="AH3525" s="16">
        <v>4</v>
      </c>
      <c r="AI3525" s="16"/>
      <c r="AJ3525" s="16">
        <v>2</v>
      </c>
      <c r="AK3525">
        <v>7</v>
      </c>
      <c r="AL3525" s="16">
        <v>9</v>
      </c>
      <c r="AM3525" s="16">
        <v>7</v>
      </c>
      <c r="AN3525" s="16">
        <v>8</v>
      </c>
      <c r="AO3525" s="16">
        <v>9</v>
      </c>
      <c r="AP3525" s="16">
        <v>7</v>
      </c>
      <c r="AQ3525" s="16">
        <v>1</v>
      </c>
      <c r="AR3525" s="16">
        <v>4</v>
      </c>
      <c r="AS3525" s="16">
        <v>2</v>
      </c>
      <c r="AT3525" s="16">
        <v>3</v>
      </c>
      <c r="AU3525">
        <v>0</v>
      </c>
      <c r="AV3525">
        <v>0</v>
      </c>
      <c r="AW3525">
        <v>1</v>
      </c>
      <c r="AX3525">
        <v>0</v>
      </c>
      <c r="AY3525">
        <v>0</v>
      </c>
      <c r="AZ3525">
        <v>0</v>
      </c>
    </row>
    <row r="3526" spans="1:52" x14ac:dyDescent="0.35">
      <c r="A3526">
        <v>18964</v>
      </c>
      <c r="B3526" t="s">
        <v>69</v>
      </c>
      <c r="C3526" t="s">
        <v>74</v>
      </c>
      <c r="D3526" t="s">
        <v>68</v>
      </c>
      <c r="E3526" t="s">
        <v>81</v>
      </c>
      <c r="F3526" t="s">
        <v>200</v>
      </c>
      <c r="G3526" t="s">
        <v>96</v>
      </c>
      <c r="H3526" t="s">
        <v>100</v>
      </c>
      <c r="I3526" t="s">
        <v>206</v>
      </c>
      <c r="J3526" t="s">
        <v>111</v>
      </c>
      <c r="K3526" t="s">
        <v>204</v>
      </c>
      <c r="L3526">
        <v>5</v>
      </c>
      <c r="X3526" s="16"/>
      <c r="Y3526" t="s">
        <v>69</v>
      </c>
      <c r="AB3526">
        <v>2</v>
      </c>
      <c r="AE3526" s="16"/>
      <c r="AF3526" s="16"/>
      <c r="AG3526" s="16"/>
      <c r="AH3526" s="16"/>
      <c r="AI3526" s="16"/>
      <c r="AJ3526" s="16"/>
      <c r="AK3526">
        <v>4</v>
      </c>
      <c r="AL3526" s="16">
        <v>3</v>
      </c>
      <c r="AM3526" s="16">
        <v>3</v>
      </c>
      <c r="AN3526" s="16">
        <v>3</v>
      </c>
      <c r="AO3526" s="16">
        <v>4</v>
      </c>
      <c r="AP3526" s="16">
        <v>5</v>
      </c>
      <c r="AQ3526" s="16">
        <v>1</v>
      </c>
      <c r="AR3526" s="16">
        <v>4</v>
      </c>
      <c r="AS3526" s="16">
        <v>3</v>
      </c>
      <c r="AT3526" s="16">
        <v>2</v>
      </c>
      <c r="AU3526">
        <v>0</v>
      </c>
      <c r="AV3526">
        <v>0</v>
      </c>
      <c r="AW3526">
        <v>1</v>
      </c>
      <c r="AX3526">
        <v>1</v>
      </c>
      <c r="AY3526">
        <v>0</v>
      </c>
      <c r="AZ3526">
        <v>0</v>
      </c>
    </row>
    <row r="3527" spans="1:52" x14ac:dyDescent="0.35">
      <c r="A3527">
        <v>18966</v>
      </c>
      <c r="B3527" t="s">
        <v>69</v>
      </c>
      <c r="C3527" t="s">
        <v>74</v>
      </c>
      <c r="D3527" t="s">
        <v>68</v>
      </c>
      <c r="E3527" t="s">
        <v>77</v>
      </c>
      <c r="F3527" t="s">
        <v>198</v>
      </c>
      <c r="G3527" t="s">
        <v>95</v>
      </c>
      <c r="H3527" t="s">
        <v>97</v>
      </c>
      <c r="I3527" t="s">
        <v>209</v>
      </c>
      <c r="J3527" t="s">
        <v>112</v>
      </c>
      <c r="K3527" t="s">
        <v>202</v>
      </c>
      <c r="L3527">
        <v>9</v>
      </c>
      <c r="X3527" s="16"/>
      <c r="Y3527" t="s">
        <v>69</v>
      </c>
      <c r="AB3527">
        <v>5</v>
      </c>
      <c r="AE3527" s="16"/>
      <c r="AF3527" s="16"/>
      <c r="AG3527" s="16"/>
      <c r="AH3527" s="16"/>
      <c r="AI3527" s="16"/>
      <c r="AJ3527" s="16"/>
      <c r="AK3527">
        <v>10</v>
      </c>
      <c r="AL3527" s="16">
        <v>8</v>
      </c>
      <c r="AM3527" s="16">
        <v>8</v>
      </c>
      <c r="AN3527" s="16">
        <v>9</v>
      </c>
      <c r="AO3527" s="16">
        <v>7</v>
      </c>
      <c r="AP3527" s="16">
        <v>8</v>
      </c>
      <c r="AQ3527" s="16">
        <v>1</v>
      </c>
      <c r="AR3527" s="16">
        <v>3</v>
      </c>
      <c r="AS3527" s="16">
        <v>2</v>
      </c>
      <c r="AT3527" s="16">
        <v>4</v>
      </c>
      <c r="AU3527">
        <v>0</v>
      </c>
      <c r="AV3527">
        <v>0</v>
      </c>
      <c r="AW3527">
        <v>1</v>
      </c>
      <c r="AX3527">
        <v>0</v>
      </c>
      <c r="AY3527">
        <v>0</v>
      </c>
      <c r="AZ3527">
        <v>0</v>
      </c>
    </row>
    <row r="3528" spans="1:52" x14ac:dyDescent="0.35">
      <c r="A3528">
        <v>18968</v>
      </c>
      <c r="B3528" t="s">
        <v>69</v>
      </c>
      <c r="C3528" t="s">
        <v>74</v>
      </c>
      <c r="D3528" t="s">
        <v>68</v>
      </c>
      <c r="E3528" t="s">
        <v>75</v>
      </c>
      <c r="F3528" t="s">
        <v>200</v>
      </c>
      <c r="G3528" t="s">
        <v>95</v>
      </c>
      <c r="H3528" t="s">
        <v>97</v>
      </c>
      <c r="I3528" t="s">
        <v>205</v>
      </c>
      <c r="J3528" t="s">
        <v>111</v>
      </c>
      <c r="K3528" t="s">
        <v>204</v>
      </c>
      <c r="L3528">
        <v>10</v>
      </c>
      <c r="X3528" s="16"/>
      <c r="Y3528" t="s">
        <v>68</v>
      </c>
      <c r="Z3528">
        <v>10</v>
      </c>
      <c r="AA3528">
        <v>5</v>
      </c>
      <c r="AB3528">
        <v>5</v>
      </c>
      <c r="AC3528">
        <v>9</v>
      </c>
      <c r="AD3528" t="s">
        <v>129</v>
      </c>
      <c r="AE3528" s="16">
        <v>4</v>
      </c>
      <c r="AF3528" s="16">
        <v>4</v>
      </c>
      <c r="AG3528" s="16">
        <v>4</v>
      </c>
      <c r="AH3528" s="16">
        <v>5</v>
      </c>
      <c r="AI3528" s="16"/>
      <c r="AJ3528" s="16">
        <v>3</v>
      </c>
      <c r="AK3528">
        <v>9</v>
      </c>
      <c r="AL3528" s="16">
        <v>7</v>
      </c>
      <c r="AM3528" s="16">
        <v>7</v>
      </c>
      <c r="AN3528" s="16">
        <v>7</v>
      </c>
      <c r="AO3528" s="16">
        <v>9</v>
      </c>
      <c r="AP3528" s="16">
        <v>8</v>
      </c>
      <c r="AQ3528" s="16">
        <v>1</v>
      </c>
      <c r="AR3528" s="16">
        <v>3</v>
      </c>
      <c r="AS3528" s="16">
        <v>2</v>
      </c>
      <c r="AT3528" s="16">
        <v>4</v>
      </c>
      <c r="AU3528">
        <v>1</v>
      </c>
      <c r="AV3528">
        <v>1</v>
      </c>
      <c r="AW3528">
        <v>1</v>
      </c>
      <c r="AX3528">
        <v>1</v>
      </c>
      <c r="AY3528">
        <v>0</v>
      </c>
      <c r="AZ3528">
        <v>0</v>
      </c>
    </row>
    <row r="3529" spans="1:52" x14ac:dyDescent="0.35">
      <c r="A3529">
        <v>18969</v>
      </c>
      <c r="B3529" t="s">
        <v>69</v>
      </c>
      <c r="C3529" t="s">
        <v>74</v>
      </c>
      <c r="D3529" t="s">
        <v>68</v>
      </c>
      <c r="E3529" t="s">
        <v>84</v>
      </c>
      <c r="F3529" t="s">
        <v>196</v>
      </c>
      <c r="G3529" t="s">
        <v>95</v>
      </c>
      <c r="H3529" t="s">
        <v>98</v>
      </c>
      <c r="I3529" t="s">
        <v>209</v>
      </c>
      <c r="J3529" t="s">
        <v>111</v>
      </c>
      <c r="K3529" t="s">
        <v>113</v>
      </c>
      <c r="L3529">
        <v>9</v>
      </c>
      <c r="X3529" s="16"/>
      <c r="Y3529" t="s">
        <v>69</v>
      </c>
      <c r="AB3529">
        <v>4</v>
      </c>
      <c r="AE3529" s="16"/>
      <c r="AF3529" s="16"/>
      <c r="AG3529" s="16"/>
      <c r="AH3529" s="16"/>
      <c r="AI3529" s="16"/>
      <c r="AJ3529" s="16"/>
      <c r="AK3529">
        <v>10</v>
      </c>
      <c r="AL3529" s="16">
        <v>10</v>
      </c>
      <c r="AM3529" s="16">
        <v>10</v>
      </c>
      <c r="AN3529" s="16">
        <v>10</v>
      </c>
      <c r="AO3529" s="16">
        <v>10</v>
      </c>
      <c r="AP3529" s="16">
        <v>9</v>
      </c>
      <c r="AQ3529" s="16">
        <v>1</v>
      </c>
      <c r="AR3529" s="16">
        <v>4</v>
      </c>
      <c r="AS3529" s="16">
        <v>3</v>
      </c>
      <c r="AT3529" s="16">
        <v>2</v>
      </c>
      <c r="AU3529">
        <v>1</v>
      </c>
      <c r="AV3529">
        <v>0</v>
      </c>
      <c r="AW3529">
        <v>0</v>
      </c>
      <c r="AX3529">
        <v>0</v>
      </c>
      <c r="AY3529">
        <v>0</v>
      </c>
      <c r="AZ3529">
        <v>0</v>
      </c>
    </row>
    <row r="3530" spans="1:52" x14ac:dyDescent="0.35">
      <c r="A3530">
        <v>18972</v>
      </c>
      <c r="B3530" t="s">
        <v>69</v>
      </c>
      <c r="C3530" t="s">
        <v>74</v>
      </c>
      <c r="D3530" t="s">
        <v>68</v>
      </c>
      <c r="E3530" t="s">
        <v>85</v>
      </c>
      <c r="F3530" t="s">
        <v>198</v>
      </c>
      <c r="G3530" t="s">
        <v>93</v>
      </c>
      <c r="H3530" t="s">
        <v>98</v>
      </c>
      <c r="I3530" t="s">
        <v>207</v>
      </c>
      <c r="J3530" t="s">
        <v>111</v>
      </c>
      <c r="K3530" t="s">
        <v>202</v>
      </c>
      <c r="L3530">
        <v>8</v>
      </c>
      <c r="X3530" s="16"/>
      <c r="Y3530" t="s">
        <v>69</v>
      </c>
      <c r="AB3530">
        <v>3</v>
      </c>
      <c r="AE3530" s="16"/>
      <c r="AF3530" s="16"/>
      <c r="AG3530" s="16"/>
      <c r="AH3530" s="16"/>
      <c r="AI3530" s="16"/>
      <c r="AJ3530" s="16"/>
      <c r="AK3530">
        <v>7</v>
      </c>
      <c r="AL3530" s="16">
        <v>8</v>
      </c>
      <c r="AM3530" s="16">
        <v>8</v>
      </c>
      <c r="AN3530" s="16">
        <v>10</v>
      </c>
      <c r="AO3530" s="16">
        <v>7</v>
      </c>
      <c r="AP3530" s="16">
        <v>6</v>
      </c>
      <c r="AQ3530" s="16">
        <v>2</v>
      </c>
      <c r="AR3530" s="16">
        <v>1</v>
      </c>
      <c r="AS3530" s="16">
        <v>3</v>
      </c>
      <c r="AT3530" s="16">
        <v>4</v>
      </c>
      <c r="AU3530">
        <v>1</v>
      </c>
      <c r="AV3530">
        <v>0</v>
      </c>
      <c r="AW3530">
        <v>1</v>
      </c>
      <c r="AX3530">
        <v>0</v>
      </c>
      <c r="AY3530">
        <v>0</v>
      </c>
      <c r="AZ3530">
        <v>0</v>
      </c>
    </row>
    <row r="3531" spans="1:52" x14ac:dyDescent="0.35">
      <c r="A3531">
        <v>18973</v>
      </c>
      <c r="B3531" t="s">
        <v>69</v>
      </c>
      <c r="C3531" t="s">
        <v>74</v>
      </c>
      <c r="D3531" t="s">
        <v>68</v>
      </c>
      <c r="E3531" t="s">
        <v>81</v>
      </c>
      <c r="F3531" t="s">
        <v>198</v>
      </c>
      <c r="G3531" t="s">
        <v>95</v>
      </c>
      <c r="H3531" t="s">
        <v>97</v>
      </c>
      <c r="I3531" t="s">
        <v>205</v>
      </c>
      <c r="J3531" t="s">
        <v>111</v>
      </c>
      <c r="K3531" t="s">
        <v>204</v>
      </c>
      <c r="L3531">
        <v>9</v>
      </c>
      <c r="X3531" s="16"/>
      <c r="Y3531" t="s">
        <v>69</v>
      </c>
      <c r="AB3531">
        <v>5</v>
      </c>
      <c r="AE3531" s="16"/>
      <c r="AF3531" s="16"/>
      <c r="AG3531" s="16"/>
      <c r="AH3531" s="16"/>
      <c r="AI3531" s="16"/>
      <c r="AJ3531" s="16"/>
      <c r="AK3531">
        <v>10</v>
      </c>
      <c r="AL3531" s="16">
        <v>10</v>
      </c>
      <c r="AM3531" s="16">
        <v>8</v>
      </c>
      <c r="AN3531" s="16">
        <v>9</v>
      </c>
      <c r="AO3531" s="16">
        <v>7</v>
      </c>
      <c r="AP3531" s="16">
        <v>7</v>
      </c>
      <c r="AQ3531" s="16">
        <v>3</v>
      </c>
      <c r="AR3531" s="16">
        <v>4</v>
      </c>
      <c r="AS3531" s="16">
        <v>2</v>
      </c>
      <c r="AT3531" s="16">
        <v>1</v>
      </c>
      <c r="AU3531">
        <v>1</v>
      </c>
      <c r="AV3531">
        <v>1</v>
      </c>
      <c r="AW3531">
        <v>0</v>
      </c>
      <c r="AX3531">
        <v>1</v>
      </c>
      <c r="AY3531">
        <v>0</v>
      </c>
      <c r="AZ3531">
        <v>0</v>
      </c>
    </row>
    <row r="3532" spans="1:52" x14ac:dyDescent="0.35">
      <c r="A3532">
        <v>18974</v>
      </c>
      <c r="B3532" t="s">
        <v>69</v>
      </c>
      <c r="C3532" t="s">
        <v>74</v>
      </c>
      <c r="D3532" t="s">
        <v>68</v>
      </c>
      <c r="E3532" t="s">
        <v>75</v>
      </c>
      <c r="F3532" t="s">
        <v>198</v>
      </c>
      <c r="G3532" t="s">
        <v>96</v>
      </c>
      <c r="H3532" t="s">
        <v>97</v>
      </c>
      <c r="I3532" t="s">
        <v>197</v>
      </c>
      <c r="J3532" t="s">
        <v>111</v>
      </c>
      <c r="K3532" t="s">
        <v>202</v>
      </c>
      <c r="L3532">
        <v>5</v>
      </c>
      <c r="X3532" s="16"/>
      <c r="Y3532" t="s">
        <v>69</v>
      </c>
      <c r="AB3532">
        <v>3</v>
      </c>
      <c r="AE3532" s="16"/>
      <c r="AF3532" s="16"/>
      <c r="AG3532" s="16"/>
      <c r="AH3532" s="16"/>
      <c r="AI3532" s="16"/>
      <c r="AJ3532" s="16"/>
      <c r="AK3532">
        <v>2</v>
      </c>
      <c r="AL3532" s="16">
        <v>3</v>
      </c>
      <c r="AM3532" s="16">
        <v>6</v>
      </c>
      <c r="AN3532" s="16">
        <v>5</v>
      </c>
      <c r="AO3532" s="16">
        <v>4</v>
      </c>
      <c r="AP3532" s="16">
        <v>5</v>
      </c>
      <c r="AQ3532" s="16">
        <v>1</v>
      </c>
      <c r="AR3532" s="16">
        <v>4</v>
      </c>
      <c r="AS3532" s="16">
        <v>2</v>
      </c>
      <c r="AT3532" s="16">
        <v>3</v>
      </c>
      <c r="AU3532">
        <v>0</v>
      </c>
      <c r="AV3532">
        <v>1</v>
      </c>
      <c r="AW3532">
        <v>0</v>
      </c>
      <c r="AX3532">
        <v>0</v>
      </c>
      <c r="AY3532">
        <v>1</v>
      </c>
      <c r="AZ3532">
        <v>0</v>
      </c>
    </row>
    <row r="3533" spans="1:52" x14ac:dyDescent="0.35">
      <c r="A3533">
        <v>18975</v>
      </c>
      <c r="B3533" t="s">
        <v>69</v>
      </c>
      <c r="C3533" t="s">
        <v>74</v>
      </c>
      <c r="D3533" t="s">
        <v>68</v>
      </c>
      <c r="E3533" t="s">
        <v>83</v>
      </c>
      <c r="F3533" t="s">
        <v>196</v>
      </c>
      <c r="G3533" t="s">
        <v>96</v>
      </c>
      <c r="H3533" t="s">
        <v>97</v>
      </c>
      <c r="I3533" t="s">
        <v>207</v>
      </c>
      <c r="J3533" t="s">
        <v>111</v>
      </c>
      <c r="K3533" t="s">
        <v>202</v>
      </c>
      <c r="L3533">
        <v>7</v>
      </c>
      <c r="X3533" s="16"/>
      <c r="Y3533" t="s">
        <v>68</v>
      </c>
      <c r="Z3533">
        <v>7</v>
      </c>
      <c r="AA3533">
        <v>3</v>
      </c>
      <c r="AB3533">
        <v>3</v>
      </c>
      <c r="AC3533">
        <v>8</v>
      </c>
      <c r="AD3533" t="s">
        <v>129</v>
      </c>
      <c r="AE3533" s="16">
        <v>3</v>
      </c>
      <c r="AF3533" s="16">
        <v>1</v>
      </c>
      <c r="AG3533" s="16">
        <v>3</v>
      </c>
      <c r="AH3533" s="16">
        <v>3</v>
      </c>
      <c r="AI3533" s="16"/>
      <c r="AJ3533" s="16">
        <v>2</v>
      </c>
      <c r="AK3533">
        <v>9</v>
      </c>
      <c r="AL3533" s="16">
        <v>9</v>
      </c>
      <c r="AM3533" s="16">
        <v>8</v>
      </c>
      <c r="AN3533" s="16">
        <v>8</v>
      </c>
      <c r="AO3533" s="16">
        <v>7</v>
      </c>
      <c r="AP3533" s="16">
        <v>8</v>
      </c>
      <c r="AQ3533" s="16">
        <v>2</v>
      </c>
      <c r="AR3533" s="16">
        <v>4</v>
      </c>
      <c r="AS3533" s="16">
        <v>1</v>
      </c>
      <c r="AT3533" s="16">
        <v>3</v>
      </c>
      <c r="AU3533">
        <v>1</v>
      </c>
      <c r="AV3533">
        <v>1</v>
      </c>
      <c r="AW3533">
        <v>1</v>
      </c>
      <c r="AX3533">
        <v>0</v>
      </c>
      <c r="AY3533">
        <v>0</v>
      </c>
      <c r="AZ3533">
        <v>0</v>
      </c>
    </row>
    <row r="3534" spans="1:52" x14ac:dyDescent="0.35">
      <c r="A3534">
        <v>18980</v>
      </c>
      <c r="B3534" t="s">
        <v>69</v>
      </c>
      <c r="C3534" t="s">
        <v>74</v>
      </c>
      <c r="D3534" t="s">
        <v>68</v>
      </c>
      <c r="E3534" t="s">
        <v>77</v>
      </c>
      <c r="F3534" t="s">
        <v>198</v>
      </c>
      <c r="G3534" t="s">
        <v>96</v>
      </c>
      <c r="H3534" t="s">
        <v>98</v>
      </c>
      <c r="I3534" t="s">
        <v>209</v>
      </c>
      <c r="J3534" t="s">
        <v>111</v>
      </c>
      <c r="K3534" t="s">
        <v>204</v>
      </c>
      <c r="L3534">
        <v>9</v>
      </c>
      <c r="X3534" s="16"/>
      <c r="Y3534" t="s">
        <v>68</v>
      </c>
      <c r="Z3534">
        <v>10</v>
      </c>
      <c r="AA3534">
        <v>5</v>
      </c>
      <c r="AB3534">
        <v>4</v>
      </c>
      <c r="AC3534">
        <v>10</v>
      </c>
      <c r="AD3534" t="s">
        <v>129</v>
      </c>
      <c r="AE3534" s="16">
        <v>2</v>
      </c>
      <c r="AF3534" s="16">
        <v>2</v>
      </c>
      <c r="AG3534" s="16">
        <v>3</v>
      </c>
      <c r="AH3534" s="16">
        <v>2</v>
      </c>
      <c r="AI3534" s="16"/>
      <c r="AJ3534" s="16">
        <v>2</v>
      </c>
      <c r="AK3534">
        <v>10</v>
      </c>
      <c r="AL3534" s="16">
        <v>10</v>
      </c>
      <c r="AM3534" s="16">
        <v>8</v>
      </c>
      <c r="AN3534" s="16">
        <v>10</v>
      </c>
      <c r="AO3534" s="16">
        <v>8</v>
      </c>
      <c r="AP3534" s="16">
        <v>8</v>
      </c>
      <c r="AQ3534" s="16">
        <v>3</v>
      </c>
      <c r="AR3534" s="16">
        <v>4</v>
      </c>
      <c r="AS3534" s="16">
        <v>2</v>
      </c>
      <c r="AT3534" s="16">
        <v>1</v>
      </c>
      <c r="AU3534">
        <v>0</v>
      </c>
      <c r="AV3534">
        <v>0</v>
      </c>
      <c r="AW3534">
        <v>0</v>
      </c>
      <c r="AX3534">
        <v>1</v>
      </c>
      <c r="AY3534">
        <v>0</v>
      </c>
      <c r="AZ3534">
        <v>0</v>
      </c>
    </row>
    <row r="3535" spans="1:52" x14ac:dyDescent="0.35">
      <c r="A3535">
        <v>18981</v>
      </c>
      <c r="B3535" t="s">
        <v>69</v>
      </c>
      <c r="C3535" t="s">
        <v>74</v>
      </c>
      <c r="D3535" t="s">
        <v>68</v>
      </c>
      <c r="E3535" t="s">
        <v>80</v>
      </c>
      <c r="F3535" t="s">
        <v>198</v>
      </c>
      <c r="G3535" t="s">
        <v>96</v>
      </c>
      <c r="H3535" t="s">
        <v>97</v>
      </c>
      <c r="I3535" t="s">
        <v>209</v>
      </c>
      <c r="J3535" t="s">
        <v>111</v>
      </c>
      <c r="K3535" t="s">
        <v>202</v>
      </c>
      <c r="L3535">
        <v>10</v>
      </c>
      <c r="X3535" s="16"/>
      <c r="Y3535" t="s">
        <v>69</v>
      </c>
      <c r="AB3535">
        <v>5</v>
      </c>
      <c r="AE3535" s="16"/>
      <c r="AF3535" s="16"/>
      <c r="AG3535" s="16"/>
      <c r="AH3535" s="16"/>
      <c r="AI3535" s="16"/>
      <c r="AJ3535" s="16"/>
      <c r="AK3535">
        <v>10</v>
      </c>
      <c r="AL3535" s="16">
        <v>10</v>
      </c>
      <c r="AM3535" s="16">
        <v>9</v>
      </c>
      <c r="AN3535" s="16">
        <v>9</v>
      </c>
      <c r="AO3535" s="16">
        <v>9</v>
      </c>
      <c r="AP3535" s="16">
        <v>7</v>
      </c>
      <c r="AQ3535" s="16">
        <v>1</v>
      </c>
      <c r="AR3535" s="16">
        <v>3</v>
      </c>
      <c r="AS3535" s="16">
        <v>2</v>
      </c>
      <c r="AT3535" s="16">
        <v>4</v>
      </c>
      <c r="AU3535">
        <v>1</v>
      </c>
      <c r="AV3535">
        <v>0</v>
      </c>
      <c r="AW3535">
        <v>1</v>
      </c>
      <c r="AX3535">
        <v>0</v>
      </c>
      <c r="AY3535">
        <v>0</v>
      </c>
      <c r="AZ3535">
        <v>0</v>
      </c>
    </row>
    <row r="3536" spans="1:52" x14ac:dyDescent="0.35">
      <c r="A3536">
        <v>18982</v>
      </c>
      <c r="B3536" t="s">
        <v>69</v>
      </c>
      <c r="C3536" t="s">
        <v>74</v>
      </c>
      <c r="D3536" t="s">
        <v>68</v>
      </c>
      <c r="E3536" t="s">
        <v>84</v>
      </c>
      <c r="F3536" t="s">
        <v>198</v>
      </c>
      <c r="G3536" t="s">
        <v>93</v>
      </c>
      <c r="H3536" t="s">
        <v>98</v>
      </c>
      <c r="I3536" t="s">
        <v>197</v>
      </c>
      <c r="J3536" t="s">
        <v>111</v>
      </c>
      <c r="K3536" t="s">
        <v>202</v>
      </c>
      <c r="L3536">
        <v>9</v>
      </c>
      <c r="X3536" s="16"/>
      <c r="Y3536" t="s">
        <v>69</v>
      </c>
      <c r="AB3536">
        <v>5</v>
      </c>
      <c r="AE3536" s="16"/>
      <c r="AF3536" s="16"/>
      <c r="AG3536" s="16"/>
      <c r="AH3536" s="16"/>
      <c r="AI3536" s="16"/>
      <c r="AJ3536" s="16"/>
      <c r="AK3536">
        <v>10</v>
      </c>
      <c r="AL3536" s="16">
        <v>10</v>
      </c>
      <c r="AM3536" s="16">
        <v>10</v>
      </c>
      <c r="AN3536" s="16">
        <v>10</v>
      </c>
      <c r="AO3536" s="16">
        <v>8</v>
      </c>
      <c r="AP3536" s="16">
        <v>8</v>
      </c>
      <c r="AQ3536" s="16">
        <v>3</v>
      </c>
      <c r="AR3536" s="16">
        <v>2</v>
      </c>
      <c r="AS3536" s="16">
        <v>4</v>
      </c>
      <c r="AT3536" s="16">
        <v>1</v>
      </c>
      <c r="AU3536">
        <v>0</v>
      </c>
      <c r="AV3536">
        <v>0</v>
      </c>
      <c r="AW3536">
        <v>1</v>
      </c>
      <c r="AX3536">
        <v>0</v>
      </c>
      <c r="AY3536">
        <v>0</v>
      </c>
      <c r="AZ3536">
        <v>0</v>
      </c>
    </row>
    <row r="3537" spans="1:52" x14ac:dyDescent="0.35">
      <c r="A3537">
        <v>18983</v>
      </c>
      <c r="B3537" t="s">
        <v>69</v>
      </c>
      <c r="C3537" t="s">
        <v>74</v>
      </c>
      <c r="D3537" t="s">
        <v>68</v>
      </c>
      <c r="E3537" t="s">
        <v>83</v>
      </c>
      <c r="F3537" t="s">
        <v>196</v>
      </c>
      <c r="G3537" t="s">
        <v>96</v>
      </c>
      <c r="H3537" t="s">
        <v>97</v>
      </c>
      <c r="I3537" t="s">
        <v>199</v>
      </c>
      <c r="J3537" t="s">
        <v>110</v>
      </c>
      <c r="K3537" t="s">
        <v>204</v>
      </c>
      <c r="L3537">
        <v>6</v>
      </c>
      <c r="P3537">
        <v>9</v>
      </c>
      <c r="Q3537">
        <v>8</v>
      </c>
      <c r="R3537">
        <v>10</v>
      </c>
      <c r="S3537">
        <v>8</v>
      </c>
      <c r="T3537">
        <v>9</v>
      </c>
      <c r="U3537">
        <v>8</v>
      </c>
      <c r="V3537" t="s">
        <v>123</v>
      </c>
      <c r="X3537">
        <v>3</v>
      </c>
      <c r="Y3537" t="s">
        <v>69</v>
      </c>
      <c r="AB3537">
        <v>3</v>
      </c>
      <c r="AE3537" s="16"/>
      <c r="AF3537" s="16"/>
      <c r="AG3537" s="16"/>
      <c r="AH3537" s="16"/>
      <c r="AI3537" s="16"/>
      <c r="AJ3537" s="16"/>
      <c r="AL3537" s="16"/>
      <c r="AM3537" s="16"/>
      <c r="AN3537" s="16"/>
      <c r="AO3537" s="16"/>
      <c r="AP3537" s="16"/>
      <c r="AQ3537" s="16"/>
      <c r="AR3537" s="16"/>
      <c r="AS3537" s="16"/>
      <c r="AT3537" s="16"/>
      <c r="AU3537">
        <v>0</v>
      </c>
      <c r="AV3537">
        <v>0</v>
      </c>
      <c r="AW3537">
        <v>0</v>
      </c>
      <c r="AX3537">
        <v>0</v>
      </c>
      <c r="AY3537">
        <v>1</v>
      </c>
      <c r="AZ3537">
        <v>0</v>
      </c>
    </row>
    <row r="3538" spans="1:52" x14ac:dyDescent="0.35">
      <c r="A3538">
        <v>18985</v>
      </c>
      <c r="B3538" t="s">
        <v>69</v>
      </c>
      <c r="C3538" t="s">
        <v>74</v>
      </c>
      <c r="D3538" t="s">
        <v>68</v>
      </c>
      <c r="E3538" t="s">
        <v>83</v>
      </c>
      <c r="F3538" t="s">
        <v>198</v>
      </c>
      <c r="G3538" t="s">
        <v>95</v>
      </c>
      <c r="H3538" t="s">
        <v>98</v>
      </c>
      <c r="I3538" t="s">
        <v>201</v>
      </c>
      <c r="J3538" t="s">
        <v>110</v>
      </c>
      <c r="K3538" t="s">
        <v>116</v>
      </c>
      <c r="L3538">
        <v>9</v>
      </c>
      <c r="P3538">
        <v>9</v>
      </c>
      <c r="Q3538">
        <v>9</v>
      </c>
      <c r="R3538">
        <v>10</v>
      </c>
      <c r="S3538">
        <v>9</v>
      </c>
      <c r="T3538">
        <v>9</v>
      </c>
      <c r="U3538">
        <v>9</v>
      </c>
      <c r="V3538" t="s">
        <v>124</v>
      </c>
      <c r="X3538">
        <v>4</v>
      </c>
      <c r="Y3538" t="s">
        <v>69</v>
      </c>
      <c r="AB3538">
        <v>5</v>
      </c>
      <c r="AE3538" s="16"/>
      <c r="AF3538" s="16"/>
      <c r="AG3538" s="16"/>
      <c r="AH3538" s="16"/>
      <c r="AI3538" s="16"/>
      <c r="AJ3538" s="16"/>
      <c r="AL3538" s="16"/>
      <c r="AM3538" s="16"/>
      <c r="AN3538" s="16"/>
      <c r="AO3538" s="16"/>
      <c r="AP3538" s="16"/>
      <c r="AQ3538" s="16"/>
      <c r="AR3538" s="16"/>
      <c r="AS3538" s="16"/>
      <c r="AT3538" s="16"/>
      <c r="AU3538">
        <v>1</v>
      </c>
      <c r="AV3538">
        <v>1</v>
      </c>
      <c r="AW3538">
        <v>0</v>
      </c>
      <c r="AX3538">
        <v>0</v>
      </c>
      <c r="AY3538">
        <v>0</v>
      </c>
      <c r="AZ3538">
        <v>0</v>
      </c>
    </row>
    <row r="3539" spans="1:52" x14ac:dyDescent="0.35">
      <c r="A3539">
        <v>18989</v>
      </c>
      <c r="B3539" t="s">
        <v>69</v>
      </c>
      <c r="C3539" t="s">
        <v>74</v>
      </c>
      <c r="D3539" t="s">
        <v>68</v>
      </c>
      <c r="E3539" t="s">
        <v>78</v>
      </c>
      <c r="F3539" t="s">
        <v>200</v>
      </c>
      <c r="G3539" t="s">
        <v>94</v>
      </c>
      <c r="H3539" t="s">
        <v>98</v>
      </c>
      <c r="I3539" t="s">
        <v>205</v>
      </c>
      <c r="J3539" t="s">
        <v>111</v>
      </c>
      <c r="K3539" t="s">
        <v>204</v>
      </c>
      <c r="L3539">
        <v>10</v>
      </c>
      <c r="X3539" s="16"/>
      <c r="Y3539" t="s">
        <v>69</v>
      </c>
      <c r="AB3539">
        <v>4</v>
      </c>
      <c r="AE3539" s="16"/>
      <c r="AF3539" s="16"/>
      <c r="AG3539" s="16"/>
      <c r="AH3539" s="16"/>
      <c r="AI3539" s="16"/>
      <c r="AJ3539" s="16"/>
      <c r="AK3539">
        <v>10</v>
      </c>
      <c r="AL3539" s="16">
        <v>10</v>
      </c>
      <c r="AM3539" s="16">
        <v>10</v>
      </c>
      <c r="AN3539" s="16">
        <v>7</v>
      </c>
      <c r="AO3539" s="16">
        <v>7</v>
      </c>
      <c r="AP3539" s="16">
        <v>9</v>
      </c>
      <c r="AQ3539" s="16">
        <v>1</v>
      </c>
      <c r="AR3539" s="16">
        <v>3</v>
      </c>
      <c r="AS3539" s="16">
        <v>2</v>
      </c>
      <c r="AT3539" s="16">
        <v>4</v>
      </c>
      <c r="AU3539">
        <v>1</v>
      </c>
      <c r="AV3539">
        <v>0</v>
      </c>
      <c r="AW3539">
        <v>1</v>
      </c>
      <c r="AX3539">
        <v>0</v>
      </c>
      <c r="AY3539">
        <v>0</v>
      </c>
      <c r="AZ3539">
        <v>0</v>
      </c>
    </row>
    <row r="3540" spans="1:52" x14ac:dyDescent="0.35">
      <c r="A3540">
        <v>19000</v>
      </c>
      <c r="B3540" t="s">
        <v>69</v>
      </c>
      <c r="C3540" t="s">
        <v>74</v>
      </c>
      <c r="D3540" t="s">
        <v>68</v>
      </c>
      <c r="E3540" t="s">
        <v>76</v>
      </c>
      <c r="F3540" t="s">
        <v>196</v>
      </c>
      <c r="G3540" t="s">
        <v>95</v>
      </c>
      <c r="H3540" t="s">
        <v>97</v>
      </c>
      <c r="I3540" t="s">
        <v>201</v>
      </c>
      <c r="J3540" t="s">
        <v>111</v>
      </c>
      <c r="K3540" t="s">
        <v>117</v>
      </c>
      <c r="L3540">
        <v>9</v>
      </c>
      <c r="X3540" s="16"/>
      <c r="Y3540" t="s">
        <v>69</v>
      </c>
      <c r="AB3540">
        <v>5</v>
      </c>
      <c r="AE3540" s="16"/>
      <c r="AF3540" s="16"/>
      <c r="AG3540" s="16"/>
      <c r="AH3540" s="16"/>
      <c r="AI3540" s="16"/>
      <c r="AJ3540" s="16"/>
      <c r="AK3540">
        <v>10</v>
      </c>
      <c r="AL3540" s="16">
        <v>10</v>
      </c>
      <c r="AM3540" s="16">
        <v>8</v>
      </c>
      <c r="AN3540" s="16">
        <v>10</v>
      </c>
      <c r="AO3540" s="16">
        <v>9</v>
      </c>
      <c r="AP3540" s="16">
        <v>9</v>
      </c>
      <c r="AQ3540" s="16">
        <v>2</v>
      </c>
      <c r="AR3540" s="16">
        <v>1</v>
      </c>
      <c r="AS3540" s="16">
        <v>3</v>
      </c>
      <c r="AT3540" s="16">
        <v>4</v>
      </c>
      <c r="AU3540">
        <v>1</v>
      </c>
      <c r="AV3540">
        <v>1</v>
      </c>
      <c r="AW3540">
        <v>1</v>
      </c>
      <c r="AX3540">
        <v>1</v>
      </c>
      <c r="AY3540">
        <v>0</v>
      </c>
      <c r="AZ3540">
        <v>0</v>
      </c>
    </row>
    <row r="3541" spans="1:52" x14ac:dyDescent="0.35">
      <c r="A3541">
        <v>19001</v>
      </c>
      <c r="B3541" t="s">
        <v>69</v>
      </c>
      <c r="C3541" t="s">
        <v>74</v>
      </c>
      <c r="D3541" t="s">
        <v>68</v>
      </c>
      <c r="E3541" t="s">
        <v>85</v>
      </c>
      <c r="F3541" t="s">
        <v>200</v>
      </c>
      <c r="G3541" t="s">
        <v>96</v>
      </c>
      <c r="H3541" t="s">
        <v>98</v>
      </c>
      <c r="I3541" t="s">
        <v>199</v>
      </c>
      <c r="J3541" t="s">
        <v>111</v>
      </c>
      <c r="K3541" t="s">
        <v>202</v>
      </c>
      <c r="L3541">
        <v>8</v>
      </c>
      <c r="X3541" s="16"/>
      <c r="Y3541" t="s">
        <v>69</v>
      </c>
      <c r="AB3541">
        <v>3</v>
      </c>
      <c r="AE3541" s="16"/>
      <c r="AF3541" s="16"/>
      <c r="AG3541" s="16"/>
      <c r="AH3541" s="16"/>
      <c r="AI3541" s="16"/>
      <c r="AJ3541" s="16"/>
      <c r="AK3541">
        <v>10</v>
      </c>
      <c r="AL3541" s="16">
        <v>10</v>
      </c>
      <c r="AM3541" s="16">
        <v>10</v>
      </c>
      <c r="AN3541" s="16">
        <v>7</v>
      </c>
      <c r="AO3541" s="16">
        <v>8</v>
      </c>
      <c r="AP3541" s="16">
        <v>10</v>
      </c>
      <c r="AQ3541" s="16">
        <v>1</v>
      </c>
      <c r="AR3541" s="16">
        <v>3</v>
      </c>
      <c r="AS3541" s="16">
        <v>4</v>
      </c>
      <c r="AT3541" s="16">
        <v>2</v>
      </c>
      <c r="AU3541">
        <v>1</v>
      </c>
      <c r="AV3541">
        <v>0</v>
      </c>
      <c r="AW3541">
        <v>0</v>
      </c>
      <c r="AX3541">
        <v>0</v>
      </c>
      <c r="AY3541">
        <v>0</v>
      </c>
      <c r="AZ3541">
        <v>0</v>
      </c>
    </row>
    <row r="3542" spans="1:52" x14ac:dyDescent="0.35">
      <c r="A3542">
        <v>19010</v>
      </c>
      <c r="B3542" t="s">
        <v>69</v>
      </c>
      <c r="C3542" t="s">
        <v>74</v>
      </c>
      <c r="D3542" t="s">
        <v>68</v>
      </c>
      <c r="E3542" t="s">
        <v>79</v>
      </c>
      <c r="F3542" t="s">
        <v>196</v>
      </c>
      <c r="G3542" t="s">
        <v>96</v>
      </c>
      <c r="H3542" t="s">
        <v>97</v>
      </c>
      <c r="I3542" t="s">
        <v>199</v>
      </c>
      <c r="J3542" t="s">
        <v>111</v>
      </c>
      <c r="K3542" t="s">
        <v>202</v>
      </c>
      <c r="L3542">
        <v>7</v>
      </c>
      <c r="X3542" s="16"/>
      <c r="Y3542" t="s">
        <v>69</v>
      </c>
      <c r="AB3542">
        <v>5</v>
      </c>
      <c r="AE3542" s="16"/>
      <c r="AF3542" s="16"/>
      <c r="AG3542" s="16"/>
      <c r="AH3542" s="16"/>
      <c r="AI3542" s="16"/>
      <c r="AJ3542" s="16"/>
      <c r="AK3542">
        <v>9</v>
      </c>
      <c r="AL3542" s="16">
        <v>10</v>
      </c>
      <c r="AM3542" s="16">
        <v>9</v>
      </c>
      <c r="AN3542" s="16">
        <v>10</v>
      </c>
      <c r="AO3542" s="16">
        <v>8</v>
      </c>
      <c r="AP3542" s="16">
        <v>9</v>
      </c>
      <c r="AQ3542" s="16">
        <v>2</v>
      </c>
      <c r="AR3542" s="16">
        <v>1</v>
      </c>
      <c r="AS3542" s="16">
        <v>3</v>
      </c>
      <c r="AT3542" s="16">
        <v>4</v>
      </c>
      <c r="AU3542">
        <v>0</v>
      </c>
      <c r="AV3542">
        <v>0</v>
      </c>
      <c r="AW3542">
        <v>0</v>
      </c>
      <c r="AX3542">
        <v>0</v>
      </c>
      <c r="AY3542">
        <v>1</v>
      </c>
      <c r="AZ3542">
        <v>0</v>
      </c>
    </row>
    <row r="3543" spans="1:52" x14ac:dyDescent="0.35">
      <c r="A3543">
        <v>19012</v>
      </c>
      <c r="B3543" t="s">
        <v>69</v>
      </c>
      <c r="C3543" t="s">
        <v>74</v>
      </c>
      <c r="D3543" t="s">
        <v>68</v>
      </c>
      <c r="E3543" t="s">
        <v>77</v>
      </c>
      <c r="F3543" t="s">
        <v>208</v>
      </c>
      <c r="G3543" t="s">
        <v>96</v>
      </c>
      <c r="H3543" t="s">
        <v>98</v>
      </c>
      <c r="I3543" t="s">
        <v>205</v>
      </c>
      <c r="J3543" t="s">
        <v>111</v>
      </c>
      <c r="K3543" t="s">
        <v>116</v>
      </c>
      <c r="L3543">
        <v>6</v>
      </c>
      <c r="X3543" s="16"/>
      <c r="Y3543" t="s">
        <v>69</v>
      </c>
      <c r="AB3543">
        <v>4</v>
      </c>
      <c r="AE3543" s="16"/>
      <c r="AF3543" s="16"/>
      <c r="AG3543" s="16"/>
      <c r="AH3543" s="16"/>
      <c r="AI3543" s="16"/>
      <c r="AJ3543" s="16"/>
      <c r="AK3543">
        <v>8</v>
      </c>
      <c r="AL3543" s="16">
        <v>7</v>
      </c>
      <c r="AM3543" s="16">
        <v>6</v>
      </c>
      <c r="AN3543" s="16">
        <v>7</v>
      </c>
      <c r="AO3543" s="16">
        <v>5</v>
      </c>
      <c r="AP3543" s="16">
        <v>5</v>
      </c>
      <c r="AQ3543" s="16">
        <v>2</v>
      </c>
      <c r="AR3543" s="16">
        <v>1</v>
      </c>
      <c r="AS3543" s="16">
        <v>3</v>
      </c>
      <c r="AT3543" s="16">
        <v>4</v>
      </c>
      <c r="AU3543">
        <v>1</v>
      </c>
      <c r="AV3543">
        <v>0</v>
      </c>
      <c r="AW3543">
        <v>0</v>
      </c>
      <c r="AX3543">
        <v>1</v>
      </c>
      <c r="AY3543">
        <v>0</v>
      </c>
      <c r="AZ3543">
        <v>0</v>
      </c>
    </row>
    <row r="3544" spans="1:52" x14ac:dyDescent="0.35">
      <c r="A3544">
        <v>19018</v>
      </c>
      <c r="B3544" t="s">
        <v>69</v>
      </c>
      <c r="C3544" t="s">
        <v>74</v>
      </c>
      <c r="D3544" t="s">
        <v>68</v>
      </c>
      <c r="E3544" t="s">
        <v>77</v>
      </c>
      <c r="F3544" t="s">
        <v>198</v>
      </c>
      <c r="G3544" t="s">
        <v>95</v>
      </c>
      <c r="H3544" t="s">
        <v>98</v>
      </c>
      <c r="I3544" t="s">
        <v>207</v>
      </c>
      <c r="J3544" t="s">
        <v>111</v>
      </c>
      <c r="K3544" t="s">
        <v>116</v>
      </c>
      <c r="L3544">
        <v>9</v>
      </c>
      <c r="X3544" s="16"/>
      <c r="Y3544" t="s">
        <v>68</v>
      </c>
      <c r="Z3544">
        <v>10</v>
      </c>
      <c r="AA3544">
        <v>4</v>
      </c>
      <c r="AB3544">
        <v>4</v>
      </c>
      <c r="AC3544">
        <v>10</v>
      </c>
      <c r="AD3544" t="s">
        <v>128</v>
      </c>
      <c r="AE3544" s="16">
        <v>5</v>
      </c>
      <c r="AF3544" s="16">
        <v>3</v>
      </c>
      <c r="AG3544" s="16">
        <v>4</v>
      </c>
      <c r="AH3544" s="16">
        <v>4</v>
      </c>
      <c r="AI3544" s="16">
        <v>2</v>
      </c>
      <c r="AJ3544" s="16"/>
      <c r="AK3544">
        <v>10</v>
      </c>
      <c r="AL3544" s="16">
        <v>10</v>
      </c>
      <c r="AM3544" s="16">
        <v>9</v>
      </c>
      <c r="AN3544" s="16">
        <v>10</v>
      </c>
      <c r="AO3544" s="16">
        <v>8</v>
      </c>
      <c r="AP3544" s="16">
        <v>7</v>
      </c>
      <c r="AQ3544" s="16">
        <v>1</v>
      </c>
      <c r="AR3544" s="16">
        <v>3</v>
      </c>
      <c r="AS3544" s="16">
        <v>4</v>
      </c>
      <c r="AT3544" s="16">
        <v>2</v>
      </c>
      <c r="AU3544">
        <v>1</v>
      </c>
      <c r="AV3544">
        <v>0</v>
      </c>
      <c r="AW3544">
        <v>0</v>
      </c>
      <c r="AX3544">
        <v>0</v>
      </c>
      <c r="AY3544">
        <v>0</v>
      </c>
      <c r="AZ3544">
        <v>0</v>
      </c>
    </row>
    <row r="3545" spans="1:52" x14ac:dyDescent="0.35">
      <c r="A3545">
        <v>19023</v>
      </c>
      <c r="B3545" t="s">
        <v>69</v>
      </c>
      <c r="C3545" t="s">
        <v>74</v>
      </c>
      <c r="D3545" t="s">
        <v>68</v>
      </c>
      <c r="E3545" t="s">
        <v>86</v>
      </c>
      <c r="F3545" t="s">
        <v>196</v>
      </c>
      <c r="G3545" t="s">
        <v>96</v>
      </c>
      <c r="H3545" t="s">
        <v>98</v>
      </c>
      <c r="I3545" t="s">
        <v>203</v>
      </c>
      <c r="J3545" t="s">
        <v>111</v>
      </c>
      <c r="K3545" t="s">
        <v>204</v>
      </c>
      <c r="L3545">
        <v>9</v>
      </c>
      <c r="X3545" s="16"/>
      <c r="Y3545" t="s">
        <v>69</v>
      </c>
      <c r="AB3545">
        <v>5</v>
      </c>
      <c r="AE3545" s="16"/>
      <c r="AF3545" s="16"/>
      <c r="AG3545" s="16"/>
      <c r="AH3545" s="16"/>
      <c r="AI3545" s="16"/>
      <c r="AJ3545" s="16"/>
      <c r="AK3545">
        <v>10</v>
      </c>
      <c r="AL3545" s="16">
        <v>10</v>
      </c>
      <c r="AM3545" s="16">
        <v>7</v>
      </c>
      <c r="AN3545" s="16">
        <v>8</v>
      </c>
      <c r="AO3545" s="16">
        <v>7</v>
      </c>
      <c r="AP3545" s="16">
        <v>8</v>
      </c>
      <c r="AQ3545" s="16">
        <v>4</v>
      </c>
      <c r="AR3545" s="16">
        <v>3</v>
      </c>
      <c r="AS3545" s="16">
        <v>2</v>
      </c>
      <c r="AT3545" s="16">
        <v>1</v>
      </c>
      <c r="AU3545">
        <v>0</v>
      </c>
      <c r="AV3545">
        <v>0</v>
      </c>
      <c r="AW3545">
        <v>0</v>
      </c>
      <c r="AX3545">
        <v>1</v>
      </c>
      <c r="AY3545">
        <v>1</v>
      </c>
      <c r="AZ3545">
        <v>0</v>
      </c>
    </row>
    <row r="3546" spans="1:52" x14ac:dyDescent="0.35">
      <c r="A3546">
        <v>19024</v>
      </c>
      <c r="B3546" t="s">
        <v>69</v>
      </c>
      <c r="C3546" t="s">
        <v>74</v>
      </c>
      <c r="D3546" t="s">
        <v>68</v>
      </c>
      <c r="E3546" t="s">
        <v>75</v>
      </c>
      <c r="F3546" t="s">
        <v>208</v>
      </c>
      <c r="G3546" t="s">
        <v>93</v>
      </c>
      <c r="H3546" t="s">
        <v>99</v>
      </c>
      <c r="I3546" t="s">
        <v>197</v>
      </c>
      <c r="J3546" t="s">
        <v>111</v>
      </c>
      <c r="K3546" t="s">
        <v>116</v>
      </c>
      <c r="L3546">
        <v>9</v>
      </c>
      <c r="X3546" s="16"/>
      <c r="Y3546" t="s">
        <v>68</v>
      </c>
      <c r="Z3546">
        <v>8</v>
      </c>
      <c r="AA3546">
        <v>4</v>
      </c>
      <c r="AB3546">
        <v>5</v>
      </c>
      <c r="AC3546">
        <v>8</v>
      </c>
      <c r="AD3546" t="s">
        <v>128</v>
      </c>
      <c r="AE3546" s="16">
        <v>4</v>
      </c>
      <c r="AF3546" s="16">
        <v>3</v>
      </c>
      <c r="AG3546" s="16">
        <v>5</v>
      </c>
      <c r="AH3546" s="16">
        <v>5</v>
      </c>
      <c r="AI3546" s="16">
        <v>2</v>
      </c>
      <c r="AJ3546" s="16"/>
      <c r="AK3546">
        <v>10</v>
      </c>
      <c r="AL3546" s="16">
        <v>10</v>
      </c>
      <c r="AM3546" s="16">
        <v>10</v>
      </c>
      <c r="AN3546" s="16">
        <v>9</v>
      </c>
      <c r="AO3546" s="16">
        <v>9</v>
      </c>
      <c r="AP3546" s="16">
        <v>7</v>
      </c>
      <c r="AQ3546" s="16">
        <v>4</v>
      </c>
      <c r="AR3546" s="16">
        <v>3</v>
      </c>
      <c r="AS3546" s="16">
        <v>2</v>
      </c>
      <c r="AT3546" s="16">
        <v>1</v>
      </c>
      <c r="AU3546">
        <v>0</v>
      </c>
      <c r="AV3546">
        <v>1</v>
      </c>
      <c r="AW3546">
        <v>0</v>
      </c>
      <c r="AX3546">
        <v>0</v>
      </c>
      <c r="AY3546">
        <v>0</v>
      </c>
      <c r="AZ3546">
        <v>0</v>
      </c>
    </row>
    <row r="3547" spans="1:52" x14ac:dyDescent="0.35">
      <c r="A3547">
        <v>19027</v>
      </c>
      <c r="B3547" t="s">
        <v>69</v>
      </c>
      <c r="C3547" t="s">
        <v>74</v>
      </c>
      <c r="D3547" t="s">
        <v>68</v>
      </c>
      <c r="E3547" t="s">
        <v>82</v>
      </c>
      <c r="F3547" t="s">
        <v>208</v>
      </c>
      <c r="G3547" t="s">
        <v>93</v>
      </c>
      <c r="H3547" t="s">
        <v>98</v>
      </c>
      <c r="I3547" t="s">
        <v>199</v>
      </c>
      <c r="J3547" t="s">
        <v>111</v>
      </c>
      <c r="K3547" t="s">
        <v>116</v>
      </c>
      <c r="L3547">
        <v>8</v>
      </c>
      <c r="X3547" s="16"/>
      <c r="Y3547" t="s">
        <v>68</v>
      </c>
      <c r="Z3547">
        <v>8</v>
      </c>
      <c r="AA3547">
        <v>5</v>
      </c>
      <c r="AB3547">
        <v>5</v>
      </c>
      <c r="AC3547">
        <v>9</v>
      </c>
      <c r="AD3547" t="s">
        <v>128</v>
      </c>
      <c r="AE3547" s="16">
        <v>4</v>
      </c>
      <c r="AF3547" s="16">
        <v>3</v>
      </c>
      <c r="AG3547" s="16">
        <v>5</v>
      </c>
      <c r="AH3547" s="16">
        <v>4</v>
      </c>
      <c r="AI3547" s="16">
        <v>2</v>
      </c>
      <c r="AJ3547" s="16"/>
      <c r="AK3547">
        <v>7</v>
      </c>
      <c r="AL3547" s="16">
        <v>7</v>
      </c>
      <c r="AM3547" s="16">
        <v>8</v>
      </c>
      <c r="AN3547" s="16">
        <v>8</v>
      </c>
      <c r="AO3547" s="16">
        <v>10</v>
      </c>
      <c r="AP3547" s="16">
        <v>8</v>
      </c>
      <c r="AQ3547" s="16">
        <v>2</v>
      </c>
      <c r="AR3547" s="16">
        <v>1</v>
      </c>
      <c r="AS3547" s="16">
        <v>4</v>
      </c>
      <c r="AT3547" s="16">
        <v>3</v>
      </c>
      <c r="AU3547">
        <v>0</v>
      </c>
      <c r="AV3547">
        <v>1</v>
      </c>
      <c r="AW3547">
        <v>0</v>
      </c>
      <c r="AX3547">
        <v>0</v>
      </c>
      <c r="AY3547">
        <v>0</v>
      </c>
      <c r="AZ3547">
        <v>0</v>
      </c>
    </row>
    <row r="3548" spans="1:52" x14ac:dyDescent="0.35">
      <c r="A3548">
        <v>19032</v>
      </c>
      <c r="B3548" t="s">
        <v>69</v>
      </c>
      <c r="C3548" t="s">
        <v>74</v>
      </c>
      <c r="D3548" t="s">
        <v>68</v>
      </c>
      <c r="E3548" t="s">
        <v>83</v>
      </c>
      <c r="F3548" t="s">
        <v>198</v>
      </c>
      <c r="G3548" t="s">
        <v>96</v>
      </c>
      <c r="H3548" t="s">
        <v>98</v>
      </c>
      <c r="I3548" t="s">
        <v>203</v>
      </c>
      <c r="J3548" t="s">
        <v>111</v>
      </c>
      <c r="K3548" t="s">
        <v>204</v>
      </c>
      <c r="L3548">
        <v>6</v>
      </c>
      <c r="X3548" s="16"/>
      <c r="Y3548" t="s">
        <v>69</v>
      </c>
      <c r="AB3548">
        <v>5</v>
      </c>
      <c r="AE3548" s="16"/>
      <c r="AF3548" s="16"/>
      <c r="AG3548" s="16"/>
      <c r="AH3548" s="16"/>
      <c r="AI3548" s="16"/>
      <c r="AJ3548" s="16"/>
      <c r="AK3548">
        <v>8</v>
      </c>
      <c r="AL3548" s="16">
        <v>7</v>
      </c>
      <c r="AM3548" s="16">
        <v>8</v>
      </c>
      <c r="AN3548" s="16">
        <v>9</v>
      </c>
      <c r="AO3548" s="16">
        <v>10</v>
      </c>
      <c r="AP3548" s="16">
        <v>8</v>
      </c>
      <c r="AQ3548" s="16">
        <v>3</v>
      </c>
      <c r="AR3548" s="16">
        <v>2</v>
      </c>
      <c r="AS3548" s="16">
        <v>4</v>
      </c>
      <c r="AT3548" s="16">
        <v>1</v>
      </c>
      <c r="AU3548">
        <v>1</v>
      </c>
      <c r="AV3548">
        <v>0</v>
      </c>
      <c r="AW3548">
        <v>0</v>
      </c>
      <c r="AX3548">
        <v>0</v>
      </c>
      <c r="AY3548">
        <v>1</v>
      </c>
      <c r="AZ3548">
        <v>0</v>
      </c>
    </row>
    <row r="3549" spans="1:52" x14ac:dyDescent="0.35">
      <c r="A3549">
        <v>19033</v>
      </c>
      <c r="B3549" t="s">
        <v>69</v>
      </c>
      <c r="C3549" t="s">
        <v>74</v>
      </c>
      <c r="D3549" t="s">
        <v>68</v>
      </c>
      <c r="E3549" t="s">
        <v>81</v>
      </c>
      <c r="F3549" t="s">
        <v>198</v>
      </c>
      <c r="G3549" t="s">
        <v>93</v>
      </c>
      <c r="H3549" t="s">
        <v>99</v>
      </c>
      <c r="I3549" t="s">
        <v>209</v>
      </c>
      <c r="J3549" t="s">
        <v>110</v>
      </c>
      <c r="K3549" t="s">
        <v>204</v>
      </c>
      <c r="L3549">
        <v>9</v>
      </c>
      <c r="P3549">
        <v>9</v>
      </c>
      <c r="Q3549">
        <v>8</v>
      </c>
      <c r="R3549">
        <v>8</v>
      </c>
      <c r="S3549">
        <v>9</v>
      </c>
      <c r="T3549">
        <v>8</v>
      </c>
      <c r="U3549">
        <v>8</v>
      </c>
      <c r="V3549" t="s">
        <v>123</v>
      </c>
      <c r="X3549">
        <v>4</v>
      </c>
      <c r="Y3549" t="s">
        <v>68</v>
      </c>
      <c r="Z3549">
        <v>10</v>
      </c>
      <c r="AA3549">
        <v>4</v>
      </c>
      <c r="AB3549">
        <v>5</v>
      </c>
      <c r="AC3549">
        <v>8</v>
      </c>
      <c r="AD3549" t="s">
        <v>128</v>
      </c>
      <c r="AE3549" s="16">
        <v>1</v>
      </c>
      <c r="AF3549" s="16">
        <v>3</v>
      </c>
      <c r="AG3549" s="16">
        <v>2</v>
      </c>
      <c r="AH3549" s="16">
        <v>1</v>
      </c>
      <c r="AI3549" s="16">
        <v>2</v>
      </c>
      <c r="AJ3549" s="16"/>
      <c r="AL3549" s="16"/>
      <c r="AM3549" s="16"/>
      <c r="AN3549" s="16"/>
      <c r="AO3549" s="16"/>
      <c r="AP3549" s="16"/>
      <c r="AQ3549" s="16"/>
      <c r="AR3549" s="16"/>
      <c r="AS3549" s="16"/>
      <c r="AT3549" s="16"/>
      <c r="AU3549">
        <v>1</v>
      </c>
      <c r="AV3549">
        <v>0</v>
      </c>
      <c r="AW3549">
        <v>1</v>
      </c>
      <c r="AX3549">
        <v>1</v>
      </c>
      <c r="AY3549">
        <v>0</v>
      </c>
      <c r="AZ3549">
        <v>0</v>
      </c>
    </row>
    <row r="3550" spans="1:52" x14ac:dyDescent="0.35">
      <c r="A3550">
        <v>19035</v>
      </c>
      <c r="B3550" t="s">
        <v>69</v>
      </c>
      <c r="C3550" t="s">
        <v>74</v>
      </c>
      <c r="D3550" t="s">
        <v>68</v>
      </c>
      <c r="E3550" t="s">
        <v>85</v>
      </c>
      <c r="F3550" t="s">
        <v>200</v>
      </c>
      <c r="G3550" t="s">
        <v>94</v>
      </c>
      <c r="H3550" t="s">
        <v>98</v>
      </c>
      <c r="I3550" t="s">
        <v>197</v>
      </c>
      <c r="J3550" t="s">
        <v>111</v>
      </c>
      <c r="K3550" t="s">
        <v>116</v>
      </c>
      <c r="L3550">
        <v>5</v>
      </c>
      <c r="X3550" s="16"/>
      <c r="Y3550" t="s">
        <v>69</v>
      </c>
      <c r="AB3550">
        <v>3</v>
      </c>
      <c r="AE3550" s="16"/>
      <c r="AF3550" s="16"/>
      <c r="AG3550" s="16"/>
      <c r="AH3550" s="16"/>
      <c r="AI3550" s="16"/>
      <c r="AJ3550" s="16"/>
      <c r="AK3550">
        <v>6</v>
      </c>
      <c r="AL3550" s="16">
        <v>8</v>
      </c>
      <c r="AM3550" s="16">
        <v>4</v>
      </c>
      <c r="AN3550" s="16">
        <v>7</v>
      </c>
      <c r="AO3550" s="16">
        <v>5</v>
      </c>
      <c r="AP3550" s="16">
        <v>6</v>
      </c>
      <c r="AQ3550" s="16">
        <v>3</v>
      </c>
      <c r="AR3550" s="16">
        <v>4</v>
      </c>
      <c r="AS3550" s="16">
        <v>1</v>
      </c>
      <c r="AT3550" s="16">
        <v>2</v>
      </c>
      <c r="AU3550">
        <v>0</v>
      </c>
      <c r="AV3550">
        <v>1</v>
      </c>
      <c r="AW3550">
        <v>0</v>
      </c>
      <c r="AX3550">
        <v>1</v>
      </c>
      <c r="AY3550">
        <v>1</v>
      </c>
      <c r="AZ3550">
        <v>0</v>
      </c>
    </row>
    <row r="3551" spans="1:52" x14ac:dyDescent="0.35">
      <c r="A3551">
        <v>19036</v>
      </c>
      <c r="B3551" t="s">
        <v>69</v>
      </c>
      <c r="C3551" t="s">
        <v>74</v>
      </c>
      <c r="D3551" t="s">
        <v>68</v>
      </c>
      <c r="E3551" t="s">
        <v>80</v>
      </c>
      <c r="F3551" t="s">
        <v>196</v>
      </c>
      <c r="G3551" t="s">
        <v>95</v>
      </c>
      <c r="H3551" t="s">
        <v>98</v>
      </c>
      <c r="I3551" t="s">
        <v>201</v>
      </c>
      <c r="J3551" t="s">
        <v>111</v>
      </c>
      <c r="K3551" t="s">
        <v>117</v>
      </c>
      <c r="L3551">
        <v>8</v>
      </c>
      <c r="X3551" s="16"/>
      <c r="Y3551" t="s">
        <v>68</v>
      </c>
      <c r="Z3551">
        <v>10</v>
      </c>
      <c r="AA3551">
        <v>4</v>
      </c>
      <c r="AB3551">
        <v>4</v>
      </c>
      <c r="AC3551">
        <v>10</v>
      </c>
      <c r="AD3551" t="s">
        <v>128</v>
      </c>
      <c r="AE3551" s="16">
        <v>4</v>
      </c>
      <c r="AF3551" s="16">
        <v>3</v>
      </c>
      <c r="AG3551" s="16">
        <v>5</v>
      </c>
      <c r="AH3551" s="16">
        <v>4</v>
      </c>
      <c r="AI3551" s="16">
        <v>1</v>
      </c>
      <c r="AJ3551" s="16"/>
      <c r="AK3551">
        <v>9</v>
      </c>
      <c r="AL3551" s="16">
        <v>9</v>
      </c>
      <c r="AM3551" s="16">
        <v>7</v>
      </c>
      <c r="AN3551" s="16">
        <v>8</v>
      </c>
      <c r="AO3551" s="16">
        <v>9</v>
      </c>
      <c r="AP3551" s="16">
        <v>9</v>
      </c>
      <c r="AQ3551" s="16">
        <v>2</v>
      </c>
      <c r="AR3551" s="16">
        <v>1</v>
      </c>
      <c r="AS3551" s="16">
        <v>3</v>
      </c>
      <c r="AT3551" s="16">
        <v>4</v>
      </c>
      <c r="AU3551">
        <v>0</v>
      </c>
      <c r="AV3551">
        <v>0</v>
      </c>
      <c r="AW3551">
        <v>0</v>
      </c>
      <c r="AX3551">
        <v>0</v>
      </c>
      <c r="AY3551">
        <v>1</v>
      </c>
      <c r="AZ3551">
        <v>0</v>
      </c>
    </row>
    <row r="3552" spans="1:52" x14ac:dyDescent="0.35">
      <c r="A3552">
        <v>19037</v>
      </c>
      <c r="B3552" t="s">
        <v>69</v>
      </c>
      <c r="C3552" t="s">
        <v>74</v>
      </c>
      <c r="D3552" t="s">
        <v>68</v>
      </c>
      <c r="E3552" t="s">
        <v>85</v>
      </c>
      <c r="F3552" t="s">
        <v>208</v>
      </c>
      <c r="G3552" t="s">
        <v>96</v>
      </c>
      <c r="H3552" t="s">
        <v>99</v>
      </c>
      <c r="I3552" t="s">
        <v>199</v>
      </c>
      <c r="J3552" t="s">
        <v>111</v>
      </c>
      <c r="K3552" t="s">
        <v>202</v>
      </c>
      <c r="L3552">
        <v>6</v>
      </c>
      <c r="X3552" s="16"/>
      <c r="Y3552" t="s">
        <v>69</v>
      </c>
      <c r="AB3552">
        <v>5</v>
      </c>
      <c r="AE3552" s="16"/>
      <c r="AF3552" s="16"/>
      <c r="AG3552" s="16"/>
      <c r="AH3552" s="16"/>
      <c r="AI3552" s="16"/>
      <c r="AJ3552" s="16"/>
      <c r="AK3552">
        <v>5</v>
      </c>
      <c r="AL3552" s="16">
        <v>7</v>
      </c>
      <c r="AM3552" s="16">
        <v>5</v>
      </c>
      <c r="AN3552" s="16">
        <v>7</v>
      </c>
      <c r="AO3552" s="16">
        <v>5</v>
      </c>
      <c r="AP3552" s="16">
        <v>7</v>
      </c>
      <c r="AQ3552" s="16">
        <v>1</v>
      </c>
      <c r="AR3552" s="16">
        <v>3</v>
      </c>
      <c r="AS3552" s="16">
        <v>2</v>
      </c>
      <c r="AT3552" s="16">
        <v>4</v>
      </c>
      <c r="AU3552">
        <v>1</v>
      </c>
      <c r="AV3552">
        <v>0</v>
      </c>
      <c r="AW3552">
        <v>0</v>
      </c>
      <c r="AX3552">
        <v>0</v>
      </c>
      <c r="AY3552">
        <v>0</v>
      </c>
      <c r="AZ3552">
        <v>0</v>
      </c>
    </row>
    <row r="3553" spans="1:52" x14ac:dyDescent="0.35">
      <c r="A3553">
        <v>19040</v>
      </c>
      <c r="B3553" t="s">
        <v>69</v>
      </c>
      <c r="C3553" t="s">
        <v>74</v>
      </c>
      <c r="D3553" t="s">
        <v>68</v>
      </c>
      <c r="E3553" t="s">
        <v>77</v>
      </c>
      <c r="F3553" t="s">
        <v>198</v>
      </c>
      <c r="G3553" t="s">
        <v>93</v>
      </c>
      <c r="H3553" t="s">
        <v>98</v>
      </c>
      <c r="I3553" t="s">
        <v>201</v>
      </c>
      <c r="J3553" t="s">
        <v>110</v>
      </c>
      <c r="K3553" t="s">
        <v>204</v>
      </c>
      <c r="L3553">
        <v>9</v>
      </c>
      <c r="P3553">
        <v>9</v>
      </c>
      <c r="Q3553">
        <v>10</v>
      </c>
      <c r="R3553">
        <v>9</v>
      </c>
      <c r="S3553">
        <v>10</v>
      </c>
      <c r="T3553">
        <v>10</v>
      </c>
      <c r="U3553">
        <v>10</v>
      </c>
      <c r="V3553" t="s">
        <v>123</v>
      </c>
      <c r="X3553">
        <v>4</v>
      </c>
      <c r="Y3553" t="s">
        <v>69</v>
      </c>
      <c r="AB3553">
        <v>5</v>
      </c>
      <c r="AE3553" s="16"/>
      <c r="AF3553" s="16"/>
      <c r="AG3553" s="16"/>
      <c r="AH3553" s="16"/>
      <c r="AI3553" s="16"/>
      <c r="AJ3553" s="16"/>
      <c r="AL3553" s="16"/>
      <c r="AM3553" s="16"/>
      <c r="AN3553" s="16"/>
      <c r="AO3553" s="16"/>
      <c r="AP3553" s="16"/>
      <c r="AQ3553" s="16"/>
      <c r="AR3553" s="16"/>
      <c r="AS3553" s="16"/>
      <c r="AT3553" s="16"/>
      <c r="AU3553">
        <v>0</v>
      </c>
      <c r="AV3553">
        <v>0</v>
      </c>
      <c r="AW3553">
        <v>1</v>
      </c>
      <c r="AX3553">
        <v>1</v>
      </c>
      <c r="AY3553">
        <v>0</v>
      </c>
      <c r="AZ3553">
        <v>0</v>
      </c>
    </row>
    <row r="3554" spans="1:52" x14ac:dyDescent="0.35">
      <c r="A3554">
        <v>19041</v>
      </c>
      <c r="B3554" t="s">
        <v>69</v>
      </c>
      <c r="C3554" t="s">
        <v>74</v>
      </c>
      <c r="D3554" t="s">
        <v>68</v>
      </c>
      <c r="E3554" t="s">
        <v>76</v>
      </c>
      <c r="F3554" t="s">
        <v>198</v>
      </c>
      <c r="G3554" t="s">
        <v>95</v>
      </c>
      <c r="H3554" t="s">
        <v>98</v>
      </c>
      <c r="I3554" t="s">
        <v>199</v>
      </c>
      <c r="J3554" t="s">
        <v>111</v>
      </c>
      <c r="K3554" t="s">
        <v>204</v>
      </c>
      <c r="L3554">
        <v>10</v>
      </c>
      <c r="X3554" s="16"/>
      <c r="Y3554" t="s">
        <v>68</v>
      </c>
      <c r="Z3554">
        <v>9</v>
      </c>
      <c r="AA3554">
        <v>4</v>
      </c>
      <c r="AB3554">
        <v>5</v>
      </c>
      <c r="AC3554">
        <v>9</v>
      </c>
      <c r="AD3554" t="s">
        <v>128</v>
      </c>
      <c r="AE3554" s="16">
        <v>5</v>
      </c>
      <c r="AF3554" s="16">
        <v>3</v>
      </c>
      <c r="AG3554" s="16">
        <v>5</v>
      </c>
      <c r="AH3554" s="16">
        <v>5</v>
      </c>
      <c r="AI3554" s="16">
        <v>1</v>
      </c>
      <c r="AJ3554" s="16"/>
      <c r="AK3554">
        <v>10</v>
      </c>
      <c r="AL3554" s="16">
        <v>10</v>
      </c>
      <c r="AM3554" s="16">
        <v>9</v>
      </c>
      <c r="AN3554" s="16">
        <v>7</v>
      </c>
      <c r="AO3554" s="16">
        <v>9</v>
      </c>
      <c r="AP3554" s="16">
        <v>9</v>
      </c>
      <c r="AQ3554" s="16">
        <v>1</v>
      </c>
      <c r="AR3554" s="16">
        <v>4</v>
      </c>
      <c r="AS3554" s="16">
        <v>2</v>
      </c>
      <c r="AT3554" s="16">
        <v>3</v>
      </c>
      <c r="AU3554">
        <v>0</v>
      </c>
      <c r="AV3554">
        <v>0</v>
      </c>
      <c r="AW3554">
        <v>0</v>
      </c>
      <c r="AX3554">
        <v>0</v>
      </c>
      <c r="AY3554">
        <v>1</v>
      </c>
      <c r="AZ3554">
        <v>0</v>
      </c>
    </row>
    <row r="3555" spans="1:52" x14ac:dyDescent="0.35">
      <c r="A3555">
        <v>19042</v>
      </c>
      <c r="B3555" t="s">
        <v>69</v>
      </c>
      <c r="C3555" t="s">
        <v>74</v>
      </c>
      <c r="D3555" t="s">
        <v>68</v>
      </c>
      <c r="E3555" t="s">
        <v>85</v>
      </c>
      <c r="F3555" t="s">
        <v>196</v>
      </c>
      <c r="G3555" t="s">
        <v>96</v>
      </c>
      <c r="H3555" t="s">
        <v>98</v>
      </c>
      <c r="I3555" t="s">
        <v>199</v>
      </c>
      <c r="J3555" t="s">
        <v>110</v>
      </c>
      <c r="K3555" t="s">
        <v>204</v>
      </c>
      <c r="L3555">
        <v>8</v>
      </c>
      <c r="P3555">
        <v>9</v>
      </c>
      <c r="Q3555">
        <v>8</v>
      </c>
      <c r="R3555">
        <v>8</v>
      </c>
      <c r="S3555">
        <v>9</v>
      </c>
      <c r="T3555">
        <v>8</v>
      </c>
      <c r="U3555">
        <v>8</v>
      </c>
      <c r="V3555" t="s">
        <v>122</v>
      </c>
      <c r="X3555">
        <v>3</v>
      </c>
      <c r="Y3555" t="s">
        <v>69</v>
      </c>
      <c r="AB3555">
        <v>4</v>
      </c>
      <c r="AE3555" s="16"/>
      <c r="AF3555" s="16"/>
      <c r="AG3555" s="16"/>
      <c r="AH3555" s="16"/>
      <c r="AI3555" s="16"/>
      <c r="AJ3555" s="16"/>
      <c r="AL3555" s="16"/>
      <c r="AM3555" s="16"/>
      <c r="AN3555" s="16"/>
      <c r="AO3555" s="16"/>
      <c r="AP3555" s="16"/>
      <c r="AQ3555" s="16"/>
      <c r="AR3555" s="16"/>
      <c r="AS3555" s="16"/>
      <c r="AT3555" s="16"/>
      <c r="AU3555">
        <v>0</v>
      </c>
      <c r="AV3555">
        <v>0</v>
      </c>
      <c r="AW3555">
        <v>1</v>
      </c>
      <c r="AX3555">
        <v>0</v>
      </c>
      <c r="AY3555">
        <v>0</v>
      </c>
      <c r="AZ3555">
        <v>0</v>
      </c>
    </row>
    <row r="3556" spans="1:52" x14ac:dyDescent="0.35">
      <c r="A3556">
        <v>19045</v>
      </c>
      <c r="B3556" t="s">
        <v>69</v>
      </c>
      <c r="C3556" t="s">
        <v>74</v>
      </c>
      <c r="D3556" t="s">
        <v>68</v>
      </c>
      <c r="E3556" t="s">
        <v>78</v>
      </c>
      <c r="F3556" t="s">
        <v>196</v>
      </c>
      <c r="G3556" t="s">
        <v>95</v>
      </c>
      <c r="H3556" t="s">
        <v>98</v>
      </c>
      <c r="I3556" t="s">
        <v>197</v>
      </c>
      <c r="J3556" t="s">
        <v>111</v>
      </c>
      <c r="K3556" t="s">
        <v>204</v>
      </c>
      <c r="L3556">
        <v>10</v>
      </c>
      <c r="X3556" s="16"/>
      <c r="Y3556" t="s">
        <v>69</v>
      </c>
      <c r="AB3556">
        <v>4</v>
      </c>
      <c r="AE3556" s="16"/>
      <c r="AF3556" s="16"/>
      <c r="AG3556" s="16"/>
      <c r="AH3556" s="16"/>
      <c r="AI3556" s="16"/>
      <c r="AJ3556" s="16"/>
      <c r="AK3556">
        <v>9</v>
      </c>
      <c r="AL3556" s="16">
        <v>10</v>
      </c>
      <c r="AM3556" s="16">
        <v>9</v>
      </c>
      <c r="AN3556" s="16">
        <v>9</v>
      </c>
      <c r="AO3556" s="16">
        <v>9</v>
      </c>
      <c r="AP3556" s="16">
        <v>10</v>
      </c>
      <c r="AQ3556" s="16">
        <v>3</v>
      </c>
      <c r="AR3556" s="16">
        <v>1</v>
      </c>
      <c r="AS3556" s="16">
        <v>2</v>
      </c>
      <c r="AT3556" s="16">
        <v>4</v>
      </c>
      <c r="AU3556">
        <v>0</v>
      </c>
      <c r="AV3556">
        <v>0</v>
      </c>
      <c r="AW3556">
        <v>0</v>
      </c>
      <c r="AX3556">
        <v>1</v>
      </c>
      <c r="AY3556">
        <v>0</v>
      </c>
      <c r="AZ3556">
        <v>0</v>
      </c>
    </row>
    <row r="3557" spans="1:52" x14ac:dyDescent="0.35">
      <c r="A3557">
        <v>19046</v>
      </c>
      <c r="B3557" t="s">
        <v>69</v>
      </c>
      <c r="C3557" t="s">
        <v>74</v>
      </c>
      <c r="D3557" t="s">
        <v>68</v>
      </c>
      <c r="E3557" t="s">
        <v>82</v>
      </c>
      <c r="F3557" t="s">
        <v>198</v>
      </c>
      <c r="G3557" t="s">
        <v>93</v>
      </c>
      <c r="H3557" t="s">
        <v>98</v>
      </c>
      <c r="I3557" t="s">
        <v>201</v>
      </c>
      <c r="J3557" t="s">
        <v>111</v>
      </c>
      <c r="K3557" t="s">
        <v>204</v>
      </c>
      <c r="L3557">
        <v>9</v>
      </c>
      <c r="X3557" s="16"/>
      <c r="Y3557" t="s">
        <v>68</v>
      </c>
      <c r="Z3557">
        <v>10</v>
      </c>
      <c r="AA3557">
        <v>5</v>
      </c>
      <c r="AB3557">
        <v>5</v>
      </c>
      <c r="AC3557">
        <v>9</v>
      </c>
      <c r="AD3557" t="s">
        <v>128</v>
      </c>
      <c r="AE3557" s="16">
        <v>4</v>
      </c>
      <c r="AF3557" s="16">
        <v>2</v>
      </c>
      <c r="AG3557" s="16">
        <v>4</v>
      </c>
      <c r="AH3557" s="16">
        <v>4</v>
      </c>
      <c r="AI3557" s="16">
        <v>1</v>
      </c>
      <c r="AJ3557" s="16"/>
      <c r="AK3557">
        <v>10</v>
      </c>
      <c r="AL3557" s="16">
        <v>10</v>
      </c>
      <c r="AM3557" s="16">
        <v>7</v>
      </c>
      <c r="AN3557" s="16">
        <v>7</v>
      </c>
      <c r="AO3557" s="16">
        <v>9</v>
      </c>
      <c r="AP3557" s="16">
        <v>9</v>
      </c>
      <c r="AQ3557" s="16">
        <v>1</v>
      </c>
      <c r="AR3557" s="16">
        <v>3</v>
      </c>
      <c r="AS3557" s="16">
        <v>4</v>
      </c>
      <c r="AT3557" s="16">
        <v>2</v>
      </c>
      <c r="AU3557">
        <v>1</v>
      </c>
      <c r="AV3557">
        <v>0</v>
      </c>
      <c r="AW3557">
        <v>1</v>
      </c>
      <c r="AX3557">
        <v>0</v>
      </c>
      <c r="AY3557">
        <v>0</v>
      </c>
      <c r="AZ3557">
        <v>0</v>
      </c>
    </row>
    <row r="3558" spans="1:52" x14ac:dyDescent="0.35">
      <c r="A3558">
        <v>19047</v>
      </c>
      <c r="B3558" t="s">
        <v>69</v>
      </c>
      <c r="C3558" t="s">
        <v>74</v>
      </c>
      <c r="D3558" t="s">
        <v>68</v>
      </c>
      <c r="E3558" t="s">
        <v>83</v>
      </c>
      <c r="F3558" t="s">
        <v>196</v>
      </c>
      <c r="G3558" t="s">
        <v>94</v>
      </c>
      <c r="H3558" t="s">
        <v>99</v>
      </c>
      <c r="I3558" t="s">
        <v>203</v>
      </c>
      <c r="J3558" t="s">
        <v>111</v>
      </c>
      <c r="K3558" t="s">
        <v>202</v>
      </c>
      <c r="L3558">
        <v>10</v>
      </c>
      <c r="X3558" s="16"/>
      <c r="Y3558" t="s">
        <v>69</v>
      </c>
      <c r="AB3558">
        <v>4</v>
      </c>
      <c r="AE3558" s="16"/>
      <c r="AF3558" s="16"/>
      <c r="AG3558" s="16"/>
      <c r="AH3558" s="16"/>
      <c r="AI3558" s="16"/>
      <c r="AJ3558" s="16"/>
      <c r="AK3558">
        <v>9</v>
      </c>
      <c r="AL3558" s="16">
        <v>9</v>
      </c>
      <c r="AM3558" s="16">
        <v>7</v>
      </c>
      <c r="AN3558" s="16">
        <v>9</v>
      </c>
      <c r="AO3558" s="16">
        <v>7</v>
      </c>
      <c r="AP3558" s="16">
        <v>7</v>
      </c>
      <c r="AQ3558" s="16">
        <v>1</v>
      </c>
      <c r="AR3558" s="16">
        <v>4</v>
      </c>
      <c r="AS3558" s="16">
        <v>3</v>
      </c>
      <c r="AT3558" s="16">
        <v>2</v>
      </c>
      <c r="AU3558">
        <v>1</v>
      </c>
      <c r="AV3558">
        <v>1</v>
      </c>
      <c r="AW3558">
        <v>1</v>
      </c>
      <c r="AX3558">
        <v>0</v>
      </c>
      <c r="AY3558">
        <v>0</v>
      </c>
      <c r="AZ3558">
        <v>0</v>
      </c>
    </row>
    <row r="3559" spans="1:52" x14ac:dyDescent="0.35">
      <c r="A3559">
        <v>19050</v>
      </c>
      <c r="B3559" t="s">
        <v>69</v>
      </c>
      <c r="C3559" t="s">
        <v>74</v>
      </c>
      <c r="D3559" t="s">
        <v>68</v>
      </c>
      <c r="E3559" t="s">
        <v>81</v>
      </c>
      <c r="F3559" t="s">
        <v>208</v>
      </c>
      <c r="G3559" t="s">
        <v>96</v>
      </c>
      <c r="H3559" t="s">
        <v>97</v>
      </c>
      <c r="I3559" t="s">
        <v>207</v>
      </c>
      <c r="J3559" t="s">
        <v>111</v>
      </c>
      <c r="K3559" t="s">
        <v>116</v>
      </c>
      <c r="L3559">
        <v>6</v>
      </c>
      <c r="X3559" s="16"/>
      <c r="Y3559" t="s">
        <v>69</v>
      </c>
      <c r="AB3559">
        <v>5</v>
      </c>
      <c r="AE3559" s="16"/>
      <c r="AF3559" s="16"/>
      <c r="AG3559" s="16"/>
      <c r="AH3559" s="16"/>
      <c r="AI3559" s="16"/>
      <c r="AJ3559" s="16"/>
      <c r="AK3559">
        <v>8</v>
      </c>
      <c r="AL3559" s="16">
        <v>8</v>
      </c>
      <c r="AM3559" s="16">
        <v>10</v>
      </c>
      <c r="AN3559" s="16">
        <v>7</v>
      </c>
      <c r="AO3559" s="16">
        <v>7</v>
      </c>
      <c r="AP3559" s="16">
        <v>10</v>
      </c>
      <c r="AQ3559" s="16">
        <v>4</v>
      </c>
      <c r="AR3559" s="16">
        <v>2</v>
      </c>
      <c r="AS3559" s="16">
        <v>3</v>
      </c>
      <c r="AT3559" s="16">
        <v>1</v>
      </c>
      <c r="AU3559">
        <v>1</v>
      </c>
      <c r="AV3559">
        <v>1</v>
      </c>
      <c r="AW3559">
        <v>1</v>
      </c>
      <c r="AX3559">
        <v>1</v>
      </c>
      <c r="AY3559">
        <v>0</v>
      </c>
      <c r="AZ3559">
        <v>0</v>
      </c>
    </row>
    <row r="3560" spans="1:52" x14ac:dyDescent="0.35">
      <c r="A3560">
        <v>19053</v>
      </c>
      <c r="B3560" t="s">
        <v>69</v>
      </c>
      <c r="C3560" t="s">
        <v>74</v>
      </c>
      <c r="D3560" t="s">
        <v>68</v>
      </c>
      <c r="E3560" t="s">
        <v>84</v>
      </c>
      <c r="F3560" t="s">
        <v>198</v>
      </c>
      <c r="G3560" t="s">
        <v>93</v>
      </c>
      <c r="H3560" t="s">
        <v>98</v>
      </c>
      <c r="I3560" t="s">
        <v>197</v>
      </c>
      <c r="J3560" t="s">
        <v>111</v>
      </c>
      <c r="K3560" t="s">
        <v>202</v>
      </c>
      <c r="L3560">
        <v>9</v>
      </c>
      <c r="X3560" s="16"/>
      <c r="Y3560" t="s">
        <v>68</v>
      </c>
      <c r="Z3560">
        <v>10</v>
      </c>
      <c r="AA3560">
        <v>4</v>
      </c>
      <c r="AB3560">
        <v>4</v>
      </c>
      <c r="AC3560">
        <v>9</v>
      </c>
      <c r="AD3560" t="s">
        <v>129</v>
      </c>
      <c r="AE3560" s="16">
        <v>4</v>
      </c>
      <c r="AF3560" s="16">
        <v>3</v>
      </c>
      <c r="AG3560" s="16">
        <v>4</v>
      </c>
      <c r="AH3560" s="16">
        <v>4</v>
      </c>
      <c r="AI3560" s="16"/>
      <c r="AJ3560" s="16">
        <v>2</v>
      </c>
      <c r="AK3560">
        <v>10</v>
      </c>
      <c r="AL3560" s="16">
        <v>10</v>
      </c>
      <c r="AM3560" s="16">
        <v>10</v>
      </c>
      <c r="AN3560" s="16">
        <v>9</v>
      </c>
      <c r="AO3560" s="16">
        <v>10</v>
      </c>
      <c r="AP3560" s="16">
        <v>10</v>
      </c>
      <c r="AQ3560" s="16">
        <v>1</v>
      </c>
      <c r="AR3560" s="16">
        <v>4</v>
      </c>
      <c r="AS3560" s="16">
        <v>3</v>
      </c>
      <c r="AT3560" s="16">
        <v>2</v>
      </c>
      <c r="AU3560">
        <v>0</v>
      </c>
      <c r="AV3560">
        <v>0</v>
      </c>
      <c r="AW3560">
        <v>1</v>
      </c>
      <c r="AX3560">
        <v>0</v>
      </c>
      <c r="AY3560">
        <v>1</v>
      </c>
      <c r="AZ3560">
        <v>0</v>
      </c>
    </row>
    <row r="3561" spans="1:52" x14ac:dyDescent="0.35">
      <c r="A3561">
        <v>19056</v>
      </c>
      <c r="B3561" t="s">
        <v>69</v>
      </c>
      <c r="C3561" t="s">
        <v>74</v>
      </c>
      <c r="D3561" t="s">
        <v>68</v>
      </c>
      <c r="E3561" t="s">
        <v>75</v>
      </c>
      <c r="F3561" t="s">
        <v>198</v>
      </c>
      <c r="G3561" t="s">
        <v>93</v>
      </c>
      <c r="H3561" t="s">
        <v>98</v>
      </c>
      <c r="I3561" t="s">
        <v>197</v>
      </c>
      <c r="J3561" t="s">
        <v>111</v>
      </c>
      <c r="K3561" t="s">
        <v>116</v>
      </c>
      <c r="L3561">
        <v>9</v>
      </c>
      <c r="X3561" s="16"/>
      <c r="Y3561" t="s">
        <v>68</v>
      </c>
      <c r="Z3561">
        <v>10</v>
      </c>
      <c r="AA3561">
        <v>5</v>
      </c>
      <c r="AB3561">
        <v>4</v>
      </c>
      <c r="AC3561">
        <v>9</v>
      </c>
      <c r="AD3561" t="s">
        <v>129</v>
      </c>
      <c r="AE3561" s="16">
        <v>3</v>
      </c>
      <c r="AF3561" s="16">
        <v>3</v>
      </c>
      <c r="AG3561" s="16">
        <v>2</v>
      </c>
      <c r="AH3561" s="16">
        <v>2</v>
      </c>
      <c r="AI3561" s="16"/>
      <c r="AJ3561" s="16">
        <v>3</v>
      </c>
      <c r="AK3561">
        <v>10</v>
      </c>
      <c r="AL3561" s="16">
        <v>10</v>
      </c>
      <c r="AM3561" s="16">
        <v>10</v>
      </c>
      <c r="AN3561" s="16">
        <v>8</v>
      </c>
      <c r="AO3561" s="16">
        <v>8</v>
      </c>
      <c r="AP3561" s="16">
        <v>8</v>
      </c>
      <c r="AQ3561" s="16">
        <v>1</v>
      </c>
      <c r="AR3561" s="16">
        <v>3</v>
      </c>
      <c r="AS3561" s="16">
        <v>2</v>
      </c>
      <c r="AT3561" s="16">
        <v>4</v>
      </c>
      <c r="AU3561">
        <v>0</v>
      </c>
      <c r="AV3561">
        <v>1</v>
      </c>
      <c r="AW3561">
        <v>1</v>
      </c>
      <c r="AX3561">
        <v>1</v>
      </c>
      <c r="AY3561">
        <v>0</v>
      </c>
      <c r="AZ3561">
        <v>0</v>
      </c>
    </row>
    <row r="3562" spans="1:52" x14ac:dyDescent="0.35">
      <c r="A3562">
        <v>19057</v>
      </c>
      <c r="B3562" t="s">
        <v>69</v>
      </c>
      <c r="C3562" t="s">
        <v>74</v>
      </c>
      <c r="D3562" t="s">
        <v>68</v>
      </c>
      <c r="E3562" t="s">
        <v>86</v>
      </c>
      <c r="F3562" t="s">
        <v>208</v>
      </c>
      <c r="G3562" t="s">
        <v>93</v>
      </c>
      <c r="H3562" t="s">
        <v>98</v>
      </c>
      <c r="I3562" t="s">
        <v>207</v>
      </c>
      <c r="J3562" t="s">
        <v>111</v>
      </c>
      <c r="K3562" t="s">
        <v>202</v>
      </c>
      <c r="L3562">
        <v>10</v>
      </c>
      <c r="X3562" s="16"/>
      <c r="Y3562" t="s">
        <v>68</v>
      </c>
      <c r="Z3562">
        <v>10</v>
      </c>
      <c r="AA3562">
        <v>4</v>
      </c>
      <c r="AB3562">
        <v>5</v>
      </c>
      <c r="AC3562">
        <v>9</v>
      </c>
      <c r="AD3562" t="s">
        <v>128</v>
      </c>
      <c r="AE3562" s="16">
        <v>5</v>
      </c>
      <c r="AF3562" s="16">
        <v>3</v>
      </c>
      <c r="AG3562" s="16">
        <v>4</v>
      </c>
      <c r="AH3562" s="16">
        <v>4</v>
      </c>
      <c r="AI3562" s="16">
        <v>1</v>
      </c>
      <c r="AJ3562" s="16"/>
      <c r="AK3562">
        <v>10</v>
      </c>
      <c r="AL3562" s="16">
        <v>10</v>
      </c>
      <c r="AM3562" s="16">
        <v>10</v>
      </c>
      <c r="AN3562" s="16">
        <v>9</v>
      </c>
      <c r="AO3562" s="16">
        <v>10</v>
      </c>
      <c r="AP3562" s="16">
        <v>8</v>
      </c>
      <c r="AQ3562" s="16">
        <v>1</v>
      </c>
      <c r="AR3562" s="16">
        <v>3</v>
      </c>
      <c r="AS3562" s="16">
        <v>4</v>
      </c>
      <c r="AT3562" s="16">
        <v>2</v>
      </c>
      <c r="AU3562">
        <v>1</v>
      </c>
      <c r="AV3562">
        <v>0</v>
      </c>
      <c r="AW3562">
        <v>0</v>
      </c>
      <c r="AX3562">
        <v>0</v>
      </c>
      <c r="AY3562">
        <v>0</v>
      </c>
      <c r="AZ3562">
        <v>0</v>
      </c>
    </row>
    <row r="3563" spans="1:52" x14ac:dyDescent="0.35">
      <c r="A3563">
        <v>19059</v>
      </c>
      <c r="B3563" t="s">
        <v>69</v>
      </c>
      <c r="C3563" t="s">
        <v>74</v>
      </c>
      <c r="D3563" t="s">
        <v>68</v>
      </c>
      <c r="E3563" t="s">
        <v>79</v>
      </c>
      <c r="F3563" t="s">
        <v>196</v>
      </c>
      <c r="G3563" t="s">
        <v>96</v>
      </c>
      <c r="H3563" t="s">
        <v>97</v>
      </c>
      <c r="I3563" t="s">
        <v>206</v>
      </c>
      <c r="J3563" t="s">
        <v>110</v>
      </c>
      <c r="K3563" t="s">
        <v>116</v>
      </c>
      <c r="L3563">
        <v>10</v>
      </c>
      <c r="P3563">
        <v>10</v>
      </c>
      <c r="Q3563">
        <v>10</v>
      </c>
      <c r="R3563">
        <v>7</v>
      </c>
      <c r="S3563">
        <v>7</v>
      </c>
      <c r="T3563">
        <v>8</v>
      </c>
      <c r="U3563">
        <v>10</v>
      </c>
      <c r="V3563" t="s">
        <v>123</v>
      </c>
      <c r="X3563">
        <v>5</v>
      </c>
      <c r="Y3563" t="s">
        <v>69</v>
      </c>
      <c r="AB3563">
        <v>5</v>
      </c>
      <c r="AE3563" s="16"/>
      <c r="AF3563" s="16"/>
      <c r="AG3563" s="16"/>
      <c r="AH3563" s="16"/>
      <c r="AI3563" s="16"/>
      <c r="AJ3563" s="16"/>
      <c r="AL3563" s="16"/>
      <c r="AM3563" s="16"/>
      <c r="AN3563" s="16"/>
      <c r="AO3563" s="16"/>
      <c r="AP3563" s="16"/>
      <c r="AQ3563" s="16"/>
      <c r="AR3563" s="16"/>
      <c r="AS3563" s="16"/>
      <c r="AT3563" s="16"/>
      <c r="AU3563">
        <v>0</v>
      </c>
      <c r="AV3563">
        <v>0</v>
      </c>
      <c r="AW3563">
        <v>0</v>
      </c>
      <c r="AX3563">
        <v>1</v>
      </c>
      <c r="AY3563">
        <v>0</v>
      </c>
      <c r="AZ3563">
        <v>0</v>
      </c>
    </row>
    <row r="3564" spans="1:52" x14ac:dyDescent="0.35">
      <c r="A3564">
        <v>19060</v>
      </c>
      <c r="B3564" t="s">
        <v>69</v>
      </c>
      <c r="C3564" t="s">
        <v>74</v>
      </c>
      <c r="D3564" t="s">
        <v>68</v>
      </c>
      <c r="E3564" t="s">
        <v>84</v>
      </c>
      <c r="F3564" t="s">
        <v>208</v>
      </c>
      <c r="G3564" t="s">
        <v>96</v>
      </c>
      <c r="H3564" t="s">
        <v>98</v>
      </c>
      <c r="I3564" t="s">
        <v>207</v>
      </c>
      <c r="J3564" t="s">
        <v>111</v>
      </c>
      <c r="K3564" t="s">
        <v>202</v>
      </c>
      <c r="L3564">
        <v>6</v>
      </c>
      <c r="X3564" s="16"/>
      <c r="Y3564" t="s">
        <v>68</v>
      </c>
      <c r="Z3564">
        <v>6</v>
      </c>
      <c r="AA3564">
        <v>5</v>
      </c>
      <c r="AB3564">
        <v>2</v>
      </c>
      <c r="AC3564">
        <v>7</v>
      </c>
      <c r="AD3564" t="s">
        <v>128</v>
      </c>
      <c r="AE3564" s="16">
        <v>5</v>
      </c>
      <c r="AF3564" s="16">
        <v>4</v>
      </c>
      <c r="AG3564" s="16">
        <v>5</v>
      </c>
      <c r="AH3564" s="16">
        <v>4</v>
      </c>
      <c r="AI3564" s="16">
        <v>3</v>
      </c>
      <c r="AJ3564" s="16"/>
      <c r="AK3564">
        <v>8</v>
      </c>
      <c r="AL3564" s="16">
        <v>9</v>
      </c>
      <c r="AM3564" s="16">
        <v>9</v>
      </c>
      <c r="AN3564" s="16">
        <v>7</v>
      </c>
      <c r="AO3564" s="16">
        <v>10</v>
      </c>
      <c r="AP3564" s="16">
        <v>8</v>
      </c>
      <c r="AQ3564" s="16">
        <v>1</v>
      </c>
      <c r="AR3564" s="16">
        <v>2</v>
      </c>
      <c r="AS3564" s="16">
        <v>4</v>
      </c>
      <c r="AT3564" s="16">
        <v>3</v>
      </c>
      <c r="AU3564">
        <v>0</v>
      </c>
      <c r="AV3564">
        <v>0</v>
      </c>
      <c r="AW3564">
        <v>1</v>
      </c>
      <c r="AX3564">
        <v>0</v>
      </c>
      <c r="AY3564">
        <v>0</v>
      </c>
      <c r="AZ3564">
        <v>0</v>
      </c>
    </row>
    <row r="3565" spans="1:52" x14ac:dyDescent="0.35">
      <c r="A3565">
        <v>19064</v>
      </c>
      <c r="B3565" t="s">
        <v>69</v>
      </c>
      <c r="C3565" t="s">
        <v>74</v>
      </c>
      <c r="D3565" t="s">
        <v>68</v>
      </c>
      <c r="E3565" t="s">
        <v>80</v>
      </c>
      <c r="F3565" t="s">
        <v>208</v>
      </c>
      <c r="G3565" t="s">
        <v>94</v>
      </c>
      <c r="H3565" t="s">
        <v>98</v>
      </c>
      <c r="I3565" t="s">
        <v>209</v>
      </c>
      <c r="J3565" t="s">
        <v>111</v>
      </c>
      <c r="K3565" t="s">
        <v>204</v>
      </c>
      <c r="L3565">
        <v>6</v>
      </c>
      <c r="X3565" s="16"/>
      <c r="Y3565" t="s">
        <v>69</v>
      </c>
      <c r="AB3565">
        <v>2</v>
      </c>
      <c r="AE3565" s="16"/>
      <c r="AF3565" s="16"/>
      <c r="AG3565" s="16"/>
      <c r="AH3565" s="16"/>
      <c r="AI3565" s="16"/>
      <c r="AJ3565" s="16"/>
      <c r="AK3565">
        <v>3</v>
      </c>
      <c r="AL3565" s="16">
        <v>4</v>
      </c>
      <c r="AM3565" s="16">
        <v>7</v>
      </c>
      <c r="AN3565" s="16">
        <v>6</v>
      </c>
      <c r="AO3565" s="16">
        <v>6</v>
      </c>
      <c r="AP3565" s="16">
        <v>3</v>
      </c>
      <c r="AQ3565" s="16">
        <v>2</v>
      </c>
      <c r="AR3565" s="16">
        <v>4</v>
      </c>
      <c r="AS3565" s="16">
        <v>3</v>
      </c>
      <c r="AT3565" s="16">
        <v>1</v>
      </c>
      <c r="AU3565">
        <v>1</v>
      </c>
      <c r="AV3565">
        <v>0</v>
      </c>
      <c r="AW3565">
        <v>0</v>
      </c>
      <c r="AX3565">
        <v>1</v>
      </c>
      <c r="AY3565">
        <v>0</v>
      </c>
      <c r="AZ3565">
        <v>0</v>
      </c>
    </row>
    <row r="3566" spans="1:52" x14ac:dyDescent="0.35">
      <c r="A3566">
        <v>19065</v>
      </c>
      <c r="B3566" t="s">
        <v>69</v>
      </c>
      <c r="C3566" t="s">
        <v>74</v>
      </c>
      <c r="D3566" t="s">
        <v>68</v>
      </c>
      <c r="E3566" t="s">
        <v>83</v>
      </c>
      <c r="F3566" t="s">
        <v>208</v>
      </c>
      <c r="G3566" t="s">
        <v>93</v>
      </c>
      <c r="H3566" t="s">
        <v>99</v>
      </c>
      <c r="I3566" t="s">
        <v>199</v>
      </c>
      <c r="J3566" t="s">
        <v>111</v>
      </c>
      <c r="K3566" t="s">
        <v>116</v>
      </c>
      <c r="L3566">
        <v>6</v>
      </c>
      <c r="X3566" s="16"/>
      <c r="Y3566" t="s">
        <v>69</v>
      </c>
      <c r="AB3566">
        <v>4</v>
      </c>
      <c r="AE3566" s="16"/>
      <c r="AF3566" s="16"/>
      <c r="AG3566" s="16"/>
      <c r="AH3566" s="16"/>
      <c r="AI3566" s="16"/>
      <c r="AJ3566" s="16"/>
      <c r="AK3566">
        <v>8</v>
      </c>
      <c r="AL3566" s="16">
        <v>10</v>
      </c>
      <c r="AM3566" s="16">
        <v>9</v>
      </c>
      <c r="AN3566" s="16">
        <v>9</v>
      </c>
      <c r="AO3566" s="16">
        <v>8</v>
      </c>
      <c r="AP3566" s="16">
        <v>10</v>
      </c>
      <c r="AQ3566" s="16">
        <v>3</v>
      </c>
      <c r="AR3566" s="16">
        <v>1</v>
      </c>
      <c r="AS3566" s="16">
        <v>4</v>
      </c>
      <c r="AT3566" s="16">
        <v>2</v>
      </c>
      <c r="AU3566">
        <v>0</v>
      </c>
      <c r="AV3566">
        <v>0</v>
      </c>
      <c r="AW3566">
        <v>0</v>
      </c>
      <c r="AX3566">
        <v>0</v>
      </c>
      <c r="AY3566">
        <v>1</v>
      </c>
      <c r="AZ3566">
        <v>0</v>
      </c>
    </row>
    <row r="3567" spans="1:52" x14ac:dyDescent="0.35">
      <c r="A3567">
        <v>19070</v>
      </c>
      <c r="B3567" t="s">
        <v>69</v>
      </c>
      <c r="C3567" t="s">
        <v>74</v>
      </c>
      <c r="D3567" t="s">
        <v>68</v>
      </c>
      <c r="E3567" t="s">
        <v>85</v>
      </c>
      <c r="F3567" t="s">
        <v>196</v>
      </c>
      <c r="G3567" t="s">
        <v>93</v>
      </c>
      <c r="H3567" t="s">
        <v>97</v>
      </c>
      <c r="I3567" t="s">
        <v>201</v>
      </c>
      <c r="J3567" t="s">
        <v>110</v>
      </c>
      <c r="K3567" t="s">
        <v>116</v>
      </c>
      <c r="L3567">
        <v>8</v>
      </c>
      <c r="P3567">
        <v>9</v>
      </c>
      <c r="Q3567">
        <v>8</v>
      </c>
      <c r="R3567">
        <v>8</v>
      </c>
      <c r="S3567">
        <v>10</v>
      </c>
      <c r="T3567">
        <v>10</v>
      </c>
      <c r="U3567">
        <v>8</v>
      </c>
      <c r="V3567" t="s">
        <v>125</v>
      </c>
      <c r="X3567">
        <v>4</v>
      </c>
      <c r="Y3567" t="s">
        <v>68</v>
      </c>
      <c r="Z3567">
        <v>10</v>
      </c>
      <c r="AA3567">
        <v>4</v>
      </c>
      <c r="AB3567">
        <v>3</v>
      </c>
      <c r="AC3567">
        <v>10</v>
      </c>
      <c r="AD3567" t="s">
        <v>129</v>
      </c>
      <c r="AE3567" s="16">
        <v>5</v>
      </c>
      <c r="AF3567" s="16">
        <v>4</v>
      </c>
      <c r="AG3567" s="16">
        <v>5</v>
      </c>
      <c r="AH3567" s="16">
        <v>5</v>
      </c>
      <c r="AI3567" s="16"/>
      <c r="AJ3567" s="16">
        <v>3</v>
      </c>
      <c r="AL3567" s="16"/>
      <c r="AM3567" s="16"/>
      <c r="AN3567" s="16"/>
      <c r="AO3567" s="16"/>
      <c r="AP3567" s="16"/>
      <c r="AQ3567" s="16"/>
      <c r="AR3567" s="16"/>
      <c r="AS3567" s="16"/>
      <c r="AT3567" s="16"/>
      <c r="AU3567">
        <v>1</v>
      </c>
      <c r="AV3567">
        <v>0</v>
      </c>
      <c r="AW3567">
        <v>1</v>
      </c>
      <c r="AX3567">
        <v>0</v>
      </c>
      <c r="AY3567">
        <v>0</v>
      </c>
      <c r="AZ3567">
        <v>0</v>
      </c>
    </row>
    <row r="3568" spans="1:52" x14ac:dyDescent="0.35">
      <c r="A3568">
        <v>19071</v>
      </c>
      <c r="B3568" t="s">
        <v>69</v>
      </c>
      <c r="C3568" t="s">
        <v>74</v>
      </c>
      <c r="D3568" t="s">
        <v>68</v>
      </c>
      <c r="E3568" t="s">
        <v>79</v>
      </c>
      <c r="F3568" t="s">
        <v>196</v>
      </c>
      <c r="G3568" t="s">
        <v>93</v>
      </c>
      <c r="H3568" t="s">
        <v>98</v>
      </c>
      <c r="I3568" t="s">
        <v>197</v>
      </c>
      <c r="J3568" t="s">
        <v>111</v>
      </c>
      <c r="K3568" t="s">
        <v>204</v>
      </c>
      <c r="L3568">
        <v>6</v>
      </c>
      <c r="X3568" s="16"/>
      <c r="Y3568" t="s">
        <v>69</v>
      </c>
      <c r="AB3568">
        <v>4</v>
      </c>
      <c r="AE3568" s="16"/>
      <c r="AF3568" s="16"/>
      <c r="AG3568" s="16"/>
      <c r="AH3568" s="16"/>
      <c r="AI3568" s="16"/>
      <c r="AJ3568" s="16"/>
      <c r="AK3568">
        <v>7</v>
      </c>
      <c r="AL3568" s="16">
        <v>10</v>
      </c>
      <c r="AM3568" s="16">
        <v>8</v>
      </c>
      <c r="AN3568" s="16">
        <v>8</v>
      </c>
      <c r="AO3568" s="16">
        <v>9</v>
      </c>
      <c r="AP3568" s="16">
        <v>5</v>
      </c>
      <c r="AQ3568" s="16">
        <v>4</v>
      </c>
      <c r="AR3568" s="16">
        <v>2</v>
      </c>
      <c r="AS3568" s="16">
        <v>3</v>
      </c>
      <c r="AT3568" s="16">
        <v>1</v>
      </c>
      <c r="AU3568">
        <v>1</v>
      </c>
      <c r="AV3568">
        <v>1</v>
      </c>
      <c r="AW3568">
        <v>1</v>
      </c>
      <c r="AX3568">
        <v>0</v>
      </c>
      <c r="AY3568">
        <v>0</v>
      </c>
      <c r="AZ3568">
        <v>0</v>
      </c>
    </row>
    <row r="3569" spans="1:52" x14ac:dyDescent="0.35">
      <c r="A3569">
        <v>19073</v>
      </c>
      <c r="B3569" t="s">
        <v>69</v>
      </c>
      <c r="C3569" t="s">
        <v>74</v>
      </c>
      <c r="D3569" t="s">
        <v>68</v>
      </c>
      <c r="E3569" t="s">
        <v>80</v>
      </c>
      <c r="F3569" t="s">
        <v>198</v>
      </c>
      <c r="G3569" t="s">
        <v>96</v>
      </c>
      <c r="H3569" t="s">
        <v>98</v>
      </c>
      <c r="I3569" t="s">
        <v>197</v>
      </c>
      <c r="J3569" t="s">
        <v>111</v>
      </c>
      <c r="K3569" t="s">
        <v>117</v>
      </c>
      <c r="L3569">
        <v>6</v>
      </c>
      <c r="X3569" s="16"/>
      <c r="Y3569" t="s">
        <v>68</v>
      </c>
      <c r="Z3569">
        <v>7</v>
      </c>
      <c r="AA3569">
        <v>3</v>
      </c>
      <c r="AB3569">
        <v>5</v>
      </c>
      <c r="AC3569">
        <v>4</v>
      </c>
      <c r="AD3569" t="s">
        <v>128</v>
      </c>
      <c r="AE3569" s="16">
        <v>5</v>
      </c>
      <c r="AF3569" s="16">
        <v>5</v>
      </c>
      <c r="AG3569" s="16">
        <v>4</v>
      </c>
      <c r="AH3569" s="16">
        <v>4</v>
      </c>
      <c r="AI3569" s="16">
        <v>2</v>
      </c>
      <c r="AJ3569" s="16"/>
      <c r="AK3569">
        <v>5</v>
      </c>
      <c r="AL3569" s="16">
        <v>7</v>
      </c>
      <c r="AM3569" s="16">
        <v>8</v>
      </c>
      <c r="AN3569" s="16">
        <v>2</v>
      </c>
      <c r="AO3569" s="16">
        <v>6</v>
      </c>
      <c r="AP3569" s="16">
        <v>7</v>
      </c>
      <c r="AQ3569" s="16">
        <v>2</v>
      </c>
      <c r="AR3569" s="16">
        <v>4</v>
      </c>
      <c r="AS3569" s="16">
        <v>1</v>
      </c>
      <c r="AT3569" s="16">
        <v>3</v>
      </c>
      <c r="AU3569">
        <v>1</v>
      </c>
      <c r="AV3569">
        <v>1</v>
      </c>
      <c r="AW3569">
        <v>1</v>
      </c>
      <c r="AX3569">
        <v>0</v>
      </c>
      <c r="AY3569">
        <v>0</v>
      </c>
      <c r="AZ3569">
        <v>0</v>
      </c>
    </row>
    <row r="3570" spans="1:52" x14ac:dyDescent="0.35">
      <c r="A3570">
        <v>19075</v>
      </c>
      <c r="B3570" t="s">
        <v>69</v>
      </c>
      <c r="C3570" t="s">
        <v>74</v>
      </c>
      <c r="D3570" t="s">
        <v>68</v>
      </c>
      <c r="E3570" t="s">
        <v>86</v>
      </c>
      <c r="F3570" t="s">
        <v>198</v>
      </c>
      <c r="G3570" t="s">
        <v>93</v>
      </c>
      <c r="H3570" t="s">
        <v>97</v>
      </c>
      <c r="I3570" t="s">
        <v>201</v>
      </c>
      <c r="J3570" t="s">
        <v>111</v>
      </c>
      <c r="K3570" t="s">
        <v>204</v>
      </c>
      <c r="L3570">
        <v>10</v>
      </c>
      <c r="X3570" s="16"/>
      <c r="Y3570" t="s">
        <v>68</v>
      </c>
      <c r="Z3570">
        <v>9</v>
      </c>
      <c r="AA3570">
        <v>4</v>
      </c>
      <c r="AB3570">
        <v>5</v>
      </c>
      <c r="AC3570">
        <v>10</v>
      </c>
      <c r="AD3570" t="s">
        <v>128</v>
      </c>
      <c r="AE3570" s="16">
        <v>5</v>
      </c>
      <c r="AF3570" s="16">
        <v>3</v>
      </c>
      <c r="AG3570" s="16">
        <v>5</v>
      </c>
      <c r="AH3570" s="16">
        <v>5</v>
      </c>
      <c r="AI3570" s="16">
        <v>1</v>
      </c>
      <c r="AJ3570" s="16"/>
      <c r="AK3570">
        <v>9</v>
      </c>
      <c r="AL3570" s="16">
        <v>10</v>
      </c>
      <c r="AM3570" s="16">
        <v>10</v>
      </c>
      <c r="AN3570" s="16">
        <v>8</v>
      </c>
      <c r="AO3570" s="16">
        <v>7</v>
      </c>
      <c r="AP3570" s="16">
        <v>10</v>
      </c>
      <c r="AQ3570" s="16">
        <v>3</v>
      </c>
      <c r="AR3570" s="16">
        <v>2</v>
      </c>
      <c r="AS3570" s="16">
        <v>4</v>
      </c>
      <c r="AT3570" s="16">
        <v>1</v>
      </c>
      <c r="AU3570">
        <v>1</v>
      </c>
      <c r="AV3570">
        <v>0</v>
      </c>
      <c r="AW3570">
        <v>1</v>
      </c>
      <c r="AX3570">
        <v>1</v>
      </c>
      <c r="AY3570">
        <v>0</v>
      </c>
      <c r="AZ3570">
        <v>0</v>
      </c>
    </row>
    <row r="3571" spans="1:52" x14ac:dyDescent="0.35">
      <c r="A3571">
        <v>19079</v>
      </c>
      <c r="B3571" t="s">
        <v>69</v>
      </c>
      <c r="C3571" t="s">
        <v>74</v>
      </c>
      <c r="D3571" t="s">
        <v>68</v>
      </c>
      <c r="E3571" t="s">
        <v>86</v>
      </c>
      <c r="F3571" t="s">
        <v>200</v>
      </c>
      <c r="G3571" t="s">
        <v>94</v>
      </c>
      <c r="H3571" t="s">
        <v>97</v>
      </c>
      <c r="I3571" t="s">
        <v>207</v>
      </c>
      <c r="J3571" t="s">
        <v>111</v>
      </c>
      <c r="K3571" t="s">
        <v>204</v>
      </c>
      <c r="L3571">
        <v>8</v>
      </c>
      <c r="X3571" s="16"/>
      <c r="Y3571" t="s">
        <v>69</v>
      </c>
      <c r="AB3571">
        <v>3</v>
      </c>
      <c r="AE3571" s="16"/>
      <c r="AF3571" s="16"/>
      <c r="AG3571" s="16"/>
      <c r="AH3571" s="16"/>
      <c r="AI3571" s="16"/>
      <c r="AJ3571" s="16"/>
      <c r="AK3571">
        <v>9</v>
      </c>
      <c r="AL3571" s="16">
        <v>10</v>
      </c>
      <c r="AM3571" s="16">
        <v>8</v>
      </c>
      <c r="AN3571" s="16">
        <v>8</v>
      </c>
      <c r="AO3571" s="16">
        <v>10</v>
      </c>
      <c r="AP3571" s="16">
        <v>9</v>
      </c>
      <c r="AQ3571" s="16">
        <v>1</v>
      </c>
      <c r="AR3571" s="16">
        <v>3</v>
      </c>
      <c r="AS3571" s="16">
        <v>2</v>
      </c>
      <c r="AT3571" s="16">
        <v>4</v>
      </c>
      <c r="AU3571">
        <v>0</v>
      </c>
      <c r="AV3571">
        <v>1</v>
      </c>
      <c r="AW3571">
        <v>0</v>
      </c>
      <c r="AX3571">
        <v>1</v>
      </c>
      <c r="AY3571">
        <v>0</v>
      </c>
      <c r="AZ3571">
        <v>0</v>
      </c>
    </row>
    <row r="3572" spans="1:52" x14ac:dyDescent="0.35">
      <c r="A3572">
        <v>19084</v>
      </c>
      <c r="B3572" t="s">
        <v>69</v>
      </c>
      <c r="C3572" t="s">
        <v>74</v>
      </c>
      <c r="D3572" t="s">
        <v>68</v>
      </c>
      <c r="E3572" t="s">
        <v>82</v>
      </c>
      <c r="F3572" t="s">
        <v>198</v>
      </c>
      <c r="G3572" t="s">
        <v>95</v>
      </c>
      <c r="H3572" t="s">
        <v>97</v>
      </c>
      <c r="I3572" t="s">
        <v>197</v>
      </c>
      <c r="J3572" t="s">
        <v>111</v>
      </c>
      <c r="K3572" t="s">
        <v>116</v>
      </c>
      <c r="L3572">
        <v>8</v>
      </c>
      <c r="X3572" s="16"/>
      <c r="Y3572" t="s">
        <v>69</v>
      </c>
      <c r="AB3572">
        <v>5</v>
      </c>
      <c r="AE3572" s="16"/>
      <c r="AF3572" s="16"/>
      <c r="AG3572" s="16"/>
      <c r="AH3572" s="16"/>
      <c r="AI3572" s="16"/>
      <c r="AJ3572" s="16"/>
      <c r="AK3572">
        <v>7</v>
      </c>
      <c r="AL3572" s="16">
        <v>10</v>
      </c>
      <c r="AM3572" s="16">
        <v>9</v>
      </c>
      <c r="AN3572" s="16">
        <v>7</v>
      </c>
      <c r="AO3572" s="16">
        <v>7</v>
      </c>
      <c r="AP3572" s="16">
        <v>4</v>
      </c>
      <c r="AQ3572" s="16">
        <v>3</v>
      </c>
      <c r="AR3572" s="16">
        <v>2</v>
      </c>
      <c r="AS3572" s="16">
        <v>4</v>
      </c>
      <c r="AT3572" s="16">
        <v>1</v>
      </c>
      <c r="AU3572">
        <v>1</v>
      </c>
      <c r="AV3572">
        <v>0</v>
      </c>
      <c r="AW3572">
        <v>1</v>
      </c>
      <c r="AX3572">
        <v>1</v>
      </c>
      <c r="AY3572">
        <v>0</v>
      </c>
      <c r="AZ3572">
        <v>0</v>
      </c>
    </row>
    <row r="3573" spans="1:52" x14ac:dyDescent="0.35">
      <c r="A3573">
        <v>19085</v>
      </c>
      <c r="B3573" t="s">
        <v>69</v>
      </c>
      <c r="C3573" t="s">
        <v>74</v>
      </c>
      <c r="D3573" t="s">
        <v>68</v>
      </c>
      <c r="E3573" t="s">
        <v>86</v>
      </c>
      <c r="F3573" t="s">
        <v>196</v>
      </c>
      <c r="G3573" t="s">
        <v>96</v>
      </c>
      <c r="H3573" t="s">
        <v>97</v>
      </c>
      <c r="I3573" t="s">
        <v>199</v>
      </c>
      <c r="J3573" t="s">
        <v>112</v>
      </c>
      <c r="K3573" t="s">
        <v>117</v>
      </c>
      <c r="L3573">
        <v>9</v>
      </c>
      <c r="X3573" s="16"/>
      <c r="Y3573" t="s">
        <v>68</v>
      </c>
      <c r="Z3573">
        <v>10</v>
      </c>
      <c r="AA3573">
        <v>4</v>
      </c>
      <c r="AB3573">
        <v>5</v>
      </c>
      <c r="AC3573">
        <v>10</v>
      </c>
      <c r="AD3573" t="s">
        <v>128</v>
      </c>
      <c r="AE3573" s="16">
        <v>4</v>
      </c>
      <c r="AF3573" s="16">
        <v>3</v>
      </c>
      <c r="AG3573" s="16">
        <v>4</v>
      </c>
      <c r="AH3573" s="16">
        <v>3</v>
      </c>
      <c r="AI3573" s="16">
        <v>4</v>
      </c>
      <c r="AJ3573" s="16"/>
      <c r="AK3573">
        <v>10</v>
      </c>
      <c r="AL3573" s="16">
        <v>9</v>
      </c>
      <c r="AM3573" s="16">
        <v>8</v>
      </c>
      <c r="AN3573" s="16">
        <v>10</v>
      </c>
      <c r="AO3573" s="16">
        <v>10</v>
      </c>
      <c r="AP3573" s="16">
        <v>7</v>
      </c>
      <c r="AQ3573" s="16">
        <v>4</v>
      </c>
      <c r="AR3573" s="16">
        <v>2</v>
      </c>
      <c r="AS3573" s="16">
        <v>3</v>
      </c>
      <c r="AT3573" s="16">
        <v>1</v>
      </c>
      <c r="AU3573">
        <v>1</v>
      </c>
      <c r="AV3573">
        <v>0</v>
      </c>
      <c r="AW3573">
        <v>0</v>
      </c>
      <c r="AX3573">
        <v>0</v>
      </c>
      <c r="AY3573">
        <v>0</v>
      </c>
      <c r="AZ3573">
        <v>0</v>
      </c>
    </row>
    <row r="3574" spans="1:52" x14ac:dyDescent="0.35">
      <c r="A3574">
        <v>19090</v>
      </c>
      <c r="B3574" t="s">
        <v>69</v>
      </c>
      <c r="C3574" t="s">
        <v>74</v>
      </c>
      <c r="D3574" t="s">
        <v>68</v>
      </c>
      <c r="E3574" t="s">
        <v>75</v>
      </c>
      <c r="F3574" t="s">
        <v>92</v>
      </c>
      <c r="G3574" t="s">
        <v>95</v>
      </c>
      <c r="H3574" t="s">
        <v>98</v>
      </c>
      <c r="I3574" t="s">
        <v>203</v>
      </c>
      <c r="J3574" t="s">
        <v>111</v>
      </c>
      <c r="K3574" t="s">
        <v>202</v>
      </c>
      <c r="L3574">
        <v>10</v>
      </c>
      <c r="X3574" s="16"/>
      <c r="Y3574" t="s">
        <v>68</v>
      </c>
      <c r="Z3574">
        <v>9</v>
      </c>
      <c r="AA3574">
        <v>5</v>
      </c>
      <c r="AB3574">
        <v>5</v>
      </c>
      <c r="AC3574">
        <v>9</v>
      </c>
      <c r="AD3574" t="s">
        <v>128</v>
      </c>
      <c r="AE3574" s="16">
        <v>4</v>
      </c>
      <c r="AF3574" s="16">
        <v>1</v>
      </c>
      <c r="AG3574" s="16">
        <v>4</v>
      </c>
      <c r="AH3574" s="16">
        <v>4</v>
      </c>
      <c r="AI3574" s="16">
        <v>1</v>
      </c>
      <c r="AJ3574" s="16"/>
      <c r="AK3574">
        <v>10</v>
      </c>
      <c r="AL3574" s="16">
        <v>10</v>
      </c>
      <c r="AM3574" s="16">
        <v>9</v>
      </c>
      <c r="AN3574" s="16">
        <v>9</v>
      </c>
      <c r="AO3574" s="16">
        <v>9</v>
      </c>
      <c r="AP3574" s="16">
        <v>9</v>
      </c>
      <c r="AQ3574" s="16">
        <v>4</v>
      </c>
      <c r="AR3574" s="16">
        <v>3</v>
      </c>
      <c r="AS3574" s="16">
        <v>1</v>
      </c>
      <c r="AT3574" s="16">
        <v>2</v>
      </c>
      <c r="AU3574">
        <v>1</v>
      </c>
      <c r="AV3574">
        <v>1</v>
      </c>
      <c r="AW3574">
        <v>1</v>
      </c>
      <c r="AX3574">
        <v>0</v>
      </c>
      <c r="AY3574">
        <v>0</v>
      </c>
      <c r="AZ3574">
        <v>0</v>
      </c>
    </row>
    <row r="3575" spans="1:52" x14ac:dyDescent="0.35">
      <c r="A3575">
        <v>19092</v>
      </c>
      <c r="B3575" t="s">
        <v>69</v>
      </c>
      <c r="C3575" t="s">
        <v>74</v>
      </c>
      <c r="D3575" t="s">
        <v>68</v>
      </c>
      <c r="E3575" t="s">
        <v>83</v>
      </c>
      <c r="F3575" t="s">
        <v>200</v>
      </c>
      <c r="G3575" t="s">
        <v>94</v>
      </c>
      <c r="H3575" t="s">
        <v>98</v>
      </c>
      <c r="I3575" t="s">
        <v>199</v>
      </c>
      <c r="J3575" t="s">
        <v>110</v>
      </c>
      <c r="K3575" t="s">
        <v>116</v>
      </c>
      <c r="L3575">
        <v>6</v>
      </c>
      <c r="P3575">
        <v>6</v>
      </c>
      <c r="Q3575">
        <v>6</v>
      </c>
      <c r="R3575">
        <v>5</v>
      </c>
      <c r="S3575">
        <v>5</v>
      </c>
      <c r="T3575">
        <v>6</v>
      </c>
      <c r="U3575">
        <v>6</v>
      </c>
      <c r="V3575" t="s">
        <v>124</v>
      </c>
      <c r="X3575">
        <v>2</v>
      </c>
      <c r="Y3575" t="s">
        <v>69</v>
      </c>
      <c r="AB3575">
        <v>4</v>
      </c>
      <c r="AE3575" s="16"/>
      <c r="AF3575" s="16"/>
      <c r="AG3575" s="16"/>
      <c r="AH3575" s="16"/>
      <c r="AI3575" s="16"/>
      <c r="AJ3575" s="16"/>
      <c r="AL3575" s="16"/>
      <c r="AM3575" s="16"/>
      <c r="AN3575" s="16"/>
      <c r="AO3575" s="16"/>
      <c r="AP3575" s="16"/>
      <c r="AQ3575" s="16"/>
      <c r="AR3575" s="16"/>
      <c r="AS3575" s="16"/>
      <c r="AT3575" s="16"/>
      <c r="AU3575">
        <v>0</v>
      </c>
      <c r="AV3575">
        <v>0</v>
      </c>
      <c r="AW3575">
        <v>0</v>
      </c>
      <c r="AX3575">
        <v>0</v>
      </c>
      <c r="AY3575">
        <v>1</v>
      </c>
      <c r="AZ3575">
        <v>0</v>
      </c>
    </row>
    <row r="3576" spans="1:52" x14ac:dyDescent="0.35">
      <c r="A3576">
        <v>19095</v>
      </c>
      <c r="B3576" t="s">
        <v>69</v>
      </c>
      <c r="C3576" t="s">
        <v>74</v>
      </c>
      <c r="D3576" t="s">
        <v>68</v>
      </c>
      <c r="E3576" t="s">
        <v>83</v>
      </c>
      <c r="F3576" t="s">
        <v>198</v>
      </c>
      <c r="G3576" t="s">
        <v>95</v>
      </c>
      <c r="H3576" t="s">
        <v>98</v>
      </c>
      <c r="I3576" t="s">
        <v>205</v>
      </c>
      <c r="J3576" t="s">
        <v>111</v>
      </c>
      <c r="K3576" t="s">
        <v>202</v>
      </c>
      <c r="L3576">
        <v>8</v>
      </c>
      <c r="X3576" s="16"/>
      <c r="Y3576" t="s">
        <v>69</v>
      </c>
      <c r="AB3576">
        <v>3</v>
      </c>
      <c r="AE3576" s="16"/>
      <c r="AF3576" s="16"/>
      <c r="AG3576" s="16"/>
      <c r="AH3576" s="16"/>
      <c r="AI3576" s="16"/>
      <c r="AJ3576" s="16"/>
      <c r="AK3576">
        <v>10</v>
      </c>
      <c r="AL3576" s="16">
        <v>9</v>
      </c>
      <c r="AM3576" s="16">
        <v>7</v>
      </c>
      <c r="AN3576" s="16">
        <v>7</v>
      </c>
      <c r="AO3576" s="16">
        <v>10</v>
      </c>
      <c r="AP3576" s="16">
        <v>8</v>
      </c>
      <c r="AQ3576" s="16">
        <v>2</v>
      </c>
      <c r="AR3576" s="16">
        <v>3</v>
      </c>
      <c r="AS3576" s="16">
        <v>4</v>
      </c>
      <c r="AT3576" s="16">
        <v>1</v>
      </c>
      <c r="AU3576">
        <v>1</v>
      </c>
      <c r="AV3576">
        <v>0</v>
      </c>
      <c r="AW3576">
        <v>0</v>
      </c>
      <c r="AX3576">
        <v>0</v>
      </c>
      <c r="AY3576">
        <v>0</v>
      </c>
      <c r="AZ3576">
        <v>0</v>
      </c>
    </row>
    <row r="3577" spans="1:52" x14ac:dyDescent="0.35">
      <c r="A3577">
        <v>19096</v>
      </c>
      <c r="B3577" t="s">
        <v>69</v>
      </c>
      <c r="C3577" t="s">
        <v>74</v>
      </c>
      <c r="D3577" t="s">
        <v>68</v>
      </c>
      <c r="E3577" t="s">
        <v>82</v>
      </c>
      <c r="F3577" t="s">
        <v>200</v>
      </c>
      <c r="G3577" t="s">
        <v>96</v>
      </c>
      <c r="H3577" t="s">
        <v>97</v>
      </c>
      <c r="I3577" t="s">
        <v>209</v>
      </c>
      <c r="J3577" t="s">
        <v>111</v>
      </c>
      <c r="K3577" t="s">
        <v>117</v>
      </c>
      <c r="L3577">
        <v>9</v>
      </c>
      <c r="X3577" s="16"/>
      <c r="Y3577" t="s">
        <v>69</v>
      </c>
      <c r="AB3577">
        <v>5</v>
      </c>
      <c r="AE3577" s="16"/>
      <c r="AF3577" s="16"/>
      <c r="AG3577" s="16"/>
      <c r="AH3577" s="16"/>
      <c r="AI3577" s="16"/>
      <c r="AJ3577" s="16"/>
      <c r="AK3577">
        <v>10</v>
      </c>
      <c r="AL3577" s="16">
        <v>10</v>
      </c>
      <c r="AM3577" s="16">
        <v>10</v>
      </c>
      <c r="AN3577" s="16">
        <v>10</v>
      </c>
      <c r="AO3577" s="16">
        <v>10</v>
      </c>
      <c r="AP3577" s="16">
        <v>9</v>
      </c>
      <c r="AQ3577" s="16">
        <v>1</v>
      </c>
      <c r="AR3577" s="16">
        <v>4</v>
      </c>
      <c r="AS3577" s="16">
        <v>2</v>
      </c>
      <c r="AT3577" s="16">
        <v>3</v>
      </c>
      <c r="AU3577">
        <v>0</v>
      </c>
      <c r="AV3577">
        <v>1</v>
      </c>
      <c r="AW3577">
        <v>1</v>
      </c>
      <c r="AX3577">
        <v>1</v>
      </c>
      <c r="AY3577">
        <v>0</v>
      </c>
      <c r="AZ3577">
        <v>0</v>
      </c>
    </row>
    <row r="3578" spans="1:52" x14ac:dyDescent="0.35">
      <c r="A3578">
        <v>19101</v>
      </c>
      <c r="B3578" t="s">
        <v>69</v>
      </c>
      <c r="C3578" t="s">
        <v>74</v>
      </c>
      <c r="D3578" t="s">
        <v>68</v>
      </c>
      <c r="E3578" t="s">
        <v>76</v>
      </c>
      <c r="F3578" t="s">
        <v>198</v>
      </c>
      <c r="G3578" t="s">
        <v>96</v>
      </c>
      <c r="H3578" t="s">
        <v>98</v>
      </c>
      <c r="I3578" t="s">
        <v>199</v>
      </c>
      <c r="J3578" t="s">
        <v>111</v>
      </c>
      <c r="K3578" t="s">
        <v>116</v>
      </c>
      <c r="L3578">
        <v>9</v>
      </c>
      <c r="X3578" s="16"/>
      <c r="Y3578" t="s">
        <v>69</v>
      </c>
      <c r="AB3578">
        <v>5</v>
      </c>
      <c r="AE3578" s="16"/>
      <c r="AF3578" s="16"/>
      <c r="AG3578" s="16"/>
      <c r="AH3578" s="16"/>
      <c r="AI3578" s="16"/>
      <c r="AJ3578" s="16"/>
      <c r="AK3578">
        <v>10</v>
      </c>
      <c r="AL3578" s="16">
        <v>10</v>
      </c>
      <c r="AM3578" s="16">
        <v>7</v>
      </c>
      <c r="AN3578" s="16">
        <v>9</v>
      </c>
      <c r="AO3578" s="16">
        <v>8</v>
      </c>
      <c r="AP3578" s="16">
        <v>7</v>
      </c>
      <c r="AQ3578" s="16">
        <v>4</v>
      </c>
      <c r="AR3578" s="16">
        <v>3</v>
      </c>
      <c r="AS3578" s="16">
        <v>2</v>
      </c>
      <c r="AT3578" s="16">
        <v>1</v>
      </c>
      <c r="AU3578">
        <v>1</v>
      </c>
      <c r="AV3578">
        <v>0</v>
      </c>
      <c r="AW3578">
        <v>0</v>
      </c>
      <c r="AX3578">
        <v>0</v>
      </c>
      <c r="AY3578">
        <v>0</v>
      </c>
      <c r="AZ3578">
        <v>0</v>
      </c>
    </row>
    <row r="3579" spans="1:52" x14ac:dyDescent="0.35">
      <c r="A3579">
        <v>19102</v>
      </c>
      <c r="B3579" t="s">
        <v>69</v>
      </c>
      <c r="C3579" t="s">
        <v>74</v>
      </c>
      <c r="D3579" t="s">
        <v>68</v>
      </c>
      <c r="E3579" t="s">
        <v>83</v>
      </c>
      <c r="F3579" t="s">
        <v>198</v>
      </c>
      <c r="G3579" t="s">
        <v>95</v>
      </c>
      <c r="H3579" t="s">
        <v>99</v>
      </c>
      <c r="I3579" t="s">
        <v>206</v>
      </c>
      <c r="J3579" t="s">
        <v>110</v>
      </c>
      <c r="K3579" t="s">
        <v>116</v>
      </c>
      <c r="L3579">
        <v>8</v>
      </c>
      <c r="P3579">
        <v>6</v>
      </c>
      <c r="Q3579">
        <v>8</v>
      </c>
      <c r="R3579">
        <v>8</v>
      </c>
      <c r="S3579">
        <v>5</v>
      </c>
      <c r="T3579">
        <v>6</v>
      </c>
      <c r="U3579">
        <v>8</v>
      </c>
      <c r="V3579" t="s">
        <v>123</v>
      </c>
      <c r="X3579">
        <v>5</v>
      </c>
      <c r="Y3579" t="s">
        <v>69</v>
      </c>
      <c r="AB3579">
        <v>4</v>
      </c>
      <c r="AE3579" s="16"/>
      <c r="AF3579" s="16"/>
      <c r="AG3579" s="16"/>
      <c r="AH3579" s="16"/>
      <c r="AI3579" s="16"/>
      <c r="AJ3579" s="16"/>
      <c r="AL3579" s="16"/>
      <c r="AM3579" s="16"/>
      <c r="AN3579" s="16"/>
      <c r="AO3579" s="16"/>
      <c r="AP3579" s="16"/>
      <c r="AQ3579" s="16"/>
      <c r="AR3579" s="16"/>
      <c r="AS3579" s="16"/>
      <c r="AT3579" s="16"/>
      <c r="AU3579">
        <v>1</v>
      </c>
      <c r="AV3579">
        <v>0</v>
      </c>
      <c r="AW3579">
        <v>0</v>
      </c>
      <c r="AX3579">
        <v>0</v>
      </c>
      <c r="AY3579">
        <v>0</v>
      </c>
      <c r="AZ3579">
        <v>0</v>
      </c>
    </row>
    <row r="3580" spans="1:52" x14ac:dyDescent="0.35">
      <c r="A3580">
        <v>19106</v>
      </c>
      <c r="B3580" t="s">
        <v>69</v>
      </c>
      <c r="C3580" t="s">
        <v>74</v>
      </c>
      <c r="D3580" t="s">
        <v>68</v>
      </c>
      <c r="E3580" t="s">
        <v>76</v>
      </c>
      <c r="F3580" t="s">
        <v>196</v>
      </c>
      <c r="G3580" t="s">
        <v>94</v>
      </c>
      <c r="H3580" t="s">
        <v>99</v>
      </c>
      <c r="I3580" t="s">
        <v>201</v>
      </c>
      <c r="J3580" t="s">
        <v>111</v>
      </c>
      <c r="K3580" t="s">
        <v>204</v>
      </c>
      <c r="L3580">
        <v>7</v>
      </c>
      <c r="X3580" s="16"/>
      <c r="Y3580" t="s">
        <v>68</v>
      </c>
      <c r="Z3580">
        <v>5</v>
      </c>
      <c r="AA3580">
        <v>2</v>
      </c>
      <c r="AB3580">
        <v>4</v>
      </c>
      <c r="AC3580">
        <v>7</v>
      </c>
      <c r="AD3580" t="s">
        <v>128</v>
      </c>
      <c r="AE3580" s="16">
        <v>5</v>
      </c>
      <c r="AF3580" s="16">
        <v>3</v>
      </c>
      <c r="AG3580" s="16">
        <v>5</v>
      </c>
      <c r="AH3580" s="16">
        <v>5</v>
      </c>
      <c r="AI3580" s="16">
        <v>2</v>
      </c>
      <c r="AJ3580" s="16"/>
      <c r="AK3580">
        <v>6</v>
      </c>
      <c r="AL3580" s="16">
        <v>7</v>
      </c>
      <c r="AM3580" s="16">
        <v>7</v>
      </c>
      <c r="AN3580" s="16">
        <v>8</v>
      </c>
      <c r="AO3580" s="16">
        <v>8</v>
      </c>
      <c r="AP3580" s="16">
        <v>8</v>
      </c>
      <c r="AQ3580" s="16">
        <v>4</v>
      </c>
      <c r="AR3580" s="16">
        <v>2</v>
      </c>
      <c r="AS3580" s="16">
        <v>3</v>
      </c>
      <c r="AT3580" s="16">
        <v>1</v>
      </c>
      <c r="AU3580">
        <v>0</v>
      </c>
      <c r="AV3580">
        <v>0</v>
      </c>
      <c r="AW3580">
        <v>0</v>
      </c>
      <c r="AX3580">
        <v>0</v>
      </c>
      <c r="AY3580">
        <v>1</v>
      </c>
      <c r="AZ3580">
        <v>0</v>
      </c>
    </row>
    <row r="3581" spans="1:52" x14ac:dyDescent="0.35">
      <c r="A3581">
        <v>19108</v>
      </c>
      <c r="B3581" t="s">
        <v>69</v>
      </c>
      <c r="C3581" t="s">
        <v>74</v>
      </c>
      <c r="D3581" t="s">
        <v>68</v>
      </c>
      <c r="E3581" t="s">
        <v>79</v>
      </c>
      <c r="F3581" t="s">
        <v>200</v>
      </c>
      <c r="G3581" t="s">
        <v>94</v>
      </c>
      <c r="H3581" t="s">
        <v>98</v>
      </c>
      <c r="I3581" t="s">
        <v>205</v>
      </c>
      <c r="J3581" t="s">
        <v>111</v>
      </c>
      <c r="K3581" t="s">
        <v>116</v>
      </c>
      <c r="L3581">
        <v>6</v>
      </c>
      <c r="X3581" s="16"/>
      <c r="Y3581" t="s">
        <v>69</v>
      </c>
      <c r="AB3581">
        <v>5</v>
      </c>
      <c r="AE3581" s="16"/>
      <c r="AF3581" s="16"/>
      <c r="AG3581" s="16"/>
      <c r="AH3581" s="16"/>
      <c r="AI3581" s="16"/>
      <c r="AJ3581" s="16"/>
      <c r="AK3581">
        <v>5</v>
      </c>
      <c r="AL3581" s="16">
        <v>8</v>
      </c>
      <c r="AM3581" s="16">
        <v>6</v>
      </c>
      <c r="AN3581" s="16">
        <v>6</v>
      </c>
      <c r="AO3581" s="16">
        <v>7</v>
      </c>
      <c r="AP3581" s="16">
        <v>6</v>
      </c>
      <c r="AQ3581" s="16">
        <v>4</v>
      </c>
      <c r="AR3581" s="16">
        <v>3</v>
      </c>
      <c r="AS3581" s="16">
        <v>1</v>
      </c>
      <c r="AT3581" s="16">
        <v>2</v>
      </c>
      <c r="AU3581">
        <v>1</v>
      </c>
      <c r="AV3581">
        <v>1</v>
      </c>
      <c r="AW3581">
        <v>1</v>
      </c>
      <c r="AX3581">
        <v>0</v>
      </c>
      <c r="AY3581">
        <v>0</v>
      </c>
      <c r="AZ3581">
        <v>0</v>
      </c>
    </row>
    <row r="3582" spans="1:52" x14ac:dyDescent="0.35">
      <c r="A3582">
        <v>19109</v>
      </c>
      <c r="B3582" t="s">
        <v>69</v>
      </c>
      <c r="C3582" t="s">
        <v>74</v>
      </c>
      <c r="D3582" t="s">
        <v>68</v>
      </c>
      <c r="E3582" t="s">
        <v>85</v>
      </c>
      <c r="F3582" t="s">
        <v>196</v>
      </c>
      <c r="G3582" t="s">
        <v>95</v>
      </c>
      <c r="H3582" t="s">
        <v>97</v>
      </c>
      <c r="I3582" t="s">
        <v>203</v>
      </c>
      <c r="J3582" t="s">
        <v>111</v>
      </c>
      <c r="K3582" t="s">
        <v>204</v>
      </c>
      <c r="L3582">
        <v>9</v>
      </c>
      <c r="X3582" s="16"/>
      <c r="Y3582" t="s">
        <v>69</v>
      </c>
      <c r="AB3582">
        <v>4</v>
      </c>
      <c r="AE3582" s="16"/>
      <c r="AF3582" s="16"/>
      <c r="AG3582" s="16"/>
      <c r="AH3582" s="16"/>
      <c r="AI3582" s="16"/>
      <c r="AJ3582" s="16"/>
      <c r="AK3582">
        <v>10</v>
      </c>
      <c r="AL3582" s="16">
        <v>10</v>
      </c>
      <c r="AM3582" s="16">
        <v>10</v>
      </c>
      <c r="AN3582" s="16">
        <v>9</v>
      </c>
      <c r="AO3582" s="16">
        <v>9</v>
      </c>
      <c r="AP3582" s="16">
        <v>8</v>
      </c>
      <c r="AQ3582" s="16">
        <v>1</v>
      </c>
      <c r="AR3582" s="16">
        <v>3</v>
      </c>
      <c r="AS3582" s="16">
        <v>4</v>
      </c>
      <c r="AT3582" s="16">
        <v>2</v>
      </c>
      <c r="AU3582">
        <v>0</v>
      </c>
      <c r="AV3582">
        <v>1</v>
      </c>
      <c r="AW3582">
        <v>0</v>
      </c>
      <c r="AX3582">
        <v>0</v>
      </c>
      <c r="AY3582">
        <v>1</v>
      </c>
      <c r="AZ3582">
        <v>0</v>
      </c>
    </row>
    <row r="3583" spans="1:52" x14ac:dyDescent="0.35">
      <c r="A3583">
        <v>19113</v>
      </c>
      <c r="B3583" t="s">
        <v>69</v>
      </c>
      <c r="C3583" t="s">
        <v>74</v>
      </c>
      <c r="D3583" t="s">
        <v>68</v>
      </c>
      <c r="E3583" t="s">
        <v>83</v>
      </c>
      <c r="F3583" t="s">
        <v>200</v>
      </c>
      <c r="G3583" t="s">
        <v>94</v>
      </c>
      <c r="H3583" t="s">
        <v>97</v>
      </c>
      <c r="I3583" t="s">
        <v>209</v>
      </c>
      <c r="J3583" t="s">
        <v>111</v>
      </c>
      <c r="K3583" t="s">
        <v>117</v>
      </c>
      <c r="L3583">
        <v>9</v>
      </c>
      <c r="X3583" s="16"/>
      <c r="Y3583" t="s">
        <v>69</v>
      </c>
      <c r="AB3583">
        <v>5</v>
      </c>
      <c r="AE3583" s="16"/>
      <c r="AF3583" s="16"/>
      <c r="AG3583" s="16"/>
      <c r="AH3583" s="16"/>
      <c r="AI3583" s="16"/>
      <c r="AJ3583" s="16"/>
      <c r="AK3583">
        <v>10</v>
      </c>
      <c r="AL3583" s="16">
        <v>10</v>
      </c>
      <c r="AM3583" s="16">
        <v>7</v>
      </c>
      <c r="AN3583" s="16">
        <v>7</v>
      </c>
      <c r="AO3583" s="16">
        <v>7</v>
      </c>
      <c r="AP3583" s="16">
        <v>10</v>
      </c>
      <c r="AQ3583" s="16">
        <v>1</v>
      </c>
      <c r="AR3583" s="16">
        <v>4</v>
      </c>
      <c r="AS3583" s="16">
        <v>2</v>
      </c>
      <c r="AT3583" s="16">
        <v>3</v>
      </c>
      <c r="AU3583">
        <v>1</v>
      </c>
      <c r="AV3583">
        <v>0</v>
      </c>
      <c r="AW3583">
        <v>0</v>
      </c>
      <c r="AX3583">
        <v>0</v>
      </c>
      <c r="AY3583">
        <v>0</v>
      </c>
      <c r="AZ3583">
        <v>0</v>
      </c>
    </row>
    <row r="3584" spans="1:52" x14ac:dyDescent="0.35">
      <c r="A3584">
        <v>19115</v>
      </c>
      <c r="B3584" t="s">
        <v>69</v>
      </c>
      <c r="C3584" t="s">
        <v>74</v>
      </c>
      <c r="D3584" t="s">
        <v>68</v>
      </c>
      <c r="E3584" t="s">
        <v>85</v>
      </c>
      <c r="F3584" t="s">
        <v>198</v>
      </c>
      <c r="G3584" t="s">
        <v>95</v>
      </c>
      <c r="H3584" t="s">
        <v>97</v>
      </c>
      <c r="I3584" t="s">
        <v>205</v>
      </c>
      <c r="J3584" t="s">
        <v>111</v>
      </c>
      <c r="K3584" t="s">
        <v>116</v>
      </c>
      <c r="L3584">
        <v>9</v>
      </c>
      <c r="X3584" s="16"/>
      <c r="Y3584" t="s">
        <v>68</v>
      </c>
      <c r="Z3584">
        <v>10</v>
      </c>
      <c r="AA3584">
        <v>5</v>
      </c>
      <c r="AB3584">
        <v>5</v>
      </c>
      <c r="AC3584">
        <v>9</v>
      </c>
      <c r="AD3584" t="s">
        <v>128</v>
      </c>
      <c r="AE3584" s="16">
        <v>4</v>
      </c>
      <c r="AF3584" s="16">
        <v>4</v>
      </c>
      <c r="AG3584" s="16">
        <v>5</v>
      </c>
      <c r="AH3584" s="16">
        <v>4</v>
      </c>
      <c r="AI3584" s="16">
        <v>3</v>
      </c>
      <c r="AJ3584" s="16"/>
      <c r="AK3584">
        <v>10</v>
      </c>
      <c r="AL3584" s="16">
        <v>10</v>
      </c>
      <c r="AM3584" s="16">
        <v>9</v>
      </c>
      <c r="AN3584" s="16">
        <v>10</v>
      </c>
      <c r="AO3584" s="16">
        <v>7</v>
      </c>
      <c r="AP3584" s="16">
        <v>8</v>
      </c>
      <c r="AQ3584" s="16">
        <v>2</v>
      </c>
      <c r="AR3584" s="16">
        <v>4</v>
      </c>
      <c r="AS3584" s="16">
        <v>1</v>
      </c>
      <c r="AT3584" s="16">
        <v>3</v>
      </c>
      <c r="AU3584">
        <v>1</v>
      </c>
      <c r="AV3584">
        <v>0</v>
      </c>
      <c r="AW3584">
        <v>0</v>
      </c>
      <c r="AX3584">
        <v>1</v>
      </c>
      <c r="AY3584">
        <v>0</v>
      </c>
      <c r="AZ3584">
        <v>0</v>
      </c>
    </row>
    <row r="3585" spans="1:52" x14ac:dyDescent="0.35">
      <c r="A3585">
        <v>19125</v>
      </c>
      <c r="B3585" t="s">
        <v>69</v>
      </c>
      <c r="C3585" t="s">
        <v>74</v>
      </c>
      <c r="D3585" t="s">
        <v>68</v>
      </c>
      <c r="E3585" t="s">
        <v>83</v>
      </c>
      <c r="F3585" t="s">
        <v>198</v>
      </c>
      <c r="G3585" t="s">
        <v>96</v>
      </c>
      <c r="H3585" t="s">
        <v>97</v>
      </c>
      <c r="I3585" t="s">
        <v>209</v>
      </c>
      <c r="J3585" t="s">
        <v>111</v>
      </c>
      <c r="K3585" t="s">
        <v>117</v>
      </c>
      <c r="L3585">
        <v>9</v>
      </c>
      <c r="X3585" s="16"/>
      <c r="Y3585" t="s">
        <v>69</v>
      </c>
      <c r="AB3585">
        <v>5</v>
      </c>
      <c r="AE3585" s="16"/>
      <c r="AF3585" s="16"/>
      <c r="AG3585" s="16"/>
      <c r="AH3585" s="16"/>
      <c r="AI3585" s="16"/>
      <c r="AJ3585" s="16"/>
      <c r="AK3585">
        <v>10</v>
      </c>
      <c r="AL3585" s="16">
        <v>10</v>
      </c>
      <c r="AM3585" s="16">
        <v>9</v>
      </c>
      <c r="AN3585" s="16">
        <v>9</v>
      </c>
      <c r="AO3585" s="16">
        <v>8</v>
      </c>
      <c r="AP3585" s="16">
        <v>9</v>
      </c>
      <c r="AQ3585" s="16">
        <v>2</v>
      </c>
      <c r="AR3585" s="16">
        <v>1</v>
      </c>
      <c r="AS3585" s="16">
        <v>3</v>
      </c>
      <c r="AT3585" s="16">
        <v>4</v>
      </c>
      <c r="AU3585">
        <v>0</v>
      </c>
      <c r="AV3585">
        <v>1</v>
      </c>
      <c r="AW3585">
        <v>0</v>
      </c>
      <c r="AX3585">
        <v>0</v>
      </c>
      <c r="AY3585">
        <v>0</v>
      </c>
      <c r="AZ3585">
        <v>0</v>
      </c>
    </row>
    <row r="3586" spans="1:52" x14ac:dyDescent="0.35">
      <c r="A3586">
        <v>19129</v>
      </c>
      <c r="B3586" t="s">
        <v>69</v>
      </c>
      <c r="C3586" t="s">
        <v>74</v>
      </c>
      <c r="D3586" t="s">
        <v>68</v>
      </c>
      <c r="E3586" t="s">
        <v>80</v>
      </c>
      <c r="F3586" t="s">
        <v>198</v>
      </c>
      <c r="G3586" t="s">
        <v>96</v>
      </c>
      <c r="H3586" t="s">
        <v>97</v>
      </c>
      <c r="I3586" t="s">
        <v>199</v>
      </c>
      <c r="J3586" t="s">
        <v>111</v>
      </c>
      <c r="K3586" t="s">
        <v>116</v>
      </c>
      <c r="L3586">
        <v>9</v>
      </c>
      <c r="X3586" s="16"/>
      <c r="Y3586" t="s">
        <v>68</v>
      </c>
      <c r="Z3586">
        <v>10</v>
      </c>
      <c r="AA3586">
        <v>4</v>
      </c>
      <c r="AB3586">
        <v>5</v>
      </c>
      <c r="AC3586">
        <v>10</v>
      </c>
      <c r="AD3586" t="s">
        <v>128</v>
      </c>
      <c r="AE3586" s="16">
        <v>3</v>
      </c>
      <c r="AF3586" s="16">
        <v>3</v>
      </c>
      <c r="AG3586" s="16">
        <v>4</v>
      </c>
      <c r="AH3586" s="16">
        <v>3</v>
      </c>
      <c r="AI3586" s="16">
        <v>1</v>
      </c>
      <c r="AJ3586" s="16"/>
      <c r="AK3586">
        <v>10</v>
      </c>
      <c r="AL3586" s="16">
        <v>9</v>
      </c>
      <c r="AM3586" s="16">
        <v>8</v>
      </c>
      <c r="AN3586" s="16">
        <v>7</v>
      </c>
      <c r="AO3586" s="16">
        <v>8</v>
      </c>
      <c r="AP3586" s="16">
        <v>8</v>
      </c>
      <c r="AQ3586" s="16">
        <v>2</v>
      </c>
      <c r="AR3586" s="16">
        <v>4</v>
      </c>
      <c r="AS3586" s="16">
        <v>3</v>
      </c>
      <c r="AT3586" s="16">
        <v>1</v>
      </c>
      <c r="AU3586">
        <v>1</v>
      </c>
      <c r="AV3586">
        <v>0</v>
      </c>
      <c r="AW3586">
        <v>0</v>
      </c>
      <c r="AX3586">
        <v>0</v>
      </c>
      <c r="AY3586">
        <v>0</v>
      </c>
      <c r="AZ3586">
        <v>0</v>
      </c>
    </row>
    <row r="3587" spans="1:52" x14ac:dyDescent="0.35">
      <c r="A3587">
        <v>19131</v>
      </c>
      <c r="B3587" t="s">
        <v>69</v>
      </c>
      <c r="C3587" t="s">
        <v>74</v>
      </c>
      <c r="D3587" t="s">
        <v>68</v>
      </c>
      <c r="E3587" t="s">
        <v>79</v>
      </c>
      <c r="F3587" t="s">
        <v>198</v>
      </c>
      <c r="G3587" t="s">
        <v>96</v>
      </c>
      <c r="H3587" t="s">
        <v>97</v>
      </c>
      <c r="I3587" t="s">
        <v>209</v>
      </c>
      <c r="J3587" t="s">
        <v>110</v>
      </c>
      <c r="K3587" t="s">
        <v>202</v>
      </c>
      <c r="L3587">
        <v>9</v>
      </c>
      <c r="P3587">
        <v>9</v>
      </c>
      <c r="Q3587">
        <v>8</v>
      </c>
      <c r="R3587">
        <v>9</v>
      </c>
      <c r="S3587">
        <v>8</v>
      </c>
      <c r="T3587">
        <v>8</v>
      </c>
      <c r="U3587">
        <v>8</v>
      </c>
      <c r="V3587" t="s">
        <v>123</v>
      </c>
      <c r="X3587">
        <v>5</v>
      </c>
      <c r="Y3587" t="s">
        <v>69</v>
      </c>
      <c r="AB3587">
        <v>5</v>
      </c>
      <c r="AE3587" s="16"/>
      <c r="AF3587" s="16"/>
      <c r="AG3587" s="16"/>
      <c r="AH3587" s="16"/>
      <c r="AI3587" s="16"/>
      <c r="AJ3587" s="16"/>
      <c r="AL3587" s="16"/>
      <c r="AM3587" s="16"/>
      <c r="AN3587" s="16"/>
      <c r="AO3587" s="16"/>
      <c r="AP3587" s="16"/>
      <c r="AQ3587" s="16"/>
      <c r="AR3587" s="16"/>
      <c r="AS3587" s="16"/>
      <c r="AT3587" s="16"/>
      <c r="AU3587">
        <v>0</v>
      </c>
      <c r="AV3587">
        <v>1</v>
      </c>
      <c r="AW3587">
        <v>0</v>
      </c>
      <c r="AX3587">
        <v>1</v>
      </c>
      <c r="AY3587">
        <v>0</v>
      </c>
      <c r="AZ3587">
        <v>0</v>
      </c>
    </row>
    <row r="3588" spans="1:52" x14ac:dyDescent="0.35">
      <c r="A3588">
        <v>19132</v>
      </c>
      <c r="B3588" t="s">
        <v>69</v>
      </c>
      <c r="C3588" t="s">
        <v>74</v>
      </c>
      <c r="D3588" t="s">
        <v>68</v>
      </c>
      <c r="E3588" t="s">
        <v>81</v>
      </c>
      <c r="F3588" t="s">
        <v>198</v>
      </c>
      <c r="G3588" t="s">
        <v>96</v>
      </c>
      <c r="H3588" t="s">
        <v>98</v>
      </c>
      <c r="I3588" t="s">
        <v>199</v>
      </c>
      <c r="J3588" t="s">
        <v>110</v>
      </c>
      <c r="K3588" t="s">
        <v>204</v>
      </c>
      <c r="L3588">
        <v>9</v>
      </c>
      <c r="P3588">
        <v>7</v>
      </c>
      <c r="Q3588">
        <v>9</v>
      </c>
      <c r="R3588">
        <v>4</v>
      </c>
      <c r="S3588">
        <v>7</v>
      </c>
      <c r="T3588">
        <v>9</v>
      </c>
      <c r="U3588">
        <v>9</v>
      </c>
      <c r="V3588" t="s">
        <v>124</v>
      </c>
      <c r="X3588">
        <v>5</v>
      </c>
      <c r="Y3588" t="s">
        <v>69</v>
      </c>
      <c r="AB3588">
        <v>5</v>
      </c>
      <c r="AE3588" s="16"/>
      <c r="AF3588" s="16"/>
      <c r="AG3588" s="16"/>
      <c r="AH3588" s="16"/>
      <c r="AI3588" s="16"/>
      <c r="AJ3588" s="16"/>
      <c r="AL3588" s="16"/>
      <c r="AM3588" s="16"/>
      <c r="AN3588" s="16"/>
      <c r="AO3588" s="16"/>
      <c r="AP3588" s="16"/>
      <c r="AQ3588" s="16"/>
      <c r="AR3588" s="16"/>
      <c r="AS3588" s="16"/>
      <c r="AT3588" s="16"/>
      <c r="AU3588">
        <v>1</v>
      </c>
      <c r="AV3588">
        <v>0</v>
      </c>
      <c r="AW3588">
        <v>0</v>
      </c>
      <c r="AX3588">
        <v>0</v>
      </c>
      <c r="AY3588">
        <v>0</v>
      </c>
      <c r="AZ3588">
        <v>0</v>
      </c>
    </row>
    <row r="3589" spans="1:52" x14ac:dyDescent="0.35">
      <c r="A3589">
        <v>19138</v>
      </c>
      <c r="B3589" t="s">
        <v>69</v>
      </c>
      <c r="C3589" t="s">
        <v>74</v>
      </c>
      <c r="D3589" t="s">
        <v>68</v>
      </c>
      <c r="E3589" t="s">
        <v>80</v>
      </c>
      <c r="F3589" t="s">
        <v>198</v>
      </c>
      <c r="G3589" t="s">
        <v>95</v>
      </c>
      <c r="H3589" t="s">
        <v>97</v>
      </c>
      <c r="I3589" t="s">
        <v>199</v>
      </c>
      <c r="J3589" t="s">
        <v>111</v>
      </c>
      <c r="K3589" t="s">
        <v>204</v>
      </c>
      <c r="L3589">
        <v>9</v>
      </c>
      <c r="X3589" s="16"/>
      <c r="Y3589" t="s">
        <v>69</v>
      </c>
      <c r="AB3589">
        <v>4</v>
      </c>
      <c r="AE3589" s="16"/>
      <c r="AF3589" s="16"/>
      <c r="AG3589" s="16"/>
      <c r="AH3589" s="16"/>
      <c r="AI3589" s="16"/>
      <c r="AJ3589" s="16"/>
      <c r="AK3589">
        <v>10</v>
      </c>
      <c r="AL3589" s="16">
        <v>9</v>
      </c>
      <c r="AM3589" s="16">
        <v>10</v>
      </c>
      <c r="AN3589" s="16">
        <v>9</v>
      </c>
      <c r="AO3589" s="16">
        <v>9</v>
      </c>
      <c r="AP3589" s="16">
        <v>9</v>
      </c>
      <c r="AQ3589" s="16">
        <v>3</v>
      </c>
      <c r="AR3589" s="16">
        <v>4</v>
      </c>
      <c r="AS3589" s="16">
        <v>2</v>
      </c>
      <c r="AT3589" s="16">
        <v>1</v>
      </c>
      <c r="AU3589">
        <v>1</v>
      </c>
      <c r="AV3589">
        <v>0</v>
      </c>
      <c r="AW3589">
        <v>0</v>
      </c>
      <c r="AX3589">
        <v>0</v>
      </c>
      <c r="AY3589">
        <v>0</v>
      </c>
      <c r="AZ3589">
        <v>0</v>
      </c>
    </row>
    <row r="3590" spans="1:52" x14ac:dyDescent="0.35">
      <c r="A3590">
        <v>19142</v>
      </c>
      <c r="B3590" t="s">
        <v>69</v>
      </c>
      <c r="C3590" t="s">
        <v>74</v>
      </c>
      <c r="D3590" t="s">
        <v>68</v>
      </c>
      <c r="E3590" t="s">
        <v>78</v>
      </c>
      <c r="F3590" t="s">
        <v>208</v>
      </c>
      <c r="G3590" t="s">
        <v>93</v>
      </c>
      <c r="H3590" t="s">
        <v>98</v>
      </c>
      <c r="I3590" t="s">
        <v>201</v>
      </c>
      <c r="J3590" t="s">
        <v>111</v>
      </c>
      <c r="K3590" t="s">
        <v>202</v>
      </c>
      <c r="L3590">
        <v>10</v>
      </c>
      <c r="X3590" s="16"/>
      <c r="Y3590" t="s">
        <v>68</v>
      </c>
      <c r="Z3590">
        <v>10</v>
      </c>
      <c r="AA3590">
        <v>4</v>
      </c>
      <c r="AB3590">
        <v>5</v>
      </c>
      <c r="AC3590">
        <v>9</v>
      </c>
      <c r="AD3590" t="s">
        <v>129</v>
      </c>
      <c r="AE3590" s="16">
        <v>4</v>
      </c>
      <c r="AF3590" s="16">
        <v>3</v>
      </c>
      <c r="AG3590" s="16">
        <v>5</v>
      </c>
      <c r="AH3590" s="16">
        <v>4</v>
      </c>
      <c r="AI3590" s="16"/>
      <c r="AJ3590" s="16">
        <v>2</v>
      </c>
      <c r="AK3590">
        <v>9</v>
      </c>
      <c r="AL3590" s="16">
        <v>9</v>
      </c>
      <c r="AM3590" s="16">
        <v>8</v>
      </c>
      <c r="AN3590" s="16">
        <v>7</v>
      </c>
      <c r="AO3590" s="16">
        <v>10</v>
      </c>
      <c r="AP3590" s="16">
        <v>10</v>
      </c>
      <c r="AQ3590" s="16">
        <v>1</v>
      </c>
      <c r="AR3590" s="16">
        <v>3</v>
      </c>
      <c r="AS3590" s="16">
        <v>2</v>
      </c>
      <c r="AT3590" s="16">
        <v>4</v>
      </c>
      <c r="AU3590">
        <v>1</v>
      </c>
      <c r="AV3590">
        <v>0</v>
      </c>
      <c r="AW3590">
        <v>1</v>
      </c>
      <c r="AX3590">
        <v>1</v>
      </c>
      <c r="AY3590">
        <v>0</v>
      </c>
      <c r="AZ3590">
        <v>0</v>
      </c>
    </row>
    <row r="3591" spans="1:52" x14ac:dyDescent="0.35">
      <c r="A3591">
        <v>19143</v>
      </c>
      <c r="B3591" t="s">
        <v>69</v>
      </c>
      <c r="C3591" t="s">
        <v>74</v>
      </c>
      <c r="D3591" t="s">
        <v>68</v>
      </c>
      <c r="E3591" t="s">
        <v>82</v>
      </c>
      <c r="F3591" t="s">
        <v>198</v>
      </c>
      <c r="G3591" t="s">
        <v>96</v>
      </c>
      <c r="H3591" t="s">
        <v>98</v>
      </c>
      <c r="I3591" t="s">
        <v>201</v>
      </c>
      <c r="J3591" t="s">
        <v>111</v>
      </c>
      <c r="K3591" t="s">
        <v>202</v>
      </c>
      <c r="L3591">
        <v>10</v>
      </c>
      <c r="X3591" s="16"/>
      <c r="Y3591" t="s">
        <v>68</v>
      </c>
      <c r="Z3591">
        <v>9</v>
      </c>
      <c r="AA3591">
        <v>5</v>
      </c>
      <c r="AB3591">
        <v>5</v>
      </c>
      <c r="AC3591">
        <v>8</v>
      </c>
      <c r="AD3591" t="s">
        <v>128</v>
      </c>
      <c r="AE3591" s="16">
        <v>5</v>
      </c>
      <c r="AF3591" s="16">
        <v>4</v>
      </c>
      <c r="AG3591" s="16">
        <v>5</v>
      </c>
      <c r="AH3591" s="16">
        <v>5</v>
      </c>
      <c r="AI3591" s="16">
        <v>1</v>
      </c>
      <c r="AJ3591" s="16"/>
      <c r="AK3591">
        <v>8</v>
      </c>
      <c r="AL3591" s="16">
        <v>9</v>
      </c>
      <c r="AM3591" s="16">
        <v>7</v>
      </c>
      <c r="AN3591" s="16">
        <v>10</v>
      </c>
      <c r="AO3591" s="16">
        <v>9</v>
      </c>
      <c r="AP3591" s="16">
        <v>10</v>
      </c>
      <c r="AQ3591" s="16">
        <v>2</v>
      </c>
      <c r="AR3591" s="16">
        <v>1</v>
      </c>
      <c r="AS3591" s="16">
        <v>3</v>
      </c>
      <c r="AT3591" s="16">
        <v>4</v>
      </c>
      <c r="AU3591">
        <v>0</v>
      </c>
      <c r="AV3591">
        <v>1</v>
      </c>
      <c r="AW3591">
        <v>0</v>
      </c>
      <c r="AX3591">
        <v>0</v>
      </c>
      <c r="AY3591">
        <v>0</v>
      </c>
      <c r="AZ3591">
        <v>0</v>
      </c>
    </row>
    <row r="3592" spans="1:52" x14ac:dyDescent="0.35">
      <c r="A3592">
        <v>19144</v>
      </c>
      <c r="B3592" t="s">
        <v>69</v>
      </c>
      <c r="C3592" t="s">
        <v>74</v>
      </c>
      <c r="D3592" t="s">
        <v>68</v>
      </c>
      <c r="E3592" t="s">
        <v>84</v>
      </c>
      <c r="F3592" t="s">
        <v>200</v>
      </c>
      <c r="G3592" t="s">
        <v>94</v>
      </c>
      <c r="H3592" t="s">
        <v>98</v>
      </c>
      <c r="I3592" t="s">
        <v>207</v>
      </c>
      <c r="J3592" t="s">
        <v>111</v>
      </c>
      <c r="K3592" t="s">
        <v>116</v>
      </c>
      <c r="L3592">
        <v>9</v>
      </c>
      <c r="X3592" s="16"/>
      <c r="Y3592" t="s">
        <v>69</v>
      </c>
      <c r="AB3592">
        <v>5</v>
      </c>
      <c r="AE3592" s="16"/>
      <c r="AF3592" s="16"/>
      <c r="AG3592" s="16"/>
      <c r="AH3592" s="16"/>
      <c r="AI3592" s="16"/>
      <c r="AJ3592" s="16"/>
      <c r="AK3592">
        <v>10</v>
      </c>
      <c r="AL3592" s="16">
        <v>10</v>
      </c>
      <c r="AM3592" s="16">
        <v>7</v>
      </c>
      <c r="AN3592" s="16">
        <v>8</v>
      </c>
      <c r="AO3592" s="16">
        <v>7</v>
      </c>
      <c r="AP3592" s="16">
        <v>7</v>
      </c>
      <c r="AQ3592" s="16">
        <v>4</v>
      </c>
      <c r="AR3592" s="16">
        <v>1</v>
      </c>
      <c r="AS3592" s="16">
        <v>3</v>
      </c>
      <c r="AT3592" s="16">
        <v>2</v>
      </c>
      <c r="AU3592">
        <v>1</v>
      </c>
      <c r="AV3592">
        <v>1</v>
      </c>
      <c r="AW3592">
        <v>1</v>
      </c>
      <c r="AX3592">
        <v>1</v>
      </c>
      <c r="AY3592">
        <v>0</v>
      </c>
      <c r="AZ3592">
        <v>0</v>
      </c>
    </row>
    <row r="3593" spans="1:52" x14ac:dyDescent="0.35">
      <c r="A3593">
        <v>19146</v>
      </c>
      <c r="B3593" t="s">
        <v>69</v>
      </c>
      <c r="C3593" t="s">
        <v>74</v>
      </c>
      <c r="D3593" t="s">
        <v>68</v>
      </c>
      <c r="E3593" t="s">
        <v>82</v>
      </c>
      <c r="F3593" t="s">
        <v>198</v>
      </c>
      <c r="G3593" t="s">
        <v>95</v>
      </c>
      <c r="H3593" t="s">
        <v>98</v>
      </c>
      <c r="I3593" t="s">
        <v>199</v>
      </c>
      <c r="J3593" t="s">
        <v>110</v>
      </c>
      <c r="K3593" t="s">
        <v>204</v>
      </c>
      <c r="L3593">
        <v>9</v>
      </c>
      <c r="P3593">
        <v>9</v>
      </c>
      <c r="Q3593">
        <v>8</v>
      </c>
      <c r="R3593">
        <v>10</v>
      </c>
      <c r="S3593">
        <v>8</v>
      </c>
      <c r="T3593">
        <v>8</v>
      </c>
      <c r="U3593">
        <v>8</v>
      </c>
      <c r="V3593" t="s">
        <v>123</v>
      </c>
      <c r="X3593">
        <v>5</v>
      </c>
      <c r="Y3593" t="s">
        <v>69</v>
      </c>
      <c r="AB3593">
        <v>5</v>
      </c>
      <c r="AE3593" s="16"/>
      <c r="AF3593" s="16"/>
      <c r="AG3593" s="16"/>
      <c r="AH3593" s="16"/>
      <c r="AI3593" s="16"/>
      <c r="AJ3593" s="16"/>
      <c r="AL3593" s="16"/>
      <c r="AM3593" s="16"/>
      <c r="AN3593" s="16"/>
      <c r="AO3593" s="16"/>
      <c r="AP3593" s="16"/>
      <c r="AQ3593" s="16"/>
      <c r="AR3593" s="16"/>
      <c r="AS3593" s="16"/>
      <c r="AT3593" s="16"/>
      <c r="AU3593">
        <v>1</v>
      </c>
      <c r="AV3593">
        <v>0</v>
      </c>
      <c r="AW3593">
        <v>0</v>
      </c>
      <c r="AX3593">
        <v>0</v>
      </c>
      <c r="AY3593">
        <v>0</v>
      </c>
      <c r="AZ3593">
        <v>0</v>
      </c>
    </row>
    <row r="3594" spans="1:52" x14ac:dyDescent="0.35">
      <c r="A3594">
        <v>19147</v>
      </c>
      <c r="B3594" t="s">
        <v>69</v>
      </c>
      <c r="C3594" t="s">
        <v>74</v>
      </c>
      <c r="D3594" t="s">
        <v>68</v>
      </c>
      <c r="E3594" t="s">
        <v>82</v>
      </c>
      <c r="F3594" t="s">
        <v>196</v>
      </c>
      <c r="G3594" t="s">
        <v>94</v>
      </c>
      <c r="H3594" t="s">
        <v>97</v>
      </c>
      <c r="I3594" t="s">
        <v>201</v>
      </c>
      <c r="J3594" t="s">
        <v>111</v>
      </c>
      <c r="K3594" t="s">
        <v>204</v>
      </c>
      <c r="L3594">
        <v>6</v>
      </c>
      <c r="X3594" s="16"/>
      <c r="Y3594" t="s">
        <v>69</v>
      </c>
      <c r="AB3594">
        <v>5</v>
      </c>
      <c r="AE3594" s="16"/>
      <c r="AF3594" s="16"/>
      <c r="AG3594" s="16"/>
      <c r="AH3594" s="16"/>
      <c r="AI3594" s="16"/>
      <c r="AJ3594" s="16"/>
      <c r="AK3594">
        <v>3</v>
      </c>
      <c r="AL3594" s="16">
        <v>5</v>
      </c>
      <c r="AM3594" s="16">
        <v>6</v>
      </c>
      <c r="AN3594" s="16">
        <v>6</v>
      </c>
      <c r="AO3594" s="16">
        <v>4</v>
      </c>
      <c r="AP3594" s="16">
        <v>6</v>
      </c>
      <c r="AQ3594" s="16">
        <v>3</v>
      </c>
      <c r="AR3594" s="16">
        <v>4</v>
      </c>
      <c r="AS3594" s="16">
        <v>1</v>
      </c>
      <c r="AT3594" s="16">
        <v>2</v>
      </c>
      <c r="AU3594">
        <v>0</v>
      </c>
      <c r="AV3594">
        <v>0</v>
      </c>
      <c r="AW3594">
        <v>1</v>
      </c>
      <c r="AX3594">
        <v>1</v>
      </c>
      <c r="AY3594">
        <v>0</v>
      </c>
      <c r="AZ3594">
        <v>0</v>
      </c>
    </row>
    <row r="3595" spans="1:52" x14ac:dyDescent="0.35">
      <c r="A3595">
        <v>19151</v>
      </c>
      <c r="B3595" t="s">
        <v>69</v>
      </c>
      <c r="C3595" t="s">
        <v>74</v>
      </c>
      <c r="D3595" t="s">
        <v>68</v>
      </c>
      <c r="E3595" t="s">
        <v>75</v>
      </c>
      <c r="F3595" t="s">
        <v>198</v>
      </c>
      <c r="G3595" t="s">
        <v>95</v>
      </c>
      <c r="H3595" t="s">
        <v>97</v>
      </c>
      <c r="I3595" t="s">
        <v>203</v>
      </c>
      <c r="J3595" t="s">
        <v>111</v>
      </c>
      <c r="K3595" t="s">
        <v>202</v>
      </c>
      <c r="L3595">
        <v>6</v>
      </c>
      <c r="X3595" s="16"/>
      <c r="Y3595" t="s">
        <v>69</v>
      </c>
      <c r="AB3595">
        <v>2</v>
      </c>
      <c r="AE3595" s="16"/>
      <c r="AF3595" s="16"/>
      <c r="AG3595" s="16"/>
      <c r="AH3595" s="16"/>
      <c r="AI3595" s="16"/>
      <c r="AJ3595" s="16"/>
      <c r="AK3595">
        <v>5</v>
      </c>
      <c r="AL3595" s="16">
        <v>5</v>
      </c>
      <c r="AM3595" s="16">
        <v>4</v>
      </c>
      <c r="AN3595" s="16">
        <v>7</v>
      </c>
      <c r="AO3595" s="16">
        <v>7</v>
      </c>
      <c r="AP3595" s="16">
        <v>7</v>
      </c>
      <c r="AQ3595" s="16">
        <v>1</v>
      </c>
      <c r="AR3595" s="16">
        <v>4</v>
      </c>
      <c r="AS3595" s="16">
        <v>2</v>
      </c>
      <c r="AT3595" s="16">
        <v>3</v>
      </c>
      <c r="AU3595">
        <v>1</v>
      </c>
      <c r="AV3595">
        <v>1</v>
      </c>
      <c r="AW3595">
        <v>1</v>
      </c>
      <c r="AX3595">
        <v>0</v>
      </c>
      <c r="AY3595">
        <v>0</v>
      </c>
      <c r="AZ3595">
        <v>0</v>
      </c>
    </row>
    <row r="3596" spans="1:52" x14ac:dyDescent="0.35">
      <c r="A3596">
        <v>19152</v>
      </c>
      <c r="B3596" t="s">
        <v>69</v>
      </c>
      <c r="C3596" t="s">
        <v>74</v>
      </c>
      <c r="D3596" t="s">
        <v>68</v>
      </c>
      <c r="E3596" t="s">
        <v>81</v>
      </c>
      <c r="F3596" t="s">
        <v>200</v>
      </c>
      <c r="G3596" t="s">
        <v>95</v>
      </c>
      <c r="H3596" t="s">
        <v>100</v>
      </c>
      <c r="I3596" t="s">
        <v>201</v>
      </c>
      <c r="J3596" t="s">
        <v>111</v>
      </c>
      <c r="K3596" t="s">
        <v>204</v>
      </c>
      <c r="L3596">
        <v>10</v>
      </c>
      <c r="X3596" s="16"/>
      <c r="Y3596" t="s">
        <v>69</v>
      </c>
      <c r="AB3596">
        <v>4</v>
      </c>
      <c r="AE3596" s="16"/>
      <c r="AF3596" s="16"/>
      <c r="AG3596" s="16"/>
      <c r="AH3596" s="16"/>
      <c r="AI3596" s="16"/>
      <c r="AJ3596" s="16"/>
      <c r="AK3596">
        <v>10</v>
      </c>
      <c r="AL3596" s="16">
        <v>9</v>
      </c>
      <c r="AM3596" s="16">
        <v>10</v>
      </c>
      <c r="AN3596" s="16">
        <v>10</v>
      </c>
      <c r="AO3596" s="16">
        <v>8</v>
      </c>
      <c r="AP3596" s="16">
        <v>10</v>
      </c>
      <c r="AQ3596" s="16">
        <v>1</v>
      </c>
      <c r="AR3596" s="16">
        <v>2</v>
      </c>
      <c r="AS3596" s="16">
        <v>3</v>
      </c>
      <c r="AT3596" s="16">
        <v>4</v>
      </c>
      <c r="AU3596">
        <v>0</v>
      </c>
      <c r="AV3596">
        <v>0</v>
      </c>
      <c r="AW3596">
        <v>1</v>
      </c>
      <c r="AX3596">
        <v>1</v>
      </c>
      <c r="AY3596">
        <v>0</v>
      </c>
      <c r="AZ3596">
        <v>0</v>
      </c>
    </row>
    <row r="3597" spans="1:52" x14ac:dyDescent="0.35">
      <c r="A3597">
        <v>19153</v>
      </c>
      <c r="B3597" t="s">
        <v>69</v>
      </c>
      <c r="C3597" t="s">
        <v>74</v>
      </c>
      <c r="D3597" t="s">
        <v>68</v>
      </c>
      <c r="E3597" t="s">
        <v>81</v>
      </c>
      <c r="F3597" t="s">
        <v>200</v>
      </c>
      <c r="G3597" t="s">
        <v>94</v>
      </c>
      <c r="H3597" t="s">
        <v>98</v>
      </c>
      <c r="I3597" t="s">
        <v>197</v>
      </c>
      <c r="J3597" t="s">
        <v>112</v>
      </c>
      <c r="K3597" t="s">
        <v>204</v>
      </c>
      <c r="L3597">
        <v>9</v>
      </c>
      <c r="X3597" s="16"/>
      <c r="Y3597" t="s">
        <v>68</v>
      </c>
      <c r="Z3597">
        <v>10</v>
      </c>
      <c r="AA3597">
        <v>4</v>
      </c>
      <c r="AB3597">
        <v>4</v>
      </c>
      <c r="AC3597">
        <v>9</v>
      </c>
      <c r="AD3597" t="s">
        <v>128</v>
      </c>
      <c r="AE3597" s="16">
        <v>3</v>
      </c>
      <c r="AF3597" s="16">
        <v>3</v>
      </c>
      <c r="AG3597" s="16">
        <v>2</v>
      </c>
      <c r="AH3597" s="16">
        <v>3</v>
      </c>
      <c r="AI3597" s="16">
        <v>1</v>
      </c>
      <c r="AJ3597" s="16"/>
      <c r="AK3597">
        <v>10</v>
      </c>
      <c r="AL3597" s="16">
        <v>10</v>
      </c>
      <c r="AM3597" s="16">
        <v>9</v>
      </c>
      <c r="AN3597" s="16">
        <v>9</v>
      </c>
      <c r="AO3597" s="16">
        <v>10</v>
      </c>
      <c r="AP3597" s="16">
        <v>7</v>
      </c>
      <c r="AQ3597" s="16">
        <v>3</v>
      </c>
      <c r="AR3597" s="16">
        <v>4</v>
      </c>
      <c r="AS3597" s="16">
        <v>1</v>
      </c>
      <c r="AT3597" s="16">
        <v>2</v>
      </c>
      <c r="AU3597">
        <v>0</v>
      </c>
      <c r="AV3597">
        <v>1</v>
      </c>
      <c r="AW3597">
        <v>1</v>
      </c>
      <c r="AX3597">
        <v>0</v>
      </c>
      <c r="AY3597">
        <v>1</v>
      </c>
      <c r="AZ3597">
        <v>0</v>
      </c>
    </row>
    <row r="3598" spans="1:52" x14ac:dyDescent="0.35">
      <c r="A3598">
        <v>19154</v>
      </c>
      <c r="B3598" t="s">
        <v>69</v>
      </c>
      <c r="C3598" t="s">
        <v>74</v>
      </c>
      <c r="D3598" t="s">
        <v>68</v>
      </c>
      <c r="E3598" t="s">
        <v>75</v>
      </c>
      <c r="F3598" t="s">
        <v>198</v>
      </c>
      <c r="G3598" t="s">
        <v>93</v>
      </c>
      <c r="H3598" t="s">
        <v>97</v>
      </c>
      <c r="I3598" t="s">
        <v>206</v>
      </c>
      <c r="J3598" t="s">
        <v>111</v>
      </c>
      <c r="K3598" t="s">
        <v>116</v>
      </c>
      <c r="L3598">
        <v>6</v>
      </c>
      <c r="X3598" s="16"/>
      <c r="Y3598" t="s">
        <v>69</v>
      </c>
      <c r="AB3598">
        <v>4</v>
      </c>
      <c r="AE3598" s="16"/>
      <c r="AF3598" s="16"/>
      <c r="AG3598" s="16"/>
      <c r="AH3598" s="16"/>
      <c r="AI3598" s="16"/>
      <c r="AJ3598" s="16"/>
      <c r="AK3598">
        <v>5</v>
      </c>
      <c r="AL3598" s="16">
        <v>4</v>
      </c>
      <c r="AM3598" s="16">
        <v>7</v>
      </c>
      <c r="AN3598" s="16">
        <v>7</v>
      </c>
      <c r="AO3598" s="16">
        <v>6</v>
      </c>
      <c r="AP3598" s="16">
        <v>7</v>
      </c>
      <c r="AQ3598" s="16">
        <v>1</v>
      </c>
      <c r="AR3598" s="16">
        <v>3</v>
      </c>
      <c r="AS3598" s="16">
        <v>2</v>
      </c>
      <c r="AT3598" s="16">
        <v>4</v>
      </c>
      <c r="AU3598">
        <v>0</v>
      </c>
      <c r="AV3598">
        <v>0</v>
      </c>
      <c r="AW3598">
        <v>0</v>
      </c>
      <c r="AX3598">
        <v>1</v>
      </c>
      <c r="AY3598">
        <v>0</v>
      </c>
      <c r="AZ3598">
        <v>0</v>
      </c>
    </row>
    <row r="3599" spans="1:52" x14ac:dyDescent="0.35">
      <c r="A3599">
        <v>19159</v>
      </c>
      <c r="B3599" t="s">
        <v>69</v>
      </c>
      <c r="C3599" t="s">
        <v>74</v>
      </c>
      <c r="D3599" t="s">
        <v>68</v>
      </c>
      <c r="E3599" t="s">
        <v>83</v>
      </c>
      <c r="F3599" t="s">
        <v>196</v>
      </c>
      <c r="G3599" t="s">
        <v>94</v>
      </c>
      <c r="H3599" t="s">
        <v>97</v>
      </c>
      <c r="I3599" t="s">
        <v>209</v>
      </c>
      <c r="J3599" t="s">
        <v>111</v>
      </c>
      <c r="K3599" t="s">
        <v>204</v>
      </c>
      <c r="L3599">
        <v>9</v>
      </c>
      <c r="X3599" s="16"/>
      <c r="Y3599" t="s">
        <v>69</v>
      </c>
      <c r="AB3599">
        <v>5</v>
      </c>
      <c r="AE3599" s="16"/>
      <c r="AF3599" s="16"/>
      <c r="AG3599" s="16"/>
      <c r="AH3599" s="16"/>
      <c r="AI3599" s="16"/>
      <c r="AJ3599" s="16"/>
      <c r="AK3599">
        <v>10</v>
      </c>
      <c r="AL3599" s="16">
        <v>9</v>
      </c>
      <c r="AM3599" s="16">
        <v>10</v>
      </c>
      <c r="AN3599" s="16">
        <v>7</v>
      </c>
      <c r="AO3599" s="16">
        <v>7</v>
      </c>
      <c r="AP3599" s="16">
        <v>9</v>
      </c>
      <c r="AQ3599" s="16">
        <v>1</v>
      </c>
      <c r="AR3599" s="16">
        <v>3</v>
      </c>
      <c r="AS3599" s="16">
        <v>2</v>
      </c>
      <c r="AT3599" s="16">
        <v>4</v>
      </c>
      <c r="AU3599">
        <v>1</v>
      </c>
      <c r="AV3599">
        <v>0</v>
      </c>
      <c r="AW3599">
        <v>0</v>
      </c>
      <c r="AX3599">
        <v>0</v>
      </c>
      <c r="AY3599">
        <v>0</v>
      </c>
      <c r="AZ3599">
        <v>0</v>
      </c>
    </row>
    <row r="3600" spans="1:52" x14ac:dyDescent="0.35">
      <c r="A3600">
        <v>19161</v>
      </c>
      <c r="B3600" t="s">
        <v>69</v>
      </c>
      <c r="C3600" t="s">
        <v>74</v>
      </c>
      <c r="D3600" t="s">
        <v>68</v>
      </c>
      <c r="E3600" t="s">
        <v>83</v>
      </c>
      <c r="F3600" t="s">
        <v>198</v>
      </c>
      <c r="G3600" t="s">
        <v>96</v>
      </c>
      <c r="H3600" t="s">
        <v>98</v>
      </c>
      <c r="I3600" t="s">
        <v>209</v>
      </c>
      <c r="J3600" t="s">
        <v>111</v>
      </c>
      <c r="K3600" t="s">
        <v>116</v>
      </c>
      <c r="L3600">
        <v>9</v>
      </c>
      <c r="X3600" s="16"/>
      <c r="Y3600" t="s">
        <v>69</v>
      </c>
      <c r="AB3600">
        <v>4</v>
      </c>
      <c r="AE3600" s="16"/>
      <c r="AF3600" s="16"/>
      <c r="AG3600" s="16"/>
      <c r="AH3600" s="16"/>
      <c r="AI3600" s="16"/>
      <c r="AJ3600" s="16"/>
      <c r="AK3600">
        <v>10</v>
      </c>
      <c r="AL3600" s="16">
        <v>10</v>
      </c>
      <c r="AM3600" s="16">
        <v>8</v>
      </c>
      <c r="AN3600" s="16">
        <v>7</v>
      </c>
      <c r="AO3600" s="16">
        <v>7</v>
      </c>
      <c r="AP3600" s="16">
        <v>8</v>
      </c>
      <c r="AQ3600" s="16">
        <v>1</v>
      </c>
      <c r="AR3600" s="16">
        <v>4</v>
      </c>
      <c r="AS3600" s="16">
        <v>3</v>
      </c>
      <c r="AT3600" s="16">
        <v>2</v>
      </c>
      <c r="AU3600">
        <v>0</v>
      </c>
      <c r="AV3600">
        <v>0</v>
      </c>
      <c r="AW3600">
        <v>1</v>
      </c>
      <c r="AX3600">
        <v>1</v>
      </c>
      <c r="AY3600">
        <v>0</v>
      </c>
      <c r="AZ3600">
        <v>0</v>
      </c>
    </row>
    <row r="3601" spans="1:52" x14ac:dyDescent="0.35">
      <c r="A3601">
        <v>19162</v>
      </c>
      <c r="B3601" t="s">
        <v>69</v>
      </c>
      <c r="C3601" t="s">
        <v>74</v>
      </c>
      <c r="D3601" t="s">
        <v>68</v>
      </c>
      <c r="E3601" t="s">
        <v>76</v>
      </c>
      <c r="F3601" t="s">
        <v>196</v>
      </c>
      <c r="G3601" t="s">
        <v>94</v>
      </c>
      <c r="H3601" t="s">
        <v>98</v>
      </c>
      <c r="I3601" t="s">
        <v>201</v>
      </c>
      <c r="J3601" t="s">
        <v>111</v>
      </c>
      <c r="K3601" t="s">
        <v>117</v>
      </c>
      <c r="L3601">
        <v>6</v>
      </c>
      <c r="X3601" s="16"/>
      <c r="Y3601" t="s">
        <v>69</v>
      </c>
      <c r="AB3601">
        <v>4</v>
      </c>
      <c r="AE3601" s="16"/>
      <c r="AF3601" s="16"/>
      <c r="AG3601" s="16"/>
      <c r="AH3601" s="16"/>
      <c r="AI3601" s="16"/>
      <c r="AJ3601" s="16"/>
      <c r="AK3601">
        <v>7</v>
      </c>
      <c r="AL3601" s="16">
        <v>9</v>
      </c>
      <c r="AM3601" s="16">
        <v>10</v>
      </c>
      <c r="AN3601" s="16">
        <v>8</v>
      </c>
      <c r="AO3601" s="16">
        <v>8</v>
      </c>
      <c r="AP3601" s="16">
        <v>5</v>
      </c>
      <c r="AQ3601" s="16">
        <v>1</v>
      </c>
      <c r="AR3601" s="16">
        <v>4</v>
      </c>
      <c r="AS3601" s="16">
        <v>3</v>
      </c>
      <c r="AT3601" s="16">
        <v>2</v>
      </c>
      <c r="AU3601">
        <v>0</v>
      </c>
      <c r="AV3601">
        <v>0</v>
      </c>
      <c r="AW3601">
        <v>0</v>
      </c>
      <c r="AX3601">
        <v>0</v>
      </c>
      <c r="AY3601">
        <v>1</v>
      </c>
      <c r="AZ3601">
        <v>0</v>
      </c>
    </row>
    <row r="3602" spans="1:52" x14ac:dyDescent="0.35">
      <c r="A3602">
        <v>19167</v>
      </c>
      <c r="B3602" t="s">
        <v>69</v>
      </c>
      <c r="C3602" t="s">
        <v>74</v>
      </c>
      <c r="D3602" t="s">
        <v>68</v>
      </c>
      <c r="E3602" t="s">
        <v>80</v>
      </c>
      <c r="F3602" t="s">
        <v>196</v>
      </c>
      <c r="G3602" t="s">
        <v>95</v>
      </c>
      <c r="H3602" t="s">
        <v>100</v>
      </c>
      <c r="I3602" t="s">
        <v>203</v>
      </c>
      <c r="J3602" t="s">
        <v>111</v>
      </c>
      <c r="K3602" t="s">
        <v>116</v>
      </c>
      <c r="L3602">
        <v>9</v>
      </c>
      <c r="X3602" s="16"/>
      <c r="Y3602" t="s">
        <v>69</v>
      </c>
      <c r="AB3602">
        <v>5</v>
      </c>
      <c r="AE3602" s="16"/>
      <c r="AF3602" s="16"/>
      <c r="AG3602" s="16"/>
      <c r="AH3602" s="16"/>
      <c r="AI3602" s="16"/>
      <c r="AJ3602" s="16"/>
      <c r="AK3602">
        <v>10</v>
      </c>
      <c r="AL3602" s="16">
        <v>10</v>
      </c>
      <c r="AM3602" s="16">
        <v>10</v>
      </c>
      <c r="AN3602" s="16">
        <v>9</v>
      </c>
      <c r="AO3602" s="16">
        <v>9</v>
      </c>
      <c r="AP3602" s="16">
        <v>9</v>
      </c>
      <c r="AQ3602" s="16">
        <v>3</v>
      </c>
      <c r="AR3602" s="16">
        <v>2</v>
      </c>
      <c r="AS3602" s="16">
        <v>1</v>
      </c>
      <c r="AT3602" s="16">
        <v>4</v>
      </c>
      <c r="AU3602">
        <v>0</v>
      </c>
      <c r="AV3602">
        <v>0</v>
      </c>
      <c r="AW3602">
        <v>0</v>
      </c>
      <c r="AX3602">
        <v>1</v>
      </c>
      <c r="AY3602">
        <v>1</v>
      </c>
      <c r="AZ3602">
        <v>0</v>
      </c>
    </row>
    <row r="3603" spans="1:52" x14ac:dyDescent="0.35">
      <c r="A3603">
        <v>19168</v>
      </c>
      <c r="B3603" t="s">
        <v>69</v>
      </c>
      <c r="C3603" t="s">
        <v>74</v>
      </c>
      <c r="D3603" t="s">
        <v>68</v>
      </c>
      <c r="E3603" t="s">
        <v>79</v>
      </c>
      <c r="F3603" t="s">
        <v>198</v>
      </c>
      <c r="G3603" t="s">
        <v>94</v>
      </c>
      <c r="H3603" t="s">
        <v>98</v>
      </c>
      <c r="I3603" t="s">
        <v>201</v>
      </c>
      <c r="J3603" t="s">
        <v>110</v>
      </c>
      <c r="K3603" t="s">
        <v>204</v>
      </c>
      <c r="L3603">
        <v>9</v>
      </c>
      <c r="P3603">
        <v>9</v>
      </c>
      <c r="Q3603">
        <v>9</v>
      </c>
      <c r="R3603">
        <v>8</v>
      </c>
      <c r="S3603">
        <v>9</v>
      </c>
      <c r="T3603">
        <v>9</v>
      </c>
      <c r="U3603">
        <v>9</v>
      </c>
      <c r="V3603" t="s">
        <v>125</v>
      </c>
      <c r="X3603">
        <v>3</v>
      </c>
      <c r="Y3603" t="s">
        <v>68</v>
      </c>
      <c r="Z3603">
        <v>9</v>
      </c>
      <c r="AA3603">
        <v>4</v>
      </c>
      <c r="AB3603">
        <v>4</v>
      </c>
      <c r="AC3603">
        <v>8</v>
      </c>
      <c r="AD3603" t="s">
        <v>129</v>
      </c>
      <c r="AE3603" s="16">
        <v>5</v>
      </c>
      <c r="AF3603" s="16">
        <v>4</v>
      </c>
      <c r="AG3603" s="16">
        <v>4</v>
      </c>
      <c r="AH3603" s="16">
        <v>4</v>
      </c>
      <c r="AI3603" s="16"/>
      <c r="AJ3603" s="16">
        <v>2</v>
      </c>
      <c r="AL3603" s="16"/>
      <c r="AM3603" s="16"/>
      <c r="AN3603" s="16"/>
      <c r="AO3603" s="16"/>
      <c r="AP3603" s="16"/>
      <c r="AQ3603" s="16"/>
      <c r="AR3603" s="16"/>
      <c r="AS3603" s="16"/>
      <c r="AT3603" s="16"/>
      <c r="AU3603">
        <v>1</v>
      </c>
      <c r="AV3603">
        <v>0</v>
      </c>
      <c r="AW3603">
        <v>0</v>
      </c>
      <c r="AX3603">
        <v>0</v>
      </c>
      <c r="AY3603">
        <v>0</v>
      </c>
      <c r="AZ3603">
        <v>0</v>
      </c>
    </row>
    <row r="3604" spans="1:52" x14ac:dyDescent="0.35">
      <c r="A3604">
        <v>19169</v>
      </c>
      <c r="B3604" t="s">
        <v>69</v>
      </c>
      <c r="C3604" t="s">
        <v>74</v>
      </c>
      <c r="D3604" t="s">
        <v>68</v>
      </c>
      <c r="E3604" t="s">
        <v>78</v>
      </c>
      <c r="F3604" t="s">
        <v>196</v>
      </c>
      <c r="G3604" t="s">
        <v>93</v>
      </c>
      <c r="H3604" t="s">
        <v>99</v>
      </c>
      <c r="I3604" t="s">
        <v>199</v>
      </c>
      <c r="J3604" t="s">
        <v>111</v>
      </c>
      <c r="K3604" t="s">
        <v>202</v>
      </c>
      <c r="L3604">
        <v>10</v>
      </c>
      <c r="X3604" s="16"/>
      <c r="Y3604" t="s">
        <v>69</v>
      </c>
      <c r="AB3604">
        <v>5</v>
      </c>
      <c r="AE3604" s="16"/>
      <c r="AF3604" s="16"/>
      <c r="AG3604" s="16"/>
      <c r="AH3604" s="16"/>
      <c r="AI3604" s="16"/>
      <c r="AJ3604" s="16"/>
      <c r="AK3604">
        <v>9</v>
      </c>
      <c r="AL3604" s="16">
        <v>8</v>
      </c>
      <c r="AM3604" s="16">
        <v>8</v>
      </c>
      <c r="AN3604" s="16">
        <v>8</v>
      </c>
      <c r="AO3604" s="16">
        <v>7</v>
      </c>
      <c r="AP3604" s="16">
        <v>8</v>
      </c>
      <c r="AQ3604" s="16">
        <v>2</v>
      </c>
      <c r="AR3604" s="16">
        <v>1</v>
      </c>
      <c r="AS3604" s="16">
        <v>3</v>
      </c>
      <c r="AT3604" s="16">
        <v>4</v>
      </c>
      <c r="AU3604">
        <v>0</v>
      </c>
      <c r="AV3604">
        <v>1</v>
      </c>
      <c r="AW3604">
        <v>0</v>
      </c>
      <c r="AX3604">
        <v>0</v>
      </c>
      <c r="AY3604">
        <v>0</v>
      </c>
      <c r="AZ3604">
        <v>0</v>
      </c>
    </row>
    <row r="3605" spans="1:52" x14ac:dyDescent="0.35">
      <c r="A3605">
        <v>19173</v>
      </c>
      <c r="B3605" t="s">
        <v>69</v>
      </c>
      <c r="C3605" t="s">
        <v>74</v>
      </c>
      <c r="D3605" t="s">
        <v>68</v>
      </c>
      <c r="E3605" t="s">
        <v>82</v>
      </c>
      <c r="F3605" t="s">
        <v>200</v>
      </c>
      <c r="G3605" t="s">
        <v>95</v>
      </c>
      <c r="H3605" t="s">
        <v>97</v>
      </c>
      <c r="I3605" t="s">
        <v>207</v>
      </c>
      <c r="J3605" t="s">
        <v>111</v>
      </c>
      <c r="K3605" t="s">
        <v>204</v>
      </c>
      <c r="L3605">
        <v>7</v>
      </c>
      <c r="X3605" s="16"/>
      <c r="Y3605" t="s">
        <v>68</v>
      </c>
      <c r="Z3605">
        <v>9</v>
      </c>
      <c r="AA3605">
        <v>4</v>
      </c>
      <c r="AB3605">
        <v>5</v>
      </c>
      <c r="AC3605">
        <v>8</v>
      </c>
      <c r="AD3605" t="s">
        <v>129</v>
      </c>
      <c r="AE3605" s="16">
        <v>3</v>
      </c>
      <c r="AF3605" s="16">
        <v>3</v>
      </c>
      <c r="AG3605" s="16">
        <v>4</v>
      </c>
      <c r="AH3605" s="16">
        <v>4</v>
      </c>
      <c r="AI3605" s="16"/>
      <c r="AJ3605" s="16">
        <v>2</v>
      </c>
      <c r="AK3605">
        <v>8</v>
      </c>
      <c r="AL3605" s="16">
        <v>9</v>
      </c>
      <c r="AM3605" s="16">
        <v>9</v>
      </c>
      <c r="AN3605" s="16">
        <v>8</v>
      </c>
      <c r="AO3605" s="16">
        <v>9</v>
      </c>
      <c r="AP3605" s="16">
        <v>8</v>
      </c>
      <c r="AQ3605" s="16">
        <v>2</v>
      </c>
      <c r="AR3605" s="16">
        <v>1</v>
      </c>
      <c r="AS3605" s="16">
        <v>4</v>
      </c>
      <c r="AT3605" s="16">
        <v>3</v>
      </c>
      <c r="AU3605">
        <v>1</v>
      </c>
      <c r="AV3605">
        <v>0</v>
      </c>
      <c r="AW3605">
        <v>0</v>
      </c>
      <c r="AX3605">
        <v>1</v>
      </c>
      <c r="AY3605">
        <v>0</v>
      </c>
      <c r="AZ3605">
        <v>0</v>
      </c>
    </row>
    <row r="3606" spans="1:52" x14ac:dyDescent="0.35">
      <c r="A3606">
        <v>19178</v>
      </c>
      <c r="B3606" t="s">
        <v>69</v>
      </c>
      <c r="C3606" t="s">
        <v>74</v>
      </c>
      <c r="D3606" t="s">
        <v>68</v>
      </c>
      <c r="E3606" t="s">
        <v>83</v>
      </c>
      <c r="F3606" t="s">
        <v>196</v>
      </c>
      <c r="G3606" t="s">
        <v>95</v>
      </c>
      <c r="H3606" t="s">
        <v>97</v>
      </c>
      <c r="I3606" t="s">
        <v>206</v>
      </c>
      <c r="J3606" t="s">
        <v>111</v>
      </c>
      <c r="K3606" t="s">
        <v>117</v>
      </c>
      <c r="L3606">
        <v>6</v>
      </c>
      <c r="X3606" s="16"/>
      <c r="Y3606" t="s">
        <v>69</v>
      </c>
      <c r="AB3606">
        <v>2</v>
      </c>
      <c r="AE3606" s="16"/>
      <c r="AF3606" s="16"/>
      <c r="AG3606" s="16"/>
      <c r="AH3606" s="16"/>
      <c r="AI3606" s="16"/>
      <c r="AJ3606" s="16"/>
      <c r="AK3606">
        <v>5</v>
      </c>
      <c r="AL3606" s="16">
        <v>6</v>
      </c>
      <c r="AM3606" s="16">
        <v>4</v>
      </c>
      <c r="AN3606" s="16">
        <v>5</v>
      </c>
      <c r="AO3606" s="16">
        <v>5</v>
      </c>
      <c r="AP3606" s="16">
        <v>7</v>
      </c>
      <c r="AQ3606" s="16">
        <v>1</v>
      </c>
      <c r="AR3606" s="16">
        <v>4</v>
      </c>
      <c r="AS3606" s="16">
        <v>2</v>
      </c>
      <c r="AT3606" s="16">
        <v>3</v>
      </c>
      <c r="AU3606">
        <v>0</v>
      </c>
      <c r="AV3606">
        <v>0</v>
      </c>
      <c r="AW3606">
        <v>0</v>
      </c>
      <c r="AX3606">
        <v>1</v>
      </c>
      <c r="AY3606">
        <v>0</v>
      </c>
      <c r="AZ3606">
        <v>0</v>
      </c>
    </row>
    <row r="3607" spans="1:52" x14ac:dyDescent="0.35">
      <c r="A3607">
        <v>19180</v>
      </c>
      <c r="B3607" t="s">
        <v>69</v>
      </c>
      <c r="C3607" t="s">
        <v>74</v>
      </c>
      <c r="D3607" t="s">
        <v>68</v>
      </c>
      <c r="E3607" t="s">
        <v>77</v>
      </c>
      <c r="F3607" t="s">
        <v>198</v>
      </c>
      <c r="G3607" t="s">
        <v>96</v>
      </c>
      <c r="H3607" t="s">
        <v>97</v>
      </c>
      <c r="I3607" t="s">
        <v>199</v>
      </c>
      <c r="J3607" t="s">
        <v>111</v>
      </c>
      <c r="K3607" t="s">
        <v>116</v>
      </c>
      <c r="L3607">
        <v>9</v>
      </c>
      <c r="X3607" s="16"/>
      <c r="Y3607" t="s">
        <v>69</v>
      </c>
      <c r="AB3607">
        <v>5</v>
      </c>
      <c r="AE3607" s="16"/>
      <c r="AF3607" s="16"/>
      <c r="AG3607" s="16"/>
      <c r="AH3607" s="16"/>
      <c r="AI3607" s="16"/>
      <c r="AJ3607" s="16"/>
      <c r="AK3607">
        <v>10</v>
      </c>
      <c r="AL3607" s="16">
        <v>10</v>
      </c>
      <c r="AM3607" s="16">
        <v>7</v>
      </c>
      <c r="AN3607" s="16">
        <v>10</v>
      </c>
      <c r="AO3607" s="16">
        <v>9</v>
      </c>
      <c r="AP3607" s="16">
        <v>9</v>
      </c>
      <c r="AQ3607" s="16">
        <v>2</v>
      </c>
      <c r="AR3607" s="16">
        <v>4</v>
      </c>
      <c r="AS3607" s="16">
        <v>1</v>
      </c>
      <c r="AT3607" s="16">
        <v>3</v>
      </c>
      <c r="AU3607">
        <v>0</v>
      </c>
      <c r="AV3607">
        <v>0</v>
      </c>
      <c r="AW3607">
        <v>0</v>
      </c>
      <c r="AX3607">
        <v>0</v>
      </c>
      <c r="AY3607">
        <v>1</v>
      </c>
      <c r="AZ3607">
        <v>0</v>
      </c>
    </row>
    <row r="3608" spans="1:52" x14ac:dyDescent="0.35">
      <c r="A3608">
        <v>19181</v>
      </c>
      <c r="B3608" t="s">
        <v>69</v>
      </c>
      <c r="C3608" t="s">
        <v>74</v>
      </c>
      <c r="D3608" t="s">
        <v>68</v>
      </c>
      <c r="E3608" t="s">
        <v>78</v>
      </c>
      <c r="F3608" t="s">
        <v>198</v>
      </c>
      <c r="G3608" t="s">
        <v>96</v>
      </c>
      <c r="H3608" t="s">
        <v>99</v>
      </c>
      <c r="I3608" t="s">
        <v>209</v>
      </c>
      <c r="J3608" t="s">
        <v>111</v>
      </c>
      <c r="K3608" t="s">
        <v>202</v>
      </c>
      <c r="L3608">
        <v>9</v>
      </c>
      <c r="X3608" s="16"/>
      <c r="Y3608" t="s">
        <v>69</v>
      </c>
      <c r="AB3608">
        <v>4</v>
      </c>
      <c r="AE3608" s="16"/>
      <c r="AF3608" s="16"/>
      <c r="AG3608" s="16"/>
      <c r="AH3608" s="16"/>
      <c r="AI3608" s="16"/>
      <c r="AJ3608" s="16"/>
      <c r="AK3608">
        <v>10</v>
      </c>
      <c r="AL3608" s="16">
        <v>10</v>
      </c>
      <c r="AM3608" s="16">
        <v>7</v>
      </c>
      <c r="AN3608" s="16">
        <v>10</v>
      </c>
      <c r="AO3608" s="16">
        <v>10</v>
      </c>
      <c r="AP3608" s="16">
        <v>8</v>
      </c>
      <c r="AQ3608" s="16">
        <v>2</v>
      </c>
      <c r="AR3608" s="16">
        <v>1</v>
      </c>
      <c r="AS3608" s="16">
        <v>3</v>
      </c>
      <c r="AT3608" s="16">
        <v>4</v>
      </c>
      <c r="AU3608">
        <v>1</v>
      </c>
      <c r="AV3608">
        <v>1</v>
      </c>
      <c r="AW3608">
        <v>1</v>
      </c>
      <c r="AX3608">
        <v>1</v>
      </c>
      <c r="AY3608">
        <v>0</v>
      </c>
      <c r="AZ3608">
        <v>0</v>
      </c>
    </row>
    <row r="3609" spans="1:52" x14ac:dyDescent="0.35">
      <c r="A3609">
        <v>19184</v>
      </c>
      <c r="B3609" t="s">
        <v>69</v>
      </c>
      <c r="C3609" t="s">
        <v>74</v>
      </c>
      <c r="D3609" t="s">
        <v>68</v>
      </c>
      <c r="E3609" t="s">
        <v>83</v>
      </c>
      <c r="F3609" t="s">
        <v>196</v>
      </c>
      <c r="G3609" t="s">
        <v>94</v>
      </c>
      <c r="H3609" t="s">
        <v>98</v>
      </c>
      <c r="I3609" t="s">
        <v>207</v>
      </c>
      <c r="J3609" t="s">
        <v>111</v>
      </c>
      <c r="K3609" t="s">
        <v>202</v>
      </c>
      <c r="L3609">
        <v>9</v>
      </c>
      <c r="X3609" s="16"/>
      <c r="Y3609" t="s">
        <v>69</v>
      </c>
      <c r="AB3609">
        <v>4</v>
      </c>
      <c r="AE3609" s="16"/>
      <c r="AF3609" s="16"/>
      <c r="AG3609" s="16"/>
      <c r="AH3609" s="16"/>
      <c r="AI3609" s="16"/>
      <c r="AJ3609" s="16"/>
      <c r="AK3609">
        <v>10</v>
      </c>
      <c r="AL3609" s="16">
        <v>10</v>
      </c>
      <c r="AM3609" s="16">
        <v>7</v>
      </c>
      <c r="AN3609" s="16">
        <v>7</v>
      </c>
      <c r="AO3609" s="16">
        <v>7</v>
      </c>
      <c r="AP3609" s="16">
        <v>8</v>
      </c>
      <c r="AQ3609" s="16">
        <v>4</v>
      </c>
      <c r="AR3609" s="16">
        <v>3</v>
      </c>
      <c r="AS3609" s="16">
        <v>1</v>
      </c>
      <c r="AT3609" s="16">
        <v>2</v>
      </c>
      <c r="AU3609">
        <v>0</v>
      </c>
      <c r="AV3609">
        <v>0</v>
      </c>
      <c r="AW3609">
        <v>1</v>
      </c>
      <c r="AX3609">
        <v>1</v>
      </c>
      <c r="AY3609">
        <v>0</v>
      </c>
      <c r="AZ3609">
        <v>0</v>
      </c>
    </row>
    <row r="3610" spans="1:52" x14ac:dyDescent="0.35">
      <c r="A3610">
        <v>19185</v>
      </c>
      <c r="B3610" t="s">
        <v>69</v>
      </c>
      <c r="C3610" t="s">
        <v>74</v>
      </c>
      <c r="D3610" t="s">
        <v>68</v>
      </c>
      <c r="E3610" t="s">
        <v>83</v>
      </c>
      <c r="F3610" t="s">
        <v>196</v>
      </c>
      <c r="G3610" t="s">
        <v>96</v>
      </c>
      <c r="H3610" t="s">
        <v>99</v>
      </c>
      <c r="I3610" t="s">
        <v>197</v>
      </c>
      <c r="J3610" t="s">
        <v>111</v>
      </c>
      <c r="K3610" t="s">
        <v>116</v>
      </c>
      <c r="L3610">
        <v>9</v>
      </c>
      <c r="X3610" s="16"/>
      <c r="Y3610" t="s">
        <v>68</v>
      </c>
      <c r="Z3610">
        <v>9</v>
      </c>
      <c r="AA3610">
        <v>4</v>
      </c>
      <c r="AB3610">
        <v>5</v>
      </c>
      <c r="AC3610">
        <v>10</v>
      </c>
      <c r="AD3610" t="s">
        <v>128</v>
      </c>
      <c r="AE3610" s="16">
        <v>4</v>
      </c>
      <c r="AF3610" s="16">
        <v>2</v>
      </c>
      <c r="AG3610" s="16">
        <v>3</v>
      </c>
      <c r="AH3610" s="16">
        <v>4</v>
      </c>
      <c r="AI3610" s="16">
        <v>3</v>
      </c>
      <c r="AJ3610" s="16"/>
      <c r="AK3610">
        <v>10</v>
      </c>
      <c r="AL3610" s="16">
        <v>10</v>
      </c>
      <c r="AM3610" s="16">
        <v>7</v>
      </c>
      <c r="AN3610" s="16">
        <v>10</v>
      </c>
      <c r="AO3610" s="16">
        <v>10</v>
      </c>
      <c r="AP3610" s="16">
        <v>7</v>
      </c>
      <c r="AQ3610" s="16">
        <v>4</v>
      </c>
      <c r="AR3610" s="16">
        <v>2</v>
      </c>
      <c r="AS3610" s="16">
        <v>3</v>
      </c>
      <c r="AT3610" s="16">
        <v>1</v>
      </c>
      <c r="AU3610">
        <v>1</v>
      </c>
      <c r="AV3610">
        <v>1</v>
      </c>
      <c r="AW3610">
        <v>0</v>
      </c>
      <c r="AX3610">
        <v>0</v>
      </c>
      <c r="AY3610">
        <v>0</v>
      </c>
      <c r="AZ3610">
        <v>0</v>
      </c>
    </row>
    <row r="3611" spans="1:52" x14ac:dyDescent="0.35">
      <c r="A3611">
        <v>19186</v>
      </c>
      <c r="B3611" t="s">
        <v>69</v>
      </c>
      <c r="C3611" t="s">
        <v>74</v>
      </c>
      <c r="D3611" t="s">
        <v>68</v>
      </c>
      <c r="E3611" t="s">
        <v>86</v>
      </c>
      <c r="F3611" t="s">
        <v>196</v>
      </c>
      <c r="G3611" t="s">
        <v>94</v>
      </c>
      <c r="H3611" t="s">
        <v>98</v>
      </c>
      <c r="I3611" t="s">
        <v>209</v>
      </c>
      <c r="J3611" t="s">
        <v>111</v>
      </c>
      <c r="K3611" t="s">
        <v>202</v>
      </c>
      <c r="L3611">
        <v>8</v>
      </c>
      <c r="X3611" s="16"/>
      <c r="Y3611" t="s">
        <v>68</v>
      </c>
      <c r="Z3611">
        <v>10</v>
      </c>
      <c r="AA3611">
        <v>5</v>
      </c>
      <c r="AB3611">
        <v>3</v>
      </c>
      <c r="AC3611">
        <v>10</v>
      </c>
      <c r="AD3611" t="s">
        <v>128</v>
      </c>
      <c r="AE3611" s="16">
        <v>5</v>
      </c>
      <c r="AF3611" s="16">
        <v>4</v>
      </c>
      <c r="AG3611" s="16">
        <v>5</v>
      </c>
      <c r="AH3611" s="16">
        <v>4</v>
      </c>
      <c r="AI3611" s="16">
        <v>1</v>
      </c>
      <c r="AJ3611" s="16"/>
      <c r="AK3611">
        <v>7</v>
      </c>
      <c r="AL3611" s="16">
        <v>6</v>
      </c>
      <c r="AM3611" s="16">
        <v>8</v>
      </c>
      <c r="AN3611" s="16">
        <v>7</v>
      </c>
      <c r="AO3611" s="16">
        <v>6</v>
      </c>
      <c r="AP3611" s="16">
        <v>4</v>
      </c>
      <c r="AQ3611" s="16">
        <v>1</v>
      </c>
      <c r="AR3611" s="16">
        <v>3</v>
      </c>
      <c r="AS3611" s="16">
        <v>4</v>
      </c>
      <c r="AT3611" s="16">
        <v>2</v>
      </c>
      <c r="AU3611">
        <v>0</v>
      </c>
      <c r="AV3611">
        <v>1</v>
      </c>
      <c r="AW3611">
        <v>0</v>
      </c>
      <c r="AX3611">
        <v>0</v>
      </c>
      <c r="AY3611">
        <v>0</v>
      </c>
      <c r="AZ3611">
        <v>0</v>
      </c>
    </row>
    <row r="3612" spans="1:52" x14ac:dyDescent="0.35">
      <c r="A3612">
        <v>19191</v>
      </c>
      <c r="B3612" t="s">
        <v>69</v>
      </c>
      <c r="C3612" t="s">
        <v>74</v>
      </c>
      <c r="D3612" t="s">
        <v>68</v>
      </c>
      <c r="E3612" t="s">
        <v>82</v>
      </c>
      <c r="F3612" t="s">
        <v>198</v>
      </c>
      <c r="G3612" t="s">
        <v>95</v>
      </c>
      <c r="H3612" t="s">
        <v>98</v>
      </c>
      <c r="I3612" t="s">
        <v>205</v>
      </c>
      <c r="J3612" t="s">
        <v>110</v>
      </c>
      <c r="K3612" t="s">
        <v>202</v>
      </c>
      <c r="L3612">
        <v>9</v>
      </c>
      <c r="P3612">
        <v>7</v>
      </c>
      <c r="Q3612">
        <v>7</v>
      </c>
      <c r="R3612">
        <v>9</v>
      </c>
      <c r="S3612">
        <v>9</v>
      </c>
      <c r="T3612">
        <v>9</v>
      </c>
      <c r="U3612">
        <v>7</v>
      </c>
      <c r="V3612" t="s">
        <v>122</v>
      </c>
      <c r="X3612">
        <v>4</v>
      </c>
      <c r="Y3612" t="s">
        <v>68</v>
      </c>
      <c r="Z3612">
        <v>9</v>
      </c>
      <c r="AA3612">
        <v>5</v>
      </c>
      <c r="AB3612">
        <v>4</v>
      </c>
      <c r="AC3612">
        <v>10</v>
      </c>
      <c r="AD3612" t="s">
        <v>128</v>
      </c>
      <c r="AE3612" s="16">
        <v>5</v>
      </c>
      <c r="AF3612" s="16">
        <v>5</v>
      </c>
      <c r="AG3612" s="16">
        <v>4</v>
      </c>
      <c r="AH3612" s="16">
        <v>5</v>
      </c>
      <c r="AI3612" s="16">
        <v>1</v>
      </c>
      <c r="AJ3612" s="16"/>
      <c r="AL3612" s="16"/>
      <c r="AM3612" s="16"/>
      <c r="AN3612" s="16"/>
      <c r="AO3612" s="16"/>
      <c r="AP3612" s="16"/>
      <c r="AQ3612" s="16"/>
      <c r="AR3612" s="16"/>
      <c r="AS3612" s="16"/>
      <c r="AT3612" s="16"/>
      <c r="AU3612">
        <v>1</v>
      </c>
      <c r="AV3612">
        <v>1</v>
      </c>
      <c r="AW3612">
        <v>0</v>
      </c>
      <c r="AX3612">
        <v>0</v>
      </c>
      <c r="AY3612">
        <v>0</v>
      </c>
      <c r="AZ3612">
        <v>0</v>
      </c>
    </row>
    <row r="3613" spans="1:52" x14ac:dyDescent="0.35">
      <c r="A3613">
        <v>19192</v>
      </c>
      <c r="B3613" t="s">
        <v>69</v>
      </c>
      <c r="C3613" t="s">
        <v>74</v>
      </c>
      <c r="D3613" t="s">
        <v>68</v>
      </c>
      <c r="E3613" t="s">
        <v>79</v>
      </c>
      <c r="F3613" t="s">
        <v>196</v>
      </c>
      <c r="G3613" t="s">
        <v>95</v>
      </c>
      <c r="H3613" t="s">
        <v>97</v>
      </c>
      <c r="I3613" t="s">
        <v>201</v>
      </c>
      <c r="J3613" t="s">
        <v>111</v>
      </c>
      <c r="K3613" t="s">
        <v>116</v>
      </c>
      <c r="L3613">
        <v>10</v>
      </c>
      <c r="X3613" s="16"/>
      <c r="Y3613" t="s">
        <v>68</v>
      </c>
      <c r="Z3613">
        <v>10</v>
      </c>
      <c r="AA3613">
        <v>4</v>
      </c>
      <c r="AB3613">
        <v>5</v>
      </c>
      <c r="AC3613">
        <v>8</v>
      </c>
      <c r="AD3613" t="s">
        <v>128</v>
      </c>
      <c r="AE3613" s="16">
        <v>4</v>
      </c>
      <c r="AF3613" s="16">
        <v>3</v>
      </c>
      <c r="AG3613" s="16">
        <v>5</v>
      </c>
      <c r="AH3613" s="16">
        <v>3</v>
      </c>
      <c r="AI3613" s="16">
        <v>1</v>
      </c>
      <c r="AJ3613" s="16"/>
      <c r="AK3613">
        <v>9</v>
      </c>
      <c r="AL3613" s="16">
        <v>10</v>
      </c>
      <c r="AM3613" s="16">
        <v>9</v>
      </c>
      <c r="AN3613" s="16">
        <v>7</v>
      </c>
      <c r="AO3613" s="16">
        <v>7</v>
      </c>
      <c r="AP3613" s="16">
        <v>10</v>
      </c>
      <c r="AQ3613" s="16">
        <v>2</v>
      </c>
      <c r="AR3613" s="16">
        <v>4</v>
      </c>
      <c r="AS3613" s="16">
        <v>1</v>
      </c>
      <c r="AT3613" s="16">
        <v>3</v>
      </c>
      <c r="AU3613">
        <v>1</v>
      </c>
      <c r="AV3613">
        <v>0</v>
      </c>
      <c r="AW3613">
        <v>0</v>
      </c>
      <c r="AX3613">
        <v>1</v>
      </c>
      <c r="AY3613">
        <v>0</v>
      </c>
      <c r="AZ3613">
        <v>0</v>
      </c>
    </row>
    <row r="3614" spans="1:52" x14ac:dyDescent="0.35">
      <c r="A3614">
        <v>19193</v>
      </c>
      <c r="B3614" t="s">
        <v>69</v>
      </c>
      <c r="C3614" t="s">
        <v>74</v>
      </c>
      <c r="D3614" t="s">
        <v>68</v>
      </c>
      <c r="E3614" t="s">
        <v>82</v>
      </c>
      <c r="F3614" t="s">
        <v>200</v>
      </c>
      <c r="G3614" t="s">
        <v>95</v>
      </c>
      <c r="H3614" t="s">
        <v>98</v>
      </c>
      <c r="I3614" t="s">
        <v>206</v>
      </c>
      <c r="J3614" t="s">
        <v>111</v>
      </c>
      <c r="K3614" t="s">
        <v>116</v>
      </c>
      <c r="L3614">
        <v>8</v>
      </c>
      <c r="X3614" s="16"/>
      <c r="Y3614" t="s">
        <v>68</v>
      </c>
      <c r="Z3614">
        <v>8</v>
      </c>
      <c r="AA3614">
        <v>4</v>
      </c>
      <c r="AB3614">
        <v>4</v>
      </c>
      <c r="AC3614">
        <v>10</v>
      </c>
      <c r="AD3614" t="s">
        <v>129</v>
      </c>
      <c r="AE3614" s="16">
        <v>4</v>
      </c>
      <c r="AF3614" s="16">
        <v>5</v>
      </c>
      <c r="AG3614" s="16">
        <v>5</v>
      </c>
      <c r="AH3614" s="16">
        <v>5</v>
      </c>
      <c r="AI3614" s="16"/>
      <c r="AJ3614" s="16">
        <v>3</v>
      </c>
      <c r="AK3614">
        <v>9</v>
      </c>
      <c r="AL3614" s="16">
        <v>8</v>
      </c>
      <c r="AM3614" s="16">
        <v>7</v>
      </c>
      <c r="AN3614" s="16">
        <v>7</v>
      </c>
      <c r="AO3614" s="16">
        <v>9</v>
      </c>
      <c r="AP3614" s="16">
        <v>7</v>
      </c>
      <c r="AQ3614" s="16">
        <v>2</v>
      </c>
      <c r="AR3614" s="16">
        <v>4</v>
      </c>
      <c r="AS3614" s="16">
        <v>1</v>
      </c>
      <c r="AT3614" s="16">
        <v>3</v>
      </c>
      <c r="AU3614">
        <v>0</v>
      </c>
      <c r="AV3614">
        <v>0</v>
      </c>
      <c r="AW3614">
        <v>1</v>
      </c>
      <c r="AX3614">
        <v>1</v>
      </c>
      <c r="AY3614">
        <v>0</v>
      </c>
      <c r="AZ3614">
        <v>0</v>
      </c>
    </row>
    <row r="3615" spans="1:52" x14ac:dyDescent="0.35">
      <c r="A3615">
        <v>19195</v>
      </c>
      <c r="B3615" t="s">
        <v>69</v>
      </c>
      <c r="C3615" t="s">
        <v>74</v>
      </c>
      <c r="D3615" t="s">
        <v>68</v>
      </c>
      <c r="E3615" t="s">
        <v>83</v>
      </c>
      <c r="F3615" t="s">
        <v>196</v>
      </c>
      <c r="G3615" t="s">
        <v>95</v>
      </c>
      <c r="H3615" t="s">
        <v>100</v>
      </c>
      <c r="I3615" t="s">
        <v>205</v>
      </c>
      <c r="J3615" t="s">
        <v>111</v>
      </c>
      <c r="K3615" t="s">
        <v>116</v>
      </c>
      <c r="L3615">
        <v>10</v>
      </c>
      <c r="X3615" s="16"/>
      <c r="Y3615" t="s">
        <v>69</v>
      </c>
      <c r="AB3615">
        <v>4</v>
      </c>
      <c r="AE3615" s="16"/>
      <c r="AF3615" s="16"/>
      <c r="AG3615" s="16"/>
      <c r="AH3615" s="16"/>
      <c r="AI3615" s="16"/>
      <c r="AJ3615" s="16"/>
      <c r="AK3615">
        <v>10</v>
      </c>
      <c r="AL3615" s="16">
        <v>9</v>
      </c>
      <c r="AM3615" s="16">
        <v>9</v>
      </c>
      <c r="AN3615" s="16">
        <v>7</v>
      </c>
      <c r="AO3615" s="16">
        <v>8</v>
      </c>
      <c r="AP3615" s="16">
        <v>8</v>
      </c>
      <c r="AQ3615" s="16">
        <v>2</v>
      </c>
      <c r="AR3615" s="16">
        <v>4</v>
      </c>
      <c r="AS3615" s="16">
        <v>3</v>
      </c>
      <c r="AT3615" s="16">
        <v>1</v>
      </c>
      <c r="AU3615">
        <v>1</v>
      </c>
      <c r="AV3615">
        <v>1</v>
      </c>
      <c r="AW3615">
        <v>0</v>
      </c>
      <c r="AX3615">
        <v>0</v>
      </c>
      <c r="AY3615">
        <v>0</v>
      </c>
      <c r="AZ3615">
        <v>0</v>
      </c>
    </row>
    <row r="3616" spans="1:52" x14ac:dyDescent="0.35">
      <c r="A3616">
        <v>19201</v>
      </c>
      <c r="B3616" t="s">
        <v>69</v>
      </c>
      <c r="C3616" t="s">
        <v>74</v>
      </c>
      <c r="D3616" t="s">
        <v>68</v>
      </c>
      <c r="E3616" t="s">
        <v>85</v>
      </c>
      <c r="F3616" t="s">
        <v>200</v>
      </c>
      <c r="G3616" t="s">
        <v>96</v>
      </c>
      <c r="H3616" t="s">
        <v>98</v>
      </c>
      <c r="I3616" t="s">
        <v>197</v>
      </c>
      <c r="J3616" t="s">
        <v>110</v>
      </c>
      <c r="K3616" t="s">
        <v>204</v>
      </c>
      <c r="L3616">
        <v>9</v>
      </c>
      <c r="P3616">
        <v>9</v>
      </c>
      <c r="Q3616">
        <v>10</v>
      </c>
      <c r="R3616">
        <v>9</v>
      </c>
      <c r="S3616">
        <v>9</v>
      </c>
      <c r="T3616">
        <v>8</v>
      </c>
      <c r="U3616">
        <v>10</v>
      </c>
      <c r="V3616" t="s">
        <v>124</v>
      </c>
      <c r="X3616">
        <v>4</v>
      </c>
      <c r="Y3616" t="s">
        <v>68</v>
      </c>
      <c r="Z3616">
        <v>10</v>
      </c>
      <c r="AA3616">
        <v>4</v>
      </c>
      <c r="AB3616">
        <v>4</v>
      </c>
      <c r="AC3616">
        <v>8</v>
      </c>
      <c r="AD3616" t="s">
        <v>128</v>
      </c>
      <c r="AE3616" s="16">
        <v>4</v>
      </c>
      <c r="AF3616" s="16">
        <v>4</v>
      </c>
      <c r="AG3616" s="16">
        <v>5</v>
      </c>
      <c r="AH3616" s="16">
        <v>5</v>
      </c>
      <c r="AI3616" s="16">
        <v>2</v>
      </c>
      <c r="AJ3616" s="16"/>
      <c r="AL3616" s="16"/>
      <c r="AM3616" s="16"/>
      <c r="AN3616" s="16"/>
      <c r="AO3616" s="16"/>
      <c r="AP3616" s="16"/>
      <c r="AQ3616" s="16"/>
      <c r="AR3616" s="16"/>
      <c r="AS3616" s="16"/>
      <c r="AT3616" s="16"/>
      <c r="AU3616">
        <v>1</v>
      </c>
      <c r="AV3616">
        <v>0</v>
      </c>
      <c r="AW3616">
        <v>0</v>
      </c>
      <c r="AX3616">
        <v>0</v>
      </c>
      <c r="AY3616">
        <v>1</v>
      </c>
      <c r="AZ3616">
        <v>0</v>
      </c>
    </row>
    <row r="3617" spans="1:52" x14ac:dyDescent="0.35">
      <c r="A3617">
        <v>19204</v>
      </c>
      <c r="B3617" t="s">
        <v>69</v>
      </c>
      <c r="C3617" t="s">
        <v>74</v>
      </c>
      <c r="D3617" t="s">
        <v>68</v>
      </c>
      <c r="E3617" t="s">
        <v>84</v>
      </c>
      <c r="F3617" t="s">
        <v>200</v>
      </c>
      <c r="G3617" t="s">
        <v>96</v>
      </c>
      <c r="H3617" t="s">
        <v>97</v>
      </c>
      <c r="I3617" t="s">
        <v>206</v>
      </c>
      <c r="J3617" t="s">
        <v>111</v>
      </c>
      <c r="K3617" t="s">
        <v>202</v>
      </c>
      <c r="L3617">
        <v>10</v>
      </c>
      <c r="X3617" s="16"/>
      <c r="Y3617" t="s">
        <v>69</v>
      </c>
      <c r="AB3617">
        <v>4</v>
      </c>
      <c r="AE3617" s="16"/>
      <c r="AF3617" s="16"/>
      <c r="AG3617" s="16"/>
      <c r="AH3617" s="16"/>
      <c r="AI3617" s="16"/>
      <c r="AJ3617" s="16"/>
      <c r="AK3617">
        <v>8</v>
      </c>
      <c r="AL3617" s="16">
        <v>9</v>
      </c>
      <c r="AM3617" s="16">
        <v>9</v>
      </c>
      <c r="AN3617" s="16">
        <v>9</v>
      </c>
      <c r="AO3617" s="16">
        <v>7</v>
      </c>
      <c r="AP3617" s="16">
        <v>7</v>
      </c>
      <c r="AQ3617" s="16">
        <v>2</v>
      </c>
      <c r="AR3617" s="16">
        <v>1</v>
      </c>
      <c r="AS3617" s="16">
        <v>3</v>
      </c>
      <c r="AT3617" s="16">
        <v>4</v>
      </c>
      <c r="AU3617">
        <v>1</v>
      </c>
      <c r="AV3617">
        <v>0</v>
      </c>
      <c r="AW3617">
        <v>0</v>
      </c>
      <c r="AX3617">
        <v>0</v>
      </c>
      <c r="AY3617">
        <v>0</v>
      </c>
      <c r="AZ3617">
        <v>0</v>
      </c>
    </row>
    <row r="3618" spans="1:52" x14ac:dyDescent="0.35">
      <c r="A3618">
        <v>19209</v>
      </c>
      <c r="B3618" t="s">
        <v>69</v>
      </c>
      <c r="C3618" t="s">
        <v>74</v>
      </c>
      <c r="D3618" t="s">
        <v>68</v>
      </c>
      <c r="E3618" t="s">
        <v>80</v>
      </c>
      <c r="F3618" t="s">
        <v>196</v>
      </c>
      <c r="G3618" t="s">
        <v>94</v>
      </c>
      <c r="H3618" t="s">
        <v>98</v>
      </c>
      <c r="I3618" t="s">
        <v>197</v>
      </c>
      <c r="J3618" t="s">
        <v>111</v>
      </c>
      <c r="K3618" t="s">
        <v>202</v>
      </c>
      <c r="L3618">
        <v>10</v>
      </c>
      <c r="X3618" s="16"/>
      <c r="Y3618" t="s">
        <v>68</v>
      </c>
      <c r="Z3618">
        <v>9</v>
      </c>
      <c r="AA3618">
        <v>4</v>
      </c>
      <c r="AB3618">
        <v>5</v>
      </c>
      <c r="AC3618">
        <v>9</v>
      </c>
      <c r="AD3618" t="s">
        <v>128</v>
      </c>
      <c r="AE3618" s="16">
        <v>5</v>
      </c>
      <c r="AF3618" s="16">
        <v>5</v>
      </c>
      <c r="AG3618" s="16">
        <v>5</v>
      </c>
      <c r="AH3618" s="16">
        <v>4</v>
      </c>
      <c r="AI3618" s="16">
        <v>1</v>
      </c>
      <c r="AJ3618" s="16"/>
      <c r="AK3618">
        <v>9</v>
      </c>
      <c r="AL3618" s="16">
        <v>10</v>
      </c>
      <c r="AM3618" s="16">
        <v>7</v>
      </c>
      <c r="AN3618" s="16">
        <v>8</v>
      </c>
      <c r="AO3618" s="16">
        <v>10</v>
      </c>
      <c r="AP3618" s="16">
        <v>10</v>
      </c>
      <c r="AQ3618" s="16">
        <v>2</v>
      </c>
      <c r="AR3618" s="16">
        <v>1</v>
      </c>
      <c r="AS3618" s="16">
        <v>3</v>
      </c>
      <c r="AT3618" s="16">
        <v>4</v>
      </c>
      <c r="AU3618">
        <v>0</v>
      </c>
      <c r="AV3618">
        <v>0</v>
      </c>
      <c r="AW3618">
        <v>1</v>
      </c>
      <c r="AX3618">
        <v>0</v>
      </c>
      <c r="AY3618">
        <v>0</v>
      </c>
      <c r="AZ3618">
        <v>0</v>
      </c>
    </row>
    <row r="3619" spans="1:52" x14ac:dyDescent="0.35">
      <c r="A3619">
        <v>19213</v>
      </c>
      <c r="B3619" t="s">
        <v>69</v>
      </c>
      <c r="C3619" t="s">
        <v>74</v>
      </c>
      <c r="D3619" t="s">
        <v>68</v>
      </c>
      <c r="E3619" t="s">
        <v>81</v>
      </c>
      <c r="F3619" t="s">
        <v>196</v>
      </c>
      <c r="G3619" t="s">
        <v>95</v>
      </c>
      <c r="H3619" t="s">
        <v>98</v>
      </c>
      <c r="I3619" t="s">
        <v>207</v>
      </c>
      <c r="J3619" t="s">
        <v>111</v>
      </c>
      <c r="K3619" t="s">
        <v>204</v>
      </c>
      <c r="L3619">
        <v>7</v>
      </c>
      <c r="X3619" s="16"/>
      <c r="Y3619" t="s">
        <v>69</v>
      </c>
      <c r="AB3619">
        <v>4</v>
      </c>
      <c r="AE3619" s="16"/>
      <c r="AF3619" s="16"/>
      <c r="AG3619" s="16"/>
      <c r="AH3619" s="16"/>
      <c r="AI3619" s="16"/>
      <c r="AJ3619" s="16"/>
      <c r="AK3619">
        <v>6</v>
      </c>
      <c r="AL3619" s="16">
        <v>7</v>
      </c>
      <c r="AM3619" s="16">
        <v>9</v>
      </c>
      <c r="AN3619" s="16">
        <v>4</v>
      </c>
      <c r="AO3619" s="16">
        <v>8</v>
      </c>
      <c r="AP3619" s="16">
        <v>8</v>
      </c>
      <c r="AQ3619" s="16">
        <v>1</v>
      </c>
      <c r="AR3619" s="16">
        <v>4</v>
      </c>
      <c r="AS3619" s="16">
        <v>3</v>
      </c>
      <c r="AT3619" s="16">
        <v>2</v>
      </c>
      <c r="AU3619">
        <v>1</v>
      </c>
      <c r="AV3619">
        <v>0</v>
      </c>
      <c r="AW3619">
        <v>1</v>
      </c>
      <c r="AX3619">
        <v>0</v>
      </c>
      <c r="AY3619">
        <v>0</v>
      </c>
      <c r="AZ3619">
        <v>0</v>
      </c>
    </row>
    <row r="3620" spans="1:52" x14ac:dyDescent="0.35">
      <c r="A3620">
        <v>19214</v>
      </c>
      <c r="B3620" t="s">
        <v>69</v>
      </c>
      <c r="C3620" t="s">
        <v>74</v>
      </c>
      <c r="D3620" t="s">
        <v>68</v>
      </c>
      <c r="E3620" t="s">
        <v>84</v>
      </c>
      <c r="F3620" t="s">
        <v>196</v>
      </c>
      <c r="G3620" t="s">
        <v>96</v>
      </c>
      <c r="H3620" t="s">
        <v>97</v>
      </c>
      <c r="I3620" t="s">
        <v>197</v>
      </c>
      <c r="J3620" t="s">
        <v>110</v>
      </c>
      <c r="K3620" t="s">
        <v>204</v>
      </c>
      <c r="L3620">
        <v>4</v>
      </c>
      <c r="P3620">
        <v>6</v>
      </c>
      <c r="Q3620">
        <v>5</v>
      </c>
      <c r="R3620">
        <v>5</v>
      </c>
      <c r="S3620">
        <v>7</v>
      </c>
      <c r="T3620">
        <v>7</v>
      </c>
      <c r="U3620">
        <v>5</v>
      </c>
      <c r="V3620" t="s">
        <v>123</v>
      </c>
      <c r="X3620">
        <v>4</v>
      </c>
      <c r="Y3620" t="s">
        <v>69</v>
      </c>
      <c r="AB3620">
        <v>4</v>
      </c>
      <c r="AE3620" s="16"/>
      <c r="AF3620" s="16"/>
      <c r="AG3620" s="16"/>
      <c r="AH3620" s="16"/>
      <c r="AI3620" s="16"/>
      <c r="AJ3620" s="16"/>
      <c r="AL3620" s="16"/>
      <c r="AM3620" s="16"/>
      <c r="AN3620" s="16"/>
      <c r="AO3620" s="16"/>
      <c r="AP3620" s="16"/>
      <c r="AQ3620" s="16"/>
      <c r="AR3620" s="16"/>
      <c r="AS3620" s="16"/>
      <c r="AT3620" s="16"/>
      <c r="AU3620">
        <v>0</v>
      </c>
      <c r="AV3620">
        <v>0</v>
      </c>
      <c r="AW3620">
        <v>1</v>
      </c>
      <c r="AX3620">
        <v>1</v>
      </c>
      <c r="AY3620">
        <v>1</v>
      </c>
      <c r="AZ3620">
        <v>0</v>
      </c>
    </row>
    <row r="3621" spans="1:52" x14ac:dyDescent="0.35">
      <c r="A3621">
        <v>19215</v>
      </c>
      <c r="B3621" t="s">
        <v>69</v>
      </c>
      <c r="C3621" t="s">
        <v>74</v>
      </c>
      <c r="D3621" t="s">
        <v>68</v>
      </c>
      <c r="E3621" t="s">
        <v>85</v>
      </c>
      <c r="F3621" t="s">
        <v>198</v>
      </c>
      <c r="G3621" t="s">
        <v>96</v>
      </c>
      <c r="H3621" t="s">
        <v>97</v>
      </c>
      <c r="I3621" t="s">
        <v>199</v>
      </c>
      <c r="J3621" t="s">
        <v>111</v>
      </c>
      <c r="K3621" t="s">
        <v>116</v>
      </c>
      <c r="L3621">
        <v>10</v>
      </c>
      <c r="X3621" s="16"/>
      <c r="Y3621" t="s">
        <v>69</v>
      </c>
      <c r="AB3621">
        <v>5</v>
      </c>
      <c r="AE3621" s="16"/>
      <c r="AF3621" s="16"/>
      <c r="AG3621" s="16"/>
      <c r="AH3621" s="16"/>
      <c r="AI3621" s="16"/>
      <c r="AJ3621" s="16"/>
      <c r="AK3621">
        <v>10</v>
      </c>
      <c r="AL3621" s="16">
        <v>10</v>
      </c>
      <c r="AM3621" s="16">
        <v>10</v>
      </c>
      <c r="AN3621" s="16">
        <v>10</v>
      </c>
      <c r="AO3621" s="16">
        <v>10</v>
      </c>
      <c r="AP3621" s="16">
        <v>8</v>
      </c>
      <c r="AQ3621" s="16">
        <v>2</v>
      </c>
      <c r="AR3621" s="16">
        <v>4</v>
      </c>
      <c r="AS3621" s="16">
        <v>1</v>
      </c>
      <c r="AT3621" s="16">
        <v>3</v>
      </c>
      <c r="AU3621">
        <v>1</v>
      </c>
      <c r="AV3621">
        <v>0</v>
      </c>
      <c r="AW3621">
        <v>0</v>
      </c>
      <c r="AX3621">
        <v>0</v>
      </c>
      <c r="AY3621">
        <v>0</v>
      </c>
      <c r="AZ3621">
        <v>0</v>
      </c>
    </row>
    <row r="3622" spans="1:52" x14ac:dyDescent="0.35">
      <c r="A3622">
        <v>19216</v>
      </c>
      <c r="B3622" t="s">
        <v>69</v>
      </c>
      <c r="C3622" t="s">
        <v>74</v>
      </c>
      <c r="D3622" t="s">
        <v>68</v>
      </c>
      <c r="E3622" t="s">
        <v>83</v>
      </c>
      <c r="F3622" t="s">
        <v>198</v>
      </c>
      <c r="G3622" t="s">
        <v>96</v>
      </c>
      <c r="H3622" t="s">
        <v>97</v>
      </c>
      <c r="I3622" t="s">
        <v>201</v>
      </c>
      <c r="J3622" t="s">
        <v>111</v>
      </c>
      <c r="K3622" t="s">
        <v>204</v>
      </c>
      <c r="L3622">
        <v>9</v>
      </c>
      <c r="X3622" s="16"/>
      <c r="Y3622" t="s">
        <v>68</v>
      </c>
      <c r="Z3622">
        <v>10</v>
      </c>
      <c r="AA3622">
        <v>5</v>
      </c>
      <c r="AB3622">
        <v>5</v>
      </c>
      <c r="AC3622">
        <v>8</v>
      </c>
      <c r="AD3622" t="s">
        <v>128</v>
      </c>
      <c r="AE3622" s="16">
        <v>5</v>
      </c>
      <c r="AF3622" s="16">
        <v>1</v>
      </c>
      <c r="AG3622" s="16">
        <v>5</v>
      </c>
      <c r="AH3622" s="16">
        <v>4</v>
      </c>
      <c r="AI3622" s="16">
        <v>2</v>
      </c>
      <c r="AJ3622" s="16"/>
      <c r="AK3622">
        <v>10</v>
      </c>
      <c r="AL3622" s="16">
        <v>10</v>
      </c>
      <c r="AM3622" s="16">
        <v>10</v>
      </c>
      <c r="AN3622" s="16">
        <v>7</v>
      </c>
      <c r="AO3622" s="16">
        <v>8</v>
      </c>
      <c r="AP3622" s="16">
        <v>8</v>
      </c>
      <c r="AQ3622" s="16">
        <v>3</v>
      </c>
      <c r="AR3622" s="16">
        <v>2</v>
      </c>
      <c r="AS3622" s="16">
        <v>4</v>
      </c>
      <c r="AT3622" s="16">
        <v>1</v>
      </c>
      <c r="AU3622">
        <v>1</v>
      </c>
      <c r="AV3622">
        <v>0</v>
      </c>
      <c r="AW3622">
        <v>0</v>
      </c>
      <c r="AX3622">
        <v>1</v>
      </c>
      <c r="AY3622">
        <v>0</v>
      </c>
      <c r="AZ3622">
        <v>0</v>
      </c>
    </row>
    <row r="3623" spans="1:52" x14ac:dyDescent="0.35">
      <c r="A3623">
        <v>19223</v>
      </c>
      <c r="B3623" t="s">
        <v>69</v>
      </c>
      <c r="C3623" t="s">
        <v>74</v>
      </c>
      <c r="D3623" t="s">
        <v>68</v>
      </c>
      <c r="E3623" t="s">
        <v>79</v>
      </c>
      <c r="F3623" t="s">
        <v>208</v>
      </c>
      <c r="G3623" t="s">
        <v>96</v>
      </c>
      <c r="H3623" t="s">
        <v>98</v>
      </c>
      <c r="I3623" t="s">
        <v>201</v>
      </c>
      <c r="J3623" t="s">
        <v>111</v>
      </c>
      <c r="K3623" t="s">
        <v>202</v>
      </c>
      <c r="L3623">
        <v>10</v>
      </c>
      <c r="X3623" s="16"/>
      <c r="Y3623" t="s">
        <v>69</v>
      </c>
      <c r="AB3623">
        <v>4</v>
      </c>
      <c r="AE3623" s="16"/>
      <c r="AF3623" s="16"/>
      <c r="AG3623" s="16"/>
      <c r="AH3623" s="16"/>
      <c r="AI3623" s="16"/>
      <c r="AJ3623" s="16"/>
      <c r="AK3623">
        <v>9</v>
      </c>
      <c r="AL3623" s="16">
        <v>10</v>
      </c>
      <c r="AM3623" s="16">
        <v>10</v>
      </c>
      <c r="AN3623" s="16">
        <v>8</v>
      </c>
      <c r="AO3623" s="16">
        <v>9</v>
      </c>
      <c r="AP3623" s="16">
        <v>7</v>
      </c>
      <c r="AQ3623" s="16">
        <v>3</v>
      </c>
      <c r="AR3623" s="16">
        <v>4</v>
      </c>
      <c r="AS3623" s="16">
        <v>1</v>
      </c>
      <c r="AT3623" s="16">
        <v>2</v>
      </c>
      <c r="AU3623">
        <v>1</v>
      </c>
      <c r="AV3623">
        <v>0</v>
      </c>
      <c r="AW3623">
        <v>0</v>
      </c>
      <c r="AX3623">
        <v>0</v>
      </c>
      <c r="AY3623">
        <v>0</v>
      </c>
      <c r="AZ3623">
        <v>0</v>
      </c>
    </row>
    <row r="3624" spans="1:52" x14ac:dyDescent="0.35">
      <c r="A3624">
        <v>19225</v>
      </c>
      <c r="B3624" t="s">
        <v>69</v>
      </c>
      <c r="C3624" t="s">
        <v>74</v>
      </c>
      <c r="D3624" t="s">
        <v>68</v>
      </c>
      <c r="E3624" t="s">
        <v>85</v>
      </c>
      <c r="F3624" t="s">
        <v>196</v>
      </c>
      <c r="G3624" t="s">
        <v>94</v>
      </c>
      <c r="H3624" t="s">
        <v>97</v>
      </c>
      <c r="I3624" t="s">
        <v>209</v>
      </c>
      <c r="J3624" t="s">
        <v>111</v>
      </c>
      <c r="K3624" t="s">
        <v>202</v>
      </c>
      <c r="L3624">
        <v>9</v>
      </c>
      <c r="X3624" s="16"/>
      <c r="Y3624" t="s">
        <v>69</v>
      </c>
      <c r="AB3624">
        <v>5</v>
      </c>
      <c r="AE3624" s="16"/>
      <c r="AF3624" s="16"/>
      <c r="AG3624" s="16"/>
      <c r="AH3624" s="16"/>
      <c r="AI3624" s="16"/>
      <c r="AJ3624" s="16"/>
      <c r="AK3624">
        <v>9</v>
      </c>
      <c r="AL3624" s="16">
        <v>9</v>
      </c>
      <c r="AM3624" s="16">
        <v>9</v>
      </c>
      <c r="AN3624" s="16">
        <v>9</v>
      </c>
      <c r="AO3624" s="16">
        <v>8</v>
      </c>
      <c r="AP3624" s="16">
        <v>7</v>
      </c>
      <c r="AQ3624" s="16">
        <v>4</v>
      </c>
      <c r="AR3624" s="16">
        <v>1</v>
      </c>
      <c r="AS3624" s="16">
        <v>3</v>
      </c>
      <c r="AT3624" s="16">
        <v>2</v>
      </c>
      <c r="AU3624">
        <v>1</v>
      </c>
      <c r="AV3624">
        <v>0</v>
      </c>
      <c r="AW3624">
        <v>1</v>
      </c>
      <c r="AX3624">
        <v>0</v>
      </c>
      <c r="AY3624">
        <v>0</v>
      </c>
      <c r="AZ3624">
        <v>0</v>
      </c>
    </row>
    <row r="3625" spans="1:52" x14ac:dyDescent="0.35">
      <c r="A3625">
        <v>19227</v>
      </c>
      <c r="B3625" t="s">
        <v>69</v>
      </c>
      <c r="C3625" t="s">
        <v>74</v>
      </c>
      <c r="D3625" t="s">
        <v>68</v>
      </c>
      <c r="E3625" t="s">
        <v>86</v>
      </c>
      <c r="F3625" t="s">
        <v>198</v>
      </c>
      <c r="G3625" t="s">
        <v>96</v>
      </c>
      <c r="H3625" t="s">
        <v>98</v>
      </c>
      <c r="I3625" t="s">
        <v>201</v>
      </c>
      <c r="J3625" t="s">
        <v>111</v>
      </c>
      <c r="K3625" t="s">
        <v>117</v>
      </c>
      <c r="L3625">
        <v>9</v>
      </c>
      <c r="X3625" s="16"/>
      <c r="Y3625" t="s">
        <v>69</v>
      </c>
      <c r="AB3625">
        <v>4</v>
      </c>
      <c r="AE3625" s="16"/>
      <c r="AF3625" s="16"/>
      <c r="AG3625" s="16"/>
      <c r="AH3625" s="16"/>
      <c r="AI3625" s="16"/>
      <c r="AJ3625" s="16"/>
      <c r="AK3625">
        <v>10</v>
      </c>
      <c r="AL3625" s="16">
        <v>10</v>
      </c>
      <c r="AM3625" s="16">
        <v>8</v>
      </c>
      <c r="AN3625" s="16">
        <v>7</v>
      </c>
      <c r="AO3625" s="16">
        <v>8</v>
      </c>
      <c r="AP3625" s="16">
        <v>7</v>
      </c>
      <c r="AQ3625" s="16">
        <v>4</v>
      </c>
      <c r="AR3625" s="16">
        <v>2</v>
      </c>
      <c r="AS3625" s="16">
        <v>3</v>
      </c>
      <c r="AT3625" s="16">
        <v>1</v>
      </c>
      <c r="AU3625">
        <v>1</v>
      </c>
      <c r="AV3625">
        <v>0</v>
      </c>
      <c r="AW3625">
        <v>1</v>
      </c>
      <c r="AX3625">
        <v>0</v>
      </c>
      <c r="AY3625">
        <v>0</v>
      </c>
      <c r="AZ3625">
        <v>0</v>
      </c>
    </row>
    <row r="3626" spans="1:52" x14ac:dyDescent="0.35">
      <c r="A3626">
        <v>19230</v>
      </c>
      <c r="B3626" t="s">
        <v>69</v>
      </c>
      <c r="C3626" t="s">
        <v>74</v>
      </c>
      <c r="D3626" t="s">
        <v>68</v>
      </c>
      <c r="E3626" t="s">
        <v>81</v>
      </c>
      <c r="F3626" t="s">
        <v>198</v>
      </c>
      <c r="G3626" t="s">
        <v>95</v>
      </c>
      <c r="H3626" t="s">
        <v>97</v>
      </c>
      <c r="I3626" t="s">
        <v>209</v>
      </c>
      <c r="J3626" t="s">
        <v>111</v>
      </c>
      <c r="K3626" t="s">
        <v>116</v>
      </c>
      <c r="L3626">
        <v>6</v>
      </c>
      <c r="X3626" s="16"/>
      <c r="Y3626" t="s">
        <v>69</v>
      </c>
      <c r="AB3626">
        <v>5</v>
      </c>
      <c r="AE3626" s="16"/>
      <c r="AF3626" s="16"/>
      <c r="AG3626" s="16"/>
      <c r="AH3626" s="16"/>
      <c r="AI3626" s="16"/>
      <c r="AJ3626" s="16"/>
      <c r="AK3626">
        <v>4</v>
      </c>
      <c r="AL3626" s="16">
        <v>4</v>
      </c>
      <c r="AM3626" s="16">
        <v>4</v>
      </c>
      <c r="AN3626" s="16">
        <v>6</v>
      </c>
      <c r="AO3626" s="16">
        <v>3</v>
      </c>
      <c r="AP3626" s="16">
        <v>4</v>
      </c>
      <c r="AQ3626" s="16">
        <v>1</v>
      </c>
      <c r="AR3626" s="16">
        <v>2</v>
      </c>
      <c r="AS3626" s="16">
        <v>4</v>
      </c>
      <c r="AT3626" s="16">
        <v>3</v>
      </c>
      <c r="AU3626">
        <v>1</v>
      </c>
      <c r="AV3626">
        <v>1</v>
      </c>
      <c r="AW3626">
        <v>0</v>
      </c>
      <c r="AX3626">
        <v>0</v>
      </c>
      <c r="AY3626">
        <v>0</v>
      </c>
      <c r="AZ3626">
        <v>0</v>
      </c>
    </row>
    <row r="3627" spans="1:52" x14ac:dyDescent="0.35">
      <c r="A3627">
        <v>19232</v>
      </c>
      <c r="B3627" t="s">
        <v>69</v>
      </c>
      <c r="C3627" t="s">
        <v>74</v>
      </c>
      <c r="D3627" t="s">
        <v>68</v>
      </c>
      <c r="E3627" t="s">
        <v>79</v>
      </c>
      <c r="F3627" t="s">
        <v>198</v>
      </c>
      <c r="G3627" t="s">
        <v>96</v>
      </c>
      <c r="H3627" t="s">
        <v>97</v>
      </c>
      <c r="I3627" t="s">
        <v>197</v>
      </c>
      <c r="J3627" t="s">
        <v>110</v>
      </c>
      <c r="K3627" t="s">
        <v>116</v>
      </c>
      <c r="L3627">
        <v>9</v>
      </c>
      <c r="P3627">
        <v>9</v>
      </c>
      <c r="Q3627">
        <v>9</v>
      </c>
      <c r="R3627">
        <v>10</v>
      </c>
      <c r="S3627">
        <v>10</v>
      </c>
      <c r="T3627">
        <v>9</v>
      </c>
      <c r="U3627">
        <v>9</v>
      </c>
      <c r="V3627" t="s">
        <v>122</v>
      </c>
      <c r="X3627">
        <v>5</v>
      </c>
      <c r="Y3627" t="s">
        <v>68</v>
      </c>
      <c r="Z3627">
        <v>9</v>
      </c>
      <c r="AA3627">
        <v>5</v>
      </c>
      <c r="AB3627">
        <v>4</v>
      </c>
      <c r="AC3627">
        <v>10</v>
      </c>
      <c r="AD3627" t="s">
        <v>128</v>
      </c>
      <c r="AE3627" s="16">
        <v>4</v>
      </c>
      <c r="AF3627" s="16">
        <v>5</v>
      </c>
      <c r="AG3627" s="16">
        <v>4</v>
      </c>
      <c r="AH3627" s="16">
        <v>5</v>
      </c>
      <c r="AI3627" s="16">
        <v>1</v>
      </c>
      <c r="AJ3627" s="16"/>
      <c r="AL3627" s="16"/>
      <c r="AM3627" s="16"/>
      <c r="AN3627" s="16"/>
      <c r="AO3627" s="16"/>
      <c r="AP3627" s="16"/>
      <c r="AQ3627" s="16"/>
      <c r="AR3627" s="16"/>
      <c r="AS3627" s="16"/>
      <c r="AT3627" s="16"/>
      <c r="AU3627">
        <v>1</v>
      </c>
      <c r="AV3627">
        <v>0</v>
      </c>
      <c r="AW3627">
        <v>0</v>
      </c>
      <c r="AX3627">
        <v>0</v>
      </c>
      <c r="AY3627">
        <v>0</v>
      </c>
      <c r="AZ3627">
        <v>0</v>
      </c>
    </row>
    <row r="3628" spans="1:52" x14ac:dyDescent="0.35">
      <c r="A3628">
        <v>19235</v>
      </c>
      <c r="B3628" t="s">
        <v>69</v>
      </c>
      <c r="C3628" t="s">
        <v>74</v>
      </c>
      <c r="D3628" t="s">
        <v>68</v>
      </c>
      <c r="E3628" t="s">
        <v>83</v>
      </c>
      <c r="F3628" t="s">
        <v>196</v>
      </c>
      <c r="G3628" t="s">
        <v>94</v>
      </c>
      <c r="H3628" t="s">
        <v>98</v>
      </c>
      <c r="I3628" t="s">
        <v>201</v>
      </c>
      <c r="J3628" t="s">
        <v>111</v>
      </c>
      <c r="K3628" t="s">
        <v>202</v>
      </c>
      <c r="L3628">
        <v>6</v>
      </c>
      <c r="X3628" s="16"/>
      <c r="Y3628" t="s">
        <v>68</v>
      </c>
      <c r="Z3628">
        <v>5</v>
      </c>
      <c r="AA3628">
        <v>1</v>
      </c>
      <c r="AB3628">
        <v>3</v>
      </c>
      <c r="AC3628">
        <v>5</v>
      </c>
      <c r="AD3628" t="s">
        <v>128</v>
      </c>
      <c r="AE3628" s="16">
        <v>4</v>
      </c>
      <c r="AF3628" s="16">
        <v>5</v>
      </c>
      <c r="AG3628" s="16">
        <v>5</v>
      </c>
      <c r="AH3628" s="16">
        <v>4</v>
      </c>
      <c r="AI3628" s="16">
        <v>1</v>
      </c>
      <c r="AJ3628" s="16"/>
      <c r="AK3628">
        <v>8</v>
      </c>
      <c r="AL3628" s="16">
        <v>9</v>
      </c>
      <c r="AM3628" s="16">
        <v>8</v>
      </c>
      <c r="AN3628" s="16">
        <v>9</v>
      </c>
      <c r="AO3628" s="16">
        <v>7</v>
      </c>
      <c r="AP3628" s="16">
        <v>9</v>
      </c>
      <c r="AQ3628" s="16">
        <v>2</v>
      </c>
      <c r="AR3628" s="16">
        <v>1</v>
      </c>
      <c r="AS3628" s="16">
        <v>4</v>
      </c>
      <c r="AT3628" s="16">
        <v>3</v>
      </c>
      <c r="AU3628">
        <v>1</v>
      </c>
      <c r="AV3628">
        <v>0</v>
      </c>
      <c r="AW3628">
        <v>0</v>
      </c>
      <c r="AX3628">
        <v>1</v>
      </c>
      <c r="AY3628">
        <v>0</v>
      </c>
      <c r="AZ3628">
        <v>0</v>
      </c>
    </row>
    <row r="3629" spans="1:52" x14ac:dyDescent="0.35">
      <c r="A3629">
        <v>19236</v>
      </c>
      <c r="B3629" t="s">
        <v>69</v>
      </c>
      <c r="C3629" t="s">
        <v>74</v>
      </c>
      <c r="D3629" t="s">
        <v>68</v>
      </c>
      <c r="E3629" t="s">
        <v>83</v>
      </c>
      <c r="F3629" t="s">
        <v>196</v>
      </c>
      <c r="G3629" t="s">
        <v>96</v>
      </c>
      <c r="H3629" t="s">
        <v>98</v>
      </c>
      <c r="I3629" t="s">
        <v>199</v>
      </c>
      <c r="J3629" t="s">
        <v>111</v>
      </c>
      <c r="K3629" t="s">
        <v>204</v>
      </c>
      <c r="L3629">
        <v>8</v>
      </c>
      <c r="X3629" s="16"/>
      <c r="Y3629" t="s">
        <v>69</v>
      </c>
      <c r="AB3629">
        <v>4</v>
      </c>
      <c r="AE3629" s="16"/>
      <c r="AF3629" s="16"/>
      <c r="AG3629" s="16"/>
      <c r="AH3629" s="16"/>
      <c r="AI3629" s="16"/>
      <c r="AJ3629" s="16"/>
      <c r="AK3629">
        <v>7</v>
      </c>
      <c r="AL3629" s="16">
        <v>10</v>
      </c>
      <c r="AM3629" s="16">
        <v>6</v>
      </c>
      <c r="AN3629" s="16">
        <v>6</v>
      </c>
      <c r="AO3629" s="16">
        <v>8</v>
      </c>
      <c r="AP3629" s="16">
        <v>6</v>
      </c>
      <c r="AQ3629" s="16">
        <v>3</v>
      </c>
      <c r="AR3629" s="16">
        <v>2</v>
      </c>
      <c r="AS3629" s="16">
        <v>1</v>
      </c>
      <c r="AT3629" s="16">
        <v>4</v>
      </c>
      <c r="AU3629">
        <v>0</v>
      </c>
      <c r="AV3629">
        <v>1</v>
      </c>
      <c r="AW3629">
        <v>0</v>
      </c>
      <c r="AX3629">
        <v>0</v>
      </c>
      <c r="AY3629">
        <v>0</v>
      </c>
      <c r="AZ3629">
        <v>0</v>
      </c>
    </row>
    <row r="3630" spans="1:52" x14ac:dyDescent="0.35">
      <c r="A3630">
        <v>19237</v>
      </c>
      <c r="B3630" t="s">
        <v>69</v>
      </c>
      <c r="C3630" t="s">
        <v>74</v>
      </c>
      <c r="D3630" t="s">
        <v>68</v>
      </c>
      <c r="E3630" t="s">
        <v>82</v>
      </c>
      <c r="F3630" t="s">
        <v>198</v>
      </c>
      <c r="G3630" t="s">
        <v>96</v>
      </c>
      <c r="H3630" t="s">
        <v>97</v>
      </c>
      <c r="I3630" t="s">
        <v>206</v>
      </c>
      <c r="J3630" t="s">
        <v>110</v>
      </c>
      <c r="K3630" t="s">
        <v>204</v>
      </c>
      <c r="L3630">
        <v>6</v>
      </c>
      <c r="P3630">
        <v>6</v>
      </c>
      <c r="Q3630">
        <v>7</v>
      </c>
      <c r="R3630">
        <v>4</v>
      </c>
      <c r="S3630">
        <v>6</v>
      </c>
      <c r="T3630">
        <v>7</v>
      </c>
      <c r="U3630">
        <v>7</v>
      </c>
      <c r="V3630" t="s">
        <v>122</v>
      </c>
      <c r="X3630">
        <v>3</v>
      </c>
      <c r="Y3630" t="s">
        <v>69</v>
      </c>
      <c r="AB3630">
        <v>5</v>
      </c>
      <c r="AE3630" s="16"/>
      <c r="AF3630" s="16"/>
      <c r="AG3630" s="16"/>
      <c r="AH3630" s="16"/>
      <c r="AI3630" s="16"/>
      <c r="AJ3630" s="16"/>
      <c r="AL3630" s="16"/>
      <c r="AM3630" s="16"/>
      <c r="AN3630" s="16"/>
      <c r="AO3630" s="16"/>
      <c r="AP3630" s="16"/>
      <c r="AQ3630" s="16"/>
      <c r="AR3630" s="16"/>
      <c r="AS3630" s="16"/>
      <c r="AT3630" s="16"/>
      <c r="AU3630">
        <v>1</v>
      </c>
      <c r="AV3630">
        <v>0</v>
      </c>
      <c r="AW3630">
        <v>0</v>
      </c>
      <c r="AX3630">
        <v>0</v>
      </c>
      <c r="AY3630">
        <v>0</v>
      </c>
      <c r="AZ3630">
        <v>0</v>
      </c>
    </row>
    <row r="3631" spans="1:52" x14ac:dyDescent="0.35">
      <c r="A3631">
        <v>19243</v>
      </c>
      <c r="B3631" t="s">
        <v>69</v>
      </c>
      <c r="C3631" t="s">
        <v>74</v>
      </c>
      <c r="D3631" t="s">
        <v>68</v>
      </c>
      <c r="E3631" t="s">
        <v>83</v>
      </c>
      <c r="F3631" t="s">
        <v>198</v>
      </c>
      <c r="G3631" t="s">
        <v>93</v>
      </c>
      <c r="H3631" t="s">
        <v>99</v>
      </c>
      <c r="I3631" t="s">
        <v>201</v>
      </c>
      <c r="J3631" t="s">
        <v>111</v>
      </c>
      <c r="K3631" t="s">
        <v>117</v>
      </c>
      <c r="L3631">
        <v>10</v>
      </c>
      <c r="X3631" s="16"/>
      <c r="Y3631" t="s">
        <v>68</v>
      </c>
      <c r="Z3631">
        <v>9</v>
      </c>
      <c r="AA3631">
        <v>5</v>
      </c>
      <c r="AB3631">
        <v>4</v>
      </c>
      <c r="AC3631">
        <v>9</v>
      </c>
      <c r="AD3631" t="s">
        <v>128</v>
      </c>
      <c r="AE3631" s="16">
        <v>4</v>
      </c>
      <c r="AF3631" s="16">
        <v>5</v>
      </c>
      <c r="AG3631" s="16">
        <v>5</v>
      </c>
      <c r="AH3631" s="16">
        <v>4</v>
      </c>
      <c r="AI3631" s="16">
        <v>3</v>
      </c>
      <c r="AJ3631" s="16"/>
      <c r="AK3631">
        <v>9</v>
      </c>
      <c r="AL3631" s="16">
        <v>8</v>
      </c>
      <c r="AM3631" s="16">
        <v>8</v>
      </c>
      <c r="AN3631" s="16">
        <v>8</v>
      </c>
      <c r="AO3631" s="16">
        <v>7</v>
      </c>
      <c r="AP3631" s="16">
        <v>7</v>
      </c>
      <c r="AQ3631" s="16">
        <v>3</v>
      </c>
      <c r="AR3631" s="16">
        <v>2</v>
      </c>
      <c r="AS3631" s="16">
        <v>4</v>
      </c>
      <c r="AT3631" s="16">
        <v>1</v>
      </c>
      <c r="AU3631">
        <v>1</v>
      </c>
      <c r="AV3631">
        <v>0</v>
      </c>
      <c r="AW3631">
        <v>0</v>
      </c>
      <c r="AX3631">
        <v>1</v>
      </c>
      <c r="AY3631">
        <v>0</v>
      </c>
      <c r="AZ3631">
        <v>0</v>
      </c>
    </row>
    <row r="3632" spans="1:52" x14ac:dyDescent="0.35">
      <c r="A3632">
        <v>19244</v>
      </c>
      <c r="B3632" t="s">
        <v>69</v>
      </c>
      <c r="C3632" t="s">
        <v>74</v>
      </c>
      <c r="D3632" t="s">
        <v>68</v>
      </c>
      <c r="E3632" t="s">
        <v>78</v>
      </c>
      <c r="F3632" t="s">
        <v>196</v>
      </c>
      <c r="G3632" t="s">
        <v>94</v>
      </c>
      <c r="H3632" t="s">
        <v>99</v>
      </c>
      <c r="I3632" t="s">
        <v>206</v>
      </c>
      <c r="J3632" t="s">
        <v>111</v>
      </c>
      <c r="K3632" t="s">
        <v>202</v>
      </c>
      <c r="L3632">
        <v>9</v>
      </c>
      <c r="X3632" s="16"/>
      <c r="Y3632" t="s">
        <v>69</v>
      </c>
      <c r="AB3632">
        <v>5</v>
      </c>
      <c r="AE3632" s="16"/>
      <c r="AF3632" s="16"/>
      <c r="AG3632" s="16"/>
      <c r="AH3632" s="16"/>
      <c r="AI3632" s="16"/>
      <c r="AJ3632" s="16"/>
      <c r="AK3632">
        <v>8</v>
      </c>
      <c r="AL3632" s="16">
        <v>10</v>
      </c>
      <c r="AM3632" s="16">
        <v>7</v>
      </c>
      <c r="AN3632" s="16">
        <v>9</v>
      </c>
      <c r="AO3632" s="16">
        <v>7</v>
      </c>
      <c r="AP3632" s="16">
        <v>10</v>
      </c>
      <c r="AQ3632" s="16">
        <v>1</v>
      </c>
      <c r="AR3632" s="16">
        <v>4</v>
      </c>
      <c r="AS3632" s="16">
        <v>2</v>
      </c>
      <c r="AT3632" s="16">
        <v>3</v>
      </c>
      <c r="AU3632">
        <v>0</v>
      </c>
      <c r="AV3632">
        <v>0</v>
      </c>
      <c r="AW3632">
        <v>0</v>
      </c>
      <c r="AX3632">
        <v>1</v>
      </c>
      <c r="AY3632">
        <v>0</v>
      </c>
      <c r="AZ3632">
        <v>0</v>
      </c>
    </row>
    <row r="3633" spans="1:52" x14ac:dyDescent="0.35">
      <c r="A3633">
        <v>19245</v>
      </c>
      <c r="B3633" t="s">
        <v>69</v>
      </c>
      <c r="C3633" t="s">
        <v>74</v>
      </c>
      <c r="D3633" t="s">
        <v>68</v>
      </c>
      <c r="E3633" t="s">
        <v>81</v>
      </c>
      <c r="F3633" t="s">
        <v>198</v>
      </c>
      <c r="G3633" t="s">
        <v>96</v>
      </c>
      <c r="H3633" t="s">
        <v>97</v>
      </c>
      <c r="I3633" t="s">
        <v>197</v>
      </c>
      <c r="J3633" t="s">
        <v>111</v>
      </c>
      <c r="K3633" t="s">
        <v>202</v>
      </c>
      <c r="L3633">
        <v>10</v>
      </c>
      <c r="X3633" s="16"/>
      <c r="Y3633" t="s">
        <v>69</v>
      </c>
      <c r="AB3633">
        <v>4</v>
      </c>
      <c r="AE3633" s="16"/>
      <c r="AF3633" s="16"/>
      <c r="AG3633" s="16"/>
      <c r="AH3633" s="16"/>
      <c r="AI3633" s="16"/>
      <c r="AJ3633" s="16"/>
      <c r="AK3633">
        <v>10</v>
      </c>
      <c r="AL3633" s="16">
        <v>9</v>
      </c>
      <c r="AM3633" s="16">
        <v>8</v>
      </c>
      <c r="AN3633" s="16">
        <v>8</v>
      </c>
      <c r="AO3633" s="16">
        <v>10</v>
      </c>
      <c r="AP3633" s="16">
        <v>9</v>
      </c>
      <c r="AQ3633" s="16">
        <v>1</v>
      </c>
      <c r="AR3633" s="16">
        <v>2</v>
      </c>
      <c r="AS3633" s="16">
        <v>4</v>
      </c>
      <c r="AT3633" s="16">
        <v>3</v>
      </c>
      <c r="AU3633">
        <v>0</v>
      </c>
      <c r="AV3633">
        <v>1</v>
      </c>
      <c r="AW3633">
        <v>1</v>
      </c>
      <c r="AX3633">
        <v>1</v>
      </c>
      <c r="AY3633">
        <v>0</v>
      </c>
      <c r="AZ3633">
        <v>0</v>
      </c>
    </row>
    <row r="3634" spans="1:52" x14ac:dyDescent="0.35">
      <c r="A3634">
        <v>19249</v>
      </c>
      <c r="B3634" t="s">
        <v>69</v>
      </c>
      <c r="C3634" t="s">
        <v>74</v>
      </c>
      <c r="D3634" t="s">
        <v>68</v>
      </c>
      <c r="E3634" t="s">
        <v>80</v>
      </c>
      <c r="F3634" t="s">
        <v>198</v>
      </c>
      <c r="G3634" t="s">
        <v>95</v>
      </c>
      <c r="H3634" t="s">
        <v>97</v>
      </c>
      <c r="I3634" t="s">
        <v>199</v>
      </c>
      <c r="J3634" t="s">
        <v>111</v>
      </c>
      <c r="K3634" t="s">
        <v>116</v>
      </c>
      <c r="L3634">
        <v>10</v>
      </c>
      <c r="X3634" s="16"/>
      <c r="Y3634" t="s">
        <v>69</v>
      </c>
      <c r="AB3634">
        <v>5</v>
      </c>
      <c r="AE3634" s="16"/>
      <c r="AF3634" s="16"/>
      <c r="AG3634" s="16"/>
      <c r="AH3634" s="16"/>
      <c r="AI3634" s="16"/>
      <c r="AJ3634" s="16"/>
      <c r="AK3634">
        <v>8</v>
      </c>
      <c r="AL3634" s="16">
        <v>7</v>
      </c>
      <c r="AM3634" s="16">
        <v>7</v>
      </c>
      <c r="AN3634" s="16">
        <v>6</v>
      </c>
      <c r="AO3634" s="16">
        <v>7</v>
      </c>
      <c r="AP3634" s="16">
        <v>6</v>
      </c>
      <c r="AQ3634" s="16">
        <v>1</v>
      </c>
      <c r="AR3634" s="16">
        <v>4</v>
      </c>
      <c r="AS3634" s="16">
        <v>2</v>
      </c>
      <c r="AT3634" s="16">
        <v>3</v>
      </c>
      <c r="AU3634">
        <v>1</v>
      </c>
      <c r="AV3634">
        <v>0</v>
      </c>
      <c r="AW3634">
        <v>0</v>
      </c>
      <c r="AX3634">
        <v>0</v>
      </c>
      <c r="AY3634">
        <v>0</v>
      </c>
      <c r="AZ3634">
        <v>0</v>
      </c>
    </row>
    <row r="3635" spans="1:52" x14ac:dyDescent="0.35">
      <c r="A3635">
        <v>19251</v>
      </c>
      <c r="B3635" t="s">
        <v>69</v>
      </c>
      <c r="C3635" t="s">
        <v>74</v>
      </c>
      <c r="D3635" t="s">
        <v>68</v>
      </c>
      <c r="E3635" t="s">
        <v>75</v>
      </c>
      <c r="F3635" t="s">
        <v>196</v>
      </c>
      <c r="G3635" t="s">
        <v>93</v>
      </c>
      <c r="H3635" t="s">
        <v>99</v>
      </c>
      <c r="I3635" t="s">
        <v>209</v>
      </c>
      <c r="J3635" t="s">
        <v>111</v>
      </c>
      <c r="K3635" t="s">
        <v>204</v>
      </c>
      <c r="L3635">
        <v>9</v>
      </c>
      <c r="X3635" s="16"/>
      <c r="Y3635" t="s">
        <v>69</v>
      </c>
      <c r="AB3635">
        <v>4</v>
      </c>
      <c r="AE3635" s="16"/>
      <c r="AF3635" s="16"/>
      <c r="AG3635" s="16"/>
      <c r="AH3635" s="16"/>
      <c r="AI3635" s="16"/>
      <c r="AJ3635" s="16"/>
      <c r="AK3635">
        <v>10</v>
      </c>
      <c r="AL3635" s="16">
        <v>10</v>
      </c>
      <c r="AM3635" s="16">
        <v>7</v>
      </c>
      <c r="AN3635" s="16">
        <v>10</v>
      </c>
      <c r="AO3635" s="16">
        <v>8</v>
      </c>
      <c r="AP3635" s="16">
        <v>10</v>
      </c>
      <c r="AQ3635" s="16">
        <v>2</v>
      </c>
      <c r="AR3635" s="16">
        <v>1</v>
      </c>
      <c r="AS3635" s="16">
        <v>3</v>
      </c>
      <c r="AT3635" s="16">
        <v>4</v>
      </c>
      <c r="AU3635">
        <v>1</v>
      </c>
      <c r="AV3635">
        <v>0</v>
      </c>
      <c r="AW3635">
        <v>0</v>
      </c>
      <c r="AX3635">
        <v>1</v>
      </c>
      <c r="AY3635">
        <v>0</v>
      </c>
      <c r="AZ3635">
        <v>0</v>
      </c>
    </row>
    <row r="3636" spans="1:52" x14ac:dyDescent="0.35">
      <c r="A3636">
        <v>19252</v>
      </c>
      <c r="B3636" t="s">
        <v>69</v>
      </c>
      <c r="C3636" t="s">
        <v>74</v>
      </c>
      <c r="D3636" t="s">
        <v>68</v>
      </c>
      <c r="E3636" t="s">
        <v>82</v>
      </c>
      <c r="F3636" t="s">
        <v>198</v>
      </c>
      <c r="G3636" t="s">
        <v>95</v>
      </c>
      <c r="H3636" t="s">
        <v>97</v>
      </c>
      <c r="I3636" t="s">
        <v>203</v>
      </c>
      <c r="J3636" t="s">
        <v>111</v>
      </c>
      <c r="K3636" t="s">
        <v>116</v>
      </c>
      <c r="L3636">
        <v>10</v>
      </c>
      <c r="X3636" s="16"/>
      <c r="Y3636" t="s">
        <v>68</v>
      </c>
      <c r="Z3636">
        <v>9</v>
      </c>
      <c r="AA3636">
        <v>4</v>
      </c>
      <c r="AB3636">
        <v>4</v>
      </c>
      <c r="AC3636">
        <v>10</v>
      </c>
      <c r="AD3636" t="s">
        <v>128</v>
      </c>
      <c r="AE3636" s="16">
        <v>4</v>
      </c>
      <c r="AF3636" s="16">
        <v>5</v>
      </c>
      <c r="AG3636" s="16">
        <v>3</v>
      </c>
      <c r="AH3636" s="16">
        <v>3</v>
      </c>
      <c r="AI3636" s="16">
        <v>1</v>
      </c>
      <c r="AJ3636" s="16"/>
      <c r="AK3636">
        <v>8</v>
      </c>
      <c r="AL3636" s="16">
        <v>9</v>
      </c>
      <c r="AM3636" s="16">
        <v>7</v>
      </c>
      <c r="AN3636" s="16">
        <v>7</v>
      </c>
      <c r="AO3636" s="16">
        <v>7</v>
      </c>
      <c r="AP3636" s="16">
        <v>7</v>
      </c>
      <c r="AQ3636" s="16">
        <v>2</v>
      </c>
      <c r="AR3636" s="16">
        <v>4</v>
      </c>
      <c r="AS3636" s="16">
        <v>3</v>
      </c>
      <c r="AT3636" s="16">
        <v>1</v>
      </c>
      <c r="AU3636">
        <v>1</v>
      </c>
      <c r="AV3636">
        <v>0</v>
      </c>
      <c r="AW3636">
        <v>0</v>
      </c>
      <c r="AX3636">
        <v>0</v>
      </c>
      <c r="AY3636">
        <v>0</v>
      </c>
      <c r="AZ3636">
        <v>0</v>
      </c>
    </row>
    <row r="3637" spans="1:52" x14ac:dyDescent="0.35">
      <c r="A3637">
        <v>19257</v>
      </c>
      <c r="B3637" t="s">
        <v>69</v>
      </c>
      <c r="C3637" t="s">
        <v>74</v>
      </c>
      <c r="D3637" t="s">
        <v>68</v>
      </c>
      <c r="E3637" t="s">
        <v>75</v>
      </c>
      <c r="F3637" t="s">
        <v>198</v>
      </c>
      <c r="G3637" t="s">
        <v>96</v>
      </c>
      <c r="H3637" t="s">
        <v>98</v>
      </c>
      <c r="I3637" t="s">
        <v>207</v>
      </c>
      <c r="J3637" t="s">
        <v>111</v>
      </c>
      <c r="K3637" t="s">
        <v>202</v>
      </c>
      <c r="L3637">
        <v>9</v>
      </c>
      <c r="X3637" s="16"/>
      <c r="Y3637" t="s">
        <v>69</v>
      </c>
      <c r="AB3637">
        <v>4</v>
      </c>
      <c r="AE3637" s="16"/>
      <c r="AF3637" s="16"/>
      <c r="AG3637" s="16"/>
      <c r="AH3637" s="16"/>
      <c r="AI3637" s="16"/>
      <c r="AJ3637" s="16"/>
      <c r="AK3637">
        <v>10</v>
      </c>
      <c r="AL3637" s="16">
        <v>9</v>
      </c>
      <c r="AM3637" s="16">
        <v>9</v>
      </c>
      <c r="AN3637" s="16">
        <v>7</v>
      </c>
      <c r="AO3637" s="16">
        <v>8</v>
      </c>
      <c r="AP3637" s="16">
        <v>7</v>
      </c>
      <c r="AQ3637" s="16">
        <v>3</v>
      </c>
      <c r="AR3637" s="16">
        <v>2</v>
      </c>
      <c r="AS3637" s="16">
        <v>1</v>
      </c>
      <c r="AT3637" s="16">
        <v>4</v>
      </c>
      <c r="AU3637">
        <v>1</v>
      </c>
      <c r="AV3637">
        <v>0</v>
      </c>
      <c r="AW3637">
        <v>1</v>
      </c>
      <c r="AX3637">
        <v>1</v>
      </c>
      <c r="AY3637">
        <v>0</v>
      </c>
      <c r="AZ3637">
        <v>0</v>
      </c>
    </row>
    <row r="3638" spans="1:52" x14ac:dyDescent="0.35">
      <c r="A3638">
        <v>19259</v>
      </c>
      <c r="B3638" t="s">
        <v>69</v>
      </c>
      <c r="C3638" t="s">
        <v>74</v>
      </c>
      <c r="D3638" t="s">
        <v>68</v>
      </c>
      <c r="E3638" t="s">
        <v>75</v>
      </c>
      <c r="F3638" t="s">
        <v>198</v>
      </c>
      <c r="G3638" t="s">
        <v>96</v>
      </c>
      <c r="H3638" t="s">
        <v>99</v>
      </c>
      <c r="I3638" t="s">
        <v>206</v>
      </c>
      <c r="J3638" t="s">
        <v>111</v>
      </c>
      <c r="K3638" t="s">
        <v>202</v>
      </c>
      <c r="L3638">
        <v>10</v>
      </c>
      <c r="X3638" s="16"/>
      <c r="Y3638" t="s">
        <v>68</v>
      </c>
      <c r="Z3638">
        <v>10</v>
      </c>
      <c r="AA3638">
        <v>4</v>
      </c>
      <c r="AB3638">
        <v>4</v>
      </c>
      <c r="AC3638">
        <v>9</v>
      </c>
      <c r="AD3638" t="s">
        <v>128</v>
      </c>
      <c r="AE3638" s="16">
        <v>5</v>
      </c>
      <c r="AF3638" s="16">
        <v>4</v>
      </c>
      <c r="AG3638" s="16">
        <v>4</v>
      </c>
      <c r="AH3638" s="16">
        <v>4</v>
      </c>
      <c r="AI3638" s="16">
        <v>1</v>
      </c>
      <c r="AJ3638" s="16"/>
      <c r="AK3638">
        <v>10</v>
      </c>
      <c r="AL3638" s="16">
        <v>10</v>
      </c>
      <c r="AM3638" s="16">
        <v>7</v>
      </c>
      <c r="AN3638" s="16">
        <v>9</v>
      </c>
      <c r="AO3638" s="16">
        <v>10</v>
      </c>
      <c r="AP3638" s="16">
        <v>8</v>
      </c>
      <c r="AQ3638" s="16">
        <v>2</v>
      </c>
      <c r="AR3638" s="16">
        <v>1</v>
      </c>
      <c r="AS3638" s="16">
        <v>3</v>
      </c>
      <c r="AT3638" s="16">
        <v>4</v>
      </c>
      <c r="AU3638">
        <v>0</v>
      </c>
      <c r="AV3638">
        <v>0</v>
      </c>
      <c r="AW3638">
        <v>1</v>
      </c>
      <c r="AX3638">
        <v>1</v>
      </c>
      <c r="AY3638">
        <v>0</v>
      </c>
      <c r="AZ3638">
        <v>0</v>
      </c>
    </row>
    <row r="3639" spans="1:52" x14ac:dyDescent="0.35">
      <c r="A3639">
        <v>19263</v>
      </c>
      <c r="B3639" t="s">
        <v>69</v>
      </c>
      <c r="C3639" t="s">
        <v>74</v>
      </c>
      <c r="D3639" t="s">
        <v>68</v>
      </c>
      <c r="E3639" t="s">
        <v>82</v>
      </c>
      <c r="F3639" t="s">
        <v>198</v>
      </c>
      <c r="G3639" t="s">
        <v>95</v>
      </c>
      <c r="H3639" t="s">
        <v>97</v>
      </c>
      <c r="I3639" t="s">
        <v>197</v>
      </c>
      <c r="J3639" t="s">
        <v>111</v>
      </c>
      <c r="K3639" t="s">
        <v>204</v>
      </c>
      <c r="L3639">
        <v>9</v>
      </c>
      <c r="X3639" s="16"/>
      <c r="Y3639" t="s">
        <v>69</v>
      </c>
      <c r="AB3639">
        <v>5</v>
      </c>
      <c r="AE3639" s="16"/>
      <c r="AF3639" s="16"/>
      <c r="AG3639" s="16"/>
      <c r="AH3639" s="16"/>
      <c r="AI3639" s="16"/>
      <c r="AJ3639" s="16"/>
      <c r="AK3639">
        <v>9</v>
      </c>
      <c r="AL3639" s="16">
        <v>10</v>
      </c>
      <c r="AM3639" s="16">
        <v>7</v>
      </c>
      <c r="AN3639" s="16">
        <v>8</v>
      </c>
      <c r="AO3639" s="16">
        <v>10</v>
      </c>
      <c r="AP3639" s="16">
        <v>9</v>
      </c>
      <c r="AQ3639" s="16">
        <v>2</v>
      </c>
      <c r="AR3639" s="16">
        <v>1</v>
      </c>
      <c r="AS3639" s="16">
        <v>4</v>
      </c>
      <c r="AT3639" s="16">
        <v>3</v>
      </c>
      <c r="AU3639">
        <v>0</v>
      </c>
      <c r="AV3639">
        <v>1</v>
      </c>
      <c r="AW3639">
        <v>1</v>
      </c>
      <c r="AX3639">
        <v>1</v>
      </c>
      <c r="AY3639">
        <v>1</v>
      </c>
      <c r="AZ3639">
        <v>0</v>
      </c>
    </row>
    <row r="3640" spans="1:52" x14ac:dyDescent="0.35">
      <c r="A3640">
        <v>19267</v>
      </c>
      <c r="B3640" t="s">
        <v>69</v>
      </c>
      <c r="C3640" t="s">
        <v>74</v>
      </c>
      <c r="D3640" t="s">
        <v>68</v>
      </c>
      <c r="E3640" t="s">
        <v>78</v>
      </c>
      <c r="F3640" t="s">
        <v>196</v>
      </c>
      <c r="G3640" t="s">
        <v>96</v>
      </c>
      <c r="H3640" t="s">
        <v>98</v>
      </c>
      <c r="I3640" t="s">
        <v>209</v>
      </c>
      <c r="J3640" t="s">
        <v>110</v>
      </c>
      <c r="K3640" t="s">
        <v>116</v>
      </c>
      <c r="L3640">
        <v>9</v>
      </c>
      <c r="P3640">
        <v>9</v>
      </c>
      <c r="Q3640">
        <v>7</v>
      </c>
      <c r="R3640">
        <v>10</v>
      </c>
      <c r="S3640">
        <v>8</v>
      </c>
      <c r="T3640">
        <v>8</v>
      </c>
      <c r="U3640">
        <v>9</v>
      </c>
      <c r="V3640" t="s">
        <v>123</v>
      </c>
      <c r="X3640">
        <v>4</v>
      </c>
      <c r="Y3640" t="s">
        <v>69</v>
      </c>
      <c r="AB3640">
        <v>5</v>
      </c>
      <c r="AE3640" s="16"/>
      <c r="AF3640" s="16"/>
      <c r="AG3640" s="16"/>
      <c r="AH3640" s="16"/>
      <c r="AI3640" s="16"/>
      <c r="AJ3640" s="16"/>
      <c r="AL3640" s="16"/>
      <c r="AM3640" s="16"/>
      <c r="AN3640" s="16"/>
      <c r="AO3640" s="16"/>
      <c r="AP3640" s="16"/>
      <c r="AQ3640" s="16"/>
      <c r="AR3640" s="16"/>
      <c r="AS3640" s="16"/>
      <c r="AT3640" s="16"/>
      <c r="AU3640">
        <v>0</v>
      </c>
      <c r="AV3640">
        <v>0</v>
      </c>
      <c r="AW3640">
        <v>0</v>
      </c>
      <c r="AX3640">
        <v>0</v>
      </c>
      <c r="AY3640">
        <v>1</v>
      </c>
      <c r="AZ3640">
        <v>0</v>
      </c>
    </row>
    <row r="3641" spans="1:52" x14ac:dyDescent="0.35">
      <c r="A3641">
        <v>19268</v>
      </c>
      <c r="B3641" t="s">
        <v>69</v>
      </c>
      <c r="C3641" t="s">
        <v>74</v>
      </c>
      <c r="D3641" t="s">
        <v>68</v>
      </c>
      <c r="E3641" t="s">
        <v>83</v>
      </c>
      <c r="F3641" t="s">
        <v>208</v>
      </c>
      <c r="G3641" t="s">
        <v>96</v>
      </c>
      <c r="H3641" t="s">
        <v>98</v>
      </c>
      <c r="I3641" t="s">
        <v>197</v>
      </c>
      <c r="J3641" t="s">
        <v>111</v>
      </c>
      <c r="K3641" t="s">
        <v>204</v>
      </c>
      <c r="L3641">
        <v>5</v>
      </c>
      <c r="X3641" s="16"/>
      <c r="Y3641" t="s">
        <v>69</v>
      </c>
      <c r="AB3641">
        <v>4</v>
      </c>
      <c r="AE3641" s="16"/>
      <c r="AF3641" s="16"/>
      <c r="AG3641" s="16"/>
      <c r="AH3641" s="16"/>
      <c r="AI3641" s="16"/>
      <c r="AJ3641" s="16"/>
      <c r="AK3641">
        <v>4</v>
      </c>
      <c r="AL3641" s="16">
        <v>4</v>
      </c>
      <c r="AM3641" s="16">
        <v>5</v>
      </c>
      <c r="AN3641" s="16">
        <v>6</v>
      </c>
      <c r="AO3641" s="16">
        <v>7</v>
      </c>
      <c r="AP3641" s="16">
        <v>5</v>
      </c>
      <c r="AQ3641" s="16">
        <v>2</v>
      </c>
      <c r="AR3641" s="16">
        <v>1</v>
      </c>
      <c r="AS3641" s="16">
        <v>3</v>
      </c>
      <c r="AT3641" s="16">
        <v>4</v>
      </c>
      <c r="AU3641">
        <v>0</v>
      </c>
      <c r="AV3641">
        <v>1</v>
      </c>
      <c r="AW3641">
        <v>1</v>
      </c>
      <c r="AX3641">
        <v>1</v>
      </c>
      <c r="AY3641">
        <v>1</v>
      </c>
      <c r="AZ3641">
        <v>0</v>
      </c>
    </row>
    <row r="3642" spans="1:52" x14ac:dyDescent="0.35">
      <c r="A3642">
        <v>19269</v>
      </c>
      <c r="B3642" t="s">
        <v>69</v>
      </c>
      <c r="C3642" t="s">
        <v>74</v>
      </c>
      <c r="D3642" t="s">
        <v>68</v>
      </c>
      <c r="E3642" t="s">
        <v>79</v>
      </c>
      <c r="F3642" t="s">
        <v>200</v>
      </c>
      <c r="G3642" t="s">
        <v>95</v>
      </c>
      <c r="H3642" t="s">
        <v>97</v>
      </c>
      <c r="I3642" t="s">
        <v>197</v>
      </c>
      <c r="J3642" t="s">
        <v>111</v>
      </c>
      <c r="K3642" t="s">
        <v>116</v>
      </c>
      <c r="L3642">
        <v>4</v>
      </c>
      <c r="X3642" s="16"/>
      <c r="Y3642" t="s">
        <v>69</v>
      </c>
      <c r="AB3642">
        <v>1</v>
      </c>
      <c r="AE3642" s="16"/>
      <c r="AF3642" s="16"/>
      <c r="AG3642" s="16"/>
      <c r="AH3642" s="16"/>
      <c r="AI3642" s="16"/>
      <c r="AJ3642" s="16"/>
      <c r="AK3642">
        <v>2</v>
      </c>
      <c r="AL3642" s="16">
        <v>2</v>
      </c>
      <c r="AM3642" s="16">
        <v>2</v>
      </c>
      <c r="AN3642" s="16">
        <v>4</v>
      </c>
      <c r="AO3642" s="16">
        <v>3</v>
      </c>
      <c r="AP3642" s="16">
        <v>5</v>
      </c>
      <c r="AQ3642" s="16">
        <v>1</v>
      </c>
      <c r="AR3642" s="16">
        <v>3</v>
      </c>
      <c r="AS3642" s="16">
        <v>4</v>
      </c>
      <c r="AT3642" s="16">
        <v>2</v>
      </c>
      <c r="AU3642">
        <v>0</v>
      </c>
      <c r="AV3642">
        <v>1</v>
      </c>
      <c r="AW3642">
        <v>1</v>
      </c>
      <c r="AX3642">
        <v>0</v>
      </c>
      <c r="AY3642">
        <v>0</v>
      </c>
      <c r="AZ3642">
        <v>0</v>
      </c>
    </row>
    <row r="3643" spans="1:52" x14ac:dyDescent="0.35">
      <c r="A3643">
        <v>19272</v>
      </c>
      <c r="B3643" t="s">
        <v>69</v>
      </c>
      <c r="C3643" t="s">
        <v>74</v>
      </c>
      <c r="D3643" t="s">
        <v>68</v>
      </c>
      <c r="E3643" t="s">
        <v>85</v>
      </c>
      <c r="F3643" t="s">
        <v>198</v>
      </c>
      <c r="G3643" t="s">
        <v>96</v>
      </c>
      <c r="H3643" t="s">
        <v>98</v>
      </c>
      <c r="I3643" t="s">
        <v>203</v>
      </c>
      <c r="J3643" t="s">
        <v>112</v>
      </c>
      <c r="K3643" t="s">
        <v>204</v>
      </c>
      <c r="L3643">
        <v>9</v>
      </c>
      <c r="X3643" s="16"/>
      <c r="Y3643" t="s">
        <v>69</v>
      </c>
      <c r="AB3643">
        <v>4</v>
      </c>
      <c r="AE3643" s="16"/>
      <c r="AF3643" s="16"/>
      <c r="AG3643" s="16"/>
      <c r="AH3643" s="16"/>
      <c r="AI3643" s="16"/>
      <c r="AJ3643" s="16"/>
      <c r="AK3643">
        <v>9</v>
      </c>
      <c r="AL3643" s="16">
        <v>8</v>
      </c>
      <c r="AM3643" s="16">
        <v>7</v>
      </c>
      <c r="AN3643" s="16">
        <v>10</v>
      </c>
      <c r="AO3643" s="16">
        <v>10</v>
      </c>
      <c r="AP3643" s="16">
        <v>6</v>
      </c>
      <c r="AQ3643" s="16">
        <v>1</v>
      </c>
      <c r="AR3643" s="16">
        <v>4</v>
      </c>
      <c r="AS3643" s="16">
        <v>3</v>
      </c>
      <c r="AT3643" s="16">
        <v>2</v>
      </c>
      <c r="AU3643">
        <v>0</v>
      </c>
      <c r="AV3643">
        <v>0</v>
      </c>
      <c r="AW3643">
        <v>0</v>
      </c>
      <c r="AX3643">
        <v>0</v>
      </c>
      <c r="AY3643">
        <v>1</v>
      </c>
      <c r="AZ3643">
        <v>0</v>
      </c>
    </row>
    <row r="3644" spans="1:52" x14ac:dyDescent="0.35">
      <c r="A3644">
        <v>19275</v>
      </c>
      <c r="B3644" t="s">
        <v>69</v>
      </c>
      <c r="C3644" t="s">
        <v>74</v>
      </c>
      <c r="D3644" t="s">
        <v>68</v>
      </c>
      <c r="E3644" t="s">
        <v>81</v>
      </c>
      <c r="F3644" t="s">
        <v>198</v>
      </c>
      <c r="G3644" t="s">
        <v>95</v>
      </c>
      <c r="H3644" t="s">
        <v>98</v>
      </c>
      <c r="I3644" t="s">
        <v>197</v>
      </c>
      <c r="J3644" t="s">
        <v>110</v>
      </c>
      <c r="K3644" t="s">
        <v>204</v>
      </c>
      <c r="L3644">
        <v>9</v>
      </c>
      <c r="P3644">
        <v>9</v>
      </c>
      <c r="Q3644">
        <v>8</v>
      </c>
      <c r="R3644">
        <v>10</v>
      </c>
      <c r="S3644">
        <v>9</v>
      </c>
      <c r="T3644">
        <v>9</v>
      </c>
      <c r="U3644">
        <v>8</v>
      </c>
      <c r="V3644" t="s">
        <v>123</v>
      </c>
      <c r="X3644">
        <v>4</v>
      </c>
      <c r="Y3644" t="s">
        <v>69</v>
      </c>
      <c r="AB3644">
        <v>4</v>
      </c>
      <c r="AE3644" s="16"/>
      <c r="AF3644" s="16"/>
      <c r="AG3644" s="16"/>
      <c r="AH3644" s="16"/>
      <c r="AI3644" s="16"/>
      <c r="AJ3644" s="16"/>
      <c r="AL3644" s="16"/>
      <c r="AM3644" s="16"/>
      <c r="AN3644" s="16"/>
      <c r="AO3644" s="16"/>
      <c r="AP3644" s="16"/>
      <c r="AQ3644" s="16"/>
      <c r="AR3644" s="16"/>
      <c r="AS3644" s="16"/>
      <c r="AT3644" s="16"/>
      <c r="AU3644">
        <v>0</v>
      </c>
      <c r="AV3644">
        <v>0</v>
      </c>
      <c r="AW3644">
        <v>1</v>
      </c>
      <c r="AX3644">
        <v>0</v>
      </c>
      <c r="AY3644">
        <v>0</v>
      </c>
      <c r="AZ3644">
        <v>0</v>
      </c>
    </row>
    <row r="3645" spans="1:52" x14ac:dyDescent="0.35">
      <c r="A3645">
        <v>19281</v>
      </c>
      <c r="B3645" t="s">
        <v>69</v>
      </c>
      <c r="C3645" t="s">
        <v>74</v>
      </c>
      <c r="D3645" t="s">
        <v>68</v>
      </c>
      <c r="E3645" t="s">
        <v>86</v>
      </c>
      <c r="F3645" t="s">
        <v>198</v>
      </c>
      <c r="G3645" t="s">
        <v>96</v>
      </c>
      <c r="H3645" t="s">
        <v>98</v>
      </c>
      <c r="I3645" t="s">
        <v>199</v>
      </c>
      <c r="J3645" t="s">
        <v>112</v>
      </c>
      <c r="K3645" t="s">
        <v>204</v>
      </c>
      <c r="L3645">
        <v>5</v>
      </c>
      <c r="X3645" s="16"/>
      <c r="Y3645" t="s">
        <v>68</v>
      </c>
      <c r="Z3645">
        <v>4</v>
      </c>
      <c r="AA3645">
        <v>1</v>
      </c>
      <c r="AB3645">
        <v>4</v>
      </c>
      <c r="AC3645">
        <v>4</v>
      </c>
      <c r="AD3645" t="s">
        <v>128</v>
      </c>
      <c r="AE3645" s="16">
        <v>4</v>
      </c>
      <c r="AF3645" s="16">
        <v>5</v>
      </c>
      <c r="AG3645" s="16">
        <v>4</v>
      </c>
      <c r="AH3645" s="16">
        <v>4</v>
      </c>
      <c r="AI3645" s="16">
        <v>1</v>
      </c>
      <c r="AJ3645" s="16"/>
      <c r="AK3645">
        <v>7</v>
      </c>
      <c r="AL3645" s="16">
        <v>10</v>
      </c>
      <c r="AM3645" s="16">
        <v>9</v>
      </c>
      <c r="AN3645" s="16">
        <v>4</v>
      </c>
      <c r="AO3645" s="16">
        <v>9</v>
      </c>
      <c r="AP3645" s="16">
        <v>5</v>
      </c>
      <c r="AQ3645" s="16">
        <v>2</v>
      </c>
      <c r="AR3645" s="16">
        <v>4</v>
      </c>
      <c r="AS3645" s="16">
        <v>1</v>
      </c>
      <c r="AT3645" s="16">
        <v>3</v>
      </c>
      <c r="AU3645">
        <v>1</v>
      </c>
      <c r="AV3645">
        <v>0</v>
      </c>
      <c r="AW3645">
        <v>0</v>
      </c>
      <c r="AX3645">
        <v>0</v>
      </c>
      <c r="AY3645">
        <v>0</v>
      </c>
      <c r="AZ3645">
        <v>0</v>
      </c>
    </row>
    <row r="3646" spans="1:52" x14ac:dyDescent="0.35">
      <c r="A3646">
        <v>19284</v>
      </c>
      <c r="B3646" t="s">
        <v>69</v>
      </c>
      <c r="C3646" t="s">
        <v>74</v>
      </c>
      <c r="D3646" t="s">
        <v>68</v>
      </c>
      <c r="E3646" t="s">
        <v>76</v>
      </c>
      <c r="F3646" t="s">
        <v>196</v>
      </c>
      <c r="G3646" t="s">
        <v>95</v>
      </c>
      <c r="H3646" t="s">
        <v>98</v>
      </c>
      <c r="I3646" t="s">
        <v>209</v>
      </c>
      <c r="J3646" t="s">
        <v>112</v>
      </c>
      <c r="K3646" t="s">
        <v>204</v>
      </c>
      <c r="L3646">
        <v>10</v>
      </c>
      <c r="X3646" s="16"/>
      <c r="Y3646" t="s">
        <v>69</v>
      </c>
      <c r="AB3646">
        <v>5</v>
      </c>
      <c r="AE3646" s="16"/>
      <c r="AF3646" s="16"/>
      <c r="AG3646" s="16"/>
      <c r="AH3646" s="16"/>
      <c r="AI3646" s="16"/>
      <c r="AJ3646" s="16"/>
      <c r="AK3646">
        <v>10</v>
      </c>
      <c r="AL3646" s="16">
        <v>10</v>
      </c>
      <c r="AM3646" s="16">
        <v>8</v>
      </c>
      <c r="AN3646" s="16">
        <v>10</v>
      </c>
      <c r="AO3646" s="16">
        <v>7</v>
      </c>
      <c r="AP3646" s="16">
        <v>8</v>
      </c>
      <c r="AQ3646" s="16">
        <v>1</v>
      </c>
      <c r="AR3646" s="16">
        <v>2</v>
      </c>
      <c r="AS3646" s="16">
        <v>4</v>
      </c>
      <c r="AT3646" s="16">
        <v>3</v>
      </c>
      <c r="AU3646">
        <v>1</v>
      </c>
      <c r="AV3646">
        <v>0</v>
      </c>
      <c r="AW3646">
        <v>1</v>
      </c>
      <c r="AX3646">
        <v>1</v>
      </c>
      <c r="AY3646">
        <v>0</v>
      </c>
      <c r="AZ3646">
        <v>0</v>
      </c>
    </row>
    <row r="3647" spans="1:52" x14ac:dyDescent="0.35">
      <c r="A3647">
        <v>19285</v>
      </c>
      <c r="B3647" t="s">
        <v>69</v>
      </c>
      <c r="C3647" t="s">
        <v>74</v>
      </c>
      <c r="D3647" t="s">
        <v>68</v>
      </c>
      <c r="E3647" t="s">
        <v>86</v>
      </c>
      <c r="F3647" t="s">
        <v>196</v>
      </c>
      <c r="G3647" t="s">
        <v>95</v>
      </c>
      <c r="H3647" t="s">
        <v>100</v>
      </c>
      <c r="I3647" t="s">
        <v>197</v>
      </c>
      <c r="J3647" t="s">
        <v>111</v>
      </c>
      <c r="K3647" t="s">
        <v>116</v>
      </c>
      <c r="L3647">
        <v>9</v>
      </c>
      <c r="X3647" s="16"/>
      <c r="Y3647" t="s">
        <v>69</v>
      </c>
      <c r="AB3647">
        <v>4</v>
      </c>
      <c r="AE3647" s="16"/>
      <c r="AF3647" s="16"/>
      <c r="AG3647" s="16"/>
      <c r="AH3647" s="16"/>
      <c r="AI3647" s="16"/>
      <c r="AJ3647" s="16"/>
      <c r="AK3647">
        <v>9</v>
      </c>
      <c r="AL3647" s="16">
        <v>10</v>
      </c>
      <c r="AM3647" s="16">
        <v>7</v>
      </c>
      <c r="AN3647" s="16">
        <v>9</v>
      </c>
      <c r="AO3647" s="16">
        <v>9</v>
      </c>
      <c r="AP3647" s="16">
        <v>9</v>
      </c>
      <c r="AQ3647" s="16">
        <v>2</v>
      </c>
      <c r="AR3647" s="16">
        <v>4</v>
      </c>
      <c r="AS3647" s="16">
        <v>1</v>
      </c>
      <c r="AT3647" s="16">
        <v>3</v>
      </c>
      <c r="AU3647">
        <v>1</v>
      </c>
      <c r="AV3647">
        <v>1</v>
      </c>
      <c r="AW3647">
        <v>1</v>
      </c>
      <c r="AX3647">
        <v>0</v>
      </c>
      <c r="AY3647">
        <v>1</v>
      </c>
      <c r="AZ3647">
        <v>0</v>
      </c>
    </row>
    <row r="3648" spans="1:52" x14ac:dyDescent="0.35">
      <c r="A3648">
        <v>19286</v>
      </c>
      <c r="B3648" t="s">
        <v>69</v>
      </c>
      <c r="C3648" t="s">
        <v>74</v>
      </c>
      <c r="D3648" t="s">
        <v>68</v>
      </c>
      <c r="E3648" t="s">
        <v>75</v>
      </c>
      <c r="F3648" t="s">
        <v>200</v>
      </c>
      <c r="G3648" t="s">
        <v>96</v>
      </c>
      <c r="H3648" t="s">
        <v>99</v>
      </c>
      <c r="I3648" t="s">
        <v>199</v>
      </c>
      <c r="J3648" t="s">
        <v>111</v>
      </c>
      <c r="K3648" t="s">
        <v>204</v>
      </c>
      <c r="L3648">
        <v>10</v>
      </c>
      <c r="X3648" s="16"/>
      <c r="Y3648" t="s">
        <v>69</v>
      </c>
      <c r="AB3648">
        <v>4</v>
      </c>
      <c r="AE3648" s="16"/>
      <c r="AF3648" s="16"/>
      <c r="AG3648" s="16"/>
      <c r="AH3648" s="16"/>
      <c r="AI3648" s="16"/>
      <c r="AJ3648" s="16"/>
      <c r="AK3648">
        <v>8</v>
      </c>
      <c r="AL3648" s="16">
        <v>10</v>
      </c>
      <c r="AM3648" s="16">
        <v>10</v>
      </c>
      <c r="AN3648" s="16">
        <v>8</v>
      </c>
      <c r="AO3648" s="16">
        <v>10</v>
      </c>
      <c r="AP3648" s="16">
        <v>7</v>
      </c>
      <c r="AQ3648" s="16">
        <v>3</v>
      </c>
      <c r="AR3648" s="16">
        <v>2</v>
      </c>
      <c r="AS3648" s="16">
        <v>1</v>
      </c>
      <c r="AT3648" s="16">
        <v>4</v>
      </c>
      <c r="AU3648">
        <v>0</v>
      </c>
      <c r="AV3648">
        <v>0</v>
      </c>
      <c r="AW3648">
        <v>0</v>
      </c>
      <c r="AX3648">
        <v>0</v>
      </c>
      <c r="AY3648">
        <v>1</v>
      </c>
      <c r="AZ3648">
        <v>0</v>
      </c>
    </row>
    <row r="3649" spans="1:52" x14ac:dyDescent="0.35">
      <c r="A3649">
        <v>19290</v>
      </c>
      <c r="B3649" t="s">
        <v>69</v>
      </c>
      <c r="C3649" t="s">
        <v>74</v>
      </c>
      <c r="D3649" t="s">
        <v>68</v>
      </c>
      <c r="E3649" t="s">
        <v>77</v>
      </c>
      <c r="F3649" t="s">
        <v>196</v>
      </c>
      <c r="G3649" t="s">
        <v>94</v>
      </c>
      <c r="H3649" t="s">
        <v>98</v>
      </c>
      <c r="I3649" t="s">
        <v>201</v>
      </c>
      <c r="J3649" t="s">
        <v>110</v>
      </c>
      <c r="K3649" t="s">
        <v>202</v>
      </c>
      <c r="L3649">
        <v>5</v>
      </c>
      <c r="P3649">
        <v>8</v>
      </c>
      <c r="Q3649">
        <v>6</v>
      </c>
      <c r="R3649">
        <v>8</v>
      </c>
      <c r="S3649">
        <v>10</v>
      </c>
      <c r="T3649">
        <v>9</v>
      </c>
      <c r="U3649">
        <v>6</v>
      </c>
      <c r="V3649" t="s">
        <v>124</v>
      </c>
      <c r="X3649">
        <v>4</v>
      </c>
      <c r="Y3649" t="s">
        <v>69</v>
      </c>
      <c r="AB3649">
        <v>2</v>
      </c>
      <c r="AE3649" s="16"/>
      <c r="AF3649" s="16"/>
      <c r="AG3649" s="16"/>
      <c r="AH3649" s="16"/>
      <c r="AI3649" s="16"/>
      <c r="AJ3649" s="16"/>
      <c r="AL3649" s="16"/>
      <c r="AM3649" s="16"/>
      <c r="AN3649" s="16"/>
      <c r="AO3649" s="16"/>
      <c r="AP3649" s="16"/>
      <c r="AQ3649" s="16"/>
      <c r="AR3649" s="16"/>
      <c r="AS3649" s="16"/>
      <c r="AT3649" s="16"/>
      <c r="AU3649">
        <v>1</v>
      </c>
      <c r="AV3649">
        <v>0</v>
      </c>
      <c r="AW3649">
        <v>1</v>
      </c>
      <c r="AX3649">
        <v>0</v>
      </c>
      <c r="AY3649">
        <v>0</v>
      </c>
      <c r="AZ3649">
        <v>0</v>
      </c>
    </row>
    <row r="3650" spans="1:52" x14ac:dyDescent="0.35">
      <c r="A3650">
        <v>19293</v>
      </c>
      <c r="B3650" t="s">
        <v>69</v>
      </c>
      <c r="C3650" t="s">
        <v>74</v>
      </c>
      <c r="D3650" t="s">
        <v>68</v>
      </c>
      <c r="E3650" t="s">
        <v>78</v>
      </c>
      <c r="F3650" t="s">
        <v>200</v>
      </c>
      <c r="G3650" t="s">
        <v>95</v>
      </c>
      <c r="H3650" t="s">
        <v>97</v>
      </c>
      <c r="I3650" t="s">
        <v>205</v>
      </c>
      <c r="J3650" t="s">
        <v>111</v>
      </c>
      <c r="K3650" t="s">
        <v>202</v>
      </c>
      <c r="L3650">
        <v>9</v>
      </c>
      <c r="X3650" s="16"/>
      <c r="Y3650" t="s">
        <v>69</v>
      </c>
      <c r="AB3650">
        <v>4</v>
      </c>
      <c r="AE3650" s="16"/>
      <c r="AF3650" s="16"/>
      <c r="AG3650" s="16"/>
      <c r="AH3650" s="16"/>
      <c r="AI3650" s="16"/>
      <c r="AJ3650" s="16"/>
      <c r="AK3650">
        <v>10</v>
      </c>
      <c r="AL3650" s="16">
        <v>10</v>
      </c>
      <c r="AM3650" s="16">
        <v>10</v>
      </c>
      <c r="AN3650" s="16">
        <v>8</v>
      </c>
      <c r="AO3650" s="16">
        <v>9</v>
      </c>
      <c r="AP3650" s="16">
        <v>8</v>
      </c>
      <c r="AQ3650" s="16">
        <v>2</v>
      </c>
      <c r="AR3650" s="16">
        <v>4</v>
      </c>
      <c r="AS3650" s="16">
        <v>1</v>
      </c>
      <c r="AT3650" s="16">
        <v>3</v>
      </c>
      <c r="AU3650">
        <v>1</v>
      </c>
      <c r="AV3650">
        <v>0</v>
      </c>
      <c r="AW3650">
        <v>1</v>
      </c>
      <c r="AX3650">
        <v>0</v>
      </c>
      <c r="AY3650">
        <v>0</v>
      </c>
      <c r="AZ3650">
        <v>0</v>
      </c>
    </row>
    <row r="3651" spans="1:52" x14ac:dyDescent="0.35">
      <c r="A3651">
        <v>19296</v>
      </c>
      <c r="B3651" t="s">
        <v>69</v>
      </c>
      <c r="C3651" t="s">
        <v>74</v>
      </c>
      <c r="D3651" t="s">
        <v>68</v>
      </c>
      <c r="E3651" t="s">
        <v>80</v>
      </c>
      <c r="F3651" t="s">
        <v>208</v>
      </c>
      <c r="G3651" t="s">
        <v>93</v>
      </c>
      <c r="H3651" t="s">
        <v>98</v>
      </c>
      <c r="I3651" t="s">
        <v>209</v>
      </c>
      <c r="J3651" t="s">
        <v>111</v>
      </c>
      <c r="K3651" t="s">
        <v>204</v>
      </c>
      <c r="L3651">
        <v>10</v>
      </c>
      <c r="X3651" s="16"/>
      <c r="Y3651" t="s">
        <v>69</v>
      </c>
      <c r="AB3651">
        <v>5</v>
      </c>
      <c r="AE3651" s="16"/>
      <c r="AF3651" s="16"/>
      <c r="AG3651" s="16"/>
      <c r="AH3651" s="16"/>
      <c r="AI3651" s="16"/>
      <c r="AJ3651" s="16"/>
      <c r="AK3651">
        <v>9</v>
      </c>
      <c r="AL3651" s="16">
        <v>10</v>
      </c>
      <c r="AM3651" s="16">
        <v>9</v>
      </c>
      <c r="AN3651" s="16">
        <v>7</v>
      </c>
      <c r="AO3651" s="16">
        <v>10</v>
      </c>
      <c r="AP3651" s="16">
        <v>8</v>
      </c>
      <c r="AQ3651" s="16">
        <v>2</v>
      </c>
      <c r="AR3651" s="16">
        <v>1</v>
      </c>
      <c r="AS3651" s="16">
        <v>3</v>
      </c>
      <c r="AT3651" s="16">
        <v>4</v>
      </c>
      <c r="AU3651">
        <v>1</v>
      </c>
      <c r="AV3651">
        <v>0</v>
      </c>
      <c r="AW3651">
        <v>1</v>
      </c>
      <c r="AX3651">
        <v>1</v>
      </c>
      <c r="AY3651">
        <v>0</v>
      </c>
      <c r="AZ3651">
        <v>0</v>
      </c>
    </row>
    <row r="3652" spans="1:52" x14ac:dyDescent="0.35">
      <c r="A3652">
        <v>19297</v>
      </c>
      <c r="B3652" t="s">
        <v>69</v>
      </c>
      <c r="C3652" t="s">
        <v>74</v>
      </c>
      <c r="D3652" t="s">
        <v>68</v>
      </c>
      <c r="E3652" t="s">
        <v>85</v>
      </c>
      <c r="F3652" t="s">
        <v>198</v>
      </c>
      <c r="G3652" t="s">
        <v>95</v>
      </c>
      <c r="H3652" t="s">
        <v>98</v>
      </c>
      <c r="I3652" t="s">
        <v>205</v>
      </c>
      <c r="J3652" t="s">
        <v>110</v>
      </c>
      <c r="K3652" t="s">
        <v>204</v>
      </c>
      <c r="L3652">
        <v>9</v>
      </c>
      <c r="P3652">
        <v>9</v>
      </c>
      <c r="Q3652">
        <v>7</v>
      </c>
      <c r="R3652">
        <v>8</v>
      </c>
      <c r="S3652">
        <v>9</v>
      </c>
      <c r="T3652">
        <v>9</v>
      </c>
      <c r="U3652">
        <v>7</v>
      </c>
      <c r="V3652" t="s">
        <v>123</v>
      </c>
      <c r="X3652">
        <v>4</v>
      </c>
      <c r="Y3652" t="s">
        <v>69</v>
      </c>
      <c r="AB3652">
        <v>5</v>
      </c>
      <c r="AE3652" s="16"/>
      <c r="AF3652" s="16"/>
      <c r="AG3652" s="16"/>
      <c r="AH3652" s="16"/>
      <c r="AI3652" s="16"/>
      <c r="AJ3652" s="16"/>
      <c r="AL3652" s="16"/>
      <c r="AM3652" s="16"/>
      <c r="AN3652" s="16"/>
      <c r="AO3652" s="16"/>
      <c r="AP3652" s="16"/>
      <c r="AQ3652" s="16"/>
      <c r="AR3652" s="16"/>
      <c r="AS3652" s="16"/>
      <c r="AT3652" s="16"/>
      <c r="AU3652">
        <v>0</v>
      </c>
      <c r="AV3652">
        <v>0</v>
      </c>
      <c r="AW3652">
        <v>1</v>
      </c>
      <c r="AX3652">
        <v>1</v>
      </c>
      <c r="AY3652">
        <v>0</v>
      </c>
      <c r="AZ3652">
        <v>0</v>
      </c>
    </row>
    <row r="3653" spans="1:52" x14ac:dyDescent="0.35">
      <c r="A3653">
        <v>19300</v>
      </c>
      <c r="B3653" t="s">
        <v>69</v>
      </c>
      <c r="C3653" t="s">
        <v>74</v>
      </c>
      <c r="D3653" t="s">
        <v>68</v>
      </c>
      <c r="E3653" t="s">
        <v>75</v>
      </c>
      <c r="F3653" t="s">
        <v>198</v>
      </c>
      <c r="G3653" t="s">
        <v>95</v>
      </c>
      <c r="H3653" t="s">
        <v>97</v>
      </c>
      <c r="I3653" t="s">
        <v>205</v>
      </c>
      <c r="J3653" t="s">
        <v>111</v>
      </c>
      <c r="K3653" t="s">
        <v>202</v>
      </c>
      <c r="L3653">
        <v>9</v>
      </c>
      <c r="X3653" s="16"/>
      <c r="Y3653" t="s">
        <v>69</v>
      </c>
      <c r="AB3653">
        <v>4</v>
      </c>
      <c r="AE3653" s="16"/>
      <c r="AF3653" s="16"/>
      <c r="AG3653" s="16"/>
      <c r="AH3653" s="16"/>
      <c r="AI3653" s="16"/>
      <c r="AJ3653" s="16"/>
      <c r="AK3653">
        <v>9</v>
      </c>
      <c r="AL3653" s="16">
        <v>10</v>
      </c>
      <c r="AM3653" s="16">
        <v>8</v>
      </c>
      <c r="AN3653" s="16">
        <v>7</v>
      </c>
      <c r="AO3653" s="16">
        <v>8</v>
      </c>
      <c r="AP3653" s="16">
        <v>10</v>
      </c>
      <c r="AQ3653" s="16">
        <v>1</v>
      </c>
      <c r="AR3653" s="16">
        <v>4</v>
      </c>
      <c r="AS3653" s="16">
        <v>2</v>
      </c>
      <c r="AT3653" s="16">
        <v>3</v>
      </c>
      <c r="AU3653">
        <v>1</v>
      </c>
      <c r="AV3653">
        <v>1</v>
      </c>
      <c r="AW3653">
        <v>0</v>
      </c>
      <c r="AX3653">
        <v>0</v>
      </c>
      <c r="AY3653">
        <v>0</v>
      </c>
      <c r="AZ3653">
        <v>0</v>
      </c>
    </row>
    <row r="3654" spans="1:52" x14ac:dyDescent="0.35">
      <c r="A3654">
        <v>19303</v>
      </c>
      <c r="B3654" t="s">
        <v>69</v>
      </c>
      <c r="C3654" t="s">
        <v>74</v>
      </c>
      <c r="D3654" t="s">
        <v>68</v>
      </c>
      <c r="E3654" t="s">
        <v>75</v>
      </c>
      <c r="F3654" t="s">
        <v>198</v>
      </c>
      <c r="G3654" t="s">
        <v>94</v>
      </c>
      <c r="H3654" t="s">
        <v>99</v>
      </c>
      <c r="I3654" t="s">
        <v>205</v>
      </c>
      <c r="J3654" t="s">
        <v>110</v>
      </c>
      <c r="K3654" t="s">
        <v>202</v>
      </c>
      <c r="L3654">
        <v>8</v>
      </c>
      <c r="P3654">
        <v>7</v>
      </c>
      <c r="Q3654">
        <v>6</v>
      </c>
      <c r="R3654">
        <v>9</v>
      </c>
      <c r="S3654">
        <v>8</v>
      </c>
      <c r="T3654">
        <v>9</v>
      </c>
      <c r="U3654">
        <v>6</v>
      </c>
      <c r="V3654" t="s">
        <v>123</v>
      </c>
      <c r="X3654">
        <v>4</v>
      </c>
      <c r="Y3654" t="s">
        <v>69</v>
      </c>
      <c r="AB3654">
        <v>4</v>
      </c>
      <c r="AE3654" s="16"/>
      <c r="AF3654" s="16"/>
      <c r="AG3654" s="16"/>
      <c r="AH3654" s="16"/>
      <c r="AI3654" s="16"/>
      <c r="AJ3654" s="16"/>
      <c r="AL3654" s="16"/>
      <c r="AM3654" s="16"/>
      <c r="AN3654" s="16"/>
      <c r="AO3654" s="16"/>
      <c r="AP3654" s="16"/>
      <c r="AQ3654" s="16"/>
      <c r="AR3654" s="16"/>
      <c r="AS3654" s="16"/>
      <c r="AT3654" s="16"/>
      <c r="AU3654">
        <v>0</v>
      </c>
      <c r="AV3654">
        <v>0</v>
      </c>
      <c r="AW3654">
        <v>1</v>
      </c>
      <c r="AX3654">
        <v>1</v>
      </c>
      <c r="AY3654">
        <v>0</v>
      </c>
      <c r="AZ3654">
        <v>0</v>
      </c>
    </row>
    <row r="3655" spans="1:52" x14ac:dyDescent="0.35">
      <c r="A3655">
        <v>19306</v>
      </c>
      <c r="B3655" t="s">
        <v>69</v>
      </c>
      <c r="C3655" t="s">
        <v>74</v>
      </c>
      <c r="D3655" t="s">
        <v>68</v>
      </c>
      <c r="E3655" t="s">
        <v>86</v>
      </c>
      <c r="F3655" t="s">
        <v>198</v>
      </c>
      <c r="G3655" t="s">
        <v>95</v>
      </c>
      <c r="H3655" t="s">
        <v>97</v>
      </c>
      <c r="I3655" t="s">
        <v>207</v>
      </c>
      <c r="J3655" t="s">
        <v>111</v>
      </c>
      <c r="K3655" t="s">
        <v>204</v>
      </c>
      <c r="L3655">
        <v>10</v>
      </c>
      <c r="X3655" s="16"/>
      <c r="Y3655" t="s">
        <v>69</v>
      </c>
      <c r="AB3655">
        <v>5</v>
      </c>
      <c r="AE3655" s="16"/>
      <c r="AF3655" s="16"/>
      <c r="AG3655" s="16"/>
      <c r="AH3655" s="16"/>
      <c r="AI3655" s="16"/>
      <c r="AJ3655" s="16"/>
      <c r="AK3655">
        <v>10</v>
      </c>
      <c r="AL3655" s="16">
        <v>10</v>
      </c>
      <c r="AM3655" s="16">
        <v>9</v>
      </c>
      <c r="AN3655" s="16">
        <v>10</v>
      </c>
      <c r="AO3655" s="16">
        <v>8</v>
      </c>
      <c r="AP3655" s="16">
        <v>8</v>
      </c>
      <c r="AQ3655" s="16">
        <v>1</v>
      </c>
      <c r="AR3655" s="16">
        <v>3</v>
      </c>
      <c r="AS3655" s="16">
        <v>2</v>
      </c>
      <c r="AT3655" s="16">
        <v>4</v>
      </c>
      <c r="AU3655">
        <v>0</v>
      </c>
      <c r="AV3655">
        <v>1</v>
      </c>
      <c r="AW3655">
        <v>1</v>
      </c>
      <c r="AX3655">
        <v>0</v>
      </c>
      <c r="AY3655">
        <v>0</v>
      </c>
      <c r="AZ3655">
        <v>0</v>
      </c>
    </row>
    <row r="3656" spans="1:52" x14ac:dyDescent="0.35">
      <c r="A3656">
        <v>19307</v>
      </c>
      <c r="B3656" t="s">
        <v>69</v>
      </c>
      <c r="C3656" t="s">
        <v>74</v>
      </c>
      <c r="D3656" t="s">
        <v>68</v>
      </c>
      <c r="E3656" t="s">
        <v>78</v>
      </c>
      <c r="F3656" t="s">
        <v>196</v>
      </c>
      <c r="G3656" t="s">
        <v>93</v>
      </c>
      <c r="H3656" t="s">
        <v>98</v>
      </c>
      <c r="I3656" t="s">
        <v>206</v>
      </c>
      <c r="J3656" t="s">
        <v>111</v>
      </c>
      <c r="K3656" t="s">
        <v>116</v>
      </c>
      <c r="L3656">
        <v>8</v>
      </c>
      <c r="X3656" s="16"/>
      <c r="Y3656" t="s">
        <v>69</v>
      </c>
      <c r="AB3656">
        <v>5</v>
      </c>
      <c r="AE3656" s="16"/>
      <c r="AF3656" s="16"/>
      <c r="AG3656" s="16"/>
      <c r="AH3656" s="16"/>
      <c r="AI3656" s="16"/>
      <c r="AJ3656" s="16"/>
      <c r="AK3656">
        <v>7</v>
      </c>
      <c r="AL3656" s="16">
        <v>10</v>
      </c>
      <c r="AM3656" s="16">
        <v>7</v>
      </c>
      <c r="AN3656" s="16">
        <v>7</v>
      </c>
      <c r="AO3656" s="16">
        <v>8</v>
      </c>
      <c r="AP3656" s="16">
        <v>7</v>
      </c>
      <c r="AQ3656" s="16">
        <v>1</v>
      </c>
      <c r="AR3656" s="16">
        <v>3</v>
      </c>
      <c r="AS3656" s="16">
        <v>2</v>
      </c>
      <c r="AT3656" s="16">
        <v>4</v>
      </c>
      <c r="AU3656">
        <v>0</v>
      </c>
      <c r="AV3656">
        <v>0</v>
      </c>
      <c r="AW3656">
        <v>1</v>
      </c>
      <c r="AX3656">
        <v>0</v>
      </c>
      <c r="AY3656">
        <v>0</v>
      </c>
      <c r="AZ3656">
        <v>0</v>
      </c>
    </row>
    <row r="3657" spans="1:52" x14ac:dyDescent="0.35">
      <c r="A3657">
        <v>19308</v>
      </c>
      <c r="B3657" t="s">
        <v>69</v>
      </c>
      <c r="C3657" t="s">
        <v>74</v>
      </c>
      <c r="D3657" t="s">
        <v>68</v>
      </c>
      <c r="E3657" t="s">
        <v>79</v>
      </c>
      <c r="F3657" t="s">
        <v>200</v>
      </c>
      <c r="G3657" t="s">
        <v>95</v>
      </c>
      <c r="H3657" t="s">
        <v>99</v>
      </c>
      <c r="I3657" t="s">
        <v>203</v>
      </c>
      <c r="J3657" t="s">
        <v>111</v>
      </c>
      <c r="K3657" t="s">
        <v>117</v>
      </c>
      <c r="L3657">
        <v>6</v>
      </c>
      <c r="X3657" s="16"/>
      <c r="Y3657" t="s">
        <v>69</v>
      </c>
      <c r="AB3657">
        <v>2</v>
      </c>
      <c r="AE3657" s="16"/>
      <c r="AF3657" s="16"/>
      <c r="AG3657" s="16"/>
      <c r="AH3657" s="16"/>
      <c r="AI3657" s="16"/>
      <c r="AJ3657" s="16"/>
      <c r="AK3657">
        <v>7</v>
      </c>
      <c r="AL3657" s="16">
        <v>10</v>
      </c>
      <c r="AM3657" s="16">
        <v>7</v>
      </c>
      <c r="AN3657" s="16">
        <v>6</v>
      </c>
      <c r="AO3657" s="16">
        <v>8</v>
      </c>
      <c r="AP3657" s="16">
        <v>8</v>
      </c>
      <c r="AQ3657" s="16">
        <v>2</v>
      </c>
      <c r="AR3657" s="16">
        <v>1</v>
      </c>
      <c r="AS3657" s="16">
        <v>3</v>
      </c>
      <c r="AT3657" s="16">
        <v>4</v>
      </c>
      <c r="AU3657">
        <v>0</v>
      </c>
      <c r="AV3657">
        <v>0</v>
      </c>
      <c r="AW3657">
        <v>0</v>
      </c>
      <c r="AX3657">
        <v>1</v>
      </c>
      <c r="AY3657">
        <v>1</v>
      </c>
      <c r="AZ3657">
        <v>0</v>
      </c>
    </row>
    <row r="3658" spans="1:52" x14ac:dyDescent="0.35">
      <c r="A3658">
        <v>19311</v>
      </c>
      <c r="B3658" t="s">
        <v>69</v>
      </c>
      <c r="C3658" t="s">
        <v>74</v>
      </c>
      <c r="D3658" t="s">
        <v>68</v>
      </c>
      <c r="E3658" t="s">
        <v>81</v>
      </c>
      <c r="F3658" t="s">
        <v>196</v>
      </c>
      <c r="G3658" t="s">
        <v>96</v>
      </c>
      <c r="H3658" t="s">
        <v>97</v>
      </c>
      <c r="I3658" t="s">
        <v>197</v>
      </c>
      <c r="J3658" t="s">
        <v>111</v>
      </c>
      <c r="K3658" t="s">
        <v>202</v>
      </c>
      <c r="L3658">
        <v>5</v>
      </c>
      <c r="X3658" s="16"/>
      <c r="Y3658" t="s">
        <v>68</v>
      </c>
      <c r="Z3658">
        <v>5</v>
      </c>
      <c r="AA3658">
        <v>2</v>
      </c>
      <c r="AB3658">
        <v>5</v>
      </c>
      <c r="AC3658">
        <v>4</v>
      </c>
      <c r="AD3658" t="s">
        <v>128</v>
      </c>
      <c r="AE3658" s="16">
        <v>3</v>
      </c>
      <c r="AF3658" s="16">
        <v>4</v>
      </c>
      <c r="AG3658" s="16">
        <v>3</v>
      </c>
      <c r="AH3658" s="16">
        <v>3</v>
      </c>
      <c r="AI3658" s="16">
        <v>2</v>
      </c>
      <c r="AJ3658" s="16"/>
      <c r="AK3658">
        <v>5</v>
      </c>
      <c r="AL3658" s="16">
        <v>5</v>
      </c>
      <c r="AM3658" s="16">
        <v>7</v>
      </c>
      <c r="AN3658" s="16">
        <v>6</v>
      </c>
      <c r="AO3658" s="16">
        <v>5</v>
      </c>
      <c r="AP3658" s="16">
        <v>5</v>
      </c>
      <c r="AQ3658" s="16">
        <v>2</v>
      </c>
      <c r="AR3658" s="16">
        <v>4</v>
      </c>
      <c r="AS3658" s="16">
        <v>1</v>
      </c>
      <c r="AT3658" s="16">
        <v>3</v>
      </c>
      <c r="AU3658">
        <v>1</v>
      </c>
      <c r="AV3658">
        <v>0</v>
      </c>
      <c r="AW3658">
        <v>1</v>
      </c>
      <c r="AX3658">
        <v>0</v>
      </c>
      <c r="AY3658">
        <v>0</v>
      </c>
      <c r="AZ3658">
        <v>0</v>
      </c>
    </row>
    <row r="3659" spans="1:52" x14ac:dyDescent="0.35">
      <c r="A3659">
        <v>19312</v>
      </c>
      <c r="B3659" t="s">
        <v>69</v>
      </c>
      <c r="C3659" t="s">
        <v>74</v>
      </c>
      <c r="D3659" t="s">
        <v>68</v>
      </c>
      <c r="E3659" t="s">
        <v>86</v>
      </c>
      <c r="F3659" t="s">
        <v>200</v>
      </c>
      <c r="G3659" t="s">
        <v>94</v>
      </c>
      <c r="H3659" t="s">
        <v>99</v>
      </c>
      <c r="I3659" t="s">
        <v>209</v>
      </c>
      <c r="J3659" t="s">
        <v>110</v>
      </c>
      <c r="K3659" t="s">
        <v>204</v>
      </c>
      <c r="L3659">
        <v>6</v>
      </c>
      <c r="P3659">
        <v>8</v>
      </c>
      <c r="Q3659">
        <v>9</v>
      </c>
      <c r="R3659">
        <v>7</v>
      </c>
      <c r="S3659">
        <v>9</v>
      </c>
      <c r="T3659">
        <v>9</v>
      </c>
      <c r="U3659">
        <v>9</v>
      </c>
      <c r="V3659" t="s">
        <v>124</v>
      </c>
      <c r="X3659">
        <v>2</v>
      </c>
      <c r="Y3659" t="s">
        <v>69</v>
      </c>
      <c r="AB3659">
        <v>5</v>
      </c>
      <c r="AE3659" s="16"/>
      <c r="AF3659" s="16"/>
      <c r="AG3659" s="16"/>
      <c r="AH3659" s="16"/>
      <c r="AI3659" s="16"/>
      <c r="AJ3659" s="16"/>
      <c r="AL3659" s="16"/>
      <c r="AM3659" s="16"/>
      <c r="AN3659" s="16"/>
      <c r="AO3659" s="16"/>
      <c r="AP3659" s="16"/>
      <c r="AQ3659" s="16"/>
      <c r="AR3659" s="16"/>
      <c r="AS3659" s="16"/>
      <c r="AT3659" s="16"/>
      <c r="AU3659">
        <v>1</v>
      </c>
      <c r="AV3659">
        <v>1</v>
      </c>
      <c r="AW3659">
        <v>0</v>
      </c>
      <c r="AX3659">
        <v>0</v>
      </c>
      <c r="AY3659">
        <v>0</v>
      </c>
      <c r="AZ3659">
        <v>0</v>
      </c>
    </row>
    <row r="3660" spans="1:52" x14ac:dyDescent="0.35">
      <c r="A3660">
        <v>19313</v>
      </c>
      <c r="B3660" t="s">
        <v>69</v>
      </c>
      <c r="C3660" t="s">
        <v>74</v>
      </c>
      <c r="D3660" t="s">
        <v>68</v>
      </c>
      <c r="E3660" t="s">
        <v>80</v>
      </c>
      <c r="F3660" t="s">
        <v>208</v>
      </c>
      <c r="G3660" t="s">
        <v>94</v>
      </c>
      <c r="H3660" t="s">
        <v>99</v>
      </c>
      <c r="I3660" t="s">
        <v>206</v>
      </c>
      <c r="J3660" t="s">
        <v>111</v>
      </c>
      <c r="K3660" t="s">
        <v>116</v>
      </c>
      <c r="L3660">
        <v>6</v>
      </c>
      <c r="X3660" s="16"/>
      <c r="Y3660" t="s">
        <v>69</v>
      </c>
      <c r="AB3660">
        <v>5</v>
      </c>
      <c r="AE3660" s="16"/>
      <c r="AF3660" s="16"/>
      <c r="AG3660" s="16"/>
      <c r="AH3660" s="16"/>
      <c r="AI3660" s="16"/>
      <c r="AJ3660" s="16"/>
      <c r="AK3660">
        <v>8</v>
      </c>
      <c r="AL3660" s="16">
        <v>9</v>
      </c>
      <c r="AM3660" s="16">
        <v>10</v>
      </c>
      <c r="AN3660" s="16">
        <v>9</v>
      </c>
      <c r="AO3660" s="16">
        <v>7</v>
      </c>
      <c r="AP3660" s="16">
        <v>7</v>
      </c>
      <c r="AQ3660" s="16">
        <v>3</v>
      </c>
      <c r="AR3660" s="16">
        <v>2</v>
      </c>
      <c r="AS3660" s="16">
        <v>4</v>
      </c>
      <c r="AT3660" s="16">
        <v>1</v>
      </c>
      <c r="AU3660">
        <v>0</v>
      </c>
      <c r="AV3660">
        <v>0</v>
      </c>
      <c r="AW3660">
        <v>1</v>
      </c>
      <c r="AX3660">
        <v>1</v>
      </c>
      <c r="AY3660">
        <v>0</v>
      </c>
      <c r="AZ3660">
        <v>0</v>
      </c>
    </row>
    <row r="3661" spans="1:52" x14ac:dyDescent="0.35">
      <c r="A3661">
        <v>19314</v>
      </c>
      <c r="B3661" t="s">
        <v>69</v>
      </c>
      <c r="C3661" t="s">
        <v>74</v>
      </c>
      <c r="D3661" t="s">
        <v>68</v>
      </c>
      <c r="E3661" t="s">
        <v>79</v>
      </c>
      <c r="F3661" t="s">
        <v>198</v>
      </c>
      <c r="G3661" t="s">
        <v>94</v>
      </c>
      <c r="H3661" t="s">
        <v>99</v>
      </c>
      <c r="I3661" t="s">
        <v>207</v>
      </c>
      <c r="J3661" t="s">
        <v>110</v>
      </c>
      <c r="K3661" t="s">
        <v>202</v>
      </c>
      <c r="L3661">
        <v>7</v>
      </c>
      <c r="P3661">
        <v>6</v>
      </c>
      <c r="Q3661">
        <v>6</v>
      </c>
      <c r="R3661">
        <v>6</v>
      </c>
      <c r="S3661">
        <v>4</v>
      </c>
      <c r="T3661">
        <v>5</v>
      </c>
      <c r="U3661">
        <v>6</v>
      </c>
      <c r="V3661" t="s">
        <v>124</v>
      </c>
      <c r="X3661">
        <v>2</v>
      </c>
      <c r="Y3661" t="s">
        <v>68</v>
      </c>
      <c r="Z3661">
        <v>5</v>
      </c>
      <c r="AA3661">
        <v>3</v>
      </c>
      <c r="AB3661">
        <v>3</v>
      </c>
      <c r="AC3661">
        <v>9</v>
      </c>
      <c r="AD3661" t="s">
        <v>128</v>
      </c>
      <c r="AE3661" s="16">
        <v>4</v>
      </c>
      <c r="AF3661" s="16">
        <v>2</v>
      </c>
      <c r="AG3661" s="16">
        <v>5</v>
      </c>
      <c r="AH3661" s="16">
        <v>4</v>
      </c>
      <c r="AI3661" s="16">
        <v>2</v>
      </c>
      <c r="AJ3661" s="16"/>
      <c r="AL3661" s="16"/>
      <c r="AM3661" s="16"/>
      <c r="AN3661" s="16"/>
      <c r="AO3661" s="16"/>
      <c r="AP3661" s="16"/>
      <c r="AQ3661" s="16"/>
      <c r="AR3661" s="16"/>
      <c r="AS3661" s="16"/>
      <c r="AT3661" s="16"/>
      <c r="AU3661">
        <v>0</v>
      </c>
      <c r="AV3661">
        <v>1</v>
      </c>
      <c r="AW3661">
        <v>0</v>
      </c>
      <c r="AX3661">
        <v>0</v>
      </c>
      <c r="AY3661">
        <v>0</v>
      </c>
      <c r="AZ3661">
        <v>0</v>
      </c>
    </row>
    <row r="3662" spans="1:52" x14ac:dyDescent="0.35">
      <c r="A3662">
        <v>19320</v>
      </c>
      <c r="B3662" t="s">
        <v>69</v>
      </c>
      <c r="C3662" t="s">
        <v>74</v>
      </c>
      <c r="D3662" t="s">
        <v>68</v>
      </c>
      <c r="E3662" t="s">
        <v>81</v>
      </c>
      <c r="F3662" t="s">
        <v>200</v>
      </c>
      <c r="G3662" t="s">
        <v>96</v>
      </c>
      <c r="H3662" t="s">
        <v>97</v>
      </c>
      <c r="I3662" t="s">
        <v>209</v>
      </c>
      <c r="J3662" t="s">
        <v>111</v>
      </c>
      <c r="K3662" t="s">
        <v>204</v>
      </c>
      <c r="L3662">
        <v>9</v>
      </c>
      <c r="X3662" s="16"/>
      <c r="Y3662" t="s">
        <v>69</v>
      </c>
      <c r="AB3662">
        <v>5</v>
      </c>
      <c r="AE3662" s="16"/>
      <c r="AF3662" s="16"/>
      <c r="AG3662" s="16"/>
      <c r="AH3662" s="16"/>
      <c r="AI3662" s="16"/>
      <c r="AJ3662" s="16"/>
      <c r="AK3662">
        <v>8</v>
      </c>
      <c r="AL3662" s="16">
        <v>8</v>
      </c>
      <c r="AM3662" s="16">
        <v>7</v>
      </c>
      <c r="AN3662" s="16">
        <v>10</v>
      </c>
      <c r="AO3662" s="16">
        <v>10</v>
      </c>
      <c r="AP3662" s="16">
        <v>8</v>
      </c>
      <c r="AQ3662" s="16">
        <v>3</v>
      </c>
      <c r="AR3662" s="16">
        <v>2</v>
      </c>
      <c r="AS3662" s="16">
        <v>4</v>
      </c>
      <c r="AT3662" s="16">
        <v>1</v>
      </c>
      <c r="AU3662">
        <v>1</v>
      </c>
      <c r="AV3662">
        <v>0</v>
      </c>
      <c r="AW3662">
        <v>0</v>
      </c>
      <c r="AX3662">
        <v>1</v>
      </c>
      <c r="AY3662">
        <v>0</v>
      </c>
      <c r="AZ3662">
        <v>0</v>
      </c>
    </row>
    <row r="3663" spans="1:52" x14ac:dyDescent="0.35">
      <c r="A3663">
        <v>19321</v>
      </c>
      <c r="B3663" t="s">
        <v>69</v>
      </c>
      <c r="C3663" t="s">
        <v>74</v>
      </c>
      <c r="D3663" t="s">
        <v>68</v>
      </c>
      <c r="E3663" t="s">
        <v>86</v>
      </c>
      <c r="F3663" t="s">
        <v>198</v>
      </c>
      <c r="G3663" t="s">
        <v>96</v>
      </c>
      <c r="H3663" t="s">
        <v>97</v>
      </c>
      <c r="I3663" t="s">
        <v>207</v>
      </c>
      <c r="J3663" t="s">
        <v>111</v>
      </c>
      <c r="K3663" t="s">
        <v>113</v>
      </c>
      <c r="L3663">
        <v>9</v>
      </c>
      <c r="X3663" s="16"/>
      <c r="Y3663" t="s">
        <v>69</v>
      </c>
      <c r="AB3663">
        <v>5</v>
      </c>
      <c r="AE3663" s="16"/>
      <c r="AF3663" s="16"/>
      <c r="AG3663" s="16"/>
      <c r="AH3663" s="16"/>
      <c r="AI3663" s="16"/>
      <c r="AJ3663" s="16"/>
      <c r="AK3663">
        <v>10</v>
      </c>
      <c r="AL3663" s="16">
        <v>10</v>
      </c>
      <c r="AM3663" s="16">
        <v>7</v>
      </c>
      <c r="AN3663" s="16">
        <v>8</v>
      </c>
      <c r="AO3663" s="16">
        <v>10</v>
      </c>
      <c r="AP3663" s="16">
        <v>10</v>
      </c>
      <c r="AQ3663" s="16">
        <v>1</v>
      </c>
      <c r="AR3663" s="16">
        <v>4</v>
      </c>
      <c r="AS3663" s="16">
        <v>2</v>
      </c>
      <c r="AT3663" s="16">
        <v>3</v>
      </c>
      <c r="AU3663">
        <v>0</v>
      </c>
      <c r="AV3663">
        <v>0</v>
      </c>
      <c r="AW3663">
        <v>1</v>
      </c>
      <c r="AX3663">
        <v>1</v>
      </c>
      <c r="AY3663">
        <v>0</v>
      </c>
      <c r="AZ3663">
        <v>0</v>
      </c>
    </row>
    <row r="3664" spans="1:52" x14ac:dyDescent="0.35">
      <c r="A3664">
        <v>19323</v>
      </c>
      <c r="B3664" t="s">
        <v>69</v>
      </c>
      <c r="C3664" t="s">
        <v>74</v>
      </c>
      <c r="D3664" t="s">
        <v>68</v>
      </c>
      <c r="E3664" t="s">
        <v>83</v>
      </c>
      <c r="F3664" t="s">
        <v>198</v>
      </c>
      <c r="G3664" t="s">
        <v>95</v>
      </c>
      <c r="H3664" t="s">
        <v>97</v>
      </c>
      <c r="I3664" t="s">
        <v>206</v>
      </c>
      <c r="J3664" t="s">
        <v>111</v>
      </c>
      <c r="K3664" t="s">
        <v>117</v>
      </c>
      <c r="L3664">
        <v>10</v>
      </c>
      <c r="X3664" s="16"/>
      <c r="Y3664" t="s">
        <v>69</v>
      </c>
      <c r="AB3664">
        <v>4</v>
      </c>
      <c r="AE3664" s="16"/>
      <c r="AF3664" s="16"/>
      <c r="AG3664" s="16"/>
      <c r="AH3664" s="16"/>
      <c r="AI3664" s="16"/>
      <c r="AJ3664" s="16"/>
      <c r="AK3664">
        <v>10</v>
      </c>
      <c r="AL3664" s="16">
        <v>9</v>
      </c>
      <c r="AM3664" s="16">
        <v>10</v>
      </c>
      <c r="AN3664" s="16">
        <v>8</v>
      </c>
      <c r="AO3664" s="16">
        <v>9</v>
      </c>
      <c r="AP3664" s="16">
        <v>8</v>
      </c>
      <c r="AQ3664" s="16">
        <v>4</v>
      </c>
      <c r="AR3664" s="16">
        <v>1</v>
      </c>
      <c r="AS3664" s="16">
        <v>3</v>
      </c>
      <c r="AT3664" s="16">
        <v>2</v>
      </c>
      <c r="AU3664">
        <v>0</v>
      </c>
      <c r="AV3664">
        <v>0</v>
      </c>
      <c r="AW3664">
        <v>1</v>
      </c>
      <c r="AX3664">
        <v>0</v>
      </c>
      <c r="AY3664">
        <v>0</v>
      </c>
      <c r="AZ3664">
        <v>0</v>
      </c>
    </row>
    <row r="3665" spans="1:52" x14ac:dyDescent="0.35">
      <c r="A3665">
        <v>19325</v>
      </c>
      <c r="B3665" t="s">
        <v>69</v>
      </c>
      <c r="C3665" t="s">
        <v>74</v>
      </c>
      <c r="D3665" t="s">
        <v>68</v>
      </c>
      <c r="E3665" t="s">
        <v>76</v>
      </c>
      <c r="F3665" t="s">
        <v>198</v>
      </c>
      <c r="G3665" t="s">
        <v>94</v>
      </c>
      <c r="H3665" t="s">
        <v>99</v>
      </c>
      <c r="I3665" t="s">
        <v>206</v>
      </c>
      <c r="J3665" t="s">
        <v>111</v>
      </c>
      <c r="K3665" t="s">
        <v>113</v>
      </c>
      <c r="L3665">
        <v>7</v>
      </c>
      <c r="X3665" s="16"/>
      <c r="Y3665" t="s">
        <v>69</v>
      </c>
      <c r="AB3665">
        <v>4</v>
      </c>
      <c r="AE3665" s="16"/>
      <c r="AF3665" s="16"/>
      <c r="AG3665" s="16"/>
      <c r="AH3665" s="16"/>
      <c r="AI3665" s="16"/>
      <c r="AJ3665" s="16"/>
      <c r="AK3665">
        <v>8</v>
      </c>
      <c r="AL3665" s="16">
        <v>10</v>
      </c>
      <c r="AM3665" s="16">
        <v>7</v>
      </c>
      <c r="AN3665" s="16">
        <v>8</v>
      </c>
      <c r="AO3665" s="16">
        <v>9</v>
      </c>
      <c r="AP3665" s="16">
        <v>9</v>
      </c>
      <c r="AQ3665" s="16">
        <v>2</v>
      </c>
      <c r="AR3665" s="16">
        <v>1</v>
      </c>
      <c r="AS3665" s="16">
        <v>3</v>
      </c>
      <c r="AT3665" s="16">
        <v>4</v>
      </c>
      <c r="AU3665">
        <v>1</v>
      </c>
      <c r="AV3665">
        <v>0</v>
      </c>
      <c r="AW3665">
        <v>0</v>
      </c>
      <c r="AX3665">
        <v>0</v>
      </c>
      <c r="AY3665">
        <v>0</v>
      </c>
      <c r="AZ3665">
        <v>0</v>
      </c>
    </row>
    <row r="3666" spans="1:52" x14ac:dyDescent="0.35">
      <c r="A3666">
        <v>19326</v>
      </c>
      <c r="B3666" t="s">
        <v>69</v>
      </c>
      <c r="C3666" t="s">
        <v>74</v>
      </c>
      <c r="D3666" t="s">
        <v>68</v>
      </c>
      <c r="E3666" t="s">
        <v>82</v>
      </c>
      <c r="F3666" t="s">
        <v>208</v>
      </c>
      <c r="G3666" t="s">
        <v>96</v>
      </c>
      <c r="H3666" t="s">
        <v>97</v>
      </c>
      <c r="I3666" t="s">
        <v>197</v>
      </c>
      <c r="J3666" t="s">
        <v>111</v>
      </c>
      <c r="K3666" t="s">
        <v>202</v>
      </c>
      <c r="L3666">
        <v>10</v>
      </c>
      <c r="X3666" s="16"/>
      <c r="Y3666" t="s">
        <v>68</v>
      </c>
      <c r="Z3666">
        <v>10</v>
      </c>
      <c r="AA3666">
        <v>5</v>
      </c>
      <c r="AB3666">
        <v>4</v>
      </c>
      <c r="AC3666">
        <v>10</v>
      </c>
      <c r="AD3666" t="s">
        <v>128</v>
      </c>
      <c r="AE3666" s="16">
        <v>4</v>
      </c>
      <c r="AF3666" s="16">
        <v>1</v>
      </c>
      <c r="AG3666" s="16">
        <v>5</v>
      </c>
      <c r="AH3666" s="16">
        <v>4</v>
      </c>
      <c r="AI3666" s="16">
        <v>1</v>
      </c>
      <c r="AJ3666" s="16"/>
      <c r="AK3666">
        <v>9</v>
      </c>
      <c r="AL3666" s="16">
        <v>10</v>
      </c>
      <c r="AM3666" s="16">
        <v>7</v>
      </c>
      <c r="AN3666" s="16">
        <v>7</v>
      </c>
      <c r="AO3666" s="16">
        <v>7</v>
      </c>
      <c r="AP3666" s="16">
        <v>10</v>
      </c>
      <c r="AQ3666" s="16">
        <v>2</v>
      </c>
      <c r="AR3666" s="16">
        <v>1</v>
      </c>
      <c r="AS3666" s="16">
        <v>3</v>
      </c>
      <c r="AT3666" s="16">
        <v>4</v>
      </c>
      <c r="AU3666">
        <v>1</v>
      </c>
      <c r="AV3666">
        <v>0</v>
      </c>
      <c r="AW3666">
        <v>1</v>
      </c>
      <c r="AX3666">
        <v>1</v>
      </c>
      <c r="AY3666">
        <v>1</v>
      </c>
      <c r="AZ3666">
        <v>0</v>
      </c>
    </row>
    <row r="3667" spans="1:52" x14ac:dyDescent="0.35">
      <c r="A3667">
        <v>19327</v>
      </c>
      <c r="B3667" t="s">
        <v>69</v>
      </c>
      <c r="C3667" t="s">
        <v>74</v>
      </c>
      <c r="D3667" t="s">
        <v>68</v>
      </c>
      <c r="E3667" t="s">
        <v>75</v>
      </c>
      <c r="F3667" t="s">
        <v>198</v>
      </c>
      <c r="G3667" t="s">
        <v>95</v>
      </c>
      <c r="H3667" t="s">
        <v>97</v>
      </c>
      <c r="I3667" t="s">
        <v>203</v>
      </c>
      <c r="J3667" t="s">
        <v>110</v>
      </c>
      <c r="K3667" t="s">
        <v>202</v>
      </c>
      <c r="L3667">
        <v>10</v>
      </c>
      <c r="P3667">
        <v>10</v>
      </c>
      <c r="Q3667">
        <v>9</v>
      </c>
      <c r="R3667">
        <v>9</v>
      </c>
      <c r="S3667">
        <v>9</v>
      </c>
      <c r="T3667">
        <v>10</v>
      </c>
      <c r="U3667">
        <v>9</v>
      </c>
      <c r="V3667" t="s">
        <v>123</v>
      </c>
      <c r="X3667">
        <v>5</v>
      </c>
      <c r="Y3667" t="s">
        <v>69</v>
      </c>
      <c r="AB3667">
        <v>5</v>
      </c>
      <c r="AE3667" s="16"/>
      <c r="AF3667" s="16"/>
      <c r="AG3667" s="16"/>
      <c r="AH3667" s="16"/>
      <c r="AI3667" s="16"/>
      <c r="AJ3667" s="16"/>
      <c r="AL3667" s="16"/>
      <c r="AM3667" s="16"/>
      <c r="AN3667" s="16"/>
      <c r="AO3667" s="16"/>
      <c r="AP3667" s="16"/>
      <c r="AQ3667" s="16"/>
      <c r="AR3667" s="16"/>
      <c r="AS3667" s="16"/>
      <c r="AT3667" s="16"/>
      <c r="AU3667">
        <v>0</v>
      </c>
      <c r="AV3667">
        <v>0</v>
      </c>
      <c r="AW3667">
        <v>0</v>
      </c>
      <c r="AX3667">
        <v>0</v>
      </c>
      <c r="AY3667">
        <v>1</v>
      </c>
      <c r="AZ3667">
        <v>0</v>
      </c>
    </row>
    <row r="3668" spans="1:52" x14ac:dyDescent="0.35">
      <c r="A3668">
        <v>19330</v>
      </c>
      <c r="B3668" t="s">
        <v>69</v>
      </c>
      <c r="C3668" t="s">
        <v>74</v>
      </c>
      <c r="D3668" t="s">
        <v>68</v>
      </c>
      <c r="E3668" t="s">
        <v>82</v>
      </c>
      <c r="F3668" t="s">
        <v>200</v>
      </c>
      <c r="G3668" t="s">
        <v>94</v>
      </c>
      <c r="H3668" t="s">
        <v>98</v>
      </c>
      <c r="I3668" t="s">
        <v>205</v>
      </c>
      <c r="J3668" t="s">
        <v>111</v>
      </c>
      <c r="K3668" t="s">
        <v>202</v>
      </c>
      <c r="L3668">
        <v>9</v>
      </c>
      <c r="X3668" s="16"/>
      <c r="Y3668" t="s">
        <v>68</v>
      </c>
      <c r="Z3668">
        <v>9</v>
      </c>
      <c r="AA3668">
        <v>4</v>
      </c>
      <c r="AB3668">
        <v>4</v>
      </c>
      <c r="AC3668">
        <v>10</v>
      </c>
      <c r="AD3668" t="s">
        <v>128</v>
      </c>
      <c r="AE3668" s="16">
        <v>4</v>
      </c>
      <c r="AF3668" s="16">
        <v>2</v>
      </c>
      <c r="AG3668" s="16">
        <v>4</v>
      </c>
      <c r="AH3668" s="16">
        <v>4</v>
      </c>
      <c r="AI3668" s="16">
        <v>1</v>
      </c>
      <c r="AJ3668" s="16"/>
      <c r="AK3668">
        <v>9</v>
      </c>
      <c r="AL3668" s="16">
        <v>10</v>
      </c>
      <c r="AM3668" s="16">
        <v>7</v>
      </c>
      <c r="AN3668" s="16">
        <v>8</v>
      </c>
      <c r="AO3668" s="16">
        <v>10</v>
      </c>
      <c r="AP3668" s="16">
        <v>8</v>
      </c>
      <c r="AQ3668" s="16">
        <v>1</v>
      </c>
      <c r="AR3668" s="16">
        <v>3</v>
      </c>
      <c r="AS3668" s="16">
        <v>2</v>
      </c>
      <c r="AT3668" s="16">
        <v>4</v>
      </c>
      <c r="AU3668">
        <v>1</v>
      </c>
      <c r="AV3668">
        <v>1</v>
      </c>
      <c r="AW3668">
        <v>1</v>
      </c>
      <c r="AX3668">
        <v>0</v>
      </c>
      <c r="AY3668">
        <v>0</v>
      </c>
      <c r="AZ3668">
        <v>0</v>
      </c>
    </row>
    <row r="3669" spans="1:52" x14ac:dyDescent="0.35">
      <c r="A3669">
        <v>19332</v>
      </c>
      <c r="B3669" t="s">
        <v>69</v>
      </c>
      <c r="C3669" t="s">
        <v>74</v>
      </c>
      <c r="D3669" t="s">
        <v>68</v>
      </c>
      <c r="E3669" t="s">
        <v>81</v>
      </c>
      <c r="F3669" t="s">
        <v>198</v>
      </c>
      <c r="G3669" t="s">
        <v>94</v>
      </c>
      <c r="H3669" t="s">
        <v>99</v>
      </c>
      <c r="I3669" t="s">
        <v>199</v>
      </c>
      <c r="J3669" t="s">
        <v>110</v>
      </c>
      <c r="K3669" t="s">
        <v>204</v>
      </c>
      <c r="L3669">
        <v>8</v>
      </c>
      <c r="P3669">
        <v>6</v>
      </c>
      <c r="Q3669">
        <v>4</v>
      </c>
      <c r="R3669">
        <v>4</v>
      </c>
      <c r="S3669">
        <v>6</v>
      </c>
      <c r="T3669">
        <v>5</v>
      </c>
      <c r="U3669">
        <v>4</v>
      </c>
      <c r="V3669" t="s">
        <v>123</v>
      </c>
      <c r="X3669">
        <v>4</v>
      </c>
      <c r="Y3669" t="s">
        <v>69</v>
      </c>
      <c r="AB3669">
        <v>4</v>
      </c>
      <c r="AE3669" s="16"/>
      <c r="AF3669" s="16"/>
      <c r="AG3669" s="16"/>
      <c r="AH3669" s="16"/>
      <c r="AI3669" s="16"/>
      <c r="AJ3669" s="16"/>
      <c r="AL3669" s="16"/>
      <c r="AM3669" s="16"/>
      <c r="AN3669" s="16"/>
      <c r="AO3669" s="16"/>
      <c r="AP3669" s="16"/>
      <c r="AQ3669" s="16"/>
      <c r="AR3669" s="16"/>
      <c r="AS3669" s="16"/>
      <c r="AT3669" s="16"/>
      <c r="AU3669">
        <v>1</v>
      </c>
      <c r="AV3669">
        <v>0</v>
      </c>
      <c r="AW3669">
        <v>0</v>
      </c>
      <c r="AX3669">
        <v>0</v>
      </c>
      <c r="AY3669">
        <v>0</v>
      </c>
      <c r="AZ3669">
        <v>0</v>
      </c>
    </row>
    <row r="3670" spans="1:52" x14ac:dyDescent="0.35">
      <c r="A3670">
        <v>19337</v>
      </c>
      <c r="B3670" t="s">
        <v>69</v>
      </c>
      <c r="C3670" t="s">
        <v>74</v>
      </c>
      <c r="D3670" t="s">
        <v>68</v>
      </c>
      <c r="E3670" t="s">
        <v>83</v>
      </c>
      <c r="F3670" t="s">
        <v>198</v>
      </c>
      <c r="G3670" t="s">
        <v>96</v>
      </c>
      <c r="H3670" t="s">
        <v>99</v>
      </c>
      <c r="I3670" t="s">
        <v>199</v>
      </c>
      <c r="J3670" t="s">
        <v>111</v>
      </c>
      <c r="K3670" t="s">
        <v>204</v>
      </c>
      <c r="L3670">
        <v>9</v>
      </c>
      <c r="X3670" s="16"/>
      <c r="Y3670" t="s">
        <v>69</v>
      </c>
      <c r="AB3670">
        <v>4</v>
      </c>
      <c r="AE3670" s="16"/>
      <c r="AF3670" s="16"/>
      <c r="AG3670" s="16"/>
      <c r="AH3670" s="16"/>
      <c r="AI3670" s="16"/>
      <c r="AJ3670" s="16"/>
      <c r="AK3670">
        <v>10</v>
      </c>
      <c r="AL3670" s="16">
        <v>10</v>
      </c>
      <c r="AM3670" s="16">
        <v>9</v>
      </c>
      <c r="AN3670" s="16">
        <v>9</v>
      </c>
      <c r="AO3670" s="16">
        <v>10</v>
      </c>
      <c r="AP3670" s="16">
        <v>8</v>
      </c>
      <c r="AQ3670" s="16">
        <v>3</v>
      </c>
      <c r="AR3670" s="16">
        <v>1</v>
      </c>
      <c r="AS3670" s="16">
        <v>2</v>
      </c>
      <c r="AT3670" s="16">
        <v>4</v>
      </c>
      <c r="AU3670">
        <v>0</v>
      </c>
      <c r="AV3670">
        <v>0</v>
      </c>
      <c r="AW3670">
        <v>0</v>
      </c>
      <c r="AX3670">
        <v>0</v>
      </c>
      <c r="AY3670">
        <v>1</v>
      </c>
      <c r="AZ3670">
        <v>0</v>
      </c>
    </row>
    <row r="3671" spans="1:52" x14ac:dyDescent="0.35">
      <c r="A3671">
        <v>19340</v>
      </c>
      <c r="B3671" t="s">
        <v>69</v>
      </c>
      <c r="C3671" t="s">
        <v>74</v>
      </c>
      <c r="D3671" t="s">
        <v>68</v>
      </c>
      <c r="E3671" t="s">
        <v>85</v>
      </c>
      <c r="F3671" t="s">
        <v>196</v>
      </c>
      <c r="G3671" t="s">
        <v>95</v>
      </c>
      <c r="H3671" t="s">
        <v>98</v>
      </c>
      <c r="I3671" t="s">
        <v>197</v>
      </c>
      <c r="J3671" t="s">
        <v>111</v>
      </c>
      <c r="K3671" t="s">
        <v>202</v>
      </c>
      <c r="L3671">
        <v>8</v>
      </c>
      <c r="X3671" s="16"/>
      <c r="Y3671" t="s">
        <v>69</v>
      </c>
      <c r="AB3671">
        <v>4</v>
      </c>
      <c r="AE3671" s="16"/>
      <c r="AF3671" s="16"/>
      <c r="AG3671" s="16"/>
      <c r="AH3671" s="16"/>
      <c r="AI3671" s="16"/>
      <c r="AJ3671" s="16"/>
      <c r="AK3671">
        <v>7</v>
      </c>
      <c r="AL3671" s="16">
        <v>9</v>
      </c>
      <c r="AM3671" s="16">
        <v>8</v>
      </c>
      <c r="AN3671" s="16">
        <v>7</v>
      </c>
      <c r="AO3671" s="16">
        <v>9</v>
      </c>
      <c r="AP3671" s="16">
        <v>7</v>
      </c>
      <c r="AQ3671" s="16">
        <v>3</v>
      </c>
      <c r="AR3671" s="16">
        <v>4</v>
      </c>
      <c r="AS3671" s="16">
        <v>1</v>
      </c>
      <c r="AT3671" s="16">
        <v>2</v>
      </c>
      <c r="AU3671">
        <v>0</v>
      </c>
      <c r="AV3671">
        <v>1</v>
      </c>
      <c r="AW3671">
        <v>1</v>
      </c>
      <c r="AX3671">
        <v>0</v>
      </c>
      <c r="AY3671">
        <v>0</v>
      </c>
      <c r="AZ3671">
        <v>0</v>
      </c>
    </row>
    <row r="3672" spans="1:52" x14ac:dyDescent="0.35">
      <c r="A3672">
        <v>19341</v>
      </c>
      <c r="B3672" t="s">
        <v>69</v>
      </c>
      <c r="C3672" t="s">
        <v>74</v>
      </c>
      <c r="D3672" t="s">
        <v>68</v>
      </c>
      <c r="E3672" t="s">
        <v>84</v>
      </c>
      <c r="F3672" t="s">
        <v>196</v>
      </c>
      <c r="G3672" t="s">
        <v>95</v>
      </c>
      <c r="H3672" t="s">
        <v>98</v>
      </c>
      <c r="I3672" t="s">
        <v>209</v>
      </c>
      <c r="J3672" t="s">
        <v>110</v>
      </c>
      <c r="K3672" t="s">
        <v>202</v>
      </c>
      <c r="L3672">
        <v>9</v>
      </c>
      <c r="P3672">
        <v>9</v>
      </c>
      <c r="Q3672">
        <v>7</v>
      </c>
      <c r="R3672">
        <v>8</v>
      </c>
      <c r="S3672">
        <v>10</v>
      </c>
      <c r="T3672">
        <v>9</v>
      </c>
      <c r="U3672">
        <v>7</v>
      </c>
      <c r="V3672" t="s">
        <v>124</v>
      </c>
      <c r="X3672">
        <v>4</v>
      </c>
      <c r="Y3672" t="s">
        <v>69</v>
      </c>
      <c r="AB3672">
        <v>5</v>
      </c>
      <c r="AE3672" s="16"/>
      <c r="AF3672" s="16"/>
      <c r="AG3672" s="16"/>
      <c r="AH3672" s="16"/>
      <c r="AI3672" s="16"/>
      <c r="AJ3672" s="16"/>
      <c r="AL3672" s="16"/>
      <c r="AM3672" s="16"/>
      <c r="AN3672" s="16"/>
      <c r="AO3672" s="16"/>
      <c r="AP3672" s="16"/>
      <c r="AQ3672" s="16"/>
      <c r="AR3672" s="16"/>
      <c r="AS3672" s="16"/>
      <c r="AT3672" s="16"/>
      <c r="AU3672">
        <v>0</v>
      </c>
      <c r="AV3672">
        <v>0</v>
      </c>
      <c r="AW3672">
        <v>0</v>
      </c>
      <c r="AX3672">
        <v>0</v>
      </c>
      <c r="AY3672">
        <v>1</v>
      </c>
      <c r="AZ3672">
        <v>0</v>
      </c>
    </row>
    <row r="3673" spans="1:52" x14ac:dyDescent="0.35">
      <c r="A3673">
        <v>19342</v>
      </c>
      <c r="B3673" t="s">
        <v>69</v>
      </c>
      <c r="C3673" t="s">
        <v>74</v>
      </c>
      <c r="D3673" t="s">
        <v>68</v>
      </c>
      <c r="E3673" t="s">
        <v>86</v>
      </c>
      <c r="F3673" t="s">
        <v>208</v>
      </c>
      <c r="G3673" t="s">
        <v>96</v>
      </c>
      <c r="H3673" t="s">
        <v>97</v>
      </c>
      <c r="I3673" t="s">
        <v>203</v>
      </c>
      <c r="J3673" t="s">
        <v>111</v>
      </c>
      <c r="K3673" t="s">
        <v>202</v>
      </c>
      <c r="L3673">
        <v>10</v>
      </c>
      <c r="X3673" s="16"/>
      <c r="Y3673" t="s">
        <v>69</v>
      </c>
      <c r="AB3673">
        <v>4</v>
      </c>
      <c r="AE3673" s="16"/>
      <c r="AF3673" s="16"/>
      <c r="AG3673" s="16"/>
      <c r="AH3673" s="16"/>
      <c r="AI3673" s="16"/>
      <c r="AJ3673" s="16"/>
      <c r="AK3673">
        <v>9</v>
      </c>
      <c r="AL3673" s="16">
        <v>10</v>
      </c>
      <c r="AM3673" s="16">
        <v>9</v>
      </c>
      <c r="AN3673" s="16">
        <v>10</v>
      </c>
      <c r="AO3673" s="16">
        <v>7</v>
      </c>
      <c r="AP3673" s="16">
        <v>8</v>
      </c>
      <c r="AQ3673" s="16">
        <v>1</v>
      </c>
      <c r="AR3673" s="16">
        <v>4</v>
      </c>
      <c r="AS3673" s="16">
        <v>2</v>
      </c>
      <c r="AT3673" s="16">
        <v>3</v>
      </c>
      <c r="AU3673">
        <v>1</v>
      </c>
      <c r="AV3673">
        <v>1</v>
      </c>
      <c r="AW3673">
        <v>0</v>
      </c>
      <c r="AX3673">
        <v>1</v>
      </c>
      <c r="AY3673">
        <v>0</v>
      </c>
      <c r="AZ3673">
        <v>0</v>
      </c>
    </row>
    <row r="3674" spans="1:52" x14ac:dyDescent="0.35">
      <c r="A3674">
        <v>19343</v>
      </c>
      <c r="B3674" t="s">
        <v>69</v>
      </c>
      <c r="C3674" t="s">
        <v>74</v>
      </c>
      <c r="D3674" t="s">
        <v>68</v>
      </c>
      <c r="E3674" t="s">
        <v>83</v>
      </c>
      <c r="F3674" t="s">
        <v>198</v>
      </c>
      <c r="G3674" t="s">
        <v>96</v>
      </c>
      <c r="H3674" t="s">
        <v>98</v>
      </c>
      <c r="I3674" t="s">
        <v>209</v>
      </c>
      <c r="J3674" t="s">
        <v>111</v>
      </c>
      <c r="K3674" t="s">
        <v>116</v>
      </c>
      <c r="L3674">
        <v>6</v>
      </c>
      <c r="X3674" s="16"/>
      <c r="Y3674" t="s">
        <v>69</v>
      </c>
      <c r="AB3674">
        <v>3</v>
      </c>
      <c r="AE3674" s="16"/>
      <c r="AF3674" s="16"/>
      <c r="AG3674" s="16"/>
      <c r="AH3674" s="16"/>
      <c r="AI3674" s="16"/>
      <c r="AJ3674" s="16"/>
      <c r="AK3674">
        <v>6</v>
      </c>
      <c r="AL3674" s="16">
        <v>8</v>
      </c>
      <c r="AM3674" s="16">
        <v>9</v>
      </c>
      <c r="AN3674" s="16">
        <v>7</v>
      </c>
      <c r="AO3674" s="16">
        <v>8</v>
      </c>
      <c r="AP3674" s="16">
        <v>4</v>
      </c>
      <c r="AQ3674" s="16">
        <v>1</v>
      </c>
      <c r="AR3674" s="16">
        <v>3</v>
      </c>
      <c r="AS3674" s="16">
        <v>2</v>
      </c>
      <c r="AT3674" s="16">
        <v>4</v>
      </c>
      <c r="AU3674">
        <v>0</v>
      </c>
      <c r="AV3674">
        <v>1</v>
      </c>
      <c r="AW3674">
        <v>1</v>
      </c>
      <c r="AX3674">
        <v>1</v>
      </c>
      <c r="AY3674">
        <v>0</v>
      </c>
      <c r="AZ3674">
        <v>0</v>
      </c>
    </row>
    <row r="3675" spans="1:52" x14ac:dyDescent="0.35">
      <c r="A3675">
        <v>19344</v>
      </c>
      <c r="B3675" t="s">
        <v>69</v>
      </c>
      <c r="C3675" t="s">
        <v>74</v>
      </c>
      <c r="D3675" t="s">
        <v>68</v>
      </c>
      <c r="E3675" t="s">
        <v>79</v>
      </c>
      <c r="F3675" t="s">
        <v>200</v>
      </c>
      <c r="G3675" t="s">
        <v>96</v>
      </c>
      <c r="H3675" t="s">
        <v>98</v>
      </c>
      <c r="I3675" t="s">
        <v>203</v>
      </c>
      <c r="J3675" t="s">
        <v>110</v>
      </c>
      <c r="K3675" t="s">
        <v>202</v>
      </c>
      <c r="L3675">
        <v>9</v>
      </c>
      <c r="P3675">
        <v>9</v>
      </c>
      <c r="Q3675">
        <v>9</v>
      </c>
      <c r="R3675">
        <v>9</v>
      </c>
      <c r="S3675">
        <v>8</v>
      </c>
      <c r="T3675">
        <v>10</v>
      </c>
      <c r="U3675">
        <v>9</v>
      </c>
      <c r="V3675" t="s">
        <v>123</v>
      </c>
      <c r="X3675">
        <v>5</v>
      </c>
      <c r="Y3675" t="s">
        <v>68</v>
      </c>
      <c r="Z3675">
        <v>9</v>
      </c>
      <c r="AA3675">
        <v>5</v>
      </c>
      <c r="AB3675">
        <v>5</v>
      </c>
      <c r="AC3675">
        <v>8</v>
      </c>
      <c r="AD3675" t="s">
        <v>128</v>
      </c>
      <c r="AE3675" s="16">
        <v>3</v>
      </c>
      <c r="AF3675" s="16">
        <v>4</v>
      </c>
      <c r="AG3675" s="16">
        <v>3</v>
      </c>
      <c r="AH3675" s="16">
        <v>3</v>
      </c>
      <c r="AI3675" s="16">
        <v>1</v>
      </c>
      <c r="AJ3675" s="16"/>
      <c r="AL3675" s="16"/>
      <c r="AM3675" s="16"/>
      <c r="AN3675" s="16"/>
      <c r="AO3675" s="16"/>
      <c r="AP3675" s="16"/>
      <c r="AQ3675" s="16"/>
      <c r="AR3675" s="16"/>
      <c r="AS3675" s="16"/>
      <c r="AT3675" s="16"/>
      <c r="AU3675">
        <v>0</v>
      </c>
      <c r="AV3675">
        <v>1</v>
      </c>
      <c r="AW3675">
        <v>1</v>
      </c>
      <c r="AX3675">
        <v>1</v>
      </c>
      <c r="AY3675">
        <v>0</v>
      </c>
      <c r="AZ3675">
        <v>0</v>
      </c>
    </row>
    <row r="3676" spans="1:52" x14ac:dyDescent="0.35">
      <c r="A3676">
        <v>19346</v>
      </c>
      <c r="B3676" t="s">
        <v>69</v>
      </c>
      <c r="C3676" t="s">
        <v>74</v>
      </c>
      <c r="D3676" t="s">
        <v>68</v>
      </c>
      <c r="E3676" t="s">
        <v>86</v>
      </c>
      <c r="F3676" t="s">
        <v>92</v>
      </c>
      <c r="G3676" t="s">
        <v>95</v>
      </c>
      <c r="H3676" t="s">
        <v>101</v>
      </c>
      <c r="I3676" t="s">
        <v>203</v>
      </c>
      <c r="J3676" t="s">
        <v>111</v>
      </c>
      <c r="K3676" t="s">
        <v>204</v>
      </c>
      <c r="L3676">
        <v>9</v>
      </c>
      <c r="X3676" s="16"/>
      <c r="Y3676" t="s">
        <v>69</v>
      </c>
      <c r="AB3676">
        <v>5</v>
      </c>
      <c r="AE3676" s="16"/>
      <c r="AF3676" s="16"/>
      <c r="AG3676" s="16"/>
      <c r="AH3676" s="16"/>
      <c r="AI3676" s="16"/>
      <c r="AJ3676" s="16"/>
      <c r="AK3676">
        <v>8</v>
      </c>
      <c r="AL3676" s="16">
        <v>8</v>
      </c>
      <c r="AM3676" s="16">
        <v>9</v>
      </c>
      <c r="AN3676" s="16">
        <v>8</v>
      </c>
      <c r="AO3676" s="16">
        <v>8</v>
      </c>
      <c r="AP3676" s="16">
        <v>9</v>
      </c>
      <c r="AQ3676" s="16">
        <v>2</v>
      </c>
      <c r="AR3676" s="16">
        <v>1</v>
      </c>
      <c r="AS3676" s="16">
        <v>4</v>
      </c>
      <c r="AT3676" s="16">
        <v>3</v>
      </c>
      <c r="AU3676">
        <v>0</v>
      </c>
      <c r="AV3676">
        <v>1</v>
      </c>
      <c r="AW3676">
        <v>1</v>
      </c>
      <c r="AX3676">
        <v>1</v>
      </c>
      <c r="AY3676">
        <v>0</v>
      </c>
      <c r="AZ3676">
        <v>0</v>
      </c>
    </row>
    <row r="3677" spans="1:52" x14ac:dyDescent="0.35">
      <c r="A3677">
        <v>19350</v>
      </c>
      <c r="B3677" t="s">
        <v>69</v>
      </c>
      <c r="C3677" t="s">
        <v>74</v>
      </c>
      <c r="D3677" t="s">
        <v>68</v>
      </c>
      <c r="E3677" t="s">
        <v>75</v>
      </c>
      <c r="F3677" t="s">
        <v>198</v>
      </c>
      <c r="G3677" t="s">
        <v>94</v>
      </c>
      <c r="H3677" t="s">
        <v>98</v>
      </c>
      <c r="I3677" t="s">
        <v>199</v>
      </c>
      <c r="J3677" t="s">
        <v>111</v>
      </c>
      <c r="K3677" t="s">
        <v>117</v>
      </c>
      <c r="L3677">
        <v>3</v>
      </c>
      <c r="X3677" s="16"/>
      <c r="Y3677" t="s">
        <v>68</v>
      </c>
      <c r="Z3677">
        <v>2</v>
      </c>
      <c r="AA3677">
        <v>1</v>
      </c>
      <c r="AB3677">
        <v>4</v>
      </c>
      <c r="AC3677">
        <v>3</v>
      </c>
      <c r="AD3677" t="s">
        <v>128</v>
      </c>
      <c r="AE3677" s="16">
        <v>3</v>
      </c>
      <c r="AF3677" s="16">
        <v>3</v>
      </c>
      <c r="AG3677" s="16">
        <v>2</v>
      </c>
      <c r="AH3677" s="16">
        <v>3</v>
      </c>
      <c r="AI3677" s="16">
        <v>1</v>
      </c>
      <c r="AJ3677" s="16"/>
      <c r="AK3677">
        <v>4</v>
      </c>
      <c r="AL3677" s="16">
        <v>4</v>
      </c>
      <c r="AM3677" s="16">
        <v>2</v>
      </c>
      <c r="AN3677" s="16">
        <v>2</v>
      </c>
      <c r="AO3677" s="16">
        <v>7</v>
      </c>
      <c r="AP3677" s="16">
        <v>3</v>
      </c>
      <c r="AQ3677" s="16">
        <v>3</v>
      </c>
      <c r="AR3677" s="16">
        <v>2</v>
      </c>
      <c r="AS3677" s="16">
        <v>1</v>
      </c>
      <c r="AT3677" s="16">
        <v>4</v>
      </c>
      <c r="AU3677">
        <v>0</v>
      </c>
      <c r="AV3677">
        <v>0</v>
      </c>
      <c r="AW3677">
        <v>1</v>
      </c>
      <c r="AX3677">
        <v>0</v>
      </c>
      <c r="AY3677">
        <v>0</v>
      </c>
      <c r="AZ3677">
        <v>0</v>
      </c>
    </row>
    <row r="3678" spans="1:52" x14ac:dyDescent="0.35">
      <c r="A3678">
        <v>19351</v>
      </c>
      <c r="B3678" t="s">
        <v>69</v>
      </c>
      <c r="C3678" t="s">
        <v>74</v>
      </c>
      <c r="D3678" t="s">
        <v>68</v>
      </c>
      <c r="E3678" t="s">
        <v>78</v>
      </c>
      <c r="F3678" t="s">
        <v>198</v>
      </c>
      <c r="G3678" t="s">
        <v>96</v>
      </c>
      <c r="H3678" t="s">
        <v>98</v>
      </c>
      <c r="I3678" t="s">
        <v>205</v>
      </c>
      <c r="J3678" t="s">
        <v>111</v>
      </c>
      <c r="K3678" t="s">
        <v>204</v>
      </c>
      <c r="L3678">
        <v>10</v>
      </c>
      <c r="X3678" s="16"/>
      <c r="Y3678" t="s">
        <v>69</v>
      </c>
      <c r="AB3678">
        <v>4</v>
      </c>
      <c r="AE3678" s="16"/>
      <c r="AF3678" s="16"/>
      <c r="AG3678" s="16"/>
      <c r="AH3678" s="16"/>
      <c r="AI3678" s="16"/>
      <c r="AJ3678" s="16"/>
      <c r="AK3678">
        <v>10</v>
      </c>
      <c r="AL3678" s="16">
        <v>10</v>
      </c>
      <c r="AM3678" s="16">
        <v>9</v>
      </c>
      <c r="AN3678" s="16">
        <v>8</v>
      </c>
      <c r="AO3678" s="16">
        <v>10</v>
      </c>
      <c r="AP3678" s="16">
        <v>9</v>
      </c>
      <c r="AQ3678" s="16">
        <v>1</v>
      </c>
      <c r="AR3678" s="16">
        <v>4</v>
      </c>
      <c r="AS3678" s="16">
        <v>3</v>
      </c>
      <c r="AT3678" s="16">
        <v>2</v>
      </c>
      <c r="AU3678">
        <v>1</v>
      </c>
      <c r="AV3678">
        <v>0</v>
      </c>
      <c r="AW3678">
        <v>0</v>
      </c>
      <c r="AX3678">
        <v>0</v>
      </c>
      <c r="AY3678">
        <v>0</v>
      </c>
      <c r="AZ3678">
        <v>0</v>
      </c>
    </row>
    <row r="3679" spans="1:52" x14ac:dyDescent="0.35">
      <c r="A3679">
        <v>19353</v>
      </c>
      <c r="B3679" t="s">
        <v>69</v>
      </c>
      <c r="C3679" t="s">
        <v>74</v>
      </c>
      <c r="D3679" t="s">
        <v>68</v>
      </c>
      <c r="E3679" t="s">
        <v>85</v>
      </c>
      <c r="F3679" t="s">
        <v>198</v>
      </c>
      <c r="G3679" t="s">
        <v>94</v>
      </c>
      <c r="H3679" t="s">
        <v>99</v>
      </c>
      <c r="I3679" t="s">
        <v>207</v>
      </c>
      <c r="J3679" t="s">
        <v>110</v>
      </c>
      <c r="K3679" t="s">
        <v>204</v>
      </c>
      <c r="L3679">
        <v>9</v>
      </c>
      <c r="P3679">
        <v>9</v>
      </c>
      <c r="Q3679">
        <v>7</v>
      </c>
      <c r="R3679">
        <v>10</v>
      </c>
      <c r="S3679">
        <v>9</v>
      </c>
      <c r="T3679">
        <v>10</v>
      </c>
      <c r="U3679">
        <v>9</v>
      </c>
      <c r="V3679" t="s">
        <v>123</v>
      </c>
      <c r="X3679">
        <v>3</v>
      </c>
      <c r="Y3679" t="s">
        <v>69</v>
      </c>
      <c r="AB3679">
        <v>4</v>
      </c>
      <c r="AE3679" s="16"/>
      <c r="AF3679" s="16"/>
      <c r="AG3679" s="16"/>
      <c r="AH3679" s="16"/>
      <c r="AI3679" s="16"/>
      <c r="AJ3679" s="16"/>
      <c r="AL3679" s="16"/>
      <c r="AM3679" s="16"/>
      <c r="AN3679" s="16"/>
      <c r="AO3679" s="16"/>
      <c r="AP3679" s="16"/>
      <c r="AQ3679" s="16"/>
      <c r="AR3679" s="16"/>
      <c r="AS3679" s="16"/>
      <c r="AT3679" s="16"/>
      <c r="AU3679">
        <v>0</v>
      </c>
      <c r="AV3679">
        <v>1</v>
      </c>
      <c r="AW3679">
        <v>0</v>
      </c>
      <c r="AX3679">
        <v>1</v>
      </c>
      <c r="AY3679">
        <v>0</v>
      </c>
      <c r="AZ3679">
        <v>0</v>
      </c>
    </row>
    <row r="3680" spans="1:52" x14ac:dyDescent="0.35">
      <c r="A3680">
        <v>19355</v>
      </c>
      <c r="B3680" t="s">
        <v>69</v>
      </c>
      <c r="C3680" t="s">
        <v>74</v>
      </c>
      <c r="D3680" t="s">
        <v>68</v>
      </c>
      <c r="E3680" t="s">
        <v>85</v>
      </c>
      <c r="F3680" t="s">
        <v>196</v>
      </c>
      <c r="G3680" t="s">
        <v>96</v>
      </c>
      <c r="H3680" t="s">
        <v>97</v>
      </c>
      <c r="I3680" t="s">
        <v>201</v>
      </c>
      <c r="J3680" t="s">
        <v>110</v>
      </c>
      <c r="K3680" t="s">
        <v>116</v>
      </c>
      <c r="L3680">
        <v>3</v>
      </c>
      <c r="P3680">
        <v>1</v>
      </c>
      <c r="Q3680">
        <v>3</v>
      </c>
      <c r="R3680">
        <v>3</v>
      </c>
      <c r="S3680">
        <v>3</v>
      </c>
      <c r="T3680">
        <v>3</v>
      </c>
      <c r="U3680">
        <v>8</v>
      </c>
      <c r="V3680" t="s">
        <v>122</v>
      </c>
      <c r="X3680">
        <v>4</v>
      </c>
      <c r="Y3680" t="s">
        <v>68</v>
      </c>
      <c r="Z3680">
        <v>2</v>
      </c>
      <c r="AA3680">
        <v>3</v>
      </c>
      <c r="AB3680">
        <v>5</v>
      </c>
      <c r="AC3680">
        <v>5</v>
      </c>
      <c r="AD3680" t="s">
        <v>128</v>
      </c>
      <c r="AE3680" s="16">
        <v>4</v>
      </c>
      <c r="AF3680" s="16">
        <v>4</v>
      </c>
      <c r="AG3680" s="16">
        <v>4</v>
      </c>
      <c r="AH3680" s="16">
        <v>4</v>
      </c>
      <c r="AI3680" s="16">
        <v>2</v>
      </c>
      <c r="AJ3680" s="16"/>
      <c r="AL3680" s="16"/>
      <c r="AM3680" s="16"/>
      <c r="AN3680" s="16"/>
      <c r="AO3680" s="16"/>
      <c r="AP3680" s="16"/>
      <c r="AQ3680" s="16"/>
      <c r="AR3680" s="16"/>
      <c r="AS3680" s="16"/>
      <c r="AT3680" s="16"/>
      <c r="AU3680">
        <v>1</v>
      </c>
      <c r="AV3680">
        <v>0</v>
      </c>
      <c r="AW3680">
        <v>1</v>
      </c>
      <c r="AX3680">
        <v>1</v>
      </c>
      <c r="AY3680">
        <v>0</v>
      </c>
      <c r="AZ3680">
        <v>0</v>
      </c>
    </row>
    <row r="3681" spans="1:52" x14ac:dyDescent="0.35">
      <c r="A3681">
        <v>19359</v>
      </c>
      <c r="B3681" t="s">
        <v>69</v>
      </c>
      <c r="C3681" t="s">
        <v>74</v>
      </c>
      <c r="D3681" t="s">
        <v>68</v>
      </c>
      <c r="E3681" t="s">
        <v>82</v>
      </c>
      <c r="F3681" t="s">
        <v>200</v>
      </c>
      <c r="G3681" t="s">
        <v>95</v>
      </c>
      <c r="H3681" t="s">
        <v>98</v>
      </c>
      <c r="I3681" t="s">
        <v>205</v>
      </c>
      <c r="J3681" t="s">
        <v>111</v>
      </c>
      <c r="K3681" t="s">
        <v>204</v>
      </c>
      <c r="L3681">
        <v>6</v>
      </c>
      <c r="X3681" s="16"/>
      <c r="Y3681" t="s">
        <v>68</v>
      </c>
      <c r="Z3681">
        <v>7</v>
      </c>
      <c r="AA3681">
        <v>4</v>
      </c>
      <c r="AB3681">
        <v>5</v>
      </c>
      <c r="AC3681">
        <v>7</v>
      </c>
      <c r="AD3681" t="s">
        <v>128</v>
      </c>
      <c r="AE3681" s="16">
        <v>4</v>
      </c>
      <c r="AF3681" s="16">
        <v>3</v>
      </c>
      <c r="AG3681" s="16">
        <v>4</v>
      </c>
      <c r="AH3681" s="16">
        <v>4</v>
      </c>
      <c r="AI3681" s="16">
        <v>1</v>
      </c>
      <c r="AJ3681" s="16"/>
      <c r="AK3681">
        <v>5</v>
      </c>
      <c r="AL3681" s="16">
        <v>8</v>
      </c>
      <c r="AM3681" s="16">
        <v>2</v>
      </c>
      <c r="AN3681" s="16">
        <v>3</v>
      </c>
      <c r="AO3681" s="16">
        <v>8</v>
      </c>
      <c r="AP3681" s="16">
        <v>7</v>
      </c>
      <c r="AQ3681" s="16">
        <v>2</v>
      </c>
      <c r="AR3681" s="16">
        <v>1</v>
      </c>
      <c r="AS3681" s="16">
        <v>3</v>
      </c>
      <c r="AT3681" s="16">
        <v>4</v>
      </c>
      <c r="AU3681">
        <v>0</v>
      </c>
      <c r="AV3681">
        <v>1</v>
      </c>
      <c r="AW3681">
        <v>0</v>
      </c>
      <c r="AX3681">
        <v>0</v>
      </c>
      <c r="AY3681">
        <v>0</v>
      </c>
      <c r="AZ3681">
        <v>0</v>
      </c>
    </row>
    <row r="3682" spans="1:52" x14ac:dyDescent="0.35">
      <c r="A3682">
        <v>19362</v>
      </c>
      <c r="B3682" t="s">
        <v>69</v>
      </c>
      <c r="C3682" t="s">
        <v>74</v>
      </c>
      <c r="D3682" t="s">
        <v>68</v>
      </c>
      <c r="E3682" t="s">
        <v>80</v>
      </c>
      <c r="F3682" t="s">
        <v>208</v>
      </c>
      <c r="G3682" t="s">
        <v>96</v>
      </c>
      <c r="H3682" t="s">
        <v>98</v>
      </c>
      <c r="I3682" t="s">
        <v>197</v>
      </c>
      <c r="J3682" t="s">
        <v>111</v>
      </c>
      <c r="K3682" t="s">
        <v>202</v>
      </c>
      <c r="L3682">
        <v>10</v>
      </c>
      <c r="X3682" s="16"/>
      <c r="Y3682" t="s">
        <v>68</v>
      </c>
      <c r="Z3682">
        <v>10</v>
      </c>
      <c r="AA3682">
        <v>5</v>
      </c>
      <c r="AB3682">
        <v>5</v>
      </c>
      <c r="AC3682">
        <v>9</v>
      </c>
      <c r="AD3682" t="s">
        <v>128</v>
      </c>
      <c r="AE3682" s="16">
        <v>4</v>
      </c>
      <c r="AF3682" s="16">
        <v>5</v>
      </c>
      <c r="AG3682" s="16">
        <v>4</v>
      </c>
      <c r="AH3682" s="16">
        <v>5</v>
      </c>
      <c r="AI3682" s="16">
        <v>3</v>
      </c>
      <c r="AJ3682" s="16"/>
      <c r="AK3682">
        <v>10</v>
      </c>
      <c r="AL3682" s="16">
        <v>10</v>
      </c>
      <c r="AM3682" s="16">
        <v>7</v>
      </c>
      <c r="AN3682" s="16">
        <v>10</v>
      </c>
      <c r="AO3682" s="16">
        <v>8</v>
      </c>
      <c r="AP3682" s="16">
        <v>9</v>
      </c>
      <c r="AQ3682" s="16">
        <v>2</v>
      </c>
      <c r="AR3682" s="16">
        <v>1</v>
      </c>
      <c r="AS3682" s="16">
        <v>3</v>
      </c>
      <c r="AT3682" s="16">
        <v>4</v>
      </c>
      <c r="AU3682">
        <v>1</v>
      </c>
      <c r="AV3682">
        <v>1</v>
      </c>
      <c r="AW3682">
        <v>0</v>
      </c>
      <c r="AX3682">
        <v>1</v>
      </c>
      <c r="AY3682">
        <v>1</v>
      </c>
      <c r="AZ3682">
        <v>0</v>
      </c>
    </row>
    <row r="3683" spans="1:52" x14ac:dyDescent="0.35">
      <c r="A3683">
        <v>19364</v>
      </c>
      <c r="B3683" t="s">
        <v>69</v>
      </c>
      <c r="C3683" t="s">
        <v>74</v>
      </c>
      <c r="D3683" t="s">
        <v>68</v>
      </c>
      <c r="E3683" t="s">
        <v>78</v>
      </c>
      <c r="F3683" t="s">
        <v>198</v>
      </c>
      <c r="G3683" t="s">
        <v>95</v>
      </c>
      <c r="H3683" t="s">
        <v>97</v>
      </c>
      <c r="I3683" t="s">
        <v>206</v>
      </c>
      <c r="J3683" t="s">
        <v>110</v>
      </c>
      <c r="K3683" t="s">
        <v>116</v>
      </c>
      <c r="L3683">
        <v>9</v>
      </c>
      <c r="P3683">
        <v>9</v>
      </c>
      <c r="Q3683">
        <v>8</v>
      </c>
      <c r="R3683">
        <v>9</v>
      </c>
      <c r="S3683">
        <v>8</v>
      </c>
      <c r="T3683">
        <v>9</v>
      </c>
      <c r="U3683">
        <v>8</v>
      </c>
      <c r="V3683" t="s">
        <v>123</v>
      </c>
      <c r="X3683">
        <v>5</v>
      </c>
      <c r="Y3683" t="s">
        <v>69</v>
      </c>
      <c r="AB3683">
        <v>5</v>
      </c>
      <c r="AE3683" s="16"/>
      <c r="AF3683" s="16"/>
      <c r="AG3683" s="16"/>
      <c r="AH3683" s="16"/>
      <c r="AI3683" s="16"/>
      <c r="AJ3683" s="16"/>
      <c r="AL3683" s="16"/>
      <c r="AM3683" s="16"/>
      <c r="AN3683" s="16"/>
      <c r="AO3683" s="16"/>
      <c r="AP3683" s="16"/>
      <c r="AQ3683" s="16"/>
      <c r="AR3683" s="16"/>
      <c r="AS3683" s="16"/>
      <c r="AT3683" s="16"/>
      <c r="AU3683">
        <v>0</v>
      </c>
      <c r="AV3683">
        <v>0</v>
      </c>
      <c r="AW3683">
        <v>1</v>
      </c>
      <c r="AX3683">
        <v>1</v>
      </c>
      <c r="AY3683">
        <v>0</v>
      </c>
      <c r="AZ3683">
        <v>0</v>
      </c>
    </row>
    <row r="3684" spans="1:52" x14ac:dyDescent="0.35">
      <c r="A3684">
        <v>19365</v>
      </c>
      <c r="B3684" t="s">
        <v>69</v>
      </c>
      <c r="C3684" t="s">
        <v>74</v>
      </c>
      <c r="D3684" t="s">
        <v>68</v>
      </c>
      <c r="E3684" t="s">
        <v>85</v>
      </c>
      <c r="F3684" t="s">
        <v>196</v>
      </c>
      <c r="G3684" t="s">
        <v>94</v>
      </c>
      <c r="H3684" t="s">
        <v>99</v>
      </c>
      <c r="I3684" t="s">
        <v>205</v>
      </c>
      <c r="J3684" t="s">
        <v>111</v>
      </c>
      <c r="K3684" t="s">
        <v>204</v>
      </c>
      <c r="L3684">
        <v>9</v>
      </c>
      <c r="X3684" s="16"/>
      <c r="Y3684" t="s">
        <v>69</v>
      </c>
      <c r="AB3684">
        <v>4</v>
      </c>
      <c r="AE3684" s="16"/>
      <c r="AF3684" s="16"/>
      <c r="AG3684" s="16"/>
      <c r="AH3684" s="16"/>
      <c r="AI3684" s="16"/>
      <c r="AJ3684" s="16"/>
      <c r="AK3684">
        <v>9</v>
      </c>
      <c r="AL3684" s="16">
        <v>10</v>
      </c>
      <c r="AM3684" s="16">
        <v>9</v>
      </c>
      <c r="AN3684" s="16">
        <v>9</v>
      </c>
      <c r="AO3684" s="16">
        <v>8</v>
      </c>
      <c r="AP3684" s="16">
        <v>9</v>
      </c>
      <c r="AQ3684" s="16">
        <v>1</v>
      </c>
      <c r="AR3684" s="16">
        <v>4</v>
      </c>
      <c r="AS3684" s="16">
        <v>3</v>
      </c>
      <c r="AT3684" s="16">
        <v>2</v>
      </c>
      <c r="AU3684">
        <v>1</v>
      </c>
      <c r="AV3684">
        <v>1</v>
      </c>
      <c r="AW3684">
        <v>1</v>
      </c>
      <c r="AX3684">
        <v>1</v>
      </c>
      <c r="AY3684">
        <v>0</v>
      </c>
      <c r="AZ3684">
        <v>0</v>
      </c>
    </row>
    <row r="3685" spans="1:52" x14ac:dyDescent="0.35">
      <c r="A3685">
        <v>19372</v>
      </c>
      <c r="B3685" t="s">
        <v>69</v>
      </c>
      <c r="C3685" t="s">
        <v>74</v>
      </c>
      <c r="D3685" t="s">
        <v>68</v>
      </c>
      <c r="E3685" t="s">
        <v>82</v>
      </c>
      <c r="F3685" t="s">
        <v>198</v>
      </c>
      <c r="G3685" t="s">
        <v>94</v>
      </c>
      <c r="H3685" t="s">
        <v>99</v>
      </c>
      <c r="I3685" t="s">
        <v>197</v>
      </c>
      <c r="J3685" t="s">
        <v>111</v>
      </c>
      <c r="K3685" t="s">
        <v>202</v>
      </c>
      <c r="L3685">
        <v>10</v>
      </c>
      <c r="X3685" s="16"/>
      <c r="Y3685" t="s">
        <v>69</v>
      </c>
      <c r="AB3685">
        <v>5</v>
      </c>
      <c r="AE3685" s="16"/>
      <c r="AF3685" s="16"/>
      <c r="AG3685" s="16"/>
      <c r="AH3685" s="16"/>
      <c r="AI3685" s="16"/>
      <c r="AJ3685" s="16"/>
      <c r="AK3685">
        <v>9</v>
      </c>
      <c r="AL3685" s="16">
        <v>8</v>
      </c>
      <c r="AM3685" s="16">
        <v>10</v>
      </c>
      <c r="AN3685" s="16">
        <v>7</v>
      </c>
      <c r="AO3685" s="16">
        <v>7</v>
      </c>
      <c r="AP3685" s="16">
        <v>9</v>
      </c>
      <c r="AQ3685" s="16">
        <v>1</v>
      </c>
      <c r="AR3685" s="16">
        <v>4</v>
      </c>
      <c r="AS3685" s="16">
        <v>2</v>
      </c>
      <c r="AT3685" s="16">
        <v>3</v>
      </c>
      <c r="AU3685">
        <v>1</v>
      </c>
      <c r="AV3685">
        <v>1</v>
      </c>
      <c r="AW3685">
        <v>0</v>
      </c>
      <c r="AX3685">
        <v>0</v>
      </c>
      <c r="AY3685">
        <v>1</v>
      </c>
      <c r="AZ3685">
        <v>0</v>
      </c>
    </row>
    <row r="3686" spans="1:52" x14ac:dyDescent="0.35">
      <c r="A3686">
        <v>19373</v>
      </c>
      <c r="B3686" t="s">
        <v>69</v>
      </c>
      <c r="C3686" t="s">
        <v>74</v>
      </c>
      <c r="D3686" t="s">
        <v>68</v>
      </c>
      <c r="E3686" t="s">
        <v>78</v>
      </c>
      <c r="F3686" t="s">
        <v>198</v>
      </c>
      <c r="G3686" t="s">
        <v>96</v>
      </c>
      <c r="H3686" t="s">
        <v>97</v>
      </c>
      <c r="I3686" t="s">
        <v>207</v>
      </c>
      <c r="J3686" t="s">
        <v>111</v>
      </c>
      <c r="K3686" t="s">
        <v>116</v>
      </c>
      <c r="L3686">
        <v>9</v>
      </c>
      <c r="X3686" s="16"/>
      <c r="Y3686" t="s">
        <v>69</v>
      </c>
      <c r="AB3686">
        <v>5</v>
      </c>
      <c r="AE3686" s="16"/>
      <c r="AF3686" s="16"/>
      <c r="AG3686" s="16"/>
      <c r="AH3686" s="16"/>
      <c r="AI3686" s="16"/>
      <c r="AJ3686" s="16"/>
      <c r="AK3686">
        <v>10</v>
      </c>
      <c r="AL3686" s="16">
        <v>10</v>
      </c>
      <c r="AM3686" s="16">
        <v>10</v>
      </c>
      <c r="AN3686" s="16">
        <v>8</v>
      </c>
      <c r="AO3686" s="16">
        <v>9</v>
      </c>
      <c r="AP3686" s="16">
        <v>7</v>
      </c>
      <c r="AQ3686" s="16">
        <v>2</v>
      </c>
      <c r="AR3686" s="16">
        <v>1</v>
      </c>
      <c r="AS3686" s="16">
        <v>3</v>
      </c>
      <c r="AT3686" s="16">
        <v>4</v>
      </c>
      <c r="AU3686">
        <v>1</v>
      </c>
      <c r="AV3686">
        <v>0</v>
      </c>
      <c r="AW3686">
        <v>0</v>
      </c>
      <c r="AX3686">
        <v>1</v>
      </c>
      <c r="AY3686">
        <v>0</v>
      </c>
      <c r="AZ3686">
        <v>0</v>
      </c>
    </row>
    <row r="3687" spans="1:52" x14ac:dyDescent="0.35">
      <c r="A3687">
        <v>19374</v>
      </c>
      <c r="B3687" t="s">
        <v>69</v>
      </c>
      <c r="C3687" t="s">
        <v>74</v>
      </c>
      <c r="D3687" t="s">
        <v>68</v>
      </c>
      <c r="E3687" t="s">
        <v>79</v>
      </c>
      <c r="F3687" t="s">
        <v>198</v>
      </c>
      <c r="G3687" t="s">
        <v>95</v>
      </c>
      <c r="H3687" t="s">
        <v>98</v>
      </c>
      <c r="I3687" t="s">
        <v>205</v>
      </c>
      <c r="J3687" t="s">
        <v>111</v>
      </c>
      <c r="K3687" t="s">
        <v>204</v>
      </c>
      <c r="L3687">
        <v>10</v>
      </c>
      <c r="X3687" s="16"/>
      <c r="Y3687" t="s">
        <v>69</v>
      </c>
      <c r="AB3687">
        <v>4</v>
      </c>
      <c r="AE3687" s="16"/>
      <c r="AF3687" s="16"/>
      <c r="AG3687" s="16"/>
      <c r="AH3687" s="16"/>
      <c r="AI3687" s="16"/>
      <c r="AJ3687" s="16"/>
      <c r="AK3687">
        <v>9</v>
      </c>
      <c r="AL3687" s="16">
        <v>8</v>
      </c>
      <c r="AM3687" s="16">
        <v>7</v>
      </c>
      <c r="AN3687" s="16">
        <v>6</v>
      </c>
      <c r="AO3687" s="16">
        <v>9</v>
      </c>
      <c r="AP3687" s="16">
        <v>8</v>
      </c>
      <c r="AQ3687" s="16">
        <v>3</v>
      </c>
      <c r="AR3687" s="16">
        <v>2</v>
      </c>
      <c r="AS3687" s="16">
        <v>4</v>
      </c>
      <c r="AT3687" s="16">
        <v>1</v>
      </c>
      <c r="AU3687">
        <v>0</v>
      </c>
      <c r="AV3687">
        <v>0</v>
      </c>
      <c r="AW3687">
        <v>0</v>
      </c>
      <c r="AX3687">
        <v>1</v>
      </c>
      <c r="AY3687">
        <v>1</v>
      </c>
      <c r="AZ3687">
        <v>0</v>
      </c>
    </row>
    <row r="3688" spans="1:52" x14ac:dyDescent="0.35">
      <c r="A3688">
        <v>19375</v>
      </c>
      <c r="B3688" t="s">
        <v>69</v>
      </c>
      <c r="C3688" t="s">
        <v>74</v>
      </c>
      <c r="D3688" t="s">
        <v>68</v>
      </c>
      <c r="E3688" t="s">
        <v>78</v>
      </c>
      <c r="F3688" t="s">
        <v>208</v>
      </c>
      <c r="G3688" t="s">
        <v>93</v>
      </c>
      <c r="H3688" t="s">
        <v>99</v>
      </c>
      <c r="I3688" t="s">
        <v>209</v>
      </c>
      <c r="J3688" t="s">
        <v>111</v>
      </c>
      <c r="K3688" t="s">
        <v>204</v>
      </c>
      <c r="L3688">
        <v>9</v>
      </c>
      <c r="X3688" s="16"/>
      <c r="Y3688" t="s">
        <v>69</v>
      </c>
      <c r="AB3688">
        <v>5</v>
      </c>
      <c r="AE3688" s="16"/>
      <c r="AF3688" s="16"/>
      <c r="AG3688" s="16"/>
      <c r="AH3688" s="16"/>
      <c r="AI3688" s="16"/>
      <c r="AJ3688" s="16"/>
      <c r="AK3688">
        <v>10</v>
      </c>
      <c r="AL3688" s="16">
        <v>9</v>
      </c>
      <c r="AM3688" s="16">
        <v>8</v>
      </c>
      <c r="AN3688" s="16">
        <v>9</v>
      </c>
      <c r="AO3688" s="16">
        <v>10</v>
      </c>
      <c r="AP3688" s="16">
        <v>7</v>
      </c>
      <c r="AQ3688" s="16">
        <v>1</v>
      </c>
      <c r="AR3688" s="16">
        <v>3</v>
      </c>
      <c r="AS3688" s="16">
        <v>4</v>
      </c>
      <c r="AT3688" s="16">
        <v>2</v>
      </c>
      <c r="AU3688">
        <v>1</v>
      </c>
      <c r="AV3688">
        <v>0</v>
      </c>
      <c r="AW3688">
        <v>1</v>
      </c>
      <c r="AX3688">
        <v>0</v>
      </c>
      <c r="AY3688">
        <v>0</v>
      </c>
      <c r="AZ3688">
        <v>0</v>
      </c>
    </row>
    <row r="3689" spans="1:52" x14ac:dyDescent="0.35">
      <c r="A3689">
        <v>19382</v>
      </c>
      <c r="B3689" t="s">
        <v>69</v>
      </c>
      <c r="C3689" t="s">
        <v>74</v>
      </c>
      <c r="D3689" t="s">
        <v>68</v>
      </c>
      <c r="E3689" t="s">
        <v>86</v>
      </c>
      <c r="F3689" t="s">
        <v>198</v>
      </c>
      <c r="G3689" t="s">
        <v>95</v>
      </c>
      <c r="H3689" t="s">
        <v>97</v>
      </c>
      <c r="I3689" t="s">
        <v>205</v>
      </c>
      <c r="J3689" t="s">
        <v>110</v>
      </c>
      <c r="K3689" t="s">
        <v>116</v>
      </c>
      <c r="L3689">
        <v>9</v>
      </c>
      <c r="P3689">
        <v>9</v>
      </c>
      <c r="Q3689">
        <v>7</v>
      </c>
      <c r="R3689">
        <v>9</v>
      </c>
      <c r="S3689">
        <v>10</v>
      </c>
      <c r="T3689">
        <v>8</v>
      </c>
      <c r="U3689">
        <v>9</v>
      </c>
      <c r="V3689" t="s">
        <v>123</v>
      </c>
      <c r="X3689">
        <v>5</v>
      </c>
      <c r="Y3689" t="s">
        <v>68</v>
      </c>
      <c r="Z3689">
        <v>9</v>
      </c>
      <c r="AA3689">
        <v>5</v>
      </c>
      <c r="AB3689">
        <v>4</v>
      </c>
      <c r="AC3689">
        <v>10</v>
      </c>
      <c r="AD3689" t="s">
        <v>128</v>
      </c>
      <c r="AE3689" s="16">
        <v>2</v>
      </c>
      <c r="AF3689" s="16">
        <v>3</v>
      </c>
      <c r="AG3689" s="16">
        <v>3</v>
      </c>
      <c r="AH3689" s="16">
        <v>3</v>
      </c>
      <c r="AI3689" s="16">
        <v>1</v>
      </c>
      <c r="AJ3689" s="16"/>
      <c r="AL3689" s="16"/>
      <c r="AM3689" s="16"/>
      <c r="AN3689" s="16"/>
      <c r="AO3689" s="16"/>
      <c r="AP3689" s="16"/>
      <c r="AQ3689" s="16"/>
      <c r="AR3689" s="16"/>
      <c r="AS3689" s="16"/>
      <c r="AT3689" s="16"/>
      <c r="AU3689">
        <v>0</v>
      </c>
      <c r="AV3689">
        <v>0</v>
      </c>
      <c r="AW3689">
        <v>1</v>
      </c>
      <c r="AX3689">
        <v>1</v>
      </c>
      <c r="AY3689">
        <v>0</v>
      </c>
      <c r="AZ3689">
        <v>0</v>
      </c>
    </row>
    <row r="3690" spans="1:52" x14ac:dyDescent="0.35">
      <c r="A3690">
        <v>19389</v>
      </c>
      <c r="B3690" t="s">
        <v>69</v>
      </c>
      <c r="C3690" t="s">
        <v>74</v>
      </c>
      <c r="D3690" t="s">
        <v>68</v>
      </c>
      <c r="E3690" t="s">
        <v>85</v>
      </c>
      <c r="F3690" t="s">
        <v>196</v>
      </c>
      <c r="G3690" t="s">
        <v>96</v>
      </c>
      <c r="H3690" t="s">
        <v>97</v>
      </c>
      <c r="I3690" t="s">
        <v>199</v>
      </c>
      <c r="J3690" t="s">
        <v>111</v>
      </c>
      <c r="K3690" t="s">
        <v>204</v>
      </c>
      <c r="L3690">
        <v>7</v>
      </c>
      <c r="X3690" s="16"/>
      <c r="Y3690" t="s">
        <v>69</v>
      </c>
      <c r="AB3690">
        <v>5</v>
      </c>
      <c r="AE3690" s="16"/>
      <c r="AF3690" s="16"/>
      <c r="AG3690" s="16"/>
      <c r="AH3690" s="16"/>
      <c r="AI3690" s="16"/>
      <c r="AJ3690" s="16"/>
      <c r="AK3690">
        <v>6</v>
      </c>
      <c r="AL3690" s="16">
        <v>7</v>
      </c>
      <c r="AM3690" s="16">
        <v>7</v>
      </c>
      <c r="AN3690" s="16">
        <v>4</v>
      </c>
      <c r="AO3690" s="16">
        <v>6</v>
      </c>
      <c r="AP3690" s="16">
        <v>8</v>
      </c>
      <c r="AQ3690" s="16">
        <v>1</v>
      </c>
      <c r="AR3690" s="16">
        <v>4</v>
      </c>
      <c r="AS3690" s="16">
        <v>3</v>
      </c>
      <c r="AT3690" s="16">
        <v>2</v>
      </c>
      <c r="AU3690">
        <v>0</v>
      </c>
      <c r="AV3690">
        <v>0</v>
      </c>
      <c r="AW3690">
        <v>0</v>
      </c>
      <c r="AX3690">
        <v>0</v>
      </c>
      <c r="AY3690">
        <v>1</v>
      </c>
      <c r="AZ3690">
        <v>0</v>
      </c>
    </row>
    <row r="3691" spans="1:52" x14ac:dyDescent="0.35">
      <c r="A3691">
        <v>19390</v>
      </c>
      <c r="B3691" t="s">
        <v>69</v>
      </c>
      <c r="C3691" t="s">
        <v>74</v>
      </c>
      <c r="D3691" t="s">
        <v>68</v>
      </c>
      <c r="E3691" t="s">
        <v>83</v>
      </c>
      <c r="F3691" t="s">
        <v>200</v>
      </c>
      <c r="G3691" t="s">
        <v>95</v>
      </c>
      <c r="H3691" t="s">
        <v>98</v>
      </c>
      <c r="I3691" t="s">
        <v>206</v>
      </c>
      <c r="J3691" t="s">
        <v>111</v>
      </c>
      <c r="K3691" t="s">
        <v>202</v>
      </c>
      <c r="L3691">
        <v>10</v>
      </c>
      <c r="X3691" s="16"/>
      <c r="Y3691" t="s">
        <v>68</v>
      </c>
      <c r="Z3691">
        <v>9</v>
      </c>
      <c r="AA3691">
        <v>4</v>
      </c>
      <c r="AB3691">
        <v>4</v>
      </c>
      <c r="AC3691">
        <v>10</v>
      </c>
      <c r="AD3691" t="s">
        <v>128</v>
      </c>
      <c r="AE3691" s="16">
        <v>4</v>
      </c>
      <c r="AF3691" s="16">
        <v>4</v>
      </c>
      <c r="AG3691" s="16">
        <v>5</v>
      </c>
      <c r="AH3691" s="16">
        <v>4</v>
      </c>
      <c r="AI3691" s="16">
        <v>1</v>
      </c>
      <c r="AJ3691" s="16"/>
      <c r="AK3691">
        <v>9</v>
      </c>
      <c r="AL3691" s="16">
        <v>10</v>
      </c>
      <c r="AM3691" s="16">
        <v>8</v>
      </c>
      <c r="AN3691" s="16">
        <v>9</v>
      </c>
      <c r="AO3691" s="16">
        <v>8</v>
      </c>
      <c r="AP3691" s="16">
        <v>10</v>
      </c>
      <c r="AQ3691" s="16">
        <v>2</v>
      </c>
      <c r="AR3691" s="16">
        <v>4</v>
      </c>
      <c r="AS3691" s="16">
        <v>3</v>
      </c>
      <c r="AT3691" s="16">
        <v>1</v>
      </c>
      <c r="AU3691">
        <v>0</v>
      </c>
      <c r="AV3691">
        <v>0</v>
      </c>
      <c r="AW3691">
        <v>1</v>
      </c>
      <c r="AX3691">
        <v>1</v>
      </c>
      <c r="AY3691">
        <v>0</v>
      </c>
      <c r="AZ3691">
        <v>0</v>
      </c>
    </row>
    <row r="3692" spans="1:52" x14ac:dyDescent="0.35">
      <c r="A3692">
        <v>19393</v>
      </c>
      <c r="B3692" t="s">
        <v>69</v>
      </c>
      <c r="C3692" t="s">
        <v>74</v>
      </c>
      <c r="D3692" t="s">
        <v>68</v>
      </c>
      <c r="E3692" t="s">
        <v>76</v>
      </c>
      <c r="F3692" t="s">
        <v>196</v>
      </c>
      <c r="G3692" t="s">
        <v>96</v>
      </c>
      <c r="H3692" t="s">
        <v>97</v>
      </c>
      <c r="I3692" t="s">
        <v>203</v>
      </c>
      <c r="J3692" t="s">
        <v>111</v>
      </c>
      <c r="K3692" t="s">
        <v>204</v>
      </c>
      <c r="L3692">
        <v>10</v>
      </c>
      <c r="X3692" s="16"/>
      <c r="Y3692" t="s">
        <v>69</v>
      </c>
      <c r="AB3692">
        <v>5</v>
      </c>
      <c r="AE3692" s="16"/>
      <c r="AF3692" s="16"/>
      <c r="AG3692" s="16"/>
      <c r="AH3692" s="16"/>
      <c r="AI3692" s="16"/>
      <c r="AJ3692" s="16"/>
      <c r="AK3692">
        <v>9</v>
      </c>
      <c r="AL3692" s="16">
        <v>10</v>
      </c>
      <c r="AM3692" s="16">
        <v>8</v>
      </c>
      <c r="AN3692" s="16">
        <v>7</v>
      </c>
      <c r="AO3692" s="16">
        <v>10</v>
      </c>
      <c r="AP3692" s="16">
        <v>10</v>
      </c>
      <c r="AQ3692" s="16">
        <v>2</v>
      </c>
      <c r="AR3692" s="16">
        <v>4</v>
      </c>
      <c r="AS3692" s="16">
        <v>1</v>
      </c>
      <c r="AT3692" s="16">
        <v>3</v>
      </c>
      <c r="AU3692">
        <v>0</v>
      </c>
      <c r="AV3692">
        <v>1</v>
      </c>
      <c r="AW3692">
        <v>0</v>
      </c>
      <c r="AX3692">
        <v>1</v>
      </c>
      <c r="AY3692">
        <v>0</v>
      </c>
      <c r="AZ3692">
        <v>0</v>
      </c>
    </row>
    <row r="3693" spans="1:52" x14ac:dyDescent="0.35">
      <c r="A3693">
        <v>19397</v>
      </c>
      <c r="B3693" t="s">
        <v>69</v>
      </c>
      <c r="C3693" t="s">
        <v>74</v>
      </c>
      <c r="D3693" t="s">
        <v>68</v>
      </c>
      <c r="E3693" t="s">
        <v>86</v>
      </c>
      <c r="F3693" t="s">
        <v>198</v>
      </c>
      <c r="G3693" t="s">
        <v>94</v>
      </c>
      <c r="H3693" t="s">
        <v>99</v>
      </c>
      <c r="I3693" t="s">
        <v>199</v>
      </c>
      <c r="J3693" t="s">
        <v>111</v>
      </c>
      <c r="K3693" t="s">
        <v>116</v>
      </c>
      <c r="L3693">
        <v>7</v>
      </c>
      <c r="X3693" s="16"/>
      <c r="Y3693" t="s">
        <v>68</v>
      </c>
      <c r="Z3693">
        <v>8</v>
      </c>
      <c r="AA3693">
        <v>5</v>
      </c>
      <c r="AB3693">
        <v>5</v>
      </c>
      <c r="AC3693">
        <v>8</v>
      </c>
      <c r="AD3693" t="s">
        <v>128</v>
      </c>
      <c r="AE3693" s="16">
        <v>4</v>
      </c>
      <c r="AF3693" s="16">
        <v>4</v>
      </c>
      <c r="AG3693" s="16">
        <v>4</v>
      </c>
      <c r="AH3693" s="16">
        <v>5</v>
      </c>
      <c r="AI3693" s="16">
        <v>2</v>
      </c>
      <c r="AJ3693" s="16"/>
      <c r="AK3693">
        <v>8</v>
      </c>
      <c r="AL3693" s="16">
        <v>10</v>
      </c>
      <c r="AM3693" s="16">
        <v>9</v>
      </c>
      <c r="AN3693" s="16">
        <v>9</v>
      </c>
      <c r="AO3693" s="16">
        <v>10</v>
      </c>
      <c r="AP3693" s="16">
        <v>9</v>
      </c>
      <c r="AQ3693" s="16">
        <v>1</v>
      </c>
      <c r="AR3693" s="16">
        <v>2</v>
      </c>
      <c r="AS3693" s="16">
        <v>4</v>
      </c>
      <c r="AT3693" s="16">
        <v>3</v>
      </c>
      <c r="AU3693">
        <v>0</v>
      </c>
      <c r="AV3693">
        <v>0</v>
      </c>
      <c r="AW3693">
        <v>1</v>
      </c>
      <c r="AX3693">
        <v>0</v>
      </c>
      <c r="AY3693">
        <v>0</v>
      </c>
      <c r="AZ3693">
        <v>0</v>
      </c>
    </row>
    <row r="3694" spans="1:52" x14ac:dyDescent="0.35">
      <c r="A3694">
        <v>19398</v>
      </c>
      <c r="B3694" t="s">
        <v>69</v>
      </c>
      <c r="C3694" t="s">
        <v>74</v>
      </c>
      <c r="D3694" t="s">
        <v>68</v>
      </c>
      <c r="E3694" t="s">
        <v>76</v>
      </c>
      <c r="F3694" t="s">
        <v>198</v>
      </c>
      <c r="G3694" t="s">
        <v>96</v>
      </c>
      <c r="H3694" t="s">
        <v>98</v>
      </c>
      <c r="I3694" t="s">
        <v>199</v>
      </c>
      <c r="J3694" t="s">
        <v>111</v>
      </c>
      <c r="K3694" t="s">
        <v>117</v>
      </c>
      <c r="L3694">
        <v>10</v>
      </c>
      <c r="X3694" s="16"/>
      <c r="Y3694" t="s">
        <v>69</v>
      </c>
      <c r="AB3694">
        <v>4</v>
      </c>
      <c r="AE3694" s="16"/>
      <c r="AF3694" s="16"/>
      <c r="AG3694" s="16"/>
      <c r="AH3694" s="16"/>
      <c r="AI3694" s="16"/>
      <c r="AJ3694" s="16"/>
      <c r="AK3694">
        <v>9</v>
      </c>
      <c r="AL3694" s="16">
        <v>9</v>
      </c>
      <c r="AM3694" s="16">
        <v>9</v>
      </c>
      <c r="AN3694" s="16">
        <v>8</v>
      </c>
      <c r="AO3694" s="16">
        <v>8</v>
      </c>
      <c r="AP3694" s="16">
        <v>8</v>
      </c>
      <c r="AQ3694" s="16">
        <v>1</v>
      </c>
      <c r="AR3694" s="16">
        <v>3</v>
      </c>
      <c r="AS3694" s="16">
        <v>2</v>
      </c>
      <c r="AT3694" s="16">
        <v>4</v>
      </c>
      <c r="AU3694">
        <v>1</v>
      </c>
      <c r="AV3694">
        <v>0</v>
      </c>
      <c r="AW3694">
        <v>0</v>
      </c>
      <c r="AX3694">
        <v>0</v>
      </c>
      <c r="AY3694">
        <v>0</v>
      </c>
      <c r="AZ3694">
        <v>0</v>
      </c>
    </row>
    <row r="3695" spans="1:52" x14ac:dyDescent="0.35">
      <c r="A3695">
        <v>19399</v>
      </c>
      <c r="B3695" t="s">
        <v>69</v>
      </c>
      <c r="C3695" t="s">
        <v>74</v>
      </c>
      <c r="D3695" t="s">
        <v>68</v>
      </c>
      <c r="E3695" t="s">
        <v>77</v>
      </c>
      <c r="F3695" t="s">
        <v>200</v>
      </c>
      <c r="G3695" t="s">
        <v>95</v>
      </c>
      <c r="H3695" t="s">
        <v>98</v>
      </c>
      <c r="I3695" t="s">
        <v>201</v>
      </c>
      <c r="J3695" t="s">
        <v>111</v>
      </c>
      <c r="K3695" t="s">
        <v>202</v>
      </c>
      <c r="L3695">
        <v>7</v>
      </c>
      <c r="X3695" s="16"/>
      <c r="Y3695" t="s">
        <v>69</v>
      </c>
      <c r="AB3695">
        <v>3</v>
      </c>
      <c r="AE3695" s="16"/>
      <c r="AF3695" s="16"/>
      <c r="AG3695" s="16"/>
      <c r="AH3695" s="16"/>
      <c r="AI3695" s="16"/>
      <c r="AJ3695" s="16"/>
      <c r="AK3695">
        <v>5</v>
      </c>
      <c r="AL3695" s="16">
        <v>8</v>
      </c>
      <c r="AM3695" s="16">
        <v>7</v>
      </c>
      <c r="AN3695" s="16">
        <v>2</v>
      </c>
      <c r="AO3695" s="16">
        <v>3</v>
      </c>
      <c r="AP3695" s="16">
        <v>7</v>
      </c>
      <c r="AQ3695" s="16">
        <v>2</v>
      </c>
      <c r="AR3695" s="16">
        <v>4</v>
      </c>
      <c r="AS3695" s="16">
        <v>1</v>
      </c>
      <c r="AT3695" s="16">
        <v>3</v>
      </c>
      <c r="AU3695">
        <v>0</v>
      </c>
      <c r="AV3695">
        <v>0</v>
      </c>
      <c r="AW3695">
        <v>1</v>
      </c>
      <c r="AX3695">
        <v>1</v>
      </c>
      <c r="AY3695">
        <v>0</v>
      </c>
      <c r="AZ3695">
        <v>0</v>
      </c>
    </row>
    <row r="3696" spans="1:52" x14ac:dyDescent="0.35">
      <c r="A3696">
        <v>19401</v>
      </c>
      <c r="B3696" t="s">
        <v>69</v>
      </c>
      <c r="C3696" t="s">
        <v>74</v>
      </c>
      <c r="D3696" t="s">
        <v>68</v>
      </c>
      <c r="E3696" t="s">
        <v>80</v>
      </c>
      <c r="F3696" t="s">
        <v>198</v>
      </c>
      <c r="G3696" t="s">
        <v>96</v>
      </c>
      <c r="H3696" t="s">
        <v>99</v>
      </c>
      <c r="I3696" t="s">
        <v>199</v>
      </c>
      <c r="J3696" t="s">
        <v>110</v>
      </c>
      <c r="K3696" t="s">
        <v>116</v>
      </c>
      <c r="L3696">
        <v>6</v>
      </c>
      <c r="P3696">
        <v>5</v>
      </c>
      <c r="Q3696">
        <v>4</v>
      </c>
      <c r="R3696">
        <v>6</v>
      </c>
      <c r="S3696">
        <v>7</v>
      </c>
      <c r="T3696">
        <v>8</v>
      </c>
      <c r="U3696">
        <v>4</v>
      </c>
      <c r="V3696" t="s">
        <v>123</v>
      </c>
      <c r="X3696">
        <v>4</v>
      </c>
      <c r="Y3696" t="s">
        <v>69</v>
      </c>
      <c r="AB3696">
        <v>4</v>
      </c>
      <c r="AE3696" s="16"/>
      <c r="AF3696" s="16"/>
      <c r="AG3696" s="16"/>
      <c r="AH3696" s="16"/>
      <c r="AI3696" s="16"/>
      <c r="AJ3696" s="16"/>
      <c r="AL3696" s="16"/>
      <c r="AM3696" s="16"/>
      <c r="AN3696" s="16"/>
      <c r="AO3696" s="16"/>
      <c r="AP3696" s="16"/>
      <c r="AQ3696" s="16"/>
      <c r="AR3696" s="16"/>
      <c r="AS3696" s="16"/>
      <c r="AT3696" s="16"/>
      <c r="AU3696">
        <v>0</v>
      </c>
      <c r="AV3696">
        <v>1</v>
      </c>
      <c r="AW3696">
        <v>0</v>
      </c>
      <c r="AX3696">
        <v>0</v>
      </c>
      <c r="AY3696">
        <v>0</v>
      </c>
      <c r="AZ3696">
        <v>0</v>
      </c>
    </row>
    <row r="3697" spans="1:52" x14ac:dyDescent="0.35">
      <c r="A3697">
        <v>19403</v>
      </c>
      <c r="B3697" t="s">
        <v>69</v>
      </c>
      <c r="C3697" t="s">
        <v>74</v>
      </c>
      <c r="D3697" t="s">
        <v>68</v>
      </c>
      <c r="E3697" t="s">
        <v>83</v>
      </c>
      <c r="F3697" t="s">
        <v>198</v>
      </c>
      <c r="G3697" t="s">
        <v>93</v>
      </c>
      <c r="H3697" t="s">
        <v>99</v>
      </c>
      <c r="I3697" t="s">
        <v>203</v>
      </c>
      <c r="J3697" t="s">
        <v>110</v>
      </c>
      <c r="K3697" t="s">
        <v>204</v>
      </c>
      <c r="L3697">
        <v>10</v>
      </c>
      <c r="P3697">
        <v>10</v>
      </c>
      <c r="Q3697">
        <v>10</v>
      </c>
      <c r="R3697">
        <v>9</v>
      </c>
      <c r="S3697">
        <v>8</v>
      </c>
      <c r="T3697">
        <v>8</v>
      </c>
      <c r="U3697">
        <v>10</v>
      </c>
      <c r="V3697" t="s">
        <v>122</v>
      </c>
      <c r="X3697">
        <v>4</v>
      </c>
      <c r="Y3697" t="s">
        <v>68</v>
      </c>
      <c r="Z3697">
        <v>10</v>
      </c>
      <c r="AA3697">
        <v>5</v>
      </c>
      <c r="AB3697">
        <v>5</v>
      </c>
      <c r="AC3697">
        <v>9</v>
      </c>
      <c r="AD3697" t="s">
        <v>128</v>
      </c>
      <c r="AE3697" s="16">
        <v>2</v>
      </c>
      <c r="AF3697" s="16">
        <v>1</v>
      </c>
      <c r="AG3697" s="16">
        <v>3</v>
      </c>
      <c r="AH3697" s="16">
        <v>1</v>
      </c>
      <c r="AI3697" s="16">
        <v>1</v>
      </c>
      <c r="AJ3697" s="16"/>
      <c r="AL3697" s="16"/>
      <c r="AM3697" s="16"/>
      <c r="AN3697" s="16"/>
      <c r="AO3697" s="16"/>
      <c r="AP3697" s="16"/>
      <c r="AQ3697" s="16"/>
      <c r="AR3697" s="16"/>
      <c r="AS3697" s="16"/>
      <c r="AT3697" s="16"/>
      <c r="AU3697">
        <v>0</v>
      </c>
      <c r="AV3697">
        <v>1</v>
      </c>
      <c r="AW3697">
        <v>1</v>
      </c>
      <c r="AX3697">
        <v>1</v>
      </c>
      <c r="AY3697">
        <v>0</v>
      </c>
      <c r="AZ3697">
        <v>0</v>
      </c>
    </row>
    <row r="3698" spans="1:52" x14ac:dyDescent="0.35">
      <c r="A3698">
        <v>19404</v>
      </c>
      <c r="B3698" t="s">
        <v>69</v>
      </c>
      <c r="C3698" t="s">
        <v>74</v>
      </c>
      <c r="D3698" t="s">
        <v>68</v>
      </c>
      <c r="E3698" t="s">
        <v>85</v>
      </c>
      <c r="F3698" t="s">
        <v>196</v>
      </c>
      <c r="G3698" t="s">
        <v>94</v>
      </c>
      <c r="H3698" t="s">
        <v>99</v>
      </c>
      <c r="I3698" t="s">
        <v>197</v>
      </c>
      <c r="J3698" t="s">
        <v>111</v>
      </c>
      <c r="K3698" t="s">
        <v>204</v>
      </c>
      <c r="L3698">
        <v>9</v>
      </c>
      <c r="X3698" s="16"/>
      <c r="Y3698" t="s">
        <v>69</v>
      </c>
      <c r="AB3698">
        <v>4</v>
      </c>
      <c r="AE3698" s="16"/>
      <c r="AF3698" s="16"/>
      <c r="AG3698" s="16"/>
      <c r="AH3698" s="16"/>
      <c r="AI3698" s="16"/>
      <c r="AJ3698" s="16"/>
      <c r="AK3698">
        <v>10</v>
      </c>
      <c r="AL3698" s="16">
        <v>10</v>
      </c>
      <c r="AM3698" s="16">
        <v>9</v>
      </c>
      <c r="AN3698" s="16">
        <v>9</v>
      </c>
      <c r="AO3698" s="16">
        <v>7</v>
      </c>
      <c r="AP3698" s="16">
        <v>8</v>
      </c>
      <c r="AQ3698" s="16">
        <v>3</v>
      </c>
      <c r="AR3698" s="16">
        <v>2</v>
      </c>
      <c r="AS3698" s="16">
        <v>1</v>
      </c>
      <c r="AT3698" s="16">
        <v>4</v>
      </c>
      <c r="AU3698">
        <v>0</v>
      </c>
      <c r="AV3698">
        <v>0</v>
      </c>
      <c r="AW3698">
        <v>0</v>
      </c>
      <c r="AX3698">
        <v>1</v>
      </c>
      <c r="AY3698">
        <v>0</v>
      </c>
      <c r="AZ3698">
        <v>0</v>
      </c>
    </row>
    <row r="3699" spans="1:52" x14ac:dyDescent="0.35">
      <c r="A3699">
        <v>19411</v>
      </c>
      <c r="B3699" t="s">
        <v>69</v>
      </c>
      <c r="C3699" t="s">
        <v>74</v>
      </c>
      <c r="D3699" t="s">
        <v>68</v>
      </c>
      <c r="E3699" t="s">
        <v>81</v>
      </c>
      <c r="F3699" t="s">
        <v>196</v>
      </c>
      <c r="G3699" t="s">
        <v>96</v>
      </c>
      <c r="H3699" t="s">
        <v>98</v>
      </c>
      <c r="I3699" t="s">
        <v>197</v>
      </c>
      <c r="J3699" t="s">
        <v>111</v>
      </c>
      <c r="K3699" t="s">
        <v>116</v>
      </c>
      <c r="L3699">
        <v>6</v>
      </c>
      <c r="X3699" s="16"/>
      <c r="Y3699" t="s">
        <v>68</v>
      </c>
      <c r="Z3699">
        <v>4</v>
      </c>
      <c r="AA3699">
        <v>4</v>
      </c>
      <c r="AB3699">
        <v>4</v>
      </c>
      <c r="AC3699">
        <v>6</v>
      </c>
      <c r="AD3699" t="s">
        <v>128</v>
      </c>
      <c r="AE3699" s="16">
        <v>4</v>
      </c>
      <c r="AF3699" s="16">
        <v>5</v>
      </c>
      <c r="AG3699" s="16">
        <v>4</v>
      </c>
      <c r="AH3699" s="16">
        <v>4</v>
      </c>
      <c r="AI3699" s="16">
        <v>1</v>
      </c>
      <c r="AJ3699" s="16"/>
      <c r="AK3699">
        <v>3</v>
      </c>
      <c r="AL3699" s="16">
        <v>4</v>
      </c>
      <c r="AM3699" s="16">
        <v>7</v>
      </c>
      <c r="AN3699" s="16">
        <v>3</v>
      </c>
      <c r="AO3699" s="16">
        <v>6</v>
      </c>
      <c r="AP3699" s="16">
        <v>6</v>
      </c>
      <c r="AQ3699" s="16">
        <v>4</v>
      </c>
      <c r="AR3699" s="16">
        <v>2</v>
      </c>
      <c r="AS3699" s="16">
        <v>3</v>
      </c>
      <c r="AT3699" s="16">
        <v>1</v>
      </c>
      <c r="AU3699">
        <v>1</v>
      </c>
      <c r="AV3699">
        <v>0</v>
      </c>
      <c r="AW3699">
        <v>0</v>
      </c>
      <c r="AX3699">
        <v>1</v>
      </c>
      <c r="AY3699">
        <v>1</v>
      </c>
      <c r="AZ3699">
        <v>0</v>
      </c>
    </row>
    <row r="3700" spans="1:52" x14ac:dyDescent="0.35">
      <c r="A3700">
        <v>19413</v>
      </c>
      <c r="B3700" t="s">
        <v>69</v>
      </c>
      <c r="C3700" t="s">
        <v>74</v>
      </c>
      <c r="D3700" t="s">
        <v>68</v>
      </c>
      <c r="E3700" t="s">
        <v>83</v>
      </c>
      <c r="F3700" t="s">
        <v>196</v>
      </c>
      <c r="G3700" t="s">
        <v>94</v>
      </c>
      <c r="H3700" t="s">
        <v>99</v>
      </c>
      <c r="I3700" t="s">
        <v>203</v>
      </c>
      <c r="J3700" t="s">
        <v>111</v>
      </c>
      <c r="K3700" t="s">
        <v>204</v>
      </c>
      <c r="L3700">
        <v>9</v>
      </c>
      <c r="X3700" s="16"/>
      <c r="Y3700" t="s">
        <v>69</v>
      </c>
      <c r="AB3700">
        <v>5</v>
      </c>
      <c r="AE3700" s="16"/>
      <c r="AF3700" s="16"/>
      <c r="AG3700" s="16"/>
      <c r="AH3700" s="16"/>
      <c r="AI3700" s="16"/>
      <c r="AJ3700" s="16"/>
      <c r="AK3700">
        <v>8</v>
      </c>
      <c r="AL3700" s="16">
        <v>10</v>
      </c>
      <c r="AM3700" s="16">
        <v>10</v>
      </c>
      <c r="AN3700" s="16">
        <v>7</v>
      </c>
      <c r="AO3700" s="16">
        <v>10</v>
      </c>
      <c r="AP3700" s="16">
        <v>7</v>
      </c>
      <c r="AQ3700" s="16">
        <v>1</v>
      </c>
      <c r="AR3700" s="16">
        <v>2</v>
      </c>
      <c r="AS3700" s="16">
        <v>3</v>
      </c>
      <c r="AT3700" s="16">
        <v>4</v>
      </c>
      <c r="AU3700">
        <v>1</v>
      </c>
      <c r="AV3700">
        <v>0</v>
      </c>
      <c r="AW3700">
        <v>0</v>
      </c>
      <c r="AX3700">
        <v>0</v>
      </c>
      <c r="AY3700">
        <v>0</v>
      </c>
      <c r="AZ3700">
        <v>0</v>
      </c>
    </row>
    <row r="3701" spans="1:52" x14ac:dyDescent="0.35">
      <c r="A3701">
        <v>19415</v>
      </c>
      <c r="B3701" t="s">
        <v>69</v>
      </c>
      <c r="C3701" t="s">
        <v>74</v>
      </c>
      <c r="D3701" t="s">
        <v>68</v>
      </c>
      <c r="E3701" t="s">
        <v>83</v>
      </c>
      <c r="F3701" t="s">
        <v>200</v>
      </c>
      <c r="G3701" t="s">
        <v>96</v>
      </c>
      <c r="H3701" t="s">
        <v>98</v>
      </c>
      <c r="I3701" t="s">
        <v>203</v>
      </c>
      <c r="J3701" t="s">
        <v>112</v>
      </c>
      <c r="K3701" t="s">
        <v>202</v>
      </c>
      <c r="L3701">
        <v>9</v>
      </c>
      <c r="X3701" s="16"/>
      <c r="Y3701" t="s">
        <v>69</v>
      </c>
      <c r="AB3701">
        <v>4</v>
      </c>
      <c r="AE3701" s="16"/>
      <c r="AF3701" s="16"/>
      <c r="AG3701" s="16"/>
      <c r="AH3701" s="16"/>
      <c r="AI3701" s="16"/>
      <c r="AJ3701" s="16"/>
      <c r="AK3701">
        <v>8</v>
      </c>
      <c r="AL3701" s="16">
        <v>9</v>
      </c>
      <c r="AM3701" s="16">
        <v>10</v>
      </c>
      <c r="AN3701" s="16">
        <v>8</v>
      </c>
      <c r="AO3701" s="16">
        <v>7</v>
      </c>
      <c r="AP3701" s="16">
        <v>7</v>
      </c>
      <c r="AQ3701" s="16">
        <v>4</v>
      </c>
      <c r="AR3701" s="16">
        <v>3</v>
      </c>
      <c r="AS3701" s="16">
        <v>2</v>
      </c>
      <c r="AT3701" s="16">
        <v>1</v>
      </c>
      <c r="AU3701">
        <v>0</v>
      </c>
      <c r="AV3701">
        <v>1</v>
      </c>
      <c r="AW3701">
        <v>1</v>
      </c>
      <c r="AX3701">
        <v>1</v>
      </c>
      <c r="AY3701">
        <v>0</v>
      </c>
      <c r="AZ3701">
        <v>0</v>
      </c>
    </row>
    <row r="3702" spans="1:52" x14ac:dyDescent="0.35">
      <c r="A3702">
        <v>19417</v>
      </c>
      <c r="B3702" t="s">
        <v>69</v>
      </c>
      <c r="C3702" t="s">
        <v>74</v>
      </c>
      <c r="D3702" t="s">
        <v>68</v>
      </c>
      <c r="E3702" t="s">
        <v>76</v>
      </c>
      <c r="F3702" t="s">
        <v>208</v>
      </c>
      <c r="G3702" t="s">
        <v>96</v>
      </c>
      <c r="H3702" t="s">
        <v>97</v>
      </c>
      <c r="I3702" t="s">
        <v>203</v>
      </c>
      <c r="J3702" t="s">
        <v>110</v>
      </c>
      <c r="K3702" t="s">
        <v>116</v>
      </c>
      <c r="L3702">
        <v>9</v>
      </c>
      <c r="P3702">
        <v>9</v>
      </c>
      <c r="Q3702">
        <v>10</v>
      </c>
      <c r="R3702">
        <v>9</v>
      </c>
      <c r="S3702">
        <v>10</v>
      </c>
      <c r="T3702">
        <v>10</v>
      </c>
      <c r="U3702">
        <v>10</v>
      </c>
      <c r="V3702" t="s">
        <v>122</v>
      </c>
      <c r="X3702">
        <v>3</v>
      </c>
      <c r="Y3702" t="s">
        <v>69</v>
      </c>
      <c r="AB3702">
        <v>4</v>
      </c>
      <c r="AE3702" s="16"/>
      <c r="AF3702" s="16"/>
      <c r="AG3702" s="16"/>
      <c r="AH3702" s="16"/>
      <c r="AI3702" s="16"/>
      <c r="AJ3702" s="16"/>
      <c r="AL3702" s="16"/>
      <c r="AM3702" s="16"/>
      <c r="AN3702" s="16"/>
      <c r="AO3702" s="16"/>
      <c r="AP3702" s="16"/>
      <c r="AQ3702" s="16"/>
      <c r="AR3702" s="16"/>
      <c r="AS3702" s="16"/>
      <c r="AT3702" s="16"/>
      <c r="AU3702">
        <v>1</v>
      </c>
      <c r="AV3702">
        <v>1</v>
      </c>
      <c r="AW3702">
        <v>1</v>
      </c>
      <c r="AX3702">
        <v>0</v>
      </c>
      <c r="AY3702">
        <v>0</v>
      </c>
      <c r="AZ3702">
        <v>0</v>
      </c>
    </row>
    <row r="3703" spans="1:52" x14ac:dyDescent="0.35">
      <c r="A3703">
        <v>19418</v>
      </c>
      <c r="B3703" t="s">
        <v>69</v>
      </c>
      <c r="C3703" t="s">
        <v>74</v>
      </c>
      <c r="D3703" t="s">
        <v>68</v>
      </c>
      <c r="E3703" t="s">
        <v>75</v>
      </c>
      <c r="F3703" t="s">
        <v>198</v>
      </c>
      <c r="G3703" t="s">
        <v>96</v>
      </c>
      <c r="H3703" t="s">
        <v>97</v>
      </c>
      <c r="I3703" t="s">
        <v>201</v>
      </c>
      <c r="J3703" t="s">
        <v>111</v>
      </c>
      <c r="K3703" t="s">
        <v>116</v>
      </c>
      <c r="L3703">
        <v>7</v>
      </c>
      <c r="X3703" s="16"/>
      <c r="Y3703" t="s">
        <v>69</v>
      </c>
      <c r="AB3703">
        <v>4</v>
      </c>
      <c r="AE3703" s="16"/>
      <c r="AF3703" s="16"/>
      <c r="AG3703" s="16"/>
      <c r="AH3703" s="16"/>
      <c r="AI3703" s="16"/>
      <c r="AJ3703" s="16"/>
      <c r="AK3703">
        <v>7</v>
      </c>
      <c r="AL3703" s="16">
        <v>10</v>
      </c>
      <c r="AM3703" s="16">
        <v>6</v>
      </c>
      <c r="AN3703" s="16">
        <v>7</v>
      </c>
      <c r="AO3703" s="16">
        <v>6</v>
      </c>
      <c r="AP3703" s="16">
        <v>7</v>
      </c>
      <c r="AQ3703" s="16">
        <v>2</v>
      </c>
      <c r="AR3703" s="16">
        <v>4</v>
      </c>
      <c r="AS3703" s="16">
        <v>3</v>
      </c>
      <c r="AT3703" s="16">
        <v>1</v>
      </c>
      <c r="AU3703">
        <v>1</v>
      </c>
      <c r="AV3703">
        <v>0</v>
      </c>
      <c r="AW3703">
        <v>0</v>
      </c>
      <c r="AX3703">
        <v>0</v>
      </c>
      <c r="AY3703">
        <v>0</v>
      </c>
      <c r="AZ3703">
        <v>0</v>
      </c>
    </row>
    <row r="3704" spans="1:52" x14ac:dyDescent="0.35">
      <c r="A3704">
        <v>19419</v>
      </c>
      <c r="B3704" t="s">
        <v>69</v>
      </c>
      <c r="C3704" t="s">
        <v>74</v>
      </c>
      <c r="D3704" t="s">
        <v>68</v>
      </c>
      <c r="E3704" t="s">
        <v>86</v>
      </c>
      <c r="F3704" t="s">
        <v>92</v>
      </c>
      <c r="G3704" t="s">
        <v>96</v>
      </c>
      <c r="H3704" t="s">
        <v>98</v>
      </c>
      <c r="I3704" t="s">
        <v>206</v>
      </c>
      <c r="J3704" t="s">
        <v>110</v>
      </c>
      <c r="K3704" t="s">
        <v>204</v>
      </c>
      <c r="L3704">
        <v>10</v>
      </c>
      <c r="P3704">
        <v>8</v>
      </c>
      <c r="Q3704">
        <v>9</v>
      </c>
      <c r="R3704">
        <v>9</v>
      </c>
      <c r="S3704">
        <v>9</v>
      </c>
      <c r="T3704">
        <v>10</v>
      </c>
      <c r="U3704">
        <v>9</v>
      </c>
      <c r="V3704" t="s">
        <v>123</v>
      </c>
      <c r="X3704">
        <v>4</v>
      </c>
      <c r="Y3704" t="s">
        <v>68</v>
      </c>
      <c r="Z3704">
        <v>9</v>
      </c>
      <c r="AA3704">
        <v>5</v>
      </c>
      <c r="AB3704">
        <v>5</v>
      </c>
      <c r="AC3704">
        <v>10</v>
      </c>
      <c r="AD3704" t="s">
        <v>128</v>
      </c>
      <c r="AE3704" s="16">
        <v>5</v>
      </c>
      <c r="AF3704" s="16">
        <v>4</v>
      </c>
      <c r="AG3704" s="16">
        <v>4</v>
      </c>
      <c r="AH3704" s="16">
        <v>5</v>
      </c>
      <c r="AI3704" s="16">
        <v>1</v>
      </c>
      <c r="AJ3704" s="16"/>
      <c r="AL3704" s="16"/>
      <c r="AM3704" s="16"/>
      <c r="AN3704" s="16"/>
      <c r="AO3704" s="16"/>
      <c r="AP3704" s="16"/>
      <c r="AQ3704" s="16"/>
      <c r="AR3704" s="16"/>
      <c r="AS3704" s="16"/>
      <c r="AT3704" s="16"/>
      <c r="AU3704">
        <v>0</v>
      </c>
      <c r="AV3704">
        <v>0</v>
      </c>
      <c r="AW3704">
        <v>1</v>
      </c>
      <c r="AX3704">
        <v>1</v>
      </c>
      <c r="AY3704">
        <v>0</v>
      </c>
      <c r="AZ3704">
        <v>0</v>
      </c>
    </row>
    <row r="3705" spans="1:52" x14ac:dyDescent="0.35">
      <c r="A3705">
        <v>19421</v>
      </c>
      <c r="B3705" t="s">
        <v>69</v>
      </c>
      <c r="C3705" t="s">
        <v>74</v>
      </c>
      <c r="D3705" t="s">
        <v>68</v>
      </c>
      <c r="E3705" t="s">
        <v>85</v>
      </c>
      <c r="F3705" t="s">
        <v>198</v>
      </c>
      <c r="G3705" t="s">
        <v>95</v>
      </c>
      <c r="H3705" t="s">
        <v>99</v>
      </c>
      <c r="I3705" t="s">
        <v>197</v>
      </c>
      <c r="J3705" t="s">
        <v>111</v>
      </c>
      <c r="K3705" t="s">
        <v>116</v>
      </c>
      <c r="L3705">
        <v>8</v>
      </c>
      <c r="X3705" s="16"/>
      <c r="Y3705" t="s">
        <v>69</v>
      </c>
      <c r="AB3705">
        <v>5</v>
      </c>
      <c r="AE3705" s="16"/>
      <c r="AF3705" s="16"/>
      <c r="AG3705" s="16"/>
      <c r="AH3705" s="16"/>
      <c r="AI3705" s="16"/>
      <c r="AJ3705" s="16"/>
      <c r="AK3705">
        <v>10</v>
      </c>
      <c r="AL3705" s="16">
        <v>10</v>
      </c>
      <c r="AM3705" s="16">
        <v>9</v>
      </c>
      <c r="AN3705" s="16">
        <v>7</v>
      </c>
      <c r="AO3705" s="16">
        <v>8</v>
      </c>
      <c r="AP3705" s="16">
        <v>9</v>
      </c>
      <c r="AQ3705" s="16">
        <v>1</v>
      </c>
      <c r="AR3705" s="16">
        <v>3</v>
      </c>
      <c r="AS3705" s="16">
        <v>2</v>
      </c>
      <c r="AT3705" s="16">
        <v>4</v>
      </c>
      <c r="AU3705">
        <v>0</v>
      </c>
      <c r="AV3705">
        <v>1</v>
      </c>
      <c r="AW3705">
        <v>1</v>
      </c>
      <c r="AX3705">
        <v>0</v>
      </c>
      <c r="AY3705">
        <v>1</v>
      </c>
      <c r="AZ3705">
        <v>0</v>
      </c>
    </row>
    <row r="3706" spans="1:52" x14ac:dyDescent="0.35">
      <c r="A3706">
        <v>19424</v>
      </c>
      <c r="B3706" t="s">
        <v>69</v>
      </c>
      <c r="C3706" t="s">
        <v>74</v>
      </c>
      <c r="D3706" t="s">
        <v>68</v>
      </c>
      <c r="E3706" t="s">
        <v>82</v>
      </c>
      <c r="F3706" t="s">
        <v>208</v>
      </c>
      <c r="G3706" t="s">
        <v>93</v>
      </c>
      <c r="H3706" t="s">
        <v>99</v>
      </c>
      <c r="I3706" t="s">
        <v>209</v>
      </c>
      <c r="J3706" t="s">
        <v>111</v>
      </c>
      <c r="K3706" t="s">
        <v>116</v>
      </c>
      <c r="L3706">
        <v>9</v>
      </c>
      <c r="X3706" s="16"/>
      <c r="Y3706" t="s">
        <v>68</v>
      </c>
      <c r="Z3706">
        <v>7</v>
      </c>
      <c r="AA3706">
        <v>2</v>
      </c>
      <c r="AB3706">
        <v>4</v>
      </c>
      <c r="AC3706">
        <v>9</v>
      </c>
      <c r="AD3706" t="s">
        <v>128</v>
      </c>
      <c r="AE3706" s="16">
        <v>3</v>
      </c>
      <c r="AF3706" s="16">
        <v>5</v>
      </c>
      <c r="AG3706" s="16">
        <v>4</v>
      </c>
      <c r="AH3706" s="16">
        <v>4</v>
      </c>
      <c r="AI3706" s="16">
        <v>4</v>
      </c>
      <c r="AJ3706" s="16"/>
      <c r="AK3706">
        <v>10</v>
      </c>
      <c r="AL3706" s="16">
        <v>10</v>
      </c>
      <c r="AM3706" s="16">
        <v>8</v>
      </c>
      <c r="AN3706" s="16">
        <v>10</v>
      </c>
      <c r="AO3706" s="16">
        <v>10</v>
      </c>
      <c r="AP3706" s="16">
        <v>7</v>
      </c>
      <c r="AQ3706" s="16">
        <v>4</v>
      </c>
      <c r="AR3706" s="16">
        <v>1</v>
      </c>
      <c r="AS3706" s="16">
        <v>2</v>
      </c>
      <c r="AT3706" s="16">
        <v>3</v>
      </c>
      <c r="AU3706">
        <v>1</v>
      </c>
      <c r="AV3706">
        <v>1</v>
      </c>
      <c r="AW3706">
        <v>0</v>
      </c>
      <c r="AX3706">
        <v>1</v>
      </c>
      <c r="AY3706">
        <v>0</v>
      </c>
      <c r="AZ3706">
        <v>0</v>
      </c>
    </row>
    <row r="3707" spans="1:52" x14ac:dyDescent="0.35">
      <c r="A3707">
        <v>19429</v>
      </c>
      <c r="B3707" t="s">
        <v>69</v>
      </c>
      <c r="C3707" t="s">
        <v>74</v>
      </c>
      <c r="D3707" t="s">
        <v>68</v>
      </c>
      <c r="E3707" t="s">
        <v>75</v>
      </c>
      <c r="F3707" t="s">
        <v>196</v>
      </c>
      <c r="G3707" t="s">
        <v>96</v>
      </c>
      <c r="H3707" t="s">
        <v>97</v>
      </c>
      <c r="I3707" t="s">
        <v>203</v>
      </c>
      <c r="J3707" t="s">
        <v>110</v>
      </c>
      <c r="K3707" t="s">
        <v>204</v>
      </c>
      <c r="L3707">
        <v>10</v>
      </c>
      <c r="P3707">
        <v>10</v>
      </c>
      <c r="Q3707">
        <v>10</v>
      </c>
      <c r="R3707">
        <v>9</v>
      </c>
      <c r="S3707">
        <v>9</v>
      </c>
      <c r="T3707">
        <v>9</v>
      </c>
      <c r="U3707">
        <v>10</v>
      </c>
      <c r="V3707" t="s">
        <v>123</v>
      </c>
      <c r="X3707">
        <v>4</v>
      </c>
      <c r="Y3707" t="s">
        <v>69</v>
      </c>
      <c r="AB3707">
        <v>4</v>
      </c>
      <c r="AE3707" s="16"/>
      <c r="AF3707" s="16"/>
      <c r="AG3707" s="16"/>
      <c r="AH3707" s="16"/>
      <c r="AI3707" s="16"/>
      <c r="AJ3707" s="16"/>
      <c r="AL3707" s="16"/>
      <c r="AM3707" s="16"/>
      <c r="AN3707" s="16"/>
      <c r="AO3707" s="16"/>
      <c r="AP3707" s="16"/>
      <c r="AQ3707" s="16"/>
      <c r="AR3707" s="16"/>
      <c r="AS3707" s="16"/>
      <c r="AT3707" s="16"/>
      <c r="AU3707">
        <v>0</v>
      </c>
      <c r="AV3707">
        <v>0</v>
      </c>
      <c r="AW3707">
        <v>1</v>
      </c>
      <c r="AX3707">
        <v>0</v>
      </c>
      <c r="AY3707">
        <v>0</v>
      </c>
      <c r="AZ3707">
        <v>0</v>
      </c>
    </row>
    <row r="3708" spans="1:52" x14ac:dyDescent="0.35">
      <c r="A3708">
        <v>19432</v>
      </c>
      <c r="B3708" t="s">
        <v>69</v>
      </c>
      <c r="C3708" t="s">
        <v>74</v>
      </c>
      <c r="D3708" t="s">
        <v>68</v>
      </c>
      <c r="E3708" t="s">
        <v>76</v>
      </c>
      <c r="F3708" t="s">
        <v>200</v>
      </c>
      <c r="G3708" t="s">
        <v>96</v>
      </c>
      <c r="H3708" t="s">
        <v>99</v>
      </c>
      <c r="I3708" t="s">
        <v>206</v>
      </c>
      <c r="J3708" t="s">
        <v>111</v>
      </c>
      <c r="K3708" t="s">
        <v>204</v>
      </c>
      <c r="L3708">
        <v>9</v>
      </c>
      <c r="X3708" s="16"/>
      <c r="Y3708" t="s">
        <v>69</v>
      </c>
      <c r="AB3708">
        <v>4</v>
      </c>
      <c r="AE3708" s="16"/>
      <c r="AF3708" s="16"/>
      <c r="AG3708" s="16"/>
      <c r="AH3708" s="16"/>
      <c r="AI3708" s="16"/>
      <c r="AJ3708" s="16"/>
      <c r="AK3708">
        <v>10</v>
      </c>
      <c r="AL3708" s="16">
        <v>9</v>
      </c>
      <c r="AM3708" s="16">
        <v>7</v>
      </c>
      <c r="AN3708" s="16">
        <v>9</v>
      </c>
      <c r="AO3708" s="16">
        <v>8</v>
      </c>
      <c r="AP3708" s="16">
        <v>9</v>
      </c>
      <c r="AQ3708" s="16">
        <v>1</v>
      </c>
      <c r="AR3708" s="16">
        <v>4</v>
      </c>
      <c r="AS3708" s="16">
        <v>3</v>
      </c>
      <c r="AT3708" s="16">
        <v>2</v>
      </c>
      <c r="AU3708">
        <v>1</v>
      </c>
      <c r="AV3708">
        <v>0</v>
      </c>
      <c r="AW3708">
        <v>0</v>
      </c>
      <c r="AX3708">
        <v>0</v>
      </c>
      <c r="AY3708">
        <v>0</v>
      </c>
      <c r="AZ3708">
        <v>0</v>
      </c>
    </row>
    <row r="3709" spans="1:52" x14ac:dyDescent="0.35">
      <c r="A3709">
        <v>19433</v>
      </c>
      <c r="B3709" t="s">
        <v>69</v>
      </c>
      <c r="C3709" t="s">
        <v>74</v>
      </c>
      <c r="D3709" t="s">
        <v>68</v>
      </c>
      <c r="E3709" t="s">
        <v>85</v>
      </c>
      <c r="F3709" t="s">
        <v>200</v>
      </c>
      <c r="G3709" t="s">
        <v>96</v>
      </c>
      <c r="H3709" t="s">
        <v>97</v>
      </c>
      <c r="I3709" t="s">
        <v>203</v>
      </c>
      <c r="J3709" t="s">
        <v>111</v>
      </c>
      <c r="K3709" t="s">
        <v>202</v>
      </c>
      <c r="L3709">
        <v>8</v>
      </c>
      <c r="X3709" s="16"/>
      <c r="Y3709" t="s">
        <v>69</v>
      </c>
      <c r="AB3709">
        <v>4</v>
      </c>
      <c r="AE3709" s="16"/>
      <c r="AF3709" s="16"/>
      <c r="AG3709" s="16"/>
      <c r="AH3709" s="16"/>
      <c r="AI3709" s="16"/>
      <c r="AJ3709" s="16"/>
      <c r="AK3709">
        <v>7</v>
      </c>
      <c r="AL3709" s="16">
        <v>10</v>
      </c>
      <c r="AM3709" s="16">
        <v>6</v>
      </c>
      <c r="AN3709" s="16">
        <v>7</v>
      </c>
      <c r="AO3709" s="16">
        <v>5</v>
      </c>
      <c r="AP3709" s="16">
        <v>9</v>
      </c>
      <c r="AQ3709" s="16">
        <v>2</v>
      </c>
      <c r="AR3709" s="16">
        <v>1</v>
      </c>
      <c r="AS3709" s="16">
        <v>3</v>
      </c>
      <c r="AT3709" s="16">
        <v>4</v>
      </c>
      <c r="AU3709">
        <v>1</v>
      </c>
      <c r="AV3709">
        <v>0</v>
      </c>
      <c r="AW3709">
        <v>0</v>
      </c>
      <c r="AX3709">
        <v>0</v>
      </c>
      <c r="AY3709">
        <v>0</v>
      </c>
      <c r="AZ3709">
        <v>0</v>
      </c>
    </row>
    <row r="3710" spans="1:52" x14ac:dyDescent="0.35">
      <c r="A3710">
        <v>19439</v>
      </c>
      <c r="B3710" t="s">
        <v>69</v>
      </c>
      <c r="C3710" t="s">
        <v>74</v>
      </c>
      <c r="D3710" t="s">
        <v>68</v>
      </c>
      <c r="E3710" t="s">
        <v>85</v>
      </c>
      <c r="F3710" t="s">
        <v>92</v>
      </c>
      <c r="G3710" t="s">
        <v>94</v>
      </c>
      <c r="H3710" t="s">
        <v>98</v>
      </c>
      <c r="I3710" t="s">
        <v>197</v>
      </c>
      <c r="J3710" t="s">
        <v>111</v>
      </c>
      <c r="K3710" t="s">
        <v>204</v>
      </c>
      <c r="L3710">
        <v>8</v>
      </c>
      <c r="X3710" s="16"/>
      <c r="Y3710" t="s">
        <v>69</v>
      </c>
      <c r="AB3710">
        <v>3</v>
      </c>
      <c r="AE3710" s="16"/>
      <c r="AF3710" s="16"/>
      <c r="AG3710" s="16"/>
      <c r="AH3710" s="16"/>
      <c r="AI3710" s="16"/>
      <c r="AJ3710" s="16"/>
      <c r="AK3710">
        <v>7</v>
      </c>
      <c r="AL3710" s="16">
        <v>8</v>
      </c>
      <c r="AM3710" s="16">
        <v>7</v>
      </c>
      <c r="AN3710" s="16">
        <v>6</v>
      </c>
      <c r="AO3710" s="16">
        <v>7</v>
      </c>
      <c r="AP3710" s="16">
        <v>7</v>
      </c>
      <c r="AQ3710" s="16">
        <v>1</v>
      </c>
      <c r="AR3710" s="16">
        <v>4</v>
      </c>
      <c r="AS3710" s="16">
        <v>3</v>
      </c>
      <c r="AT3710" s="16">
        <v>2</v>
      </c>
      <c r="AU3710">
        <v>0</v>
      </c>
      <c r="AV3710">
        <v>1</v>
      </c>
      <c r="AW3710">
        <v>0</v>
      </c>
      <c r="AX3710">
        <v>0</v>
      </c>
      <c r="AY3710">
        <v>0</v>
      </c>
      <c r="AZ3710">
        <v>0</v>
      </c>
    </row>
    <row r="3711" spans="1:52" x14ac:dyDescent="0.35">
      <c r="A3711">
        <v>19440</v>
      </c>
      <c r="B3711" t="s">
        <v>69</v>
      </c>
      <c r="C3711" t="s">
        <v>74</v>
      </c>
      <c r="D3711" t="s">
        <v>68</v>
      </c>
      <c r="E3711" t="s">
        <v>84</v>
      </c>
      <c r="F3711" t="s">
        <v>198</v>
      </c>
      <c r="G3711" t="s">
        <v>96</v>
      </c>
      <c r="H3711" t="s">
        <v>97</v>
      </c>
      <c r="I3711" t="s">
        <v>209</v>
      </c>
      <c r="J3711" t="s">
        <v>111</v>
      </c>
      <c r="K3711" t="s">
        <v>202</v>
      </c>
      <c r="L3711">
        <v>9</v>
      </c>
      <c r="X3711" s="16"/>
      <c r="Y3711" t="s">
        <v>69</v>
      </c>
      <c r="AB3711">
        <v>4</v>
      </c>
      <c r="AE3711" s="16"/>
      <c r="AF3711" s="16"/>
      <c r="AG3711" s="16"/>
      <c r="AH3711" s="16"/>
      <c r="AI3711" s="16"/>
      <c r="AJ3711" s="16"/>
      <c r="AK3711">
        <v>7</v>
      </c>
      <c r="AL3711" s="16">
        <v>10</v>
      </c>
      <c r="AM3711" s="16">
        <v>8</v>
      </c>
      <c r="AN3711" s="16">
        <v>8</v>
      </c>
      <c r="AO3711" s="16">
        <v>7</v>
      </c>
      <c r="AP3711" s="16">
        <v>7</v>
      </c>
      <c r="AQ3711" s="16">
        <v>1</v>
      </c>
      <c r="AR3711" s="16">
        <v>3</v>
      </c>
      <c r="AS3711" s="16">
        <v>2</v>
      </c>
      <c r="AT3711" s="16">
        <v>4</v>
      </c>
      <c r="AU3711">
        <v>1</v>
      </c>
      <c r="AV3711">
        <v>1</v>
      </c>
      <c r="AW3711">
        <v>1</v>
      </c>
      <c r="AX3711">
        <v>0</v>
      </c>
      <c r="AY3711">
        <v>0</v>
      </c>
      <c r="AZ3711">
        <v>0</v>
      </c>
    </row>
    <row r="3712" spans="1:52" x14ac:dyDescent="0.35">
      <c r="A3712">
        <v>19443</v>
      </c>
      <c r="B3712" t="s">
        <v>69</v>
      </c>
      <c r="C3712" t="s">
        <v>74</v>
      </c>
      <c r="D3712" t="s">
        <v>68</v>
      </c>
      <c r="E3712" t="s">
        <v>76</v>
      </c>
      <c r="F3712" t="s">
        <v>200</v>
      </c>
      <c r="G3712" t="s">
        <v>95</v>
      </c>
      <c r="H3712" t="s">
        <v>97</v>
      </c>
      <c r="I3712" t="s">
        <v>209</v>
      </c>
      <c r="J3712" t="s">
        <v>110</v>
      </c>
      <c r="K3712" t="s">
        <v>202</v>
      </c>
      <c r="L3712">
        <v>9</v>
      </c>
      <c r="P3712">
        <v>9</v>
      </c>
      <c r="Q3712">
        <v>8</v>
      </c>
      <c r="R3712">
        <v>10</v>
      </c>
      <c r="S3712">
        <v>8</v>
      </c>
      <c r="T3712">
        <v>8</v>
      </c>
      <c r="U3712">
        <v>8</v>
      </c>
      <c r="V3712" t="s">
        <v>123</v>
      </c>
      <c r="X3712">
        <v>4</v>
      </c>
      <c r="Y3712" t="s">
        <v>68</v>
      </c>
      <c r="Z3712">
        <v>10</v>
      </c>
      <c r="AA3712">
        <v>4</v>
      </c>
      <c r="AB3712">
        <v>5</v>
      </c>
      <c r="AC3712">
        <v>9</v>
      </c>
      <c r="AD3712" t="s">
        <v>128</v>
      </c>
      <c r="AE3712" s="16">
        <v>4</v>
      </c>
      <c r="AF3712" s="16">
        <v>5</v>
      </c>
      <c r="AG3712" s="16">
        <v>4</v>
      </c>
      <c r="AH3712" s="16">
        <v>4</v>
      </c>
      <c r="AI3712" s="16">
        <v>1</v>
      </c>
      <c r="AJ3712" s="16"/>
      <c r="AL3712" s="16"/>
      <c r="AM3712" s="16"/>
      <c r="AN3712" s="16"/>
      <c r="AO3712" s="16"/>
      <c r="AP3712" s="16"/>
      <c r="AQ3712" s="16"/>
      <c r="AR3712" s="16"/>
      <c r="AS3712" s="16"/>
      <c r="AT3712" s="16"/>
      <c r="AU3712">
        <v>1</v>
      </c>
      <c r="AV3712">
        <v>0</v>
      </c>
      <c r="AW3712">
        <v>1</v>
      </c>
      <c r="AX3712">
        <v>0</v>
      </c>
      <c r="AY3712">
        <v>0</v>
      </c>
      <c r="AZ3712">
        <v>0</v>
      </c>
    </row>
    <row r="3713" spans="1:52" x14ac:dyDescent="0.35">
      <c r="A3713">
        <v>19444</v>
      </c>
      <c r="B3713" t="s">
        <v>69</v>
      </c>
      <c r="C3713" t="s">
        <v>74</v>
      </c>
      <c r="D3713" t="s">
        <v>68</v>
      </c>
      <c r="E3713" t="s">
        <v>75</v>
      </c>
      <c r="F3713" t="s">
        <v>198</v>
      </c>
      <c r="G3713" t="s">
        <v>96</v>
      </c>
      <c r="H3713" t="s">
        <v>97</v>
      </c>
      <c r="I3713" t="s">
        <v>201</v>
      </c>
      <c r="J3713" t="s">
        <v>111</v>
      </c>
      <c r="K3713" t="s">
        <v>116</v>
      </c>
      <c r="L3713">
        <v>9</v>
      </c>
      <c r="X3713" s="16"/>
      <c r="Y3713" t="s">
        <v>68</v>
      </c>
      <c r="Z3713">
        <v>10</v>
      </c>
      <c r="AA3713">
        <v>4</v>
      </c>
      <c r="AB3713">
        <v>5</v>
      </c>
      <c r="AC3713">
        <v>10</v>
      </c>
      <c r="AD3713" t="s">
        <v>128</v>
      </c>
      <c r="AE3713" s="16">
        <v>5</v>
      </c>
      <c r="AF3713" s="16">
        <v>5</v>
      </c>
      <c r="AG3713" s="16">
        <v>5</v>
      </c>
      <c r="AH3713" s="16">
        <v>4</v>
      </c>
      <c r="AI3713" s="16">
        <v>2</v>
      </c>
      <c r="AJ3713" s="16"/>
      <c r="AK3713">
        <v>8</v>
      </c>
      <c r="AL3713" s="16">
        <v>10</v>
      </c>
      <c r="AM3713" s="16">
        <v>8</v>
      </c>
      <c r="AN3713" s="16">
        <v>9</v>
      </c>
      <c r="AO3713" s="16">
        <v>8</v>
      </c>
      <c r="AP3713" s="16">
        <v>7</v>
      </c>
      <c r="AQ3713" s="16">
        <v>1</v>
      </c>
      <c r="AR3713" s="16">
        <v>2</v>
      </c>
      <c r="AS3713" s="16">
        <v>3</v>
      </c>
      <c r="AT3713" s="16">
        <v>4</v>
      </c>
      <c r="AU3713">
        <v>0</v>
      </c>
      <c r="AV3713">
        <v>0</v>
      </c>
      <c r="AW3713">
        <v>0</v>
      </c>
      <c r="AX3713">
        <v>0</v>
      </c>
      <c r="AY3713">
        <v>1</v>
      </c>
      <c r="AZ3713">
        <v>0</v>
      </c>
    </row>
    <row r="3714" spans="1:52" x14ac:dyDescent="0.35">
      <c r="A3714">
        <v>19447</v>
      </c>
      <c r="B3714" t="s">
        <v>69</v>
      </c>
      <c r="C3714" t="s">
        <v>74</v>
      </c>
      <c r="D3714" t="s">
        <v>68</v>
      </c>
      <c r="E3714" t="s">
        <v>77</v>
      </c>
      <c r="F3714" t="s">
        <v>200</v>
      </c>
      <c r="G3714" t="s">
        <v>96</v>
      </c>
      <c r="H3714" t="s">
        <v>97</v>
      </c>
      <c r="I3714" t="s">
        <v>199</v>
      </c>
      <c r="J3714" t="s">
        <v>111</v>
      </c>
      <c r="K3714" t="s">
        <v>204</v>
      </c>
      <c r="L3714">
        <v>9</v>
      </c>
      <c r="X3714" s="16"/>
      <c r="Y3714" t="s">
        <v>68</v>
      </c>
      <c r="Z3714">
        <v>9</v>
      </c>
      <c r="AA3714">
        <v>4</v>
      </c>
      <c r="AB3714">
        <v>5</v>
      </c>
      <c r="AC3714">
        <v>8</v>
      </c>
      <c r="AD3714" t="s">
        <v>128</v>
      </c>
      <c r="AE3714" s="16">
        <v>4</v>
      </c>
      <c r="AF3714" s="16">
        <v>4</v>
      </c>
      <c r="AG3714" s="16">
        <v>4</v>
      </c>
      <c r="AH3714" s="16">
        <v>4</v>
      </c>
      <c r="AI3714" s="16">
        <v>2</v>
      </c>
      <c r="AJ3714" s="16"/>
      <c r="AK3714">
        <v>10</v>
      </c>
      <c r="AL3714" s="16">
        <v>10</v>
      </c>
      <c r="AM3714" s="16">
        <v>10</v>
      </c>
      <c r="AN3714" s="16">
        <v>8</v>
      </c>
      <c r="AO3714" s="16">
        <v>7</v>
      </c>
      <c r="AP3714" s="16">
        <v>8</v>
      </c>
      <c r="AQ3714" s="16">
        <v>2</v>
      </c>
      <c r="AR3714" s="16">
        <v>1</v>
      </c>
      <c r="AS3714" s="16">
        <v>3</v>
      </c>
      <c r="AT3714" s="16">
        <v>4</v>
      </c>
      <c r="AU3714">
        <v>1</v>
      </c>
      <c r="AV3714">
        <v>0</v>
      </c>
      <c r="AW3714">
        <v>0</v>
      </c>
      <c r="AX3714">
        <v>0</v>
      </c>
      <c r="AY3714">
        <v>0</v>
      </c>
      <c r="AZ3714">
        <v>0</v>
      </c>
    </row>
    <row r="3715" spans="1:52" x14ac:dyDescent="0.35">
      <c r="A3715">
        <v>19448</v>
      </c>
      <c r="B3715" t="s">
        <v>69</v>
      </c>
      <c r="C3715" t="s">
        <v>74</v>
      </c>
      <c r="D3715" t="s">
        <v>68</v>
      </c>
      <c r="E3715" t="s">
        <v>86</v>
      </c>
      <c r="F3715" t="s">
        <v>198</v>
      </c>
      <c r="G3715" t="s">
        <v>95</v>
      </c>
      <c r="H3715" t="s">
        <v>98</v>
      </c>
      <c r="I3715" t="s">
        <v>207</v>
      </c>
      <c r="J3715" t="s">
        <v>111</v>
      </c>
      <c r="K3715" t="s">
        <v>204</v>
      </c>
      <c r="L3715">
        <v>8</v>
      </c>
      <c r="X3715" s="16"/>
      <c r="Y3715" t="s">
        <v>69</v>
      </c>
      <c r="AB3715">
        <v>5</v>
      </c>
      <c r="AE3715" s="16"/>
      <c r="AF3715" s="16"/>
      <c r="AG3715" s="16"/>
      <c r="AH3715" s="16"/>
      <c r="AI3715" s="16"/>
      <c r="AJ3715" s="16"/>
      <c r="AK3715">
        <v>8</v>
      </c>
      <c r="AL3715" s="16">
        <v>10</v>
      </c>
      <c r="AM3715" s="16">
        <v>7</v>
      </c>
      <c r="AN3715" s="16">
        <v>7</v>
      </c>
      <c r="AO3715" s="16">
        <v>7</v>
      </c>
      <c r="AP3715" s="16">
        <v>7</v>
      </c>
      <c r="AQ3715" s="16">
        <v>4</v>
      </c>
      <c r="AR3715" s="16">
        <v>3</v>
      </c>
      <c r="AS3715" s="16">
        <v>2</v>
      </c>
      <c r="AT3715" s="16">
        <v>1</v>
      </c>
      <c r="AU3715">
        <v>1</v>
      </c>
      <c r="AV3715">
        <v>1</v>
      </c>
      <c r="AW3715">
        <v>0</v>
      </c>
      <c r="AX3715">
        <v>1</v>
      </c>
      <c r="AY3715">
        <v>0</v>
      </c>
      <c r="AZ3715">
        <v>0</v>
      </c>
    </row>
    <row r="3716" spans="1:52" x14ac:dyDescent="0.35">
      <c r="A3716">
        <v>19455</v>
      </c>
      <c r="B3716" t="s">
        <v>69</v>
      </c>
      <c r="C3716" t="s">
        <v>74</v>
      </c>
      <c r="D3716" t="s">
        <v>68</v>
      </c>
      <c r="E3716" t="s">
        <v>75</v>
      </c>
      <c r="F3716" t="s">
        <v>196</v>
      </c>
      <c r="G3716" t="s">
        <v>94</v>
      </c>
      <c r="H3716" t="s">
        <v>98</v>
      </c>
      <c r="I3716" t="s">
        <v>206</v>
      </c>
      <c r="J3716" t="s">
        <v>111</v>
      </c>
      <c r="K3716" t="s">
        <v>204</v>
      </c>
      <c r="L3716">
        <v>4</v>
      </c>
      <c r="X3716" s="16"/>
      <c r="Y3716" t="s">
        <v>68</v>
      </c>
      <c r="Z3716">
        <v>6</v>
      </c>
      <c r="AA3716">
        <v>3</v>
      </c>
      <c r="AB3716">
        <v>1</v>
      </c>
      <c r="AC3716">
        <v>3</v>
      </c>
      <c r="AD3716" t="s">
        <v>128</v>
      </c>
      <c r="AE3716" s="16">
        <v>5</v>
      </c>
      <c r="AF3716" s="16">
        <v>4</v>
      </c>
      <c r="AG3716" s="16">
        <v>4</v>
      </c>
      <c r="AH3716" s="16">
        <v>5</v>
      </c>
      <c r="AI3716" s="16">
        <v>1</v>
      </c>
      <c r="AJ3716" s="16"/>
      <c r="AK3716">
        <v>3</v>
      </c>
      <c r="AL3716" s="16">
        <v>5</v>
      </c>
      <c r="AM3716" s="16">
        <v>6</v>
      </c>
      <c r="AN3716" s="16">
        <v>3</v>
      </c>
      <c r="AO3716" s="16">
        <v>4</v>
      </c>
      <c r="AP3716" s="16">
        <v>4</v>
      </c>
      <c r="AQ3716" s="16">
        <v>1</v>
      </c>
      <c r="AR3716" s="16">
        <v>3</v>
      </c>
      <c r="AS3716" s="16">
        <v>4</v>
      </c>
      <c r="AT3716" s="16">
        <v>2</v>
      </c>
      <c r="AU3716">
        <v>1</v>
      </c>
      <c r="AV3716">
        <v>0</v>
      </c>
      <c r="AW3716">
        <v>0</v>
      </c>
      <c r="AX3716">
        <v>0</v>
      </c>
      <c r="AY3716">
        <v>0</v>
      </c>
      <c r="AZ3716">
        <v>0</v>
      </c>
    </row>
    <row r="3717" spans="1:52" x14ac:dyDescent="0.35">
      <c r="A3717">
        <v>19456</v>
      </c>
      <c r="B3717" t="s">
        <v>69</v>
      </c>
      <c r="C3717" t="s">
        <v>74</v>
      </c>
      <c r="D3717" t="s">
        <v>68</v>
      </c>
      <c r="E3717" t="s">
        <v>76</v>
      </c>
      <c r="F3717" t="s">
        <v>198</v>
      </c>
      <c r="G3717" t="s">
        <v>95</v>
      </c>
      <c r="H3717" t="s">
        <v>97</v>
      </c>
      <c r="I3717" t="s">
        <v>205</v>
      </c>
      <c r="J3717" t="s">
        <v>111</v>
      </c>
      <c r="K3717" t="s">
        <v>204</v>
      </c>
      <c r="L3717">
        <v>6</v>
      </c>
      <c r="X3717" s="16"/>
      <c r="Y3717" t="s">
        <v>68</v>
      </c>
      <c r="Z3717">
        <v>7</v>
      </c>
      <c r="AA3717">
        <v>3</v>
      </c>
      <c r="AB3717">
        <v>5</v>
      </c>
      <c r="AC3717">
        <v>5</v>
      </c>
      <c r="AD3717" t="s">
        <v>128</v>
      </c>
      <c r="AE3717" s="16">
        <v>5</v>
      </c>
      <c r="AF3717" s="16">
        <v>4</v>
      </c>
      <c r="AG3717" s="16">
        <v>4</v>
      </c>
      <c r="AH3717" s="16">
        <v>3</v>
      </c>
      <c r="AI3717" s="16">
        <v>2</v>
      </c>
      <c r="AJ3717" s="16"/>
      <c r="AK3717">
        <v>8</v>
      </c>
      <c r="AL3717" s="16">
        <v>10</v>
      </c>
      <c r="AM3717" s="16">
        <v>8</v>
      </c>
      <c r="AN3717" s="16">
        <v>6</v>
      </c>
      <c r="AO3717" s="16">
        <v>9</v>
      </c>
      <c r="AP3717" s="16">
        <v>8</v>
      </c>
      <c r="AQ3717" s="16">
        <v>3</v>
      </c>
      <c r="AR3717" s="16">
        <v>2</v>
      </c>
      <c r="AS3717" s="16">
        <v>1</v>
      </c>
      <c r="AT3717" s="16">
        <v>4</v>
      </c>
      <c r="AU3717">
        <v>0</v>
      </c>
      <c r="AV3717">
        <v>0</v>
      </c>
      <c r="AW3717">
        <v>1</v>
      </c>
      <c r="AX3717">
        <v>0</v>
      </c>
      <c r="AY3717">
        <v>0</v>
      </c>
      <c r="AZ3717">
        <v>0</v>
      </c>
    </row>
    <row r="3718" spans="1:52" x14ac:dyDescent="0.35">
      <c r="A3718">
        <v>19457</v>
      </c>
      <c r="B3718" t="s">
        <v>69</v>
      </c>
      <c r="C3718" t="s">
        <v>74</v>
      </c>
      <c r="D3718" t="s">
        <v>68</v>
      </c>
      <c r="E3718" t="s">
        <v>76</v>
      </c>
      <c r="F3718" t="s">
        <v>198</v>
      </c>
      <c r="G3718" t="s">
        <v>96</v>
      </c>
      <c r="H3718" t="s">
        <v>97</v>
      </c>
      <c r="I3718" t="s">
        <v>197</v>
      </c>
      <c r="J3718" t="s">
        <v>111</v>
      </c>
      <c r="K3718" t="s">
        <v>204</v>
      </c>
      <c r="L3718">
        <v>5</v>
      </c>
      <c r="X3718" s="16"/>
      <c r="Y3718" t="s">
        <v>68</v>
      </c>
      <c r="Z3718">
        <v>7</v>
      </c>
      <c r="AA3718">
        <v>2</v>
      </c>
      <c r="AB3718">
        <v>5</v>
      </c>
      <c r="AC3718">
        <v>3</v>
      </c>
      <c r="AD3718" t="s">
        <v>128</v>
      </c>
      <c r="AE3718" s="16">
        <v>4</v>
      </c>
      <c r="AF3718" s="16">
        <v>4</v>
      </c>
      <c r="AG3718" s="16">
        <v>4</v>
      </c>
      <c r="AH3718" s="16">
        <v>3</v>
      </c>
      <c r="AI3718" s="16">
        <v>1</v>
      </c>
      <c r="AJ3718" s="16"/>
      <c r="AK3718">
        <v>3</v>
      </c>
      <c r="AL3718" s="16">
        <v>2</v>
      </c>
      <c r="AM3718" s="16">
        <v>6</v>
      </c>
      <c r="AN3718" s="16">
        <v>2</v>
      </c>
      <c r="AO3718" s="16">
        <v>6</v>
      </c>
      <c r="AP3718" s="16">
        <v>5</v>
      </c>
      <c r="AQ3718" s="16">
        <v>1</v>
      </c>
      <c r="AR3718" s="16">
        <v>3</v>
      </c>
      <c r="AS3718" s="16">
        <v>2</v>
      </c>
      <c r="AT3718" s="16">
        <v>4</v>
      </c>
      <c r="AU3718">
        <v>1</v>
      </c>
      <c r="AV3718">
        <v>1</v>
      </c>
      <c r="AW3718">
        <v>1</v>
      </c>
      <c r="AX3718">
        <v>1</v>
      </c>
      <c r="AY3718">
        <v>0</v>
      </c>
      <c r="AZ3718">
        <v>0</v>
      </c>
    </row>
    <row r="3719" spans="1:52" x14ac:dyDescent="0.35">
      <c r="A3719">
        <v>19465</v>
      </c>
      <c r="B3719" t="s">
        <v>69</v>
      </c>
      <c r="C3719" t="s">
        <v>74</v>
      </c>
      <c r="D3719" t="s">
        <v>68</v>
      </c>
      <c r="E3719" t="s">
        <v>75</v>
      </c>
      <c r="F3719" t="s">
        <v>198</v>
      </c>
      <c r="G3719" t="s">
        <v>96</v>
      </c>
      <c r="H3719" t="s">
        <v>97</v>
      </c>
      <c r="I3719" t="s">
        <v>197</v>
      </c>
      <c r="J3719" t="s">
        <v>111</v>
      </c>
      <c r="K3719" t="s">
        <v>116</v>
      </c>
      <c r="L3719">
        <v>9</v>
      </c>
      <c r="X3719" s="16"/>
      <c r="Y3719" t="s">
        <v>69</v>
      </c>
      <c r="AB3719">
        <v>4</v>
      </c>
      <c r="AE3719" s="16"/>
      <c r="AF3719" s="16"/>
      <c r="AG3719" s="16"/>
      <c r="AH3719" s="16"/>
      <c r="AI3719" s="16"/>
      <c r="AJ3719" s="16"/>
      <c r="AK3719">
        <v>10</v>
      </c>
      <c r="AL3719" s="16">
        <v>9</v>
      </c>
      <c r="AM3719" s="16">
        <v>10</v>
      </c>
      <c r="AN3719" s="16">
        <v>10</v>
      </c>
      <c r="AO3719" s="16">
        <v>9</v>
      </c>
      <c r="AP3719" s="16">
        <v>7</v>
      </c>
      <c r="AQ3719" s="16">
        <v>1</v>
      </c>
      <c r="AR3719" s="16">
        <v>4</v>
      </c>
      <c r="AS3719" s="16">
        <v>3</v>
      </c>
      <c r="AT3719" s="16">
        <v>2</v>
      </c>
      <c r="AU3719">
        <v>1</v>
      </c>
      <c r="AV3719">
        <v>1</v>
      </c>
      <c r="AW3719">
        <v>0</v>
      </c>
      <c r="AX3719">
        <v>0</v>
      </c>
      <c r="AY3719">
        <v>1</v>
      </c>
      <c r="AZ3719">
        <v>0</v>
      </c>
    </row>
    <row r="3720" spans="1:52" x14ac:dyDescent="0.35">
      <c r="A3720">
        <v>19467</v>
      </c>
      <c r="B3720" t="s">
        <v>69</v>
      </c>
      <c r="C3720" t="s">
        <v>74</v>
      </c>
      <c r="D3720" t="s">
        <v>68</v>
      </c>
      <c r="E3720" t="s">
        <v>80</v>
      </c>
      <c r="F3720" t="s">
        <v>198</v>
      </c>
      <c r="G3720" t="s">
        <v>94</v>
      </c>
      <c r="H3720" t="s">
        <v>98</v>
      </c>
      <c r="I3720" t="s">
        <v>205</v>
      </c>
      <c r="J3720" t="s">
        <v>111</v>
      </c>
      <c r="K3720" t="s">
        <v>204</v>
      </c>
      <c r="L3720">
        <v>9</v>
      </c>
      <c r="X3720" s="16"/>
      <c r="Y3720" t="s">
        <v>68</v>
      </c>
      <c r="Z3720">
        <v>8</v>
      </c>
      <c r="AA3720">
        <v>5</v>
      </c>
      <c r="AB3720">
        <v>4</v>
      </c>
      <c r="AC3720">
        <v>10</v>
      </c>
      <c r="AD3720" t="s">
        <v>128</v>
      </c>
      <c r="AE3720" s="16">
        <v>5</v>
      </c>
      <c r="AF3720" s="16">
        <v>2</v>
      </c>
      <c r="AG3720" s="16">
        <v>4</v>
      </c>
      <c r="AH3720" s="16">
        <v>3</v>
      </c>
      <c r="AI3720" s="16">
        <v>2</v>
      </c>
      <c r="AJ3720" s="16"/>
      <c r="AK3720">
        <v>9</v>
      </c>
      <c r="AL3720" s="16">
        <v>10</v>
      </c>
      <c r="AM3720" s="16">
        <v>10</v>
      </c>
      <c r="AN3720" s="16">
        <v>7</v>
      </c>
      <c r="AO3720" s="16">
        <v>8</v>
      </c>
      <c r="AP3720" s="16">
        <v>9</v>
      </c>
      <c r="AQ3720" s="16">
        <v>2</v>
      </c>
      <c r="AR3720" s="16">
        <v>1</v>
      </c>
      <c r="AS3720" s="16">
        <v>3</v>
      </c>
      <c r="AT3720" s="16">
        <v>4</v>
      </c>
      <c r="AU3720">
        <v>1</v>
      </c>
      <c r="AV3720">
        <v>1</v>
      </c>
      <c r="AW3720">
        <v>0</v>
      </c>
      <c r="AX3720">
        <v>0</v>
      </c>
      <c r="AY3720">
        <v>0</v>
      </c>
      <c r="AZ3720">
        <v>0</v>
      </c>
    </row>
    <row r="3721" spans="1:52" x14ac:dyDescent="0.35">
      <c r="A3721">
        <v>19468</v>
      </c>
      <c r="B3721" t="s">
        <v>69</v>
      </c>
      <c r="C3721" t="s">
        <v>74</v>
      </c>
      <c r="D3721" t="s">
        <v>68</v>
      </c>
      <c r="E3721" t="s">
        <v>78</v>
      </c>
      <c r="F3721" t="s">
        <v>198</v>
      </c>
      <c r="G3721" t="s">
        <v>96</v>
      </c>
      <c r="H3721" t="s">
        <v>97</v>
      </c>
      <c r="I3721" t="s">
        <v>207</v>
      </c>
      <c r="J3721" t="s">
        <v>111</v>
      </c>
      <c r="K3721" t="s">
        <v>202</v>
      </c>
      <c r="L3721">
        <v>7</v>
      </c>
      <c r="X3721" s="16"/>
      <c r="Y3721" t="s">
        <v>69</v>
      </c>
      <c r="AB3721">
        <v>5</v>
      </c>
      <c r="AE3721" s="16"/>
      <c r="AF3721" s="16"/>
      <c r="AG3721" s="16"/>
      <c r="AH3721" s="16"/>
      <c r="AI3721" s="16"/>
      <c r="AJ3721" s="16"/>
      <c r="AK3721">
        <v>7</v>
      </c>
      <c r="AL3721" s="16">
        <v>10</v>
      </c>
      <c r="AM3721" s="16">
        <v>10</v>
      </c>
      <c r="AN3721" s="16">
        <v>4</v>
      </c>
      <c r="AO3721" s="16">
        <v>7</v>
      </c>
      <c r="AP3721" s="16">
        <v>9</v>
      </c>
      <c r="AQ3721" s="16">
        <v>2</v>
      </c>
      <c r="AR3721" s="16">
        <v>3</v>
      </c>
      <c r="AS3721" s="16">
        <v>4</v>
      </c>
      <c r="AT3721" s="16">
        <v>1</v>
      </c>
      <c r="AU3721">
        <v>1</v>
      </c>
      <c r="AV3721">
        <v>0</v>
      </c>
      <c r="AW3721">
        <v>1</v>
      </c>
      <c r="AX3721">
        <v>0</v>
      </c>
      <c r="AY3721">
        <v>0</v>
      </c>
      <c r="AZ3721">
        <v>0</v>
      </c>
    </row>
    <row r="3722" spans="1:52" x14ac:dyDescent="0.35">
      <c r="A3722">
        <v>19474</v>
      </c>
      <c r="B3722" t="s">
        <v>69</v>
      </c>
      <c r="C3722" t="s">
        <v>74</v>
      </c>
      <c r="D3722" t="s">
        <v>68</v>
      </c>
      <c r="E3722" t="s">
        <v>75</v>
      </c>
      <c r="F3722" t="s">
        <v>200</v>
      </c>
      <c r="G3722" t="s">
        <v>95</v>
      </c>
      <c r="H3722" t="s">
        <v>97</v>
      </c>
      <c r="I3722" t="s">
        <v>197</v>
      </c>
      <c r="J3722" t="s">
        <v>110</v>
      </c>
      <c r="K3722" t="s">
        <v>204</v>
      </c>
      <c r="L3722">
        <v>9</v>
      </c>
      <c r="P3722">
        <v>9</v>
      </c>
      <c r="Q3722">
        <v>10</v>
      </c>
      <c r="R3722">
        <v>9</v>
      </c>
      <c r="S3722">
        <v>8</v>
      </c>
      <c r="T3722">
        <v>9</v>
      </c>
      <c r="U3722">
        <v>10</v>
      </c>
      <c r="V3722" t="s">
        <v>122</v>
      </c>
      <c r="X3722">
        <v>5</v>
      </c>
      <c r="Y3722" t="s">
        <v>69</v>
      </c>
      <c r="AB3722">
        <v>4</v>
      </c>
      <c r="AE3722" s="16"/>
      <c r="AF3722" s="16"/>
      <c r="AG3722" s="16"/>
      <c r="AH3722" s="16"/>
      <c r="AI3722" s="16"/>
      <c r="AJ3722" s="16"/>
      <c r="AL3722" s="16"/>
      <c r="AM3722" s="16"/>
      <c r="AN3722" s="16"/>
      <c r="AO3722" s="16"/>
      <c r="AP3722" s="16"/>
      <c r="AQ3722" s="16"/>
      <c r="AR3722" s="16"/>
      <c r="AS3722" s="16"/>
      <c r="AT3722" s="16"/>
      <c r="AU3722">
        <v>1</v>
      </c>
      <c r="AV3722">
        <v>1</v>
      </c>
      <c r="AW3722">
        <v>0</v>
      </c>
      <c r="AX3722">
        <v>0</v>
      </c>
      <c r="AY3722">
        <v>1</v>
      </c>
      <c r="AZ3722">
        <v>0</v>
      </c>
    </row>
    <row r="3723" spans="1:52" x14ac:dyDescent="0.35">
      <c r="A3723">
        <v>19477</v>
      </c>
      <c r="B3723" t="s">
        <v>69</v>
      </c>
      <c r="C3723" t="s">
        <v>74</v>
      </c>
      <c r="D3723" t="s">
        <v>68</v>
      </c>
      <c r="E3723" t="s">
        <v>78</v>
      </c>
      <c r="F3723" t="s">
        <v>198</v>
      </c>
      <c r="G3723" t="s">
        <v>93</v>
      </c>
      <c r="H3723" t="s">
        <v>99</v>
      </c>
      <c r="I3723" t="s">
        <v>197</v>
      </c>
      <c r="J3723" t="s">
        <v>112</v>
      </c>
      <c r="K3723" t="s">
        <v>202</v>
      </c>
      <c r="L3723">
        <v>8</v>
      </c>
      <c r="X3723" s="16"/>
      <c r="Y3723" t="s">
        <v>69</v>
      </c>
      <c r="AB3723">
        <v>4</v>
      </c>
      <c r="AE3723" s="16"/>
      <c r="AF3723" s="16"/>
      <c r="AG3723" s="16"/>
      <c r="AH3723" s="16"/>
      <c r="AI3723" s="16"/>
      <c r="AJ3723" s="16"/>
      <c r="AK3723">
        <v>8</v>
      </c>
      <c r="AL3723" s="16">
        <v>7</v>
      </c>
      <c r="AM3723" s="16">
        <v>7</v>
      </c>
      <c r="AN3723" s="16">
        <v>9</v>
      </c>
      <c r="AO3723" s="16">
        <v>7</v>
      </c>
      <c r="AP3723" s="16">
        <v>8</v>
      </c>
      <c r="AQ3723" s="16">
        <v>2</v>
      </c>
      <c r="AR3723" s="16">
        <v>4</v>
      </c>
      <c r="AS3723" s="16">
        <v>1</v>
      </c>
      <c r="AT3723" s="16">
        <v>3</v>
      </c>
      <c r="AU3723">
        <v>1</v>
      </c>
      <c r="AV3723">
        <v>1</v>
      </c>
      <c r="AW3723">
        <v>0</v>
      </c>
      <c r="AX3723">
        <v>0</v>
      </c>
      <c r="AY3723">
        <v>0</v>
      </c>
      <c r="AZ3723">
        <v>0</v>
      </c>
    </row>
    <row r="3724" spans="1:52" x14ac:dyDescent="0.35">
      <c r="A3724">
        <v>19478</v>
      </c>
      <c r="B3724" t="s">
        <v>69</v>
      </c>
      <c r="C3724" t="s">
        <v>74</v>
      </c>
      <c r="D3724" t="s">
        <v>68</v>
      </c>
      <c r="E3724" t="s">
        <v>75</v>
      </c>
      <c r="F3724" t="s">
        <v>198</v>
      </c>
      <c r="G3724" t="s">
        <v>94</v>
      </c>
      <c r="H3724" t="s">
        <v>99</v>
      </c>
      <c r="I3724" t="s">
        <v>209</v>
      </c>
      <c r="J3724" t="s">
        <v>111</v>
      </c>
      <c r="K3724" t="s">
        <v>202</v>
      </c>
      <c r="L3724">
        <v>6</v>
      </c>
      <c r="X3724" s="16"/>
      <c r="Y3724" t="s">
        <v>69</v>
      </c>
      <c r="AB3724">
        <v>5</v>
      </c>
      <c r="AE3724" s="16"/>
      <c r="AF3724" s="16"/>
      <c r="AG3724" s="16"/>
      <c r="AH3724" s="16"/>
      <c r="AI3724" s="16"/>
      <c r="AJ3724" s="16"/>
      <c r="AK3724">
        <v>3</v>
      </c>
      <c r="AL3724" s="16">
        <v>2</v>
      </c>
      <c r="AM3724" s="16">
        <v>5</v>
      </c>
      <c r="AN3724" s="16">
        <v>6</v>
      </c>
      <c r="AO3724" s="16">
        <v>6</v>
      </c>
      <c r="AP3724" s="16">
        <v>5</v>
      </c>
      <c r="AQ3724" s="16">
        <v>3</v>
      </c>
      <c r="AR3724" s="16">
        <v>4</v>
      </c>
      <c r="AS3724" s="16">
        <v>2</v>
      </c>
      <c r="AT3724" s="16">
        <v>1</v>
      </c>
      <c r="AU3724">
        <v>0</v>
      </c>
      <c r="AV3724">
        <v>1</v>
      </c>
      <c r="AW3724">
        <v>1</v>
      </c>
      <c r="AX3724">
        <v>1</v>
      </c>
      <c r="AY3724">
        <v>0</v>
      </c>
      <c r="AZ3724">
        <v>0</v>
      </c>
    </row>
    <row r="3725" spans="1:52" x14ac:dyDescent="0.35">
      <c r="A3725">
        <v>19480</v>
      </c>
      <c r="B3725" t="s">
        <v>69</v>
      </c>
      <c r="C3725" t="s">
        <v>74</v>
      </c>
      <c r="D3725" t="s">
        <v>68</v>
      </c>
      <c r="E3725" t="s">
        <v>78</v>
      </c>
      <c r="F3725" t="s">
        <v>198</v>
      </c>
      <c r="G3725" t="s">
        <v>93</v>
      </c>
      <c r="H3725" t="s">
        <v>99</v>
      </c>
      <c r="I3725" t="s">
        <v>197</v>
      </c>
      <c r="J3725" t="s">
        <v>111</v>
      </c>
      <c r="K3725" t="s">
        <v>202</v>
      </c>
      <c r="L3725">
        <v>9</v>
      </c>
      <c r="X3725" s="16"/>
      <c r="Y3725" t="s">
        <v>69</v>
      </c>
      <c r="AB3725">
        <v>5</v>
      </c>
      <c r="AE3725" s="16"/>
      <c r="AF3725" s="16"/>
      <c r="AG3725" s="16"/>
      <c r="AH3725" s="16"/>
      <c r="AI3725" s="16"/>
      <c r="AJ3725" s="16"/>
      <c r="AK3725">
        <v>9</v>
      </c>
      <c r="AL3725" s="16">
        <v>9</v>
      </c>
      <c r="AM3725" s="16">
        <v>7</v>
      </c>
      <c r="AN3725" s="16">
        <v>7</v>
      </c>
      <c r="AO3725" s="16">
        <v>7</v>
      </c>
      <c r="AP3725" s="16">
        <v>8</v>
      </c>
      <c r="AQ3725" s="16">
        <v>1</v>
      </c>
      <c r="AR3725" s="16">
        <v>4</v>
      </c>
      <c r="AS3725" s="16">
        <v>2</v>
      </c>
      <c r="AT3725" s="16">
        <v>3</v>
      </c>
      <c r="AU3725">
        <v>0</v>
      </c>
      <c r="AV3725">
        <v>0</v>
      </c>
      <c r="AW3725">
        <v>0</v>
      </c>
      <c r="AX3725">
        <v>1</v>
      </c>
      <c r="AY3725">
        <v>0</v>
      </c>
      <c r="AZ3725">
        <v>0</v>
      </c>
    </row>
    <row r="3726" spans="1:52" x14ac:dyDescent="0.35">
      <c r="A3726">
        <v>19481</v>
      </c>
      <c r="B3726" t="s">
        <v>69</v>
      </c>
      <c r="C3726" t="s">
        <v>74</v>
      </c>
      <c r="D3726" t="s">
        <v>68</v>
      </c>
      <c r="E3726" t="s">
        <v>76</v>
      </c>
      <c r="F3726" t="s">
        <v>196</v>
      </c>
      <c r="G3726" t="s">
        <v>93</v>
      </c>
      <c r="H3726" t="s">
        <v>98</v>
      </c>
      <c r="I3726" t="s">
        <v>197</v>
      </c>
      <c r="J3726" t="s">
        <v>111</v>
      </c>
      <c r="K3726" t="s">
        <v>116</v>
      </c>
      <c r="L3726">
        <v>9</v>
      </c>
      <c r="X3726" s="16"/>
      <c r="Y3726" t="s">
        <v>68</v>
      </c>
      <c r="Z3726">
        <v>10</v>
      </c>
      <c r="AA3726">
        <v>5</v>
      </c>
      <c r="AB3726">
        <v>4</v>
      </c>
      <c r="AC3726">
        <v>9</v>
      </c>
      <c r="AD3726" t="s">
        <v>128</v>
      </c>
      <c r="AE3726" s="16">
        <v>5</v>
      </c>
      <c r="AF3726" s="16">
        <v>1</v>
      </c>
      <c r="AG3726" s="16">
        <v>4</v>
      </c>
      <c r="AH3726" s="16">
        <v>4</v>
      </c>
      <c r="AI3726" s="16">
        <v>2</v>
      </c>
      <c r="AJ3726" s="16"/>
      <c r="AK3726">
        <v>10</v>
      </c>
      <c r="AL3726" s="16">
        <v>9</v>
      </c>
      <c r="AM3726" s="16">
        <v>7</v>
      </c>
      <c r="AN3726" s="16">
        <v>9</v>
      </c>
      <c r="AO3726" s="16">
        <v>7</v>
      </c>
      <c r="AP3726" s="16">
        <v>9</v>
      </c>
      <c r="AQ3726" s="16">
        <v>1</v>
      </c>
      <c r="AR3726" s="16">
        <v>2</v>
      </c>
      <c r="AS3726" s="16">
        <v>3</v>
      </c>
      <c r="AT3726" s="16">
        <v>4</v>
      </c>
      <c r="AU3726">
        <v>0</v>
      </c>
      <c r="AV3726">
        <v>0</v>
      </c>
      <c r="AW3726">
        <v>1</v>
      </c>
      <c r="AX3726">
        <v>0</v>
      </c>
      <c r="AY3726">
        <v>1</v>
      </c>
      <c r="AZ3726">
        <v>0</v>
      </c>
    </row>
    <row r="3727" spans="1:52" x14ac:dyDescent="0.35">
      <c r="A3727">
        <v>19484</v>
      </c>
      <c r="B3727" t="s">
        <v>69</v>
      </c>
      <c r="C3727" t="s">
        <v>74</v>
      </c>
      <c r="D3727" t="s">
        <v>68</v>
      </c>
      <c r="E3727" t="s">
        <v>81</v>
      </c>
      <c r="F3727" t="s">
        <v>196</v>
      </c>
      <c r="G3727" t="s">
        <v>96</v>
      </c>
      <c r="H3727" t="s">
        <v>97</v>
      </c>
      <c r="I3727" t="s">
        <v>203</v>
      </c>
      <c r="J3727" t="s">
        <v>111</v>
      </c>
      <c r="K3727" t="s">
        <v>116</v>
      </c>
      <c r="L3727">
        <v>9</v>
      </c>
      <c r="X3727" s="16"/>
      <c r="Y3727" t="s">
        <v>69</v>
      </c>
      <c r="AB3727">
        <v>5</v>
      </c>
      <c r="AE3727" s="16"/>
      <c r="AF3727" s="16"/>
      <c r="AG3727" s="16"/>
      <c r="AH3727" s="16"/>
      <c r="AI3727" s="16"/>
      <c r="AJ3727" s="16"/>
      <c r="AK3727">
        <v>10</v>
      </c>
      <c r="AL3727" s="16">
        <v>10</v>
      </c>
      <c r="AM3727" s="16">
        <v>8</v>
      </c>
      <c r="AN3727" s="16">
        <v>8</v>
      </c>
      <c r="AO3727" s="16">
        <v>9</v>
      </c>
      <c r="AP3727" s="16">
        <v>8</v>
      </c>
      <c r="AQ3727" s="16">
        <v>1</v>
      </c>
      <c r="AR3727" s="16">
        <v>4</v>
      </c>
      <c r="AS3727" s="16">
        <v>3</v>
      </c>
      <c r="AT3727" s="16">
        <v>2</v>
      </c>
      <c r="AU3727">
        <v>0</v>
      </c>
      <c r="AV3727">
        <v>0</v>
      </c>
      <c r="AW3727">
        <v>0</v>
      </c>
      <c r="AX3727">
        <v>1</v>
      </c>
      <c r="AY3727">
        <v>0</v>
      </c>
      <c r="AZ3727">
        <v>0</v>
      </c>
    </row>
    <row r="3728" spans="1:52" x14ac:dyDescent="0.35">
      <c r="A3728">
        <v>19485</v>
      </c>
      <c r="B3728" t="s">
        <v>69</v>
      </c>
      <c r="C3728" t="s">
        <v>74</v>
      </c>
      <c r="D3728" t="s">
        <v>68</v>
      </c>
      <c r="E3728" t="s">
        <v>83</v>
      </c>
      <c r="F3728" t="s">
        <v>200</v>
      </c>
      <c r="G3728" t="s">
        <v>95</v>
      </c>
      <c r="H3728" t="s">
        <v>98</v>
      </c>
      <c r="I3728" t="s">
        <v>205</v>
      </c>
      <c r="J3728" t="s">
        <v>111</v>
      </c>
      <c r="K3728" t="s">
        <v>117</v>
      </c>
      <c r="L3728">
        <v>10</v>
      </c>
      <c r="X3728" s="16"/>
      <c r="Y3728" t="s">
        <v>69</v>
      </c>
      <c r="AB3728">
        <v>4</v>
      </c>
      <c r="AE3728" s="16"/>
      <c r="AF3728" s="16"/>
      <c r="AG3728" s="16"/>
      <c r="AH3728" s="16"/>
      <c r="AI3728" s="16"/>
      <c r="AJ3728" s="16"/>
      <c r="AK3728">
        <v>8</v>
      </c>
      <c r="AL3728" s="16">
        <v>9</v>
      </c>
      <c r="AM3728" s="16">
        <v>9</v>
      </c>
      <c r="AN3728" s="16">
        <v>7</v>
      </c>
      <c r="AO3728" s="16">
        <v>9</v>
      </c>
      <c r="AP3728" s="16">
        <v>10</v>
      </c>
      <c r="AQ3728" s="16">
        <v>1</v>
      </c>
      <c r="AR3728" s="16">
        <v>4</v>
      </c>
      <c r="AS3728" s="16">
        <v>3</v>
      </c>
      <c r="AT3728" s="16">
        <v>2</v>
      </c>
      <c r="AU3728">
        <v>0</v>
      </c>
      <c r="AV3728">
        <v>0</v>
      </c>
      <c r="AW3728">
        <v>0</v>
      </c>
      <c r="AX3728">
        <v>1</v>
      </c>
      <c r="AY3728">
        <v>1</v>
      </c>
      <c r="AZ3728">
        <v>0</v>
      </c>
    </row>
    <row r="3729" spans="1:52" x14ac:dyDescent="0.35">
      <c r="A3729">
        <v>19487</v>
      </c>
      <c r="B3729" t="s">
        <v>69</v>
      </c>
      <c r="C3729" t="s">
        <v>74</v>
      </c>
      <c r="D3729" t="s">
        <v>68</v>
      </c>
      <c r="E3729" t="s">
        <v>84</v>
      </c>
      <c r="F3729" t="s">
        <v>198</v>
      </c>
      <c r="G3729" t="s">
        <v>96</v>
      </c>
      <c r="H3729" t="s">
        <v>99</v>
      </c>
      <c r="I3729" t="s">
        <v>199</v>
      </c>
      <c r="J3729" t="s">
        <v>111</v>
      </c>
      <c r="K3729" t="s">
        <v>202</v>
      </c>
      <c r="L3729">
        <v>7</v>
      </c>
      <c r="X3729" s="16"/>
      <c r="Y3729" t="s">
        <v>69</v>
      </c>
      <c r="AB3729">
        <v>3</v>
      </c>
      <c r="AE3729" s="16"/>
      <c r="AF3729" s="16"/>
      <c r="AG3729" s="16"/>
      <c r="AH3729" s="16"/>
      <c r="AI3729" s="16"/>
      <c r="AJ3729" s="16"/>
      <c r="AK3729">
        <v>7</v>
      </c>
      <c r="AL3729" s="16">
        <v>10</v>
      </c>
      <c r="AM3729" s="16">
        <v>9</v>
      </c>
      <c r="AN3729" s="16">
        <v>7</v>
      </c>
      <c r="AO3729" s="16">
        <v>9</v>
      </c>
      <c r="AP3729" s="16">
        <v>9</v>
      </c>
      <c r="AQ3729" s="16">
        <v>4</v>
      </c>
      <c r="AR3729" s="16">
        <v>2</v>
      </c>
      <c r="AS3729" s="16">
        <v>3</v>
      </c>
      <c r="AT3729" s="16">
        <v>1</v>
      </c>
      <c r="AU3729">
        <v>0</v>
      </c>
      <c r="AV3729">
        <v>0</v>
      </c>
      <c r="AW3729">
        <v>1</v>
      </c>
      <c r="AX3729">
        <v>0</v>
      </c>
      <c r="AY3729">
        <v>0</v>
      </c>
      <c r="AZ3729">
        <v>0</v>
      </c>
    </row>
    <row r="3730" spans="1:52" x14ac:dyDescent="0.35">
      <c r="A3730">
        <v>19488</v>
      </c>
      <c r="B3730" t="s">
        <v>69</v>
      </c>
      <c r="C3730" t="s">
        <v>74</v>
      </c>
      <c r="D3730" t="s">
        <v>68</v>
      </c>
      <c r="E3730" t="s">
        <v>78</v>
      </c>
      <c r="F3730" t="s">
        <v>196</v>
      </c>
      <c r="G3730" t="s">
        <v>96</v>
      </c>
      <c r="H3730" t="s">
        <v>99</v>
      </c>
      <c r="I3730" t="s">
        <v>205</v>
      </c>
      <c r="J3730" t="s">
        <v>111</v>
      </c>
      <c r="K3730" t="s">
        <v>204</v>
      </c>
      <c r="L3730">
        <v>9</v>
      </c>
      <c r="X3730" s="16"/>
      <c r="Y3730" t="s">
        <v>69</v>
      </c>
      <c r="AB3730">
        <v>4</v>
      </c>
      <c r="AE3730" s="16"/>
      <c r="AF3730" s="16"/>
      <c r="AG3730" s="16"/>
      <c r="AH3730" s="16"/>
      <c r="AI3730" s="16"/>
      <c r="AJ3730" s="16"/>
      <c r="AK3730">
        <v>9</v>
      </c>
      <c r="AL3730" s="16">
        <v>8</v>
      </c>
      <c r="AM3730" s="16">
        <v>10</v>
      </c>
      <c r="AN3730" s="16">
        <v>8</v>
      </c>
      <c r="AO3730" s="16">
        <v>10</v>
      </c>
      <c r="AP3730" s="16">
        <v>7</v>
      </c>
      <c r="AQ3730" s="16">
        <v>2</v>
      </c>
      <c r="AR3730" s="16">
        <v>1</v>
      </c>
      <c r="AS3730" s="16">
        <v>3</v>
      </c>
      <c r="AT3730" s="16">
        <v>4</v>
      </c>
      <c r="AU3730">
        <v>0</v>
      </c>
      <c r="AV3730">
        <v>1</v>
      </c>
      <c r="AW3730">
        <v>1</v>
      </c>
      <c r="AX3730">
        <v>0</v>
      </c>
      <c r="AY3730">
        <v>0</v>
      </c>
      <c r="AZ3730">
        <v>0</v>
      </c>
    </row>
    <row r="3731" spans="1:52" x14ac:dyDescent="0.35">
      <c r="A3731">
        <v>19491</v>
      </c>
      <c r="B3731" t="s">
        <v>69</v>
      </c>
      <c r="C3731" t="s">
        <v>74</v>
      </c>
      <c r="D3731" t="s">
        <v>68</v>
      </c>
      <c r="E3731" t="s">
        <v>82</v>
      </c>
      <c r="F3731" t="s">
        <v>200</v>
      </c>
      <c r="G3731" t="s">
        <v>95</v>
      </c>
      <c r="H3731" t="s">
        <v>101</v>
      </c>
      <c r="I3731" t="s">
        <v>205</v>
      </c>
      <c r="J3731" t="s">
        <v>110</v>
      </c>
      <c r="K3731" t="s">
        <v>202</v>
      </c>
      <c r="L3731">
        <v>8</v>
      </c>
      <c r="P3731">
        <v>8</v>
      </c>
      <c r="Q3731">
        <v>9</v>
      </c>
      <c r="R3731">
        <v>9</v>
      </c>
      <c r="S3731">
        <v>8</v>
      </c>
      <c r="T3731">
        <v>8</v>
      </c>
      <c r="U3731">
        <v>9</v>
      </c>
      <c r="V3731" t="s">
        <v>123</v>
      </c>
      <c r="X3731">
        <v>4</v>
      </c>
      <c r="Y3731" t="s">
        <v>69</v>
      </c>
      <c r="AB3731">
        <v>4</v>
      </c>
      <c r="AE3731" s="16"/>
      <c r="AF3731" s="16"/>
      <c r="AG3731" s="16"/>
      <c r="AH3731" s="16"/>
      <c r="AI3731" s="16"/>
      <c r="AJ3731" s="16"/>
      <c r="AL3731" s="16"/>
      <c r="AM3731" s="16"/>
      <c r="AN3731" s="16"/>
      <c r="AO3731" s="16"/>
      <c r="AP3731" s="16"/>
      <c r="AQ3731" s="16"/>
      <c r="AR3731" s="16"/>
      <c r="AS3731" s="16"/>
      <c r="AT3731" s="16"/>
      <c r="AU3731">
        <v>1</v>
      </c>
      <c r="AV3731">
        <v>0</v>
      </c>
      <c r="AW3731">
        <v>0</v>
      </c>
      <c r="AX3731">
        <v>1</v>
      </c>
      <c r="AY3731">
        <v>0</v>
      </c>
      <c r="AZ3731">
        <v>0</v>
      </c>
    </row>
    <row r="3732" spans="1:52" x14ac:dyDescent="0.35">
      <c r="A3732">
        <v>19492</v>
      </c>
      <c r="B3732" t="s">
        <v>69</v>
      </c>
      <c r="C3732" t="s">
        <v>74</v>
      </c>
      <c r="D3732" t="s">
        <v>68</v>
      </c>
      <c r="E3732" t="s">
        <v>82</v>
      </c>
      <c r="F3732" t="s">
        <v>198</v>
      </c>
      <c r="G3732" t="s">
        <v>93</v>
      </c>
      <c r="H3732" t="s">
        <v>99</v>
      </c>
      <c r="I3732" t="s">
        <v>201</v>
      </c>
      <c r="J3732" t="s">
        <v>111</v>
      </c>
      <c r="K3732" t="s">
        <v>116</v>
      </c>
      <c r="L3732">
        <v>9</v>
      </c>
      <c r="X3732" s="16"/>
      <c r="Y3732" t="s">
        <v>68</v>
      </c>
      <c r="Z3732">
        <v>10</v>
      </c>
      <c r="AA3732">
        <v>5</v>
      </c>
      <c r="AB3732">
        <v>4</v>
      </c>
      <c r="AC3732">
        <v>10</v>
      </c>
      <c r="AD3732" t="s">
        <v>128</v>
      </c>
      <c r="AE3732" s="16">
        <v>2</v>
      </c>
      <c r="AF3732" s="16">
        <v>4</v>
      </c>
      <c r="AG3732" s="16">
        <v>2</v>
      </c>
      <c r="AH3732" s="16">
        <v>2</v>
      </c>
      <c r="AI3732" s="16">
        <v>2</v>
      </c>
      <c r="AJ3732" s="16"/>
      <c r="AK3732">
        <v>10</v>
      </c>
      <c r="AL3732" s="16">
        <v>10</v>
      </c>
      <c r="AM3732" s="16">
        <v>7</v>
      </c>
      <c r="AN3732" s="16">
        <v>7</v>
      </c>
      <c r="AO3732" s="16">
        <v>9</v>
      </c>
      <c r="AP3732" s="16">
        <v>9</v>
      </c>
      <c r="AQ3732" s="16">
        <v>1</v>
      </c>
      <c r="AR3732" s="16">
        <v>4</v>
      </c>
      <c r="AS3732" s="16">
        <v>2</v>
      </c>
      <c r="AT3732" s="16">
        <v>3</v>
      </c>
      <c r="AU3732">
        <v>1</v>
      </c>
      <c r="AV3732">
        <v>0</v>
      </c>
      <c r="AW3732">
        <v>0</v>
      </c>
      <c r="AX3732">
        <v>0</v>
      </c>
      <c r="AY3732">
        <v>0</v>
      </c>
      <c r="AZ3732">
        <v>0</v>
      </c>
    </row>
    <row r="3733" spans="1:52" x14ac:dyDescent="0.35">
      <c r="A3733">
        <v>19498</v>
      </c>
      <c r="B3733" t="s">
        <v>69</v>
      </c>
      <c r="C3733" t="s">
        <v>74</v>
      </c>
      <c r="D3733" t="s">
        <v>68</v>
      </c>
      <c r="E3733" t="s">
        <v>82</v>
      </c>
      <c r="F3733" t="s">
        <v>196</v>
      </c>
      <c r="G3733" t="s">
        <v>96</v>
      </c>
      <c r="H3733" t="s">
        <v>97</v>
      </c>
      <c r="I3733" t="s">
        <v>199</v>
      </c>
      <c r="J3733" t="s">
        <v>111</v>
      </c>
      <c r="K3733" t="s">
        <v>204</v>
      </c>
      <c r="L3733">
        <v>6</v>
      </c>
      <c r="X3733" s="16"/>
      <c r="Y3733" t="s">
        <v>69</v>
      </c>
      <c r="AB3733">
        <v>3</v>
      </c>
      <c r="AE3733" s="16"/>
      <c r="AF3733" s="16"/>
      <c r="AG3733" s="16"/>
      <c r="AH3733" s="16"/>
      <c r="AI3733" s="16"/>
      <c r="AJ3733" s="16"/>
      <c r="AK3733">
        <v>7</v>
      </c>
      <c r="AL3733" s="16">
        <v>10</v>
      </c>
      <c r="AM3733" s="16">
        <v>10</v>
      </c>
      <c r="AN3733" s="16">
        <v>4</v>
      </c>
      <c r="AO3733" s="16">
        <v>6</v>
      </c>
      <c r="AP3733" s="16">
        <v>5</v>
      </c>
      <c r="AQ3733" s="16">
        <v>2</v>
      </c>
      <c r="AR3733" s="16">
        <v>1</v>
      </c>
      <c r="AS3733" s="16">
        <v>3</v>
      </c>
      <c r="AT3733" s="16">
        <v>4</v>
      </c>
      <c r="AU3733">
        <v>1</v>
      </c>
      <c r="AV3733">
        <v>0</v>
      </c>
      <c r="AW3733">
        <v>0</v>
      </c>
      <c r="AX3733">
        <v>0</v>
      </c>
      <c r="AY3733">
        <v>0</v>
      </c>
      <c r="AZ3733">
        <v>0</v>
      </c>
    </row>
    <row r="3734" spans="1:52" x14ac:dyDescent="0.35">
      <c r="A3734">
        <v>19499</v>
      </c>
      <c r="B3734" t="s">
        <v>69</v>
      </c>
      <c r="C3734" t="s">
        <v>74</v>
      </c>
      <c r="D3734" t="s">
        <v>68</v>
      </c>
      <c r="E3734" t="s">
        <v>79</v>
      </c>
      <c r="F3734" t="s">
        <v>198</v>
      </c>
      <c r="G3734" t="s">
        <v>95</v>
      </c>
      <c r="H3734" t="s">
        <v>99</v>
      </c>
      <c r="I3734" t="s">
        <v>201</v>
      </c>
      <c r="J3734" t="s">
        <v>111</v>
      </c>
      <c r="K3734" t="s">
        <v>204</v>
      </c>
      <c r="L3734">
        <v>9</v>
      </c>
      <c r="X3734" s="16"/>
      <c r="Y3734" t="s">
        <v>69</v>
      </c>
      <c r="AB3734">
        <v>5</v>
      </c>
      <c r="AE3734" s="16"/>
      <c r="AF3734" s="16"/>
      <c r="AG3734" s="16"/>
      <c r="AH3734" s="16"/>
      <c r="AI3734" s="16"/>
      <c r="AJ3734" s="16"/>
      <c r="AK3734">
        <v>9</v>
      </c>
      <c r="AL3734" s="16">
        <v>9</v>
      </c>
      <c r="AM3734" s="16">
        <v>8</v>
      </c>
      <c r="AN3734" s="16">
        <v>8</v>
      </c>
      <c r="AO3734" s="16">
        <v>10</v>
      </c>
      <c r="AP3734" s="16">
        <v>10</v>
      </c>
      <c r="AQ3734" s="16">
        <v>1</v>
      </c>
      <c r="AR3734" s="16">
        <v>3</v>
      </c>
      <c r="AS3734" s="16">
        <v>2</v>
      </c>
      <c r="AT3734" s="16">
        <v>4</v>
      </c>
      <c r="AU3734">
        <v>1</v>
      </c>
      <c r="AV3734">
        <v>0</v>
      </c>
      <c r="AW3734">
        <v>1</v>
      </c>
      <c r="AX3734">
        <v>0</v>
      </c>
      <c r="AY3734">
        <v>0</v>
      </c>
      <c r="AZ3734">
        <v>0</v>
      </c>
    </row>
    <row r="3735" spans="1:52" x14ac:dyDescent="0.35">
      <c r="A3735">
        <v>19500</v>
      </c>
      <c r="B3735" t="s">
        <v>69</v>
      </c>
      <c r="C3735" t="s">
        <v>74</v>
      </c>
      <c r="D3735" t="s">
        <v>68</v>
      </c>
      <c r="E3735" t="s">
        <v>85</v>
      </c>
      <c r="F3735" t="s">
        <v>208</v>
      </c>
      <c r="G3735" t="s">
        <v>96</v>
      </c>
      <c r="H3735" t="s">
        <v>100</v>
      </c>
      <c r="I3735" t="s">
        <v>203</v>
      </c>
      <c r="J3735" t="s">
        <v>112</v>
      </c>
      <c r="K3735" t="s">
        <v>204</v>
      </c>
      <c r="L3735">
        <v>9</v>
      </c>
      <c r="X3735" s="16"/>
      <c r="Y3735" t="s">
        <v>68</v>
      </c>
      <c r="Z3735">
        <v>8</v>
      </c>
      <c r="AA3735">
        <v>4</v>
      </c>
      <c r="AB3735">
        <v>4</v>
      </c>
      <c r="AC3735">
        <v>10</v>
      </c>
      <c r="AD3735" t="s">
        <v>128</v>
      </c>
      <c r="AE3735" s="16">
        <v>4</v>
      </c>
      <c r="AF3735" s="16">
        <v>4</v>
      </c>
      <c r="AG3735" s="16">
        <v>5</v>
      </c>
      <c r="AH3735" s="16">
        <v>4</v>
      </c>
      <c r="AI3735" s="16">
        <v>1</v>
      </c>
      <c r="AJ3735" s="16"/>
      <c r="AK3735">
        <v>10</v>
      </c>
      <c r="AL3735" s="16">
        <v>9</v>
      </c>
      <c r="AM3735" s="16">
        <v>9</v>
      </c>
      <c r="AN3735" s="16">
        <v>10</v>
      </c>
      <c r="AO3735" s="16">
        <v>9</v>
      </c>
      <c r="AP3735" s="16">
        <v>8</v>
      </c>
      <c r="AQ3735" s="16">
        <v>3</v>
      </c>
      <c r="AR3735" s="16">
        <v>1</v>
      </c>
      <c r="AS3735" s="16">
        <v>2</v>
      </c>
      <c r="AT3735" s="16">
        <v>4</v>
      </c>
      <c r="AU3735">
        <v>0</v>
      </c>
      <c r="AV3735">
        <v>1</v>
      </c>
      <c r="AW3735">
        <v>0</v>
      </c>
      <c r="AX3735">
        <v>1</v>
      </c>
      <c r="AY3735">
        <v>0</v>
      </c>
      <c r="AZ3735">
        <v>0</v>
      </c>
    </row>
    <row r="3736" spans="1:52" x14ac:dyDescent="0.35">
      <c r="A3736">
        <v>19501</v>
      </c>
      <c r="B3736" t="s">
        <v>69</v>
      </c>
      <c r="C3736" t="s">
        <v>74</v>
      </c>
      <c r="D3736" t="s">
        <v>68</v>
      </c>
      <c r="E3736" t="s">
        <v>85</v>
      </c>
      <c r="F3736" t="s">
        <v>208</v>
      </c>
      <c r="G3736" t="s">
        <v>93</v>
      </c>
      <c r="H3736" t="s">
        <v>99</v>
      </c>
      <c r="I3736" t="s">
        <v>199</v>
      </c>
      <c r="J3736" t="s">
        <v>111</v>
      </c>
      <c r="K3736" t="s">
        <v>204</v>
      </c>
      <c r="L3736">
        <v>10</v>
      </c>
      <c r="X3736" s="16"/>
      <c r="Y3736" t="s">
        <v>69</v>
      </c>
      <c r="AB3736">
        <v>4</v>
      </c>
      <c r="AE3736" s="16"/>
      <c r="AF3736" s="16"/>
      <c r="AG3736" s="16"/>
      <c r="AH3736" s="16"/>
      <c r="AI3736" s="16"/>
      <c r="AJ3736" s="16"/>
      <c r="AK3736">
        <v>10</v>
      </c>
      <c r="AL3736" s="16">
        <v>10</v>
      </c>
      <c r="AM3736" s="16">
        <v>9</v>
      </c>
      <c r="AN3736" s="16">
        <v>8</v>
      </c>
      <c r="AO3736" s="16">
        <v>9</v>
      </c>
      <c r="AP3736" s="16">
        <v>10</v>
      </c>
      <c r="AQ3736" s="16">
        <v>1</v>
      </c>
      <c r="AR3736" s="16">
        <v>4</v>
      </c>
      <c r="AS3736" s="16">
        <v>2</v>
      </c>
      <c r="AT3736" s="16">
        <v>3</v>
      </c>
      <c r="AU3736">
        <v>1</v>
      </c>
      <c r="AV3736">
        <v>0</v>
      </c>
      <c r="AW3736">
        <v>0</v>
      </c>
      <c r="AX3736">
        <v>0</v>
      </c>
      <c r="AY3736">
        <v>0</v>
      </c>
      <c r="AZ3736">
        <v>0</v>
      </c>
    </row>
    <row r="3737" spans="1:52" x14ac:dyDescent="0.35">
      <c r="A3737">
        <v>19506</v>
      </c>
      <c r="B3737" t="s">
        <v>69</v>
      </c>
      <c r="C3737" t="s">
        <v>74</v>
      </c>
      <c r="D3737" t="s">
        <v>68</v>
      </c>
      <c r="E3737" t="s">
        <v>75</v>
      </c>
      <c r="F3737" t="s">
        <v>196</v>
      </c>
      <c r="G3737" t="s">
        <v>95</v>
      </c>
      <c r="H3737" t="s">
        <v>97</v>
      </c>
      <c r="I3737" t="s">
        <v>209</v>
      </c>
      <c r="J3737" t="s">
        <v>111</v>
      </c>
      <c r="K3737" t="s">
        <v>204</v>
      </c>
      <c r="L3737">
        <v>10</v>
      </c>
      <c r="X3737" s="16"/>
      <c r="Y3737" t="s">
        <v>69</v>
      </c>
      <c r="AB3737">
        <v>4</v>
      </c>
      <c r="AE3737" s="16"/>
      <c r="AF3737" s="16"/>
      <c r="AG3737" s="16"/>
      <c r="AH3737" s="16"/>
      <c r="AI3737" s="16"/>
      <c r="AJ3737" s="16"/>
      <c r="AK3737">
        <v>10</v>
      </c>
      <c r="AL3737" s="16">
        <v>10</v>
      </c>
      <c r="AM3737" s="16">
        <v>10</v>
      </c>
      <c r="AN3737" s="16">
        <v>10</v>
      </c>
      <c r="AO3737" s="16">
        <v>7</v>
      </c>
      <c r="AP3737" s="16">
        <v>10</v>
      </c>
      <c r="AQ3737" s="16">
        <v>2</v>
      </c>
      <c r="AR3737" s="16">
        <v>1</v>
      </c>
      <c r="AS3737" s="16">
        <v>3</v>
      </c>
      <c r="AT3737" s="16">
        <v>4</v>
      </c>
      <c r="AU3737">
        <v>0</v>
      </c>
      <c r="AV3737">
        <v>1</v>
      </c>
      <c r="AW3737">
        <v>0</v>
      </c>
      <c r="AX3737">
        <v>0</v>
      </c>
      <c r="AY3737">
        <v>0</v>
      </c>
      <c r="AZ3737">
        <v>0</v>
      </c>
    </row>
    <row r="3738" spans="1:52" x14ac:dyDescent="0.35">
      <c r="A3738">
        <v>19508</v>
      </c>
      <c r="B3738" t="s">
        <v>69</v>
      </c>
      <c r="C3738" t="s">
        <v>74</v>
      </c>
      <c r="D3738" t="s">
        <v>68</v>
      </c>
      <c r="E3738" t="s">
        <v>82</v>
      </c>
      <c r="F3738" t="s">
        <v>196</v>
      </c>
      <c r="G3738" t="s">
        <v>94</v>
      </c>
      <c r="H3738" t="s">
        <v>99</v>
      </c>
      <c r="I3738" t="s">
        <v>201</v>
      </c>
      <c r="J3738" t="s">
        <v>111</v>
      </c>
      <c r="K3738" t="s">
        <v>116</v>
      </c>
      <c r="L3738">
        <v>10</v>
      </c>
      <c r="X3738" s="16"/>
      <c r="Y3738" t="s">
        <v>69</v>
      </c>
      <c r="AB3738">
        <v>5</v>
      </c>
      <c r="AE3738" s="16"/>
      <c r="AF3738" s="16"/>
      <c r="AG3738" s="16"/>
      <c r="AH3738" s="16"/>
      <c r="AI3738" s="16"/>
      <c r="AJ3738" s="16"/>
      <c r="AK3738">
        <v>9</v>
      </c>
      <c r="AL3738" s="16">
        <v>10</v>
      </c>
      <c r="AM3738" s="16">
        <v>7</v>
      </c>
      <c r="AN3738" s="16">
        <v>10</v>
      </c>
      <c r="AO3738" s="16">
        <v>8</v>
      </c>
      <c r="AP3738" s="16">
        <v>7</v>
      </c>
      <c r="AQ3738" s="16">
        <v>1</v>
      </c>
      <c r="AR3738" s="16">
        <v>4</v>
      </c>
      <c r="AS3738" s="16">
        <v>3</v>
      </c>
      <c r="AT3738" s="16">
        <v>2</v>
      </c>
      <c r="AU3738">
        <v>1</v>
      </c>
      <c r="AV3738">
        <v>0</v>
      </c>
      <c r="AW3738">
        <v>0</v>
      </c>
      <c r="AX3738">
        <v>1</v>
      </c>
      <c r="AY3738">
        <v>0</v>
      </c>
      <c r="AZ3738">
        <v>0</v>
      </c>
    </row>
    <row r="3739" spans="1:52" x14ac:dyDescent="0.35">
      <c r="A3739">
        <v>19509</v>
      </c>
      <c r="B3739" t="s">
        <v>69</v>
      </c>
      <c r="C3739" t="s">
        <v>74</v>
      </c>
      <c r="D3739" t="s">
        <v>68</v>
      </c>
      <c r="E3739" t="s">
        <v>85</v>
      </c>
      <c r="F3739" t="s">
        <v>196</v>
      </c>
      <c r="G3739" t="s">
        <v>95</v>
      </c>
      <c r="H3739" t="s">
        <v>98</v>
      </c>
      <c r="I3739" t="s">
        <v>203</v>
      </c>
      <c r="J3739" t="s">
        <v>111</v>
      </c>
      <c r="K3739" t="s">
        <v>204</v>
      </c>
      <c r="L3739">
        <v>10</v>
      </c>
      <c r="X3739" s="16"/>
      <c r="Y3739" t="s">
        <v>69</v>
      </c>
      <c r="AB3739">
        <v>5</v>
      </c>
      <c r="AE3739" s="16"/>
      <c r="AF3739" s="16"/>
      <c r="AG3739" s="16"/>
      <c r="AH3739" s="16"/>
      <c r="AI3739" s="16"/>
      <c r="AJ3739" s="16"/>
      <c r="AK3739">
        <v>8</v>
      </c>
      <c r="AL3739" s="16">
        <v>7</v>
      </c>
      <c r="AM3739" s="16">
        <v>7</v>
      </c>
      <c r="AN3739" s="16">
        <v>8</v>
      </c>
      <c r="AO3739" s="16">
        <v>8</v>
      </c>
      <c r="AP3739" s="16">
        <v>7</v>
      </c>
      <c r="AQ3739" s="16">
        <v>2</v>
      </c>
      <c r="AR3739" s="16">
        <v>4</v>
      </c>
      <c r="AS3739" s="16">
        <v>1</v>
      </c>
      <c r="AT3739" s="16">
        <v>3</v>
      </c>
      <c r="AU3739">
        <v>0</v>
      </c>
      <c r="AV3739">
        <v>0</v>
      </c>
      <c r="AW3739">
        <v>0</v>
      </c>
      <c r="AX3739">
        <v>1</v>
      </c>
      <c r="AY3739">
        <v>0</v>
      </c>
      <c r="AZ3739">
        <v>0</v>
      </c>
    </row>
    <row r="3740" spans="1:52" x14ac:dyDescent="0.35">
      <c r="A3740">
        <v>19510</v>
      </c>
      <c r="B3740" t="s">
        <v>69</v>
      </c>
      <c r="C3740" t="s">
        <v>74</v>
      </c>
      <c r="D3740" t="s">
        <v>68</v>
      </c>
      <c r="E3740" t="s">
        <v>80</v>
      </c>
      <c r="F3740" t="s">
        <v>198</v>
      </c>
      <c r="G3740" t="s">
        <v>96</v>
      </c>
      <c r="H3740" t="s">
        <v>97</v>
      </c>
      <c r="I3740" t="s">
        <v>201</v>
      </c>
      <c r="J3740" t="s">
        <v>111</v>
      </c>
      <c r="K3740" t="s">
        <v>117</v>
      </c>
      <c r="L3740">
        <v>9</v>
      </c>
      <c r="X3740" s="16"/>
      <c r="Y3740" t="s">
        <v>69</v>
      </c>
      <c r="AB3740">
        <v>4</v>
      </c>
      <c r="AE3740" s="16"/>
      <c r="AF3740" s="16"/>
      <c r="AG3740" s="16"/>
      <c r="AH3740" s="16"/>
      <c r="AI3740" s="16"/>
      <c r="AJ3740" s="16"/>
      <c r="AK3740">
        <v>10</v>
      </c>
      <c r="AL3740" s="16">
        <v>10</v>
      </c>
      <c r="AM3740" s="16">
        <v>9</v>
      </c>
      <c r="AN3740" s="16">
        <v>10</v>
      </c>
      <c r="AO3740" s="16">
        <v>10</v>
      </c>
      <c r="AP3740" s="16">
        <v>8</v>
      </c>
      <c r="AQ3740" s="16">
        <v>1</v>
      </c>
      <c r="AR3740" s="16">
        <v>3</v>
      </c>
      <c r="AS3740" s="16">
        <v>2</v>
      </c>
      <c r="AT3740" s="16">
        <v>4</v>
      </c>
      <c r="AU3740">
        <v>1</v>
      </c>
      <c r="AV3740">
        <v>0</v>
      </c>
      <c r="AW3740">
        <v>0</v>
      </c>
      <c r="AX3740">
        <v>1</v>
      </c>
      <c r="AY3740">
        <v>0</v>
      </c>
      <c r="AZ3740">
        <v>0</v>
      </c>
    </row>
    <row r="3741" spans="1:52" x14ac:dyDescent="0.35">
      <c r="A3741">
        <v>19512</v>
      </c>
      <c r="B3741" t="s">
        <v>69</v>
      </c>
      <c r="C3741" t="s">
        <v>74</v>
      </c>
      <c r="D3741" t="s">
        <v>68</v>
      </c>
      <c r="E3741" t="s">
        <v>80</v>
      </c>
      <c r="F3741" t="s">
        <v>198</v>
      </c>
      <c r="G3741" t="s">
        <v>95</v>
      </c>
      <c r="H3741" t="s">
        <v>97</v>
      </c>
      <c r="I3741" t="s">
        <v>199</v>
      </c>
      <c r="J3741" t="s">
        <v>110</v>
      </c>
      <c r="K3741" t="s">
        <v>202</v>
      </c>
      <c r="L3741">
        <v>9</v>
      </c>
      <c r="P3741">
        <v>9</v>
      </c>
      <c r="Q3741">
        <v>9</v>
      </c>
      <c r="R3741">
        <v>8</v>
      </c>
      <c r="S3741">
        <v>10</v>
      </c>
      <c r="T3741">
        <v>10</v>
      </c>
      <c r="U3741">
        <v>9</v>
      </c>
      <c r="V3741" t="s">
        <v>123</v>
      </c>
      <c r="X3741">
        <v>5</v>
      </c>
      <c r="Y3741" t="s">
        <v>68</v>
      </c>
      <c r="Z3741">
        <v>10</v>
      </c>
      <c r="AA3741">
        <v>5</v>
      </c>
      <c r="AB3741">
        <v>4</v>
      </c>
      <c r="AC3741">
        <v>8</v>
      </c>
      <c r="AD3741" t="s">
        <v>128</v>
      </c>
      <c r="AE3741" s="16">
        <v>4</v>
      </c>
      <c r="AF3741" s="16">
        <v>3</v>
      </c>
      <c r="AG3741" s="16">
        <v>4</v>
      </c>
      <c r="AH3741" s="16">
        <v>4</v>
      </c>
      <c r="AI3741" s="16">
        <v>1</v>
      </c>
      <c r="AJ3741" s="16"/>
      <c r="AL3741" s="16"/>
      <c r="AM3741" s="16"/>
      <c r="AN3741" s="16"/>
      <c r="AO3741" s="16"/>
      <c r="AP3741" s="16"/>
      <c r="AQ3741" s="16"/>
      <c r="AR3741" s="16"/>
      <c r="AS3741" s="16"/>
      <c r="AT3741" s="16"/>
      <c r="AU3741">
        <v>1</v>
      </c>
      <c r="AV3741">
        <v>1</v>
      </c>
      <c r="AW3741">
        <v>0</v>
      </c>
      <c r="AX3741">
        <v>0</v>
      </c>
      <c r="AY3741">
        <v>0</v>
      </c>
      <c r="AZ3741">
        <v>0</v>
      </c>
    </row>
    <row r="3742" spans="1:52" x14ac:dyDescent="0.35">
      <c r="A3742">
        <v>19513</v>
      </c>
      <c r="B3742" t="s">
        <v>69</v>
      </c>
      <c r="C3742" t="s">
        <v>74</v>
      </c>
      <c r="D3742" t="s">
        <v>68</v>
      </c>
      <c r="E3742" t="s">
        <v>82</v>
      </c>
      <c r="F3742" t="s">
        <v>198</v>
      </c>
      <c r="G3742" t="s">
        <v>96</v>
      </c>
      <c r="H3742" t="s">
        <v>97</v>
      </c>
      <c r="I3742" t="s">
        <v>201</v>
      </c>
      <c r="J3742" t="s">
        <v>110</v>
      </c>
      <c r="K3742" t="s">
        <v>202</v>
      </c>
      <c r="L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 t="s">
        <v>122</v>
      </c>
      <c r="X3742">
        <v>3</v>
      </c>
      <c r="Y3742" t="s">
        <v>68</v>
      </c>
      <c r="Z3742">
        <v>10</v>
      </c>
      <c r="AA3742">
        <v>4</v>
      </c>
      <c r="AB3742">
        <v>5</v>
      </c>
      <c r="AC3742">
        <v>10</v>
      </c>
      <c r="AD3742" t="s">
        <v>128</v>
      </c>
      <c r="AE3742" s="16">
        <v>5</v>
      </c>
      <c r="AF3742" s="16">
        <v>3</v>
      </c>
      <c r="AG3742" s="16">
        <v>4</v>
      </c>
      <c r="AH3742" s="16">
        <v>4</v>
      </c>
      <c r="AI3742" s="16">
        <v>1</v>
      </c>
      <c r="AJ3742" s="16"/>
      <c r="AL3742" s="16"/>
      <c r="AM3742" s="16"/>
      <c r="AN3742" s="16"/>
      <c r="AO3742" s="16"/>
      <c r="AP3742" s="16"/>
      <c r="AQ3742" s="16"/>
      <c r="AR3742" s="16"/>
      <c r="AS3742" s="16"/>
      <c r="AT3742" s="16"/>
      <c r="AU3742">
        <v>0</v>
      </c>
      <c r="AV3742">
        <v>1</v>
      </c>
      <c r="AW3742">
        <v>0</v>
      </c>
      <c r="AX3742">
        <v>0</v>
      </c>
      <c r="AY3742">
        <v>0</v>
      </c>
      <c r="AZ3742">
        <v>0</v>
      </c>
    </row>
    <row r="3743" spans="1:52" x14ac:dyDescent="0.35">
      <c r="A3743">
        <v>19515</v>
      </c>
      <c r="B3743" t="s">
        <v>69</v>
      </c>
      <c r="C3743" t="s">
        <v>74</v>
      </c>
      <c r="D3743" t="s">
        <v>68</v>
      </c>
      <c r="E3743" t="s">
        <v>83</v>
      </c>
      <c r="F3743" t="s">
        <v>198</v>
      </c>
      <c r="G3743" t="s">
        <v>94</v>
      </c>
      <c r="H3743" t="s">
        <v>98</v>
      </c>
      <c r="I3743" t="s">
        <v>197</v>
      </c>
      <c r="J3743" t="s">
        <v>111</v>
      </c>
      <c r="K3743" t="s">
        <v>116</v>
      </c>
      <c r="L3743">
        <v>10</v>
      </c>
      <c r="X3743" s="16"/>
      <c r="Y3743" t="s">
        <v>69</v>
      </c>
      <c r="AB3743">
        <v>5</v>
      </c>
      <c r="AE3743" s="16"/>
      <c r="AF3743" s="16"/>
      <c r="AG3743" s="16"/>
      <c r="AH3743" s="16"/>
      <c r="AI3743" s="16"/>
      <c r="AJ3743" s="16"/>
      <c r="AK3743">
        <v>10</v>
      </c>
      <c r="AL3743" s="16">
        <v>10</v>
      </c>
      <c r="AM3743" s="16">
        <v>7</v>
      </c>
      <c r="AN3743" s="16">
        <v>9</v>
      </c>
      <c r="AO3743" s="16">
        <v>9</v>
      </c>
      <c r="AP3743" s="16">
        <v>10</v>
      </c>
      <c r="AQ3743" s="16">
        <v>3</v>
      </c>
      <c r="AR3743" s="16">
        <v>2</v>
      </c>
      <c r="AS3743" s="16">
        <v>4</v>
      </c>
      <c r="AT3743" s="16">
        <v>1</v>
      </c>
      <c r="AU3743">
        <v>0</v>
      </c>
      <c r="AV3743">
        <v>0</v>
      </c>
      <c r="AW3743">
        <v>0</v>
      </c>
      <c r="AX3743">
        <v>0</v>
      </c>
      <c r="AY3743">
        <v>1</v>
      </c>
      <c r="AZ3743">
        <v>0</v>
      </c>
    </row>
    <row r="3744" spans="1:52" x14ac:dyDescent="0.35">
      <c r="A3744">
        <v>19516</v>
      </c>
      <c r="B3744" t="s">
        <v>69</v>
      </c>
      <c r="C3744" t="s">
        <v>74</v>
      </c>
      <c r="D3744" t="s">
        <v>68</v>
      </c>
      <c r="E3744" t="s">
        <v>76</v>
      </c>
      <c r="F3744" t="s">
        <v>200</v>
      </c>
      <c r="G3744" t="s">
        <v>95</v>
      </c>
      <c r="H3744" t="s">
        <v>98</v>
      </c>
      <c r="I3744" t="s">
        <v>201</v>
      </c>
      <c r="J3744" t="s">
        <v>110</v>
      </c>
      <c r="K3744" t="s">
        <v>117</v>
      </c>
      <c r="L3744">
        <v>9</v>
      </c>
      <c r="P3744">
        <v>9</v>
      </c>
      <c r="Q3744">
        <v>10</v>
      </c>
      <c r="R3744">
        <v>10</v>
      </c>
      <c r="S3744">
        <v>10</v>
      </c>
      <c r="T3744">
        <v>8</v>
      </c>
      <c r="U3744">
        <v>10</v>
      </c>
      <c r="V3744" t="s">
        <v>122</v>
      </c>
      <c r="X3744">
        <v>4</v>
      </c>
      <c r="Y3744" t="s">
        <v>69</v>
      </c>
      <c r="AB3744">
        <v>4</v>
      </c>
      <c r="AE3744" s="16"/>
      <c r="AF3744" s="16"/>
      <c r="AG3744" s="16"/>
      <c r="AH3744" s="16"/>
      <c r="AI3744" s="16"/>
      <c r="AJ3744" s="16"/>
      <c r="AL3744" s="16"/>
      <c r="AM3744" s="16"/>
      <c r="AN3744" s="16"/>
      <c r="AO3744" s="16"/>
      <c r="AP3744" s="16"/>
      <c r="AQ3744" s="16"/>
      <c r="AR3744" s="16"/>
      <c r="AS3744" s="16"/>
      <c r="AT3744" s="16"/>
      <c r="AU3744">
        <v>0</v>
      </c>
      <c r="AV3744">
        <v>0</v>
      </c>
      <c r="AW3744">
        <v>1</v>
      </c>
      <c r="AX3744">
        <v>1</v>
      </c>
      <c r="AY3744">
        <v>0</v>
      </c>
      <c r="AZ3744">
        <v>0</v>
      </c>
    </row>
    <row r="3745" spans="1:52" x14ac:dyDescent="0.35">
      <c r="A3745">
        <v>19520</v>
      </c>
      <c r="B3745" t="s">
        <v>69</v>
      </c>
      <c r="C3745" t="s">
        <v>74</v>
      </c>
      <c r="D3745" t="s">
        <v>68</v>
      </c>
      <c r="E3745" t="s">
        <v>84</v>
      </c>
      <c r="F3745" t="s">
        <v>208</v>
      </c>
      <c r="G3745" t="s">
        <v>93</v>
      </c>
      <c r="H3745" t="s">
        <v>98</v>
      </c>
      <c r="I3745" t="s">
        <v>203</v>
      </c>
      <c r="J3745" t="s">
        <v>111</v>
      </c>
      <c r="K3745" t="s">
        <v>113</v>
      </c>
      <c r="L3745">
        <v>10</v>
      </c>
      <c r="X3745" s="16"/>
      <c r="Y3745" t="s">
        <v>69</v>
      </c>
      <c r="AB3745">
        <v>5</v>
      </c>
      <c r="AE3745" s="16"/>
      <c r="AF3745" s="16"/>
      <c r="AG3745" s="16"/>
      <c r="AH3745" s="16"/>
      <c r="AI3745" s="16"/>
      <c r="AJ3745" s="16"/>
      <c r="AK3745">
        <v>8</v>
      </c>
      <c r="AL3745" s="16">
        <v>8</v>
      </c>
      <c r="AM3745" s="16">
        <v>6</v>
      </c>
      <c r="AN3745" s="16">
        <v>6</v>
      </c>
      <c r="AO3745" s="16">
        <v>8</v>
      </c>
      <c r="AP3745" s="16">
        <v>6</v>
      </c>
      <c r="AQ3745" s="16">
        <v>2</v>
      </c>
      <c r="AR3745" s="16">
        <v>1</v>
      </c>
      <c r="AS3745" s="16">
        <v>3</v>
      </c>
      <c r="AT3745" s="16">
        <v>4</v>
      </c>
      <c r="AU3745">
        <v>0</v>
      </c>
      <c r="AV3745">
        <v>0</v>
      </c>
      <c r="AW3745">
        <v>1</v>
      </c>
      <c r="AX3745">
        <v>1</v>
      </c>
      <c r="AY3745">
        <v>0</v>
      </c>
      <c r="AZ3745">
        <v>0</v>
      </c>
    </row>
    <row r="3746" spans="1:52" x14ac:dyDescent="0.35">
      <c r="A3746">
        <v>19525</v>
      </c>
      <c r="B3746" t="s">
        <v>69</v>
      </c>
      <c r="C3746" t="s">
        <v>74</v>
      </c>
      <c r="D3746" t="s">
        <v>68</v>
      </c>
      <c r="E3746" t="s">
        <v>79</v>
      </c>
      <c r="F3746" t="s">
        <v>200</v>
      </c>
      <c r="G3746" t="s">
        <v>95</v>
      </c>
      <c r="H3746" t="s">
        <v>97</v>
      </c>
      <c r="I3746" t="s">
        <v>206</v>
      </c>
      <c r="J3746" t="s">
        <v>111</v>
      </c>
      <c r="K3746" t="s">
        <v>116</v>
      </c>
      <c r="L3746">
        <v>9</v>
      </c>
      <c r="X3746" s="16"/>
      <c r="Y3746" t="s">
        <v>69</v>
      </c>
      <c r="AB3746">
        <v>5</v>
      </c>
      <c r="AE3746" s="16"/>
      <c r="AF3746" s="16"/>
      <c r="AG3746" s="16"/>
      <c r="AH3746" s="16"/>
      <c r="AI3746" s="16"/>
      <c r="AJ3746" s="16"/>
      <c r="AK3746">
        <v>10</v>
      </c>
      <c r="AL3746" s="16">
        <v>10</v>
      </c>
      <c r="AM3746" s="16">
        <v>9</v>
      </c>
      <c r="AN3746" s="16">
        <v>8</v>
      </c>
      <c r="AO3746" s="16">
        <v>10</v>
      </c>
      <c r="AP3746" s="16">
        <v>10</v>
      </c>
      <c r="AQ3746" s="16">
        <v>2</v>
      </c>
      <c r="AR3746" s="16">
        <v>4</v>
      </c>
      <c r="AS3746" s="16">
        <v>3</v>
      </c>
      <c r="AT3746" s="16">
        <v>1</v>
      </c>
      <c r="AU3746">
        <v>0</v>
      </c>
      <c r="AV3746">
        <v>0</v>
      </c>
      <c r="AW3746">
        <v>1</v>
      </c>
      <c r="AX3746">
        <v>1</v>
      </c>
      <c r="AY3746">
        <v>0</v>
      </c>
      <c r="AZ3746">
        <v>0</v>
      </c>
    </row>
    <row r="3747" spans="1:52" x14ac:dyDescent="0.35">
      <c r="A3747">
        <v>19530</v>
      </c>
      <c r="B3747" t="s">
        <v>69</v>
      </c>
      <c r="C3747" t="s">
        <v>74</v>
      </c>
      <c r="D3747" t="s">
        <v>68</v>
      </c>
      <c r="E3747" t="s">
        <v>77</v>
      </c>
      <c r="F3747" t="s">
        <v>200</v>
      </c>
      <c r="G3747" t="s">
        <v>94</v>
      </c>
      <c r="H3747" t="s">
        <v>99</v>
      </c>
      <c r="I3747" t="s">
        <v>199</v>
      </c>
      <c r="J3747" t="s">
        <v>110</v>
      </c>
      <c r="K3747" t="s">
        <v>202</v>
      </c>
      <c r="L3747">
        <v>10</v>
      </c>
      <c r="P3747">
        <v>9</v>
      </c>
      <c r="Q3747">
        <v>10</v>
      </c>
      <c r="R3747">
        <v>10</v>
      </c>
      <c r="S3747">
        <v>8</v>
      </c>
      <c r="T3747">
        <v>10</v>
      </c>
      <c r="U3747">
        <v>10</v>
      </c>
      <c r="V3747" t="s">
        <v>123</v>
      </c>
      <c r="X3747">
        <v>3</v>
      </c>
      <c r="Y3747" t="s">
        <v>69</v>
      </c>
      <c r="AB3747">
        <v>5</v>
      </c>
      <c r="AE3747" s="16"/>
      <c r="AF3747" s="16"/>
      <c r="AG3747" s="16"/>
      <c r="AH3747" s="16"/>
      <c r="AI3747" s="16"/>
      <c r="AJ3747" s="16"/>
      <c r="AL3747" s="16"/>
      <c r="AM3747" s="16"/>
      <c r="AN3747" s="16"/>
      <c r="AO3747" s="16"/>
      <c r="AP3747" s="16"/>
      <c r="AQ3747" s="16"/>
      <c r="AR3747" s="16"/>
      <c r="AS3747" s="16"/>
      <c r="AT3747" s="16"/>
      <c r="AU3747">
        <v>1</v>
      </c>
      <c r="AV3747">
        <v>0</v>
      </c>
      <c r="AW3747">
        <v>0</v>
      </c>
      <c r="AX3747">
        <v>0</v>
      </c>
      <c r="AY3747">
        <v>0</v>
      </c>
      <c r="AZ3747">
        <v>0</v>
      </c>
    </row>
    <row r="3748" spans="1:52" x14ac:dyDescent="0.35">
      <c r="A3748">
        <v>19534</v>
      </c>
      <c r="B3748" t="s">
        <v>69</v>
      </c>
      <c r="C3748" t="s">
        <v>74</v>
      </c>
      <c r="D3748" t="s">
        <v>68</v>
      </c>
      <c r="E3748" t="s">
        <v>85</v>
      </c>
      <c r="F3748" t="s">
        <v>196</v>
      </c>
      <c r="G3748" t="s">
        <v>96</v>
      </c>
      <c r="H3748" t="s">
        <v>97</v>
      </c>
      <c r="I3748" t="s">
        <v>209</v>
      </c>
      <c r="J3748" t="s">
        <v>111</v>
      </c>
      <c r="K3748" t="s">
        <v>202</v>
      </c>
      <c r="L3748">
        <v>9</v>
      </c>
      <c r="X3748" s="16"/>
      <c r="Y3748" t="s">
        <v>69</v>
      </c>
      <c r="AB3748">
        <v>5</v>
      </c>
      <c r="AE3748" s="16"/>
      <c r="AF3748" s="16"/>
      <c r="AG3748" s="16"/>
      <c r="AH3748" s="16"/>
      <c r="AI3748" s="16"/>
      <c r="AJ3748" s="16"/>
      <c r="AK3748">
        <v>10</v>
      </c>
      <c r="AL3748" s="16">
        <v>9</v>
      </c>
      <c r="AM3748" s="16">
        <v>10</v>
      </c>
      <c r="AN3748" s="16">
        <v>10</v>
      </c>
      <c r="AO3748" s="16">
        <v>10</v>
      </c>
      <c r="AP3748" s="16">
        <v>7</v>
      </c>
      <c r="AQ3748" s="16">
        <v>3</v>
      </c>
      <c r="AR3748" s="16">
        <v>2</v>
      </c>
      <c r="AS3748" s="16">
        <v>4</v>
      </c>
      <c r="AT3748" s="16">
        <v>1</v>
      </c>
      <c r="AU3748">
        <v>0</v>
      </c>
      <c r="AV3748">
        <v>0</v>
      </c>
      <c r="AW3748">
        <v>1</v>
      </c>
      <c r="AX3748">
        <v>1</v>
      </c>
      <c r="AY3748">
        <v>0</v>
      </c>
      <c r="AZ3748">
        <v>0</v>
      </c>
    </row>
    <row r="3749" spans="1:52" x14ac:dyDescent="0.35">
      <c r="A3749">
        <v>19535</v>
      </c>
      <c r="B3749" t="s">
        <v>69</v>
      </c>
      <c r="C3749" t="s">
        <v>74</v>
      </c>
      <c r="D3749" t="s">
        <v>68</v>
      </c>
      <c r="E3749" t="s">
        <v>82</v>
      </c>
      <c r="F3749" t="s">
        <v>208</v>
      </c>
      <c r="G3749" t="s">
        <v>96</v>
      </c>
      <c r="H3749" t="s">
        <v>99</v>
      </c>
      <c r="I3749" t="s">
        <v>201</v>
      </c>
      <c r="J3749" t="s">
        <v>110</v>
      </c>
      <c r="K3749" t="s">
        <v>116</v>
      </c>
      <c r="L3749">
        <v>9</v>
      </c>
      <c r="P3749">
        <v>9</v>
      </c>
      <c r="Q3749">
        <v>10</v>
      </c>
      <c r="R3749">
        <v>10</v>
      </c>
      <c r="S3749">
        <v>8</v>
      </c>
      <c r="T3749">
        <v>8</v>
      </c>
      <c r="U3749">
        <v>10</v>
      </c>
      <c r="V3749" t="s">
        <v>122</v>
      </c>
      <c r="X3749">
        <v>4</v>
      </c>
      <c r="Y3749" t="s">
        <v>69</v>
      </c>
      <c r="AB3749">
        <v>5</v>
      </c>
      <c r="AE3749" s="16"/>
      <c r="AF3749" s="16"/>
      <c r="AG3749" s="16"/>
      <c r="AH3749" s="16"/>
      <c r="AI3749" s="16"/>
      <c r="AJ3749" s="16"/>
      <c r="AL3749" s="16"/>
      <c r="AM3749" s="16"/>
      <c r="AN3749" s="16"/>
      <c r="AO3749" s="16"/>
      <c r="AP3749" s="16"/>
      <c r="AQ3749" s="16"/>
      <c r="AR3749" s="16"/>
      <c r="AS3749" s="16"/>
      <c r="AT3749" s="16"/>
      <c r="AU3749">
        <v>0</v>
      </c>
      <c r="AV3749">
        <v>1</v>
      </c>
      <c r="AW3749">
        <v>0</v>
      </c>
      <c r="AX3749">
        <v>1</v>
      </c>
      <c r="AY3749">
        <v>0</v>
      </c>
      <c r="AZ3749">
        <v>0</v>
      </c>
    </row>
    <row r="3750" spans="1:52" x14ac:dyDescent="0.35">
      <c r="A3750">
        <v>19537</v>
      </c>
      <c r="B3750" t="s">
        <v>69</v>
      </c>
      <c r="C3750" t="s">
        <v>74</v>
      </c>
      <c r="D3750" t="s">
        <v>68</v>
      </c>
      <c r="E3750" t="s">
        <v>78</v>
      </c>
      <c r="F3750" t="s">
        <v>198</v>
      </c>
      <c r="G3750" t="s">
        <v>96</v>
      </c>
      <c r="H3750" t="s">
        <v>98</v>
      </c>
      <c r="I3750" t="s">
        <v>207</v>
      </c>
      <c r="J3750" t="s">
        <v>111</v>
      </c>
      <c r="K3750" t="s">
        <v>202</v>
      </c>
      <c r="L3750">
        <v>4</v>
      </c>
      <c r="X3750" s="16"/>
      <c r="Y3750" t="s">
        <v>69</v>
      </c>
      <c r="AB3750">
        <v>2</v>
      </c>
      <c r="AE3750" s="16"/>
      <c r="AF3750" s="16"/>
      <c r="AG3750" s="16"/>
      <c r="AH3750" s="16"/>
      <c r="AI3750" s="16"/>
      <c r="AJ3750" s="16"/>
      <c r="AK3750">
        <v>5</v>
      </c>
      <c r="AL3750" s="16">
        <v>8</v>
      </c>
      <c r="AM3750" s="16">
        <v>4</v>
      </c>
      <c r="AN3750" s="16">
        <v>7</v>
      </c>
      <c r="AO3750" s="16">
        <v>8</v>
      </c>
      <c r="AP3750" s="16">
        <v>3</v>
      </c>
      <c r="AQ3750" s="16">
        <v>2</v>
      </c>
      <c r="AR3750" s="16">
        <v>1</v>
      </c>
      <c r="AS3750" s="16">
        <v>3</v>
      </c>
      <c r="AT3750" s="16">
        <v>4</v>
      </c>
      <c r="AU3750">
        <v>0</v>
      </c>
      <c r="AV3750">
        <v>0</v>
      </c>
      <c r="AW3750">
        <v>0</v>
      </c>
      <c r="AX3750">
        <v>0</v>
      </c>
      <c r="AY3750">
        <v>1</v>
      </c>
      <c r="AZ3750">
        <v>0</v>
      </c>
    </row>
    <row r="3751" spans="1:52" x14ac:dyDescent="0.35">
      <c r="A3751">
        <v>19544</v>
      </c>
      <c r="B3751" t="s">
        <v>69</v>
      </c>
      <c r="C3751" t="s">
        <v>74</v>
      </c>
      <c r="D3751" t="s">
        <v>68</v>
      </c>
      <c r="E3751" t="s">
        <v>80</v>
      </c>
      <c r="F3751" t="s">
        <v>200</v>
      </c>
      <c r="G3751" t="s">
        <v>95</v>
      </c>
      <c r="H3751" t="s">
        <v>98</v>
      </c>
      <c r="I3751" t="s">
        <v>209</v>
      </c>
      <c r="J3751" t="s">
        <v>110</v>
      </c>
      <c r="K3751" t="s">
        <v>204</v>
      </c>
      <c r="L3751">
        <v>7</v>
      </c>
      <c r="P3751">
        <v>9</v>
      </c>
      <c r="Q3751">
        <v>10</v>
      </c>
      <c r="R3751">
        <v>8</v>
      </c>
      <c r="S3751">
        <v>8</v>
      </c>
      <c r="T3751">
        <v>8</v>
      </c>
      <c r="U3751">
        <v>10</v>
      </c>
      <c r="V3751" t="s">
        <v>123</v>
      </c>
      <c r="X3751">
        <v>5</v>
      </c>
      <c r="Y3751" t="s">
        <v>68</v>
      </c>
      <c r="Z3751">
        <v>7</v>
      </c>
      <c r="AA3751">
        <v>3</v>
      </c>
      <c r="AB3751">
        <v>3</v>
      </c>
      <c r="AC3751">
        <v>6</v>
      </c>
      <c r="AD3751" t="s">
        <v>128</v>
      </c>
      <c r="AE3751" s="16">
        <v>5</v>
      </c>
      <c r="AF3751" s="16">
        <v>1</v>
      </c>
      <c r="AG3751" s="16">
        <v>4</v>
      </c>
      <c r="AH3751" s="16">
        <v>3</v>
      </c>
      <c r="AI3751" s="16">
        <v>1</v>
      </c>
      <c r="AJ3751" s="16"/>
      <c r="AL3751" s="16"/>
      <c r="AM3751" s="16"/>
      <c r="AN3751" s="16"/>
      <c r="AO3751" s="16"/>
      <c r="AP3751" s="16"/>
      <c r="AQ3751" s="16"/>
      <c r="AR3751" s="16"/>
      <c r="AS3751" s="16"/>
      <c r="AT3751" s="16"/>
      <c r="AU3751">
        <v>1</v>
      </c>
      <c r="AV3751">
        <v>0</v>
      </c>
      <c r="AW3751">
        <v>1</v>
      </c>
      <c r="AX3751">
        <v>1</v>
      </c>
      <c r="AY3751">
        <v>0</v>
      </c>
      <c r="AZ3751">
        <v>0</v>
      </c>
    </row>
    <row r="3752" spans="1:52" x14ac:dyDescent="0.35">
      <c r="A3752">
        <v>19545</v>
      </c>
      <c r="B3752" t="s">
        <v>69</v>
      </c>
      <c r="C3752" t="s">
        <v>74</v>
      </c>
      <c r="D3752" t="s">
        <v>68</v>
      </c>
      <c r="E3752" t="s">
        <v>77</v>
      </c>
      <c r="F3752" t="s">
        <v>208</v>
      </c>
      <c r="G3752" t="s">
        <v>93</v>
      </c>
      <c r="H3752" t="s">
        <v>100</v>
      </c>
      <c r="I3752" t="s">
        <v>199</v>
      </c>
      <c r="J3752" t="s">
        <v>111</v>
      </c>
      <c r="K3752" t="s">
        <v>117</v>
      </c>
      <c r="L3752">
        <v>10</v>
      </c>
      <c r="X3752" s="16"/>
      <c r="Y3752" t="s">
        <v>68</v>
      </c>
      <c r="Z3752">
        <v>9</v>
      </c>
      <c r="AA3752">
        <v>4</v>
      </c>
      <c r="AB3752">
        <v>5</v>
      </c>
      <c r="AC3752">
        <v>10</v>
      </c>
      <c r="AD3752" t="s">
        <v>128</v>
      </c>
      <c r="AE3752" s="16">
        <v>5</v>
      </c>
      <c r="AF3752" s="16">
        <v>4</v>
      </c>
      <c r="AG3752" s="16">
        <v>4</v>
      </c>
      <c r="AH3752" s="16">
        <v>5</v>
      </c>
      <c r="AI3752" s="16">
        <v>2</v>
      </c>
      <c r="AJ3752" s="16"/>
      <c r="AK3752">
        <v>8</v>
      </c>
      <c r="AL3752" s="16">
        <v>7</v>
      </c>
      <c r="AM3752" s="16">
        <v>8</v>
      </c>
      <c r="AN3752" s="16">
        <v>8</v>
      </c>
      <c r="AO3752" s="16">
        <v>9</v>
      </c>
      <c r="AP3752" s="16">
        <v>8</v>
      </c>
      <c r="AQ3752" s="16">
        <v>2</v>
      </c>
      <c r="AR3752" s="16">
        <v>1</v>
      </c>
      <c r="AS3752" s="16">
        <v>3</v>
      </c>
      <c r="AT3752" s="16">
        <v>4</v>
      </c>
      <c r="AU3752">
        <v>0</v>
      </c>
      <c r="AV3752">
        <v>1</v>
      </c>
      <c r="AW3752">
        <v>0</v>
      </c>
      <c r="AX3752">
        <v>0</v>
      </c>
      <c r="AY3752">
        <v>0</v>
      </c>
      <c r="AZ3752">
        <v>0</v>
      </c>
    </row>
    <row r="3753" spans="1:52" x14ac:dyDescent="0.35">
      <c r="A3753">
        <v>19548</v>
      </c>
      <c r="B3753" t="s">
        <v>69</v>
      </c>
      <c r="C3753" t="s">
        <v>74</v>
      </c>
      <c r="D3753" t="s">
        <v>68</v>
      </c>
      <c r="E3753" t="s">
        <v>83</v>
      </c>
      <c r="F3753" t="s">
        <v>198</v>
      </c>
      <c r="G3753" t="s">
        <v>95</v>
      </c>
      <c r="H3753" t="s">
        <v>98</v>
      </c>
      <c r="I3753" t="s">
        <v>201</v>
      </c>
      <c r="J3753" t="s">
        <v>111</v>
      </c>
      <c r="K3753" t="s">
        <v>116</v>
      </c>
      <c r="L3753">
        <v>10</v>
      </c>
      <c r="X3753" s="16"/>
      <c r="Y3753" t="s">
        <v>69</v>
      </c>
      <c r="AB3753">
        <v>4</v>
      </c>
      <c r="AE3753" s="16"/>
      <c r="AF3753" s="16"/>
      <c r="AG3753" s="16"/>
      <c r="AH3753" s="16"/>
      <c r="AI3753" s="16"/>
      <c r="AJ3753" s="16"/>
      <c r="AK3753">
        <v>10</v>
      </c>
      <c r="AL3753" s="16">
        <v>10</v>
      </c>
      <c r="AM3753" s="16">
        <v>7</v>
      </c>
      <c r="AN3753" s="16">
        <v>9</v>
      </c>
      <c r="AO3753" s="16">
        <v>7</v>
      </c>
      <c r="AP3753" s="16">
        <v>10</v>
      </c>
      <c r="AQ3753" s="16">
        <v>1</v>
      </c>
      <c r="AR3753" s="16">
        <v>3</v>
      </c>
      <c r="AS3753" s="16">
        <v>4</v>
      </c>
      <c r="AT3753" s="16">
        <v>2</v>
      </c>
      <c r="AU3753">
        <v>0</v>
      </c>
      <c r="AV3753">
        <v>1</v>
      </c>
      <c r="AW3753">
        <v>1</v>
      </c>
      <c r="AX3753">
        <v>1</v>
      </c>
      <c r="AY3753">
        <v>0</v>
      </c>
      <c r="AZ3753">
        <v>0</v>
      </c>
    </row>
    <row r="3754" spans="1:52" x14ac:dyDescent="0.35">
      <c r="A3754">
        <v>19549</v>
      </c>
      <c r="B3754" t="s">
        <v>69</v>
      </c>
      <c r="C3754" t="s">
        <v>74</v>
      </c>
      <c r="D3754" t="s">
        <v>68</v>
      </c>
      <c r="E3754" t="s">
        <v>82</v>
      </c>
      <c r="F3754" t="s">
        <v>198</v>
      </c>
      <c r="G3754" t="s">
        <v>95</v>
      </c>
      <c r="H3754" t="s">
        <v>97</v>
      </c>
      <c r="I3754" t="s">
        <v>199</v>
      </c>
      <c r="J3754" t="s">
        <v>111</v>
      </c>
      <c r="K3754" t="s">
        <v>113</v>
      </c>
      <c r="L3754">
        <v>6</v>
      </c>
      <c r="X3754" s="16"/>
      <c r="Y3754" t="s">
        <v>69</v>
      </c>
      <c r="AB3754">
        <v>4</v>
      </c>
      <c r="AE3754" s="16"/>
      <c r="AF3754" s="16"/>
      <c r="AG3754" s="16"/>
      <c r="AH3754" s="16"/>
      <c r="AI3754" s="16"/>
      <c r="AJ3754" s="16"/>
      <c r="AK3754">
        <v>3</v>
      </c>
      <c r="AL3754" s="16">
        <v>5</v>
      </c>
      <c r="AM3754" s="16">
        <v>3</v>
      </c>
      <c r="AN3754" s="16">
        <v>4</v>
      </c>
      <c r="AO3754" s="16">
        <v>2</v>
      </c>
      <c r="AP3754" s="16">
        <v>5</v>
      </c>
      <c r="AQ3754" s="16">
        <v>2</v>
      </c>
      <c r="AR3754" s="16">
        <v>4</v>
      </c>
      <c r="AS3754" s="16">
        <v>3</v>
      </c>
      <c r="AT3754" s="16">
        <v>1</v>
      </c>
      <c r="AU3754">
        <v>0</v>
      </c>
      <c r="AV3754">
        <v>0</v>
      </c>
      <c r="AW3754">
        <v>0</v>
      </c>
      <c r="AX3754">
        <v>1</v>
      </c>
      <c r="AY3754">
        <v>0</v>
      </c>
      <c r="AZ3754">
        <v>0</v>
      </c>
    </row>
    <row r="3755" spans="1:52" x14ac:dyDescent="0.35">
      <c r="A3755">
        <v>19550</v>
      </c>
      <c r="B3755" t="s">
        <v>69</v>
      </c>
      <c r="C3755" t="s">
        <v>74</v>
      </c>
      <c r="D3755" t="s">
        <v>68</v>
      </c>
      <c r="E3755" t="s">
        <v>81</v>
      </c>
      <c r="F3755" t="s">
        <v>196</v>
      </c>
      <c r="G3755" t="s">
        <v>94</v>
      </c>
      <c r="H3755" t="s">
        <v>97</v>
      </c>
      <c r="I3755" t="s">
        <v>207</v>
      </c>
      <c r="J3755" t="s">
        <v>111</v>
      </c>
      <c r="K3755" t="s">
        <v>202</v>
      </c>
      <c r="L3755">
        <v>8</v>
      </c>
      <c r="X3755" s="16"/>
      <c r="Y3755" t="s">
        <v>68</v>
      </c>
      <c r="Z3755">
        <v>8</v>
      </c>
      <c r="AA3755">
        <v>4</v>
      </c>
      <c r="AB3755">
        <v>3</v>
      </c>
      <c r="AC3755">
        <v>9</v>
      </c>
      <c r="AD3755" t="s">
        <v>128</v>
      </c>
      <c r="AE3755" s="16">
        <v>4</v>
      </c>
      <c r="AF3755" s="16">
        <v>4</v>
      </c>
      <c r="AG3755" s="16">
        <v>5</v>
      </c>
      <c r="AH3755" s="16">
        <v>4</v>
      </c>
      <c r="AI3755" s="16">
        <v>3</v>
      </c>
      <c r="AJ3755" s="16"/>
      <c r="AK3755">
        <v>7</v>
      </c>
      <c r="AL3755" s="16">
        <v>9</v>
      </c>
      <c r="AM3755" s="16">
        <v>8</v>
      </c>
      <c r="AN3755" s="16">
        <v>8</v>
      </c>
      <c r="AO3755" s="16">
        <v>7</v>
      </c>
      <c r="AP3755" s="16">
        <v>7</v>
      </c>
      <c r="AQ3755" s="16">
        <v>1</v>
      </c>
      <c r="AR3755" s="16">
        <v>3</v>
      </c>
      <c r="AS3755" s="16">
        <v>4</v>
      </c>
      <c r="AT3755" s="16">
        <v>2</v>
      </c>
      <c r="AU3755">
        <v>0</v>
      </c>
      <c r="AV3755">
        <v>0</v>
      </c>
      <c r="AW3755">
        <v>1</v>
      </c>
      <c r="AX3755">
        <v>0</v>
      </c>
      <c r="AY3755">
        <v>0</v>
      </c>
      <c r="AZ3755">
        <v>0</v>
      </c>
    </row>
    <row r="3756" spans="1:52" x14ac:dyDescent="0.35">
      <c r="A3756">
        <v>19554</v>
      </c>
      <c r="B3756" t="s">
        <v>69</v>
      </c>
      <c r="C3756" t="s">
        <v>74</v>
      </c>
      <c r="D3756" t="s">
        <v>68</v>
      </c>
      <c r="E3756" t="s">
        <v>77</v>
      </c>
      <c r="F3756" t="s">
        <v>196</v>
      </c>
      <c r="G3756" t="s">
        <v>94</v>
      </c>
      <c r="H3756" t="s">
        <v>99</v>
      </c>
      <c r="I3756" t="s">
        <v>205</v>
      </c>
      <c r="J3756" t="s">
        <v>110</v>
      </c>
      <c r="K3756" t="s">
        <v>204</v>
      </c>
      <c r="L3756">
        <v>10</v>
      </c>
      <c r="P3756">
        <v>10</v>
      </c>
      <c r="Q3756">
        <v>8</v>
      </c>
      <c r="R3756">
        <v>8</v>
      </c>
      <c r="S3756">
        <v>10</v>
      </c>
      <c r="T3756">
        <v>9</v>
      </c>
      <c r="U3756">
        <v>8</v>
      </c>
      <c r="V3756" t="s">
        <v>123</v>
      </c>
      <c r="X3756">
        <v>4</v>
      </c>
      <c r="Y3756" t="s">
        <v>69</v>
      </c>
      <c r="AB3756">
        <v>4</v>
      </c>
      <c r="AE3756" s="16"/>
      <c r="AF3756" s="16"/>
      <c r="AG3756" s="16"/>
      <c r="AH3756" s="16"/>
      <c r="AI3756" s="16"/>
      <c r="AJ3756" s="16"/>
      <c r="AL3756" s="16"/>
      <c r="AM3756" s="16"/>
      <c r="AN3756" s="16"/>
      <c r="AO3756" s="16"/>
      <c r="AP3756" s="16"/>
      <c r="AQ3756" s="16"/>
      <c r="AR3756" s="16"/>
      <c r="AS3756" s="16"/>
      <c r="AT3756" s="16"/>
      <c r="AU3756">
        <v>0</v>
      </c>
      <c r="AV3756">
        <v>1</v>
      </c>
      <c r="AW3756">
        <v>0</v>
      </c>
      <c r="AX3756">
        <v>0</v>
      </c>
      <c r="AY3756">
        <v>1</v>
      </c>
      <c r="AZ3756">
        <v>0</v>
      </c>
    </row>
    <row r="3757" spans="1:52" x14ac:dyDescent="0.35">
      <c r="A3757">
        <v>19558</v>
      </c>
      <c r="B3757" t="s">
        <v>69</v>
      </c>
      <c r="C3757" t="s">
        <v>74</v>
      </c>
      <c r="D3757" t="s">
        <v>68</v>
      </c>
      <c r="E3757" t="s">
        <v>76</v>
      </c>
      <c r="F3757" t="s">
        <v>200</v>
      </c>
      <c r="G3757" t="s">
        <v>93</v>
      </c>
      <c r="H3757" t="s">
        <v>98</v>
      </c>
      <c r="I3757" t="s">
        <v>209</v>
      </c>
      <c r="J3757" t="s">
        <v>110</v>
      </c>
      <c r="K3757" t="s">
        <v>202</v>
      </c>
      <c r="L3757">
        <v>9</v>
      </c>
      <c r="P3757">
        <v>9</v>
      </c>
      <c r="Q3757">
        <v>9</v>
      </c>
      <c r="R3757">
        <v>8</v>
      </c>
      <c r="S3757">
        <v>10</v>
      </c>
      <c r="T3757">
        <v>8</v>
      </c>
      <c r="U3757">
        <v>9</v>
      </c>
      <c r="V3757" t="s">
        <v>124</v>
      </c>
      <c r="X3757">
        <v>3</v>
      </c>
      <c r="Y3757" t="s">
        <v>69</v>
      </c>
      <c r="AB3757">
        <v>5</v>
      </c>
      <c r="AE3757" s="16"/>
      <c r="AF3757" s="16"/>
      <c r="AG3757" s="16"/>
      <c r="AH3757" s="16"/>
      <c r="AI3757" s="16"/>
      <c r="AJ3757" s="16"/>
      <c r="AL3757" s="16"/>
      <c r="AM3757" s="16"/>
      <c r="AN3757" s="16"/>
      <c r="AO3757" s="16"/>
      <c r="AP3757" s="16"/>
      <c r="AQ3757" s="16"/>
      <c r="AR3757" s="16"/>
      <c r="AS3757" s="16"/>
      <c r="AT3757" s="16"/>
      <c r="AU3757">
        <v>1</v>
      </c>
      <c r="AV3757">
        <v>0</v>
      </c>
      <c r="AW3757">
        <v>0</v>
      </c>
      <c r="AX3757">
        <v>1</v>
      </c>
      <c r="AY3757">
        <v>0</v>
      </c>
      <c r="AZ3757">
        <v>0</v>
      </c>
    </row>
    <row r="3758" spans="1:52" x14ac:dyDescent="0.35">
      <c r="A3758">
        <v>19562</v>
      </c>
      <c r="B3758" t="s">
        <v>69</v>
      </c>
      <c r="C3758" t="s">
        <v>74</v>
      </c>
      <c r="D3758" t="s">
        <v>68</v>
      </c>
      <c r="E3758" t="s">
        <v>84</v>
      </c>
      <c r="F3758" t="s">
        <v>198</v>
      </c>
      <c r="G3758" t="s">
        <v>96</v>
      </c>
      <c r="H3758" t="s">
        <v>98</v>
      </c>
      <c r="I3758" t="s">
        <v>199</v>
      </c>
      <c r="J3758" t="s">
        <v>111</v>
      </c>
      <c r="K3758" t="s">
        <v>204</v>
      </c>
      <c r="L3758">
        <v>8</v>
      </c>
      <c r="X3758" s="16"/>
      <c r="Y3758" t="s">
        <v>68</v>
      </c>
      <c r="Z3758">
        <v>10</v>
      </c>
      <c r="AA3758">
        <v>4</v>
      </c>
      <c r="AB3758">
        <v>4</v>
      </c>
      <c r="AC3758">
        <v>9</v>
      </c>
      <c r="AD3758" t="s">
        <v>128</v>
      </c>
      <c r="AE3758" s="16">
        <v>5</v>
      </c>
      <c r="AF3758" s="16">
        <v>4</v>
      </c>
      <c r="AG3758" s="16">
        <v>5</v>
      </c>
      <c r="AH3758" s="16">
        <v>4</v>
      </c>
      <c r="AI3758" s="16">
        <v>4</v>
      </c>
      <c r="AJ3758" s="16"/>
      <c r="AK3758">
        <v>9</v>
      </c>
      <c r="AL3758" s="16">
        <v>8</v>
      </c>
      <c r="AM3758" s="16">
        <v>9</v>
      </c>
      <c r="AN3758" s="16">
        <v>8</v>
      </c>
      <c r="AO3758" s="16">
        <v>9</v>
      </c>
      <c r="AP3758" s="16">
        <v>10</v>
      </c>
      <c r="AQ3758" s="16">
        <v>4</v>
      </c>
      <c r="AR3758" s="16">
        <v>3</v>
      </c>
      <c r="AS3758" s="16">
        <v>2</v>
      </c>
      <c r="AT3758" s="16">
        <v>1</v>
      </c>
      <c r="AU3758">
        <v>0</v>
      </c>
      <c r="AV3758">
        <v>1</v>
      </c>
      <c r="AW3758">
        <v>0</v>
      </c>
      <c r="AX3758">
        <v>0</v>
      </c>
      <c r="AY3758">
        <v>0</v>
      </c>
      <c r="AZ3758">
        <v>0</v>
      </c>
    </row>
    <row r="3759" spans="1:52" x14ac:dyDescent="0.35">
      <c r="A3759">
        <v>19563</v>
      </c>
      <c r="B3759" t="s">
        <v>69</v>
      </c>
      <c r="C3759" t="s">
        <v>74</v>
      </c>
      <c r="D3759" t="s">
        <v>68</v>
      </c>
      <c r="E3759" t="s">
        <v>82</v>
      </c>
      <c r="F3759" t="s">
        <v>198</v>
      </c>
      <c r="G3759" t="s">
        <v>95</v>
      </c>
      <c r="H3759" t="s">
        <v>98</v>
      </c>
      <c r="I3759" t="s">
        <v>203</v>
      </c>
      <c r="J3759" t="s">
        <v>111</v>
      </c>
      <c r="K3759" t="s">
        <v>116</v>
      </c>
      <c r="L3759">
        <v>7</v>
      </c>
      <c r="X3759" s="16"/>
      <c r="Y3759" t="s">
        <v>69</v>
      </c>
      <c r="AB3759">
        <v>4</v>
      </c>
      <c r="AE3759" s="16"/>
      <c r="AF3759" s="16"/>
      <c r="AG3759" s="16"/>
      <c r="AH3759" s="16"/>
      <c r="AI3759" s="16"/>
      <c r="AJ3759" s="16"/>
      <c r="AK3759">
        <v>9</v>
      </c>
      <c r="AL3759" s="16">
        <v>10</v>
      </c>
      <c r="AM3759" s="16">
        <v>7</v>
      </c>
      <c r="AN3759" s="16">
        <v>8</v>
      </c>
      <c r="AO3759" s="16">
        <v>7</v>
      </c>
      <c r="AP3759" s="16">
        <v>8</v>
      </c>
      <c r="AQ3759" s="16">
        <v>2</v>
      </c>
      <c r="AR3759" s="16">
        <v>1</v>
      </c>
      <c r="AS3759" s="16">
        <v>4</v>
      </c>
      <c r="AT3759" s="16">
        <v>3</v>
      </c>
      <c r="AU3759">
        <v>0</v>
      </c>
      <c r="AV3759">
        <v>0</v>
      </c>
      <c r="AW3759">
        <v>1</v>
      </c>
      <c r="AX3759">
        <v>1</v>
      </c>
      <c r="AY3759">
        <v>0</v>
      </c>
      <c r="AZ3759">
        <v>0</v>
      </c>
    </row>
    <row r="3760" spans="1:52" x14ac:dyDescent="0.35">
      <c r="A3760">
        <v>19564</v>
      </c>
      <c r="B3760" t="s">
        <v>69</v>
      </c>
      <c r="C3760" t="s">
        <v>74</v>
      </c>
      <c r="D3760" t="s">
        <v>68</v>
      </c>
      <c r="E3760" t="s">
        <v>83</v>
      </c>
      <c r="F3760" t="s">
        <v>198</v>
      </c>
      <c r="G3760" t="s">
        <v>95</v>
      </c>
      <c r="H3760" t="s">
        <v>97</v>
      </c>
      <c r="I3760" t="s">
        <v>199</v>
      </c>
      <c r="J3760" t="s">
        <v>110</v>
      </c>
      <c r="K3760" t="s">
        <v>202</v>
      </c>
      <c r="L3760">
        <v>10</v>
      </c>
      <c r="P3760">
        <v>9</v>
      </c>
      <c r="Q3760">
        <v>8</v>
      </c>
      <c r="R3760">
        <v>10</v>
      </c>
      <c r="S3760">
        <v>10</v>
      </c>
      <c r="T3760">
        <v>8</v>
      </c>
      <c r="U3760">
        <v>8</v>
      </c>
      <c r="V3760" t="s">
        <v>124</v>
      </c>
      <c r="X3760">
        <v>4</v>
      </c>
      <c r="Y3760" t="s">
        <v>68</v>
      </c>
      <c r="Z3760">
        <v>10</v>
      </c>
      <c r="AA3760">
        <v>5</v>
      </c>
      <c r="AB3760">
        <v>5</v>
      </c>
      <c r="AC3760">
        <v>9</v>
      </c>
      <c r="AD3760" t="s">
        <v>128</v>
      </c>
      <c r="AE3760" s="16">
        <v>4</v>
      </c>
      <c r="AF3760" s="16">
        <v>3</v>
      </c>
      <c r="AG3760" s="16">
        <v>2</v>
      </c>
      <c r="AH3760" s="16">
        <v>3</v>
      </c>
      <c r="AI3760" s="16">
        <v>1</v>
      </c>
      <c r="AJ3760" s="16"/>
      <c r="AL3760" s="16"/>
      <c r="AM3760" s="16"/>
      <c r="AN3760" s="16"/>
      <c r="AO3760" s="16"/>
      <c r="AP3760" s="16"/>
      <c r="AQ3760" s="16"/>
      <c r="AR3760" s="16"/>
      <c r="AS3760" s="16"/>
      <c r="AT3760" s="16"/>
      <c r="AU3760">
        <v>0</v>
      </c>
      <c r="AV3760">
        <v>1</v>
      </c>
      <c r="AW3760">
        <v>0</v>
      </c>
      <c r="AX3760">
        <v>0</v>
      </c>
      <c r="AY3760">
        <v>0</v>
      </c>
      <c r="AZ3760">
        <v>0</v>
      </c>
    </row>
    <row r="3761" spans="1:52" x14ac:dyDescent="0.35">
      <c r="A3761">
        <v>19567</v>
      </c>
      <c r="B3761" t="s">
        <v>69</v>
      </c>
      <c r="C3761" t="s">
        <v>74</v>
      </c>
      <c r="D3761" t="s">
        <v>68</v>
      </c>
      <c r="E3761" t="s">
        <v>84</v>
      </c>
      <c r="F3761" t="s">
        <v>198</v>
      </c>
      <c r="G3761" t="s">
        <v>96</v>
      </c>
      <c r="H3761" t="s">
        <v>97</v>
      </c>
      <c r="I3761" t="s">
        <v>209</v>
      </c>
      <c r="J3761" t="s">
        <v>111</v>
      </c>
      <c r="K3761" t="s">
        <v>204</v>
      </c>
      <c r="L3761">
        <v>9</v>
      </c>
      <c r="X3761" s="16"/>
      <c r="Y3761" t="s">
        <v>69</v>
      </c>
      <c r="AB3761">
        <v>5</v>
      </c>
      <c r="AE3761" s="16"/>
      <c r="AF3761" s="16"/>
      <c r="AG3761" s="16"/>
      <c r="AH3761" s="16"/>
      <c r="AI3761" s="16"/>
      <c r="AJ3761" s="16"/>
      <c r="AK3761">
        <v>10</v>
      </c>
      <c r="AL3761" s="16">
        <v>10</v>
      </c>
      <c r="AM3761" s="16">
        <v>7</v>
      </c>
      <c r="AN3761" s="16">
        <v>8</v>
      </c>
      <c r="AO3761" s="16">
        <v>7</v>
      </c>
      <c r="AP3761" s="16">
        <v>8</v>
      </c>
      <c r="AQ3761" s="16">
        <v>4</v>
      </c>
      <c r="AR3761" s="16">
        <v>3</v>
      </c>
      <c r="AS3761" s="16">
        <v>1</v>
      </c>
      <c r="AT3761" s="16">
        <v>2</v>
      </c>
      <c r="AU3761">
        <v>0</v>
      </c>
      <c r="AV3761">
        <v>1</v>
      </c>
      <c r="AW3761">
        <v>0</v>
      </c>
      <c r="AX3761">
        <v>1</v>
      </c>
      <c r="AY3761">
        <v>0</v>
      </c>
      <c r="AZ3761">
        <v>0</v>
      </c>
    </row>
    <row r="3762" spans="1:52" x14ac:dyDescent="0.35">
      <c r="A3762">
        <v>19570</v>
      </c>
      <c r="B3762" t="s">
        <v>69</v>
      </c>
      <c r="C3762" t="s">
        <v>74</v>
      </c>
      <c r="D3762" t="s">
        <v>68</v>
      </c>
      <c r="E3762" t="s">
        <v>77</v>
      </c>
      <c r="F3762" t="s">
        <v>196</v>
      </c>
      <c r="G3762" t="s">
        <v>95</v>
      </c>
      <c r="H3762" t="s">
        <v>97</v>
      </c>
      <c r="I3762" t="s">
        <v>207</v>
      </c>
      <c r="J3762" t="s">
        <v>110</v>
      </c>
      <c r="K3762" t="s">
        <v>116</v>
      </c>
      <c r="L3762">
        <v>10</v>
      </c>
      <c r="P3762">
        <v>10</v>
      </c>
      <c r="Q3762">
        <v>7</v>
      </c>
      <c r="R3762">
        <v>8</v>
      </c>
      <c r="S3762">
        <v>9</v>
      </c>
      <c r="T3762">
        <v>10</v>
      </c>
      <c r="U3762">
        <v>9</v>
      </c>
      <c r="V3762" t="s">
        <v>123</v>
      </c>
      <c r="X3762">
        <v>4</v>
      </c>
      <c r="Y3762" t="s">
        <v>69</v>
      </c>
      <c r="AB3762">
        <v>5</v>
      </c>
      <c r="AE3762" s="16"/>
      <c r="AF3762" s="16"/>
      <c r="AG3762" s="16"/>
      <c r="AH3762" s="16"/>
      <c r="AI3762" s="16"/>
      <c r="AJ3762" s="16"/>
      <c r="AL3762" s="16"/>
      <c r="AM3762" s="16"/>
      <c r="AN3762" s="16"/>
      <c r="AO3762" s="16"/>
      <c r="AP3762" s="16"/>
      <c r="AQ3762" s="16"/>
      <c r="AR3762" s="16"/>
      <c r="AS3762" s="16"/>
      <c r="AT3762" s="16"/>
      <c r="AU3762">
        <v>1</v>
      </c>
      <c r="AV3762">
        <v>1</v>
      </c>
      <c r="AW3762">
        <v>0</v>
      </c>
      <c r="AX3762">
        <v>0</v>
      </c>
      <c r="AY3762">
        <v>0</v>
      </c>
      <c r="AZ3762">
        <v>0</v>
      </c>
    </row>
    <row r="3763" spans="1:52" x14ac:dyDescent="0.35">
      <c r="A3763">
        <v>19571</v>
      </c>
      <c r="B3763" t="s">
        <v>69</v>
      </c>
      <c r="C3763" t="s">
        <v>74</v>
      </c>
      <c r="D3763" t="s">
        <v>68</v>
      </c>
      <c r="E3763" t="s">
        <v>85</v>
      </c>
      <c r="F3763" t="s">
        <v>196</v>
      </c>
      <c r="G3763" t="s">
        <v>96</v>
      </c>
      <c r="H3763" t="s">
        <v>97</v>
      </c>
      <c r="I3763" t="s">
        <v>206</v>
      </c>
      <c r="J3763" t="s">
        <v>111</v>
      </c>
      <c r="K3763" t="s">
        <v>204</v>
      </c>
      <c r="L3763">
        <v>10</v>
      </c>
      <c r="X3763" s="16"/>
      <c r="Y3763" t="s">
        <v>69</v>
      </c>
      <c r="AB3763">
        <v>5</v>
      </c>
      <c r="AE3763" s="16"/>
      <c r="AF3763" s="16"/>
      <c r="AG3763" s="16"/>
      <c r="AH3763" s="16"/>
      <c r="AI3763" s="16"/>
      <c r="AJ3763" s="16"/>
      <c r="AK3763">
        <v>10</v>
      </c>
      <c r="AL3763" s="16">
        <v>9</v>
      </c>
      <c r="AM3763" s="16">
        <v>8</v>
      </c>
      <c r="AN3763" s="16">
        <v>7</v>
      </c>
      <c r="AO3763" s="16">
        <v>10</v>
      </c>
      <c r="AP3763" s="16">
        <v>7</v>
      </c>
      <c r="AQ3763" s="16">
        <v>1</v>
      </c>
      <c r="AR3763" s="16">
        <v>4</v>
      </c>
      <c r="AS3763" s="16">
        <v>3</v>
      </c>
      <c r="AT3763" s="16">
        <v>2</v>
      </c>
      <c r="AU3763">
        <v>0</v>
      </c>
      <c r="AV3763">
        <v>0</v>
      </c>
      <c r="AW3763">
        <v>1</v>
      </c>
      <c r="AX3763">
        <v>1</v>
      </c>
      <c r="AY3763">
        <v>0</v>
      </c>
      <c r="AZ3763">
        <v>0</v>
      </c>
    </row>
    <row r="3764" spans="1:52" x14ac:dyDescent="0.35">
      <c r="A3764">
        <v>19574</v>
      </c>
      <c r="B3764" t="s">
        <v>69</v>
      </c>
      <c r="C3764" t="s">
        <v>74</v>
      </c>
      <c r="D3764" t="s">
        <v>68</v>
      </c>
      <c r="E3764" t="s">
        <v>82</v>
      </c>
      <c r="F3764" t="s">
        <v>196</v>
      </c>
      <c r="G3764" t="s">
        <v>94</v>
      </c>
      <c r="H3764" t="s">
        <v>99</v>
      </c>
      <c r="I3764" t="s">
        <v>203</v>
      </c>
      <c r="J3764" t="s">
        <v>111</v>
      </c>
      <c r="K3764" t="s">
        <v>202</v>
      </c>
      <c r="L3764">
        <v>9</v>
      </c>
      <c r="X3764" s="16"/>
      <c r="Y3764" t="s">
        <v>68</v>
      </c>
      <c r="Z3764">
        <v>8</v>
      </c>
      <c r="AA3764">
        <v>4</v>
      </c>
      <c r="AB3764">
        <v>4</v>
      </c>
      <c r="AC3764">
        <v>9</v>
      </c>
      <c r="AD3764" t="s">
        <v>128</v>
      </c>
      <c r="AE3764" s="16">
        <v>3</v>
      </c>
      <c r="AF3764" s="16">
        <v>3</v>
      </c>
      <c r="AG3764" s="16">
        <v>4</v>
      </c>
      <c r="AH3764" s="16">
        <v>4</v>
      </c>
      <c r="AI3764" s="16">
        <v>2</v>
      </c>
      <c r="AJ3764" s="16"/>
      <c r="AK3764">
        <v>9</v>
      </c>
      <c r="AL3764" s="16">
        <v>10</v>
      </c>
      <c r="AM3764" s="16">
        <v>8</v>
      </c>
      <c r="AN3764" s="16">
        <v>10</v>
      </c>
      <c r="AO3764" s="16">
        <v>8</v>
      </c>
      <c r="AP3764" s="16">
        <v>10</v>
      </c>
      <c r="AQ3764" s="16">
        <v>3</v>
      </c>
      <c r="AR3764" s="16">
        <v>2</v>
      </c>
      <c r="AS3764" s="16">
        <v>1</v>
      </c>
      <c r="AT3764" s="16">
        <v>4</v>
      </c>
      <c r="AU3764">
        <v>1</v>
      </c>
      <c r="AV3764">
        <v>0</v>
      </c>
      <c r="AW3764">
        <v>1</v>
      </c>
      <c r="AX3764">
        <v>0</v>
      </c>
      <c r="AY3764">
        <v>0</v>
      </c>
      <c r="AZ3764">
        <v>0</v>
      </c>
    </row>
    <row r="3765" spans="1:52" x14ac:dyDescent="0.35">
      <c r="A3765">
        <v>19577</v>
      </c>
      <c r="B3765" t="s">
        <v>69</v>
      </c>
      <c r="C3765" t="s">
        <v>74</v>
      </c>
      <c r="D3765" t="s">
        <v>68</v>
      </c>
      <c r="E3765" t="s">
        <v>75</v>
      </c>
      <c r="F3765" t="s">
        <v>196</v>
      </c>
      <c r="G3765" t="s">
        <v>95</v>
      </c>
      <c r="H3765" t="s">
        <v>97</v>
      </c>
      <c r="I3765" t="s">
        <v>207</v>
      </c>
      <c r="J3765" t="s">
        <v>111</v>
      </c>
      <c r="K3765" t="s">
        <v>204</v>
      </c>
      <c r="L3765">
        <v>8</v>
      </c>
      <c r="X3765" s="16"/>
      <c r="Y3765" t="s">
        <v>69</v>
      </c>
      <c r="AB3765">
        <v>4</v>
      </c>
      <c r="AE3765" s="16"/>
      <c r="AF3765" s="16"/>
      <c r="AG3765" s="16"/>
      <c r="AH3765" s="16"/>
      <c r="AI3765" s="16"/>
      <c r="AJ3765" s="16"/>
      <c r="AK3765">
        <v>9</v>
      </c>
      <c r="AL3765" s="16">
        <v>10</v>
      </c>
      <c r="AM3765" s="16">
        <v>10</v>
      </c>
      <c r="AN3765" s="16">
        <v>10</v>
      </c>
      <c r="AO3765" s="16">
        <v>7</v>
      </c>
      <c r="AP3765" s="16">
        <v>8</v>
      </c>
      <c r="AQ3765" s="16">
        <v>3</v>
      </c>
      <c r="AR3765" s="16">
        <v>2</v>
      </c>
      <c r="AS3765" s="16">
        <v>1</v>
      </c>
      <c r="AT3765" s="16">
        <v>4</v>
      </c>
      <c r="AU3765">
        <v>0</v>
      </c>
      <c r="AV3765">
        <v>0</v>
      </c>
      <c r="AW3765">
        <v>1</v>
      </c>
      <c r="AX3765">
        <v>0</v>
      </c>
      <c r="AY3765">
        <v>0</v>
      </c>
      <c r="AZ3765">
        <v>0</v>
      </c>
    </row>
    <row r="3766" spans="1:52" x14ac:dyDescent="0.35">
      <c r="A3766">
        <v>19583</v>
      </c>
      <c r="B3766" t="s">
        <v>69</v>
      </c>
      <c r="C3766" t="s">
        <v>74</v>
      </c>
      <c r="D3766" t="s">
        <v>68</v>
      </c>
      <c r="E3766" t="s">
        <v>84</v>
      </c>
      <c r="F3766" t="s">
        <v>196</v>
      </c>
      <c r="G3766" t="s">
        <v>93</v>
      </c>
      <c r="H3766" t="s">
        <v>98</v>
      </c>
      <c r="I3766" t="s">
        <v>206</v>
      </c>
      <c r="J3766" t="s">
        <v>111</v>
      </c>
      <c r="K3766" t="s">
        <v>202</v>
      </c>
      <c r="L3766">
        <v>8</v>
      </c>
      <c r="X3766" s="16"/>
      <c r="Y3766" t="s">
        <v>69</v>
      </c>
      <c r="AB3766">
        <v>5</v>
      </c>
      <c r="AE3766" s="16"/>
      <c r="AF3766" s="16"/>
      <c r="AG3766" s="16"/>
      <c r="AH3766" s="16"/>
      <c r="AI3766" s="16"/>
      <c r="AJ3766" s="16"/>
      <c r="AK3766">
        <v>9</v>
      </c>
      <c r="AL3766" s="16">
        <v>8</v>
      </c>
      <c r="AM3766" s="16">
        <v>7</v>
      </c>
      <c r="AN3766" s="16">
        <v>8</v>
      </c>
      <c r="AO3766" s="16">
        <v>9</v>
      </c>
      <c r="AP3766" s="16">
        <v>9</v>
      </c>
      <c r="AQ3766" s="16">
        <v>4</v>
      </c>
      <c r="AR3766" s="16">
        <v>1</v>
      </c>
      <c r="AS3766" s="16">
        <v>2</v>
      </c>
      <c r="AT3766" s="16">
        <v>3</v>
      </c>
      <c r="AU3766">
        <v>1</v>
      </c>
      <c r="AV3766">
        <v>0</v>
      </c>
      <c r="AW3766">
        <v>0</v>
      </c>
      <c r="AX3766">
        <v>0</v>
      </c>
      <c r="AY3766">
        <v>0</v>
      </c>
      <c r="AZ3766">
        <v>0</v>
      </c>
    </row>
    <row r="3767" spans="1:52" x14ac:dyDescent="0.35">
      <c r="A3767">
        <v>19586</v>
      </c>
      <c r="B3767" t="s">
        <v>69</v>
      </c>
      <c r="C3767" t="s">
        <v>74</v>
      </c>
      <c r="D3767" t="s">
        <v>68</v>
      </c>
      <c r="E3767" t="s">
        <v>78</v>
      </c>
      <c r="F3767" t="s">
        <v>196</v>
      </c>
      <c r="G3767" t="s">
        <v>96</v>
      </c>
      <c r="H3767" t="s">
        <v>99</v>
      </c>
      <c r="I3767" t="s">
        <v>197</v>
      </c>
      <c r="J3767" t="s">
        <v>111</v>
      </c>
      <c r="K3767" t="s">
        <v>202</v>
      </c>
      <c r="L3767">
        <v>9</v>
      </c>
      <c r="X3767" s="16"/>
      <c r="Y3767" t="s">
        <v>69</v>
      </c>
      <c r="AB3767">
        <v>4</v>
      </c>
      <c r="AE3767" s="16"/>
      <c r="AF3767" s="16"/>
      <c r="AG3767" s="16"/>
      <c r="AH3767" s="16"/>
      <c r="AI3767" s="16"/>
      <c r="AJ3767" s="16"/>
      <c r="AK3767">
        <v>9</v>
      </c>
      <c r="AL3767" s="16">
        <v>10</v>
      </c>
      <c r="AM3767" s="16">
        <v>7</v>
      </c>
      <c r="AN3767" s="16">
        <v>10</v>
      </c>
      <c r="AO3767" s="16">
        <v>9</v>
      </c>
      <c r="AP3767" s="16">
        <v>9</v>
      </c>
      <c r="AQ3767" s="16">
        <v>1</v>
      </c>
      <c r="AR3767" s="16">
        <v>2</v>
      </c>
      <c r="AS3767" s="16">
        <v>4</v>
      </c>
      <c r="AT3767" s="16">
        <v>3</v>
      </c>
      <c r="AU3767">
        <v>1</v>
      </c>
      <c r="AV3767">
        <v>0</v>
      </c>
      <c r="AW3767">
        <v>0</v>
      </c>
      <c r="AX3767">
        <v>0</v>
      </c>
      <c r="AY3767">
        <v>0</v>
      </c>
      <c r="AZ3767">
        <v>0</v>
      </c>
    </row>
    <row r="3768" spans="1:52" x14ac:dyDescent="0.35">
      <c r="A3768">
        <v>19587</v>
      </c>
      <c r="B3768" t="s">
        <v>69</v>
      </c>
      <c r="C3768" t="s">
        <v>74</v>
      </c>
      <c r="D3768" t="s">
        <v>68</v>
      </c>
      <c r="E3768" t="s">
        <v>75</v>
      </c>
      <c r="F3768" t="s">
        <v>198</v>
      </c>
      <c r="G3768" t="s">
        <v>96</v>
      </c>
      <c r="H3768" t="s">
        <v>98</v>
      </c>
      <c r="I3768" t="s">
        <v>207</v>
      </c>
      <c r="J3768" t="s">
        <v>111</v>
      </c>
      <c r="K3768" t="s">
        <v>202</v>
      </c>
      <c r="L3768">
        <v>7</v>
      </c>
      <c r="X3768" s="16"/>
      <c r="Y3768" t="s">
        <v>68</v>
      </c>
      <c r="Z3768">
        <v>5</v>
      </c>
      <c r="AA3768">
        <v>1</v>
      </c>
      <c r="AB3768">
        <v>3</v>
      </c>
      <c r="AC3768">
        <v>7</v>
      </c>
      <c r="AD3768" t="s">
        <v>128</v>
      </c>
      <c r="AE3768" s="16">
        <v>5</v>
      </c>
      <c r="AF3768" s="16">
        <v>4</v>
      </c>
      <c r="AG3768" s="16">
        <v>5</v>
      </c>
      <c r="AH3768" s="16">
        <v>4</v>
      </c>
      <c r="AI3768" s="16">
        <v>1</v>
      </c>
      <c r="AJ3768" s="16"/>
      <c r="AK3768">
        <v>8</v>
      </c>
      <c r="AL3768" s="16">
        <v>9</v>
      </c>
      <c r="AM3768" s="16">
        <v>10</v>
      </c>
      <c r="AN3768" s="16">
        <v>8</v>
      </c>
      <c r="AO3768" s="16">
        <v>9</v>
      </c>
      <c r="AP3768" s="16">
        <v>10</v>
      </c>
      <c r="AQ3768" s="16">
        <v>2</v>
      </c>
      <c r="AR3768" s="16">
        <v>1</v>
      </c>
      <c r="AS3768" s="16">
        <v>4</v>
      </c>
      <c r="AT3768" s="16">
        <v>3</v>
      </c>
      <c r="AU3768">
        <v>1</v>
      </c>
      <c r="AV3768">
        <v>0</v>
      </c>
      <c r="AW3768">
        <v>0</v>
      </c>
      <c r="AX3768">
        <v>0</v>
      </c>
      <c r="AY3768">
        <v>0</v>
      </c>
      <c r="AZ3768">
        <v>0</v>
      </c>
    </row>
    <row r="3769" spans="1:52" x14ac:dyDescent="0.35">
      <c r="A3769">
        <v>19590</v>
      </c>
      <c r="B3769" t="s">
        <v>69</v>
      </c>
      <c r="C3769" t="s">
        <v>74</v>
      </c>
      <c r="D3769" t="s">
        <v>68</v>
      </c>
      <c r="E3769" t="s">
        <v>80</v>
      </c>
      <c r="F3769" t="s">
        <v>198</v>
      </c>
      <c r="G3769" t="s">
        <v>94</v>
      </c>
      <c r="H3769" t="s">
        <v>99</v>
      </c>
      <c r="I3769" t="s">
        <v>203</v>
      </c>
      <c r="J3769" t="s">
        <v>111</v>
      </c>
      <c r="K3769" t="s">
        <v>204</v>
      </c>
      <c r="L3769">
        <v>9</v>
      </c>
      <c r="X3769" s="16"/>
      <c r="Y3769" t="s">
        <v>68</v>
      </c>
      <c r="Z3769">
        <v>10</v>
      </c>
      <c r="AA3769">
        <v>4</v>
      </c>
      <c r="AB3769">
        <v>4</v>
      </c>
      <c r="AC3769">
        <v>9</v>
      </c>
      <c r="AD3769" t="s">
        <v>128</v>
      </c>
      <c r="AE3769" s="16">
        <v>4</v>
      </c>
      <c r="AF3769" s="16">
        <v>5</v>
      </c>
      <c r="AG3769" s="16">
        <v>4</v>
      </c>
      <c r="AH3769" s="16">
        <v>5</v>
      </c>
      <c r="AI3769" s="16">
        <v>2</v>
      </c>
      <c r="AJ3769" s="16"/>
      <c r="AK3769">
        <v>8</v>
      </c>
      <c r="AL3769" s="16">
        <v>10</v>
      </c>
      <c r="AM3769" s="16">
        <v>10</v>
      </c>
      <c r="AN3769" s="16">
        <v>7</v>
      </c>
      <c r="AO3769" s="16">
        <v>10</v>
      </c>
      <c r="AP3769" s="16">
        <v>7</v>
      </c>
      <c r="AQ3769" s="16">
        <v>2</v>
      </c>
      <c r="AR3769" s="16">
        <v>1</v>
      </c>
      <c r="AS3769" s="16">
        <v>3</v>
      </c>
      <c r="AT3769" s="16">
        <v>4</v>
      </c>
      <c r="AU3769">
        <v>0</v>
      </c>
      <c r="AV3769">
        <v>1</v>
      </c>
      <c r="AW3769">
        <v>1</v>
      </c>
      <c r="AX3769">
        <v>1</v>
      </c>
      <c r="AY3769">
        <v>0</v>
      </c>
      <c r="AZ3769">
        <v>0</v>
      </c>
    </row>
    <row r="3770" spans="1:52" x14ac:dyDescent="0.35">
      <c r="A3770">
        <v>19593</v>
      </c>
      <c r="B3770" t="s">
        <v>69</v>
      </c>
      <c r="C3770" t="s">
        <v>74</v>
      </c>
      <c r="D3770" t="s">
        <v>68</v>
      </c>
      <c r="E3770" t="s">
        <v>80</v>
      </c>
      <c r="F3770" t="s">
        <v>196</v>
      </c>
      <c r="G3770" t="s">
        <v>96</v>
      </c>
      <c r="H3770" t="s">
        <v>97</v>
      </c>
      <c r="I3770" t="s">
        <v>201</v>
      </c>
      <c r="J3770" t="s">
        <v>111</v>
      </c>
      <c r="K3770" t="s">
        <v>204</v>
      </c>
      <c r="L3770">
        <v>9</v>
      </c>
      <c r="X3770" s="16"/>
      <c r="Y3770" t="s">
        <v>69</v>
      </c>
      <c r="AB3770">
        <v>4</v>
      </c>
      <c r="AE3770" s="16"/>
      <c r="AF3770" s="16"/>
      <c r="AG3770" s="16"/>
      <c r="AH3770" s="16"/>
      <c r="AI3770" s="16"/>
      <c r="AJ3770" s="16"/>
      <c r="AK3770">
        <v>9</v>
      </c>
      <c r="AL3770" s="16">
        <v>10</v>
      </c>
      <c r="AM3770" s="16">
        <v>7</v>
      </c>
      <c r="AN3770" s="16">
        <v>8</v>
      </c>
      <c r="AO3770" s="16">
        <v>10</v>
      </c>
      <c r="AP3770" s="16">
        <v>8</v>
      </c>
      <c r="AQ3770" s="16">
        <v>2</v>
      </c>
      <c r="AR3770" s="16">
        <v>1</v>
      </c>
      <c r="AS3770" s="16">
        <v>3</v>
      </c>
      <c r="AT3770" s="16">
        <v>4</v>
      </c>
      <c r="AU3770">
        <v>1</v>
      </c>
      <c r="AV3770">
        <v>1</v>
      </c>
      <c r="AW3770">
        <v>0</v>
      </c>
      <c r="AX3770">
        <v>1</v>
      </c>
      <c r="AY3770">
        <v>0</v>
      </c>
      <c r="AZ3770">
        <v>0</v>
      </c>
    </row>
    <row r="3771" spans="1:52" x14ac:dyDescent="0.35">
      <c r="A3771">
        <v>19595</v>
      </c>
      <c r="B3771" t="s">
        <v>69</v>
      </c>
      <c r="C3771" t="s">
        <v>74</v>
      </c>
      <c r="D3771" t="s">
        <v>68</v>
      </c>
      <c r="E3771" t="s">
        <v>85</v>
      </c>
      <c r="F3771" t="s">
        <v>196</v>
      </c>
      <c r="G3771" t="s">
        <v>96</v>
      </c>
      <c r="H3771" t="s">
        <v>97</v>
      </c>
      <c r="I3771" t="s">
        <v>203</v>
      </c>
      <c r="J3771" t="s">
        <v>111</v>
      </c>
      <c r="K3771" t="s">
        <v>204</v>
      </c>
      <c r="L3771">
        <v>9</v>
      </c>
      <c r="X3771" s="16"/>
      <c r="Y3771" t="s">
        <v>69</v>
      </c>
      <c r="AB3771">
        <v>4</v>
      </c>
      <c r="AE3771" s="16"/>
      <c r="AF3771" s="16"/>
      <c r="AG3771" s="16"/>
      <c r="AH3771" s="16"/>
      <c r="AI3771" s="16"/>
      <c r="AJ3771" s="16"/>
      <c r="AK3771">
        <v>9</v>
      </c>
      <c r="AL3771" s="16">
        <v>10</v>
      </c>
      <c r="AM3771" s="16">
        <v>9</v>
      </c>
      <c r="AN3771" s="16">
        <v>7</v>
      </c>
      <c r="AO3771" s="16">
        <v>9</v>
      </c>
      <c r="AP3771" s="16">
        <v>9</v>
      </c>
      <c r="AQ3771" s="16">
        <v>3</v>
      </c>
      <c r="AR3771" s="16">
        <v>4</v>
      </c>
      <c r="AS3771" s="16">
        <v>1</v>
      </c>
      <c r="AT3771" s="16">
        <v>2</v>
      </c>
      <c r="AU3771">
        <v>0</v>
      </c>
      <c r="AV3771">
        <v>1</v>
      </c>
      <c r="AW3771">
        <v>0</v>
      </c>
      <c r="AX3771">
        <v>0</v>
      </c>
      <c r="AY3771">
        <v>0</v>
      </c>
      <c r="AZ3771">
        <v>0</v>
      </c>
    </row>
    <row r="3772" spans="1:52" x14ac:dyDescent="0.35">
      <c r="A3772">
        <v>19596</v>
      </c>
      <c r="B3772" t="s">
        <v>69</v>
      </c>
      <c r="C3772" t="s">
        <v>74</v>
      </c>
      <c r="D3772" t="s">
        <v>68</v>
      </c>
      <c r="E3772" t="s">
        <v>82</v>
      </c>
      <c r="F3772" t="s">
        <v>208</v>
      </c>
      <c r="G3772" t="s">
        <v>93</v>
      </c>
      <c r="H3772" t="s">
        <v>99</v>
      </c>
      <c r="I3772" t="s">
        <v>206</v>
      </c>
      <c r="J3772" t="s">
        <v>111</v>
      </c>
      <c r="K3772" t="s">
        <v>202</v>
      </c>
      <c r="L3772">
        <v>5</v>
      </c>
      <c r="X3772" s="16"/>
      <c r="Y3772" t="s">
        <v>69</v>
      </c>
      <c r="AB3772">
        <v>3</v>
      </c>
      <c r="AE3772" s="16"/>
      <c r="AF3772" s="16"/>
      <c r="AG3772" s="16"/>
      <c r="AH3772" s="16"/>
      <c r="AI3772" s="16"/>
      <c r="AJ3772" s="16"/>
      <c r="AK3772">
        <v>2</v>
      </c>
      <c r="AL3772" s="16">
        <v>4</v>
      </c>
      <c r="AM3772" s="16">
        <v>2</v>
      </c>
      <c r="AN3772" s="16">
        <v>5</v>
      </c>
      <c r="AO3772" s="16">
        <v>2</v>
      </c>
      <c r="AP3772" s="16">
        <v>5</v>
      </c>
      <c r="AQ3772" s="16">
        <v>1</v>
      </c>
      <c r="AR3772" s="16">
        <v>2</v>
      </c>
      <c r="AS3772" s="16">
        <v>3</v>
      </c>
      <c r="AT3772" s="16">
        <v>4</v>
      </c>
      <c r="AU3772">
        <v>0</v>
      </c>
      <c r="AV3772">
        <v>0</v>
      </c>
      <c r="AW3772">
        <v>0</v>
      </c>
      <c r="AX3772">
        <v>1</v>
      </c>
      <c r="AY3772">
        <v>0</v>
      </c>
      <c r="AZ3772">
        <v>0</v>
      </c>
    </row>
    <row r="3773" spans="1:52" x14ac:dyDescent="0.35">
      <c r="A3773">
        <v>19597</v>
      </c>
      <c r="B3773" t="s">
        <v>69</v>
      </c>
      <c r="C3773" t="s">
        <v>74</v>
      </c>
      <c r="D3773" t="s">
        <v>68</v>
      </c>
      <c r="E3773" t="s">
        <v>76</v>
      </c>
      <c r="F3773" t="s">
        <v>196</v>
      </c>
      <c r="G3773" t="s">
        <v>96</v>
      </c>
      <c r="H3773" t="s">
        <v>97</v>
      </c>
      <c r="I3773" t="s">
        <v>201</v>
      </c>
      <c r="J3773" t="s">
        <v>111</v>
      </c>
      <c r="K3773" t="s">
        <v>202</v>
      </c>
      <c r="L3773">
        <v>9</v>
      </c>
      <c r="X3773" s="16"/>
      <c r="Y3773" t="s">
        <v>69</v>
      </c>
      <c r="AB3773">
        <v>4</v>
      </c>
      <c r="AE3773" s="16"/>
      <c r="AF3773" s="16"/>
      <c r="AG3773" s="16"/>
      <c r="AH3773" s="16"/>
      <c r="AI3773" s="16"/>
      <c r="AJ3773" s="16"/>
      <c r="AK3773">
        <v>9</v>
      </c>
      <c r="AL3773" s="16">
        <v>10</v>
      </c>
      <c r="AM3773" s="16">
        <v>9</v>
      </c>
      <c r="AN3773" s="16">
        <v>8</v>
      </c>
      <c r="AO3773" s="16">
        <v>9</v>
      </c>
      <c r="AP3773" s="16">
        <v>10</v>
      </c>
      <c r="AQ3773" s="16">
        <v>2</v>
      </c>
      <c r="AR3773" s="16">
        <v>1</v>
      </c>
      <c r="AS3773" s="16">
        <v>4</v>
      </c>
      <c r="AT3773" s="16">
        <v>3</v>
      </c>
      <c r="AU3773">
        <v>1</v>
      </c>
      <c r="AV3773">
        <v>1</v>
      </c>
      <c r="AW3773">
        <v>1</v>
      </c>
      <c r="AX3773">
        <v>1</v>
      </c>
      <c r="AY3773">
        <v>0</v>
      </c>
      <c r="AZ3773">
        <v>0</v>
      </c>
    </row>
    <row r="3774" spans="1:52" x14ac:dyDescent="0.35">
      <c r="A3774">
        <v>19602</v>
      </c>
      <c r="B3774" t="s">
        <v>69</v>
      </c>
      <c r="C3774" t="s">
        <v>74</v>
      </c>
      <c r="D3774" t="s">
        <v>68</v>
      </c>
      <c r="E3774" t="s">
        <v>81</v>
      </c>
      <c r="F3774" t="s">
        <v>198</v>
      </c>
      <c r="G3774" t="s">
        <v>96</v>
      </c>
      <c r="H3774" t="s">
        <v>97</v>
      </c>
      <c r="I3774" t="s">
        <v>197</v>
      </c>
      <c r="J3774" t="s">
        <v>111</v>
      </c>
      <c r="K3774" t="s">
        <v>204</v>
      </c>
      <c r="L3774">
        <v>10</v>
      </c>
      <c r="X3774" s="16"/>
      <c r="Y3774" t="s">
        <v>68</v>
      </c>
      <c r="Z3774">
        <v>10</v>
      </c>
      <c r="AA3774">
        <v>5</v>
      </c>
      <c r="AB3774">
        <v>5</v>
      </c>
      <c r="AC3774">
        <v>8</v>
      </c>
      <c r="AD3774" t="s">
        <v>128</v>
      </c>
      <c r="AE3774" s="16">
        <v>4</v>
      </c>
      <c r="AF3774" s="16">
        <v>5</v>
      </c>
      <c r="AG3774" s="16">
        <v>5</v>
      </c>
      <c r="AH3774" s="16">
        <v>5</v>
      </c>
      <c r="AI3774" s="16">
        <v>3</v>
      </c>
      <c r="AJ3774" s="16"/>
      <c r="AK3774">
        <v>8</v>
      </c>
      <c r="AL3774" s="16">
        <v>7</v>
      </c>
      <c r="AM3774" s="16">
        <v>8</v>
      </c>
      <c r="AN3774" s="16">
        <v>7</v>
      </c>
      <c r="AO3774" s="16">
        <v>8</v>
      </c>
      <c r="AP3774" s="16">
        <v>9</v>
      </c>
      <c r="AQ3774" s="16">
        <v>4</v>
      </c>
      <c r="AR3774" s="16">
        <v>1</v>
      </c>
      <c r="AS3774" s="16">
        <v>3</v>
      </c>
      <c r="AT3774" s="16">
        <v>2</v>
      </c>
      <c r="AU3774">
        <v>1</v>
      </c>
      <c r="AV3774">
        <v>0</v>
      </c>
      <c r="AW3774">
        <v>1</v>
      </c>
      <c r="AX3774">
        <v>1</v>
      </c>
      <c r="AY3774">
        <v>0</v>
      </c>
      <c r="AZ3774">
        <v>0</v>
      </c>
    </row>
    <row r="3775" spans="1:52" x14ac:dyDescent="0.35">
      <c r="A3775">
        <v>19603</v>
      </c>
      <c r="B3775" t="s">
        <v>69</v>
      </c>
      <c r="C3775" t="s">
        <v>74</v>
      </c>
      <c r="D3775" t="s">
        <v>68</v>
      </c>
      <c r="E3775" t="s">
        <v>84</v>
      </c>
      <c r="F3775" t="s">
        <v>196</v>
      </c>
      <c r="G3775" t="s">
        <v>96</v>
      </c>
      <c r="H3775" t="s">
        <v>97</v>
      </c>
      <c r="I3775" t="s">
        <v>201</v>
      </c>
      <c r="J3775" t="s">
        <v>110</v>
      </c>
      <c r="K3775" t="s">
        <v>202</v>
      </c>
      <c r="L3775">
        <v>9</v>
      </c>
      <c r="P3775">
        <v>7</v>
      </c>
      <c r="Q3775">
        <v>9</v>
      </c>
      <c r="R3775">
        <v>4</v>
      </c>
      <c r="S3775">
        <v>7</v>
      </c>
      <c r="T3775">
        <v>7</v>
      </c>
      <c r="U3775">
        <v>9</v>
      </c>
      <c r="V3775" t="s">
        <v>123</v>
      </c>
      <c r="X3775">
        <v>3</v>
      </c>
      <c r="Y3775" t="s">
        <v>69</v>
      </c>
      <c r="AB3775">
        <v>5</v>
      </c>
      <c r="AE3775" s="16"/>
      <c r="AF3775" s="16"/>
      <c r="AG3775" s="16"/>
      <c r="AH3775" s="16"/>
      <c r="AI3775" s="16"/>
      <c r="AJ3775" s="16"/>
      <c r="AL3775" s="16"/>
      <c r="AM3775" s="16"/>
      <c r="AN3775" s="16"/>
      <c r="AO3775" s="16"/>
      <c r="AP3775" s="16"/>
      <c r="AQ3775" s="16"/>
      <c r="AR3775" s="16"/>
      <c r="AS3775" s="16"/>
      <c r="AT3775" s="16"/>
      <c r="AU3775">
        <v>0</v>
      </c>
      <c r="AV3775">
        <v>1</v>
      </c>
      <c r="AW3775">
        <v>1</v>
      </c>
      <c r="AX3775">
        <v>0</v>
      </c>
      <c r="AY3775">
        <v>0</v>
      </c>
      <c r="AZ3775">
        <v>0</v>
      </c>
    </row>
    <row r="3776" spans="1:52" x14ac:dyDescent="0.35">
      <c r="A3776">
        <v>19604</v>
      </c>
      <c r="B3776" t="s">
        <v>69</v>
      </c>
      <c r="C3776" t="s">
        <v>74</v>
      </c>
      <c r="D3776" t="s">
        <v>68</v>
      </c>
      <c r="E3776" t="s">
        <v>86</v>
      </c>
      <c r="F3776" t="s">
        <v>200</v>
      </c>
      <c r="G3776" t="s">
        <v>93</v>
      </c>
      <c r="H3776" t="s">
        <v>98</v>
      </c>
      <c r="I3776" t="s">
        <v>206</v>
      </c>
      <c r="J3776" t="s">
        <v>111</v>
      </c>
      <c r="K3776" t="s">
        <v>204</v>
      </c>
      <c r="L3776">
        <v>7</v>
      </c>
      <c r="X3776" s="16"/>
      <c r="Y3776" t="s">
        <v>69</v>
      </c>
      <c r="AB3776">
        <v>5</v>
      </c>
      <c r="AE3776" s="16"/>
      <c r="AF3776" s="16"/>
      <c r="AG3776" s="16"/>
      <c r="AH3776" s="16"/>
      <c r="AI3776" s="16"/>
      <c r="AJ3776" s="16"/>
      <c r="AK3776">
        <v>9</v>
      </c>
      <c r="AL3776" s="16">
        <v>8</v>
      </c>
      <c r="AM3776" s="16">
        <v>10</v>
      </c>
      <c r="AN3776" s="16">
        <v>8</v>
      </c>
      <c r="AO3776" s="16">
        <v>10</v>
      </c>
      <c r="AP3776" s="16">
        <v>10</v>
      </c>
      <c r="AQ3776" s="16">
        <v>1</v>
      </c>
      <c r="AR3776" s="16">
        <v>2</v>
      </c>
      <c r="AS3776" s="16">
        <v>4</v>
      </c>
      <c r="AT3776" s="16">
        <v>3</v>
      </c>
      <c r="AU3776">
        <v>0</v>
      </c>
      <c r="AV3776">
        <v>0</v>
      </c>
      <c r="AW3776">
        <v>1</v>
      </c>
      <c r="AX3776">
        <v>1</v>
      </c>
      <c r="AY3776">
        <v>0</v>
      </c>
      <c r="AZ3776">
        <v>0</v>
      </c>
    </row>
    <row r="3777" spans="1:52" x14ac:dyDescent="0.35">
      <c r="A3777">
        <v>19607</v>
      </c>
      <c r="B3777" t="s">
        <v>69</v>
      </c>
      <c r="C3777" t="s">
        <v>74</v>
      </c>
      <c r="D3777" t="s">
        <v>68</v>
      </c>
      <c r="E3777" t="s">
        <v>75</v>
      </c>
      <c r="F3777" t="s">
        <v>198</v>
      </c>
      <c r="G3777" t="s">
        <v>95</v>
      </c>
      <c r="H3777" t="s">
        <v>98</v>
      </c>
      <c r="I3777" t="s">
        <v>197</v>
      </c>
      <c r="J3777" t="s">
        <v>111</v>
      </c>
      <c r="K3777" t="s">
        <v>204</v>
      </c>
      <c r="L3777">
        <v>8</v>
      </c>
      <c r="X3777" s="16"/>
      <c r="Y3777" t="s">
        <v>69</v>
      </c>
      <c r="AB3777">
        <v>4</v>
      </c>
      <c r="AE3777" s="16"/>
      <c r="AF3777" s="16"/>
      <c r="AG3777" s="16"/>
      <c r="AH3777" s="16"/>
      <c r="AI3777" s="16"/>
      <c r="AJ3777" s="16"/>
      <c r="AK3777">
        <v>9</v>
      </c>
      <c r="AL3777" s="16">
        <v>9</v>
      </c>
      <c r="AM3777" s="16">
        <v>7</v>
      </c>
      <c r="AN3777" s="16">
        <v>9</v>
      </c>
      <c r="AO3777" s="16">
        <v>6</v>
      </c>
      <c r="AP3777" s="16">
        <v>8</v>
      </c>
      <c r="AQ3777" s="16">
        <v>3</v>
      </c>
      <c r="AR3777" s="16">
        <v>2</v>
      </c>
      <c r="AS3777" s="16">
        <v>4</v>
      </c>
      <c r="AT3777" s="16">
        <v>1</v>
      </c>
      <c r="AU3777">
        <v>1</v>
      </c>
      <c r="AV3777">
        <v>1</v>
      </c>
      <c r="AW3777">
        <v>0</v>
      </c>
      <c r="AX3777">
        <v>0</v>
      </c>
      <c r="AY3777">
        <v>1</v>
      </c>
      <c r="AZ3777">
        <v>0</v>
      </c>
    </row>
    <row r="3778" spans="1:52" x14ac:dyDescent="0.35">
      <c r="A3778">
        <v>19610</v>
      </c>
      <c r="B3778" t="s">
        <v>69</v>
      </c>
      <c r="C3778" t="s">
        <v>74</v>
      </c>
      <c r="D3778" t="s">
        <v>68</v>
      </c>
      <c r="E3778" t="s">
        <v>75</v>
      </c>
      <c r="F3778" t="s">
        <v>208</v>
      </c>
      <c r="G3778" t="s">
        <v>93</v>
      </c>
      <c r="H3778" t="s">
        <v>99</v>
      </c>
      <c r="I3778" t="s">
        <v>197</v>
      </c>
      <c r="J3778" t="s">
        <v>111</v>
      </c>
      <c r="K3778" t="s">
        <v>204</v>
      </c>
      <c r="L3778">
        <v>9</v>
      </c>
      <c r="X3778" s="16"/>
      <c r="Y3778" t="s">
        <v>68</v>
      </c>
      <c r="Z3778">
        <v>10</v>
      </c>
      <c r="AA3778">
        <v>5</v>
      </c>
      <c r="AB3778">
        <v>5</v>
      </c>
      <c r="AC3778">
        <v>9</v>
      </c>
      <c r="AD3778" t="s">
        <v>128</v>
      </c>
      <c r="AE3778" s="16">
        <v>5</v>
      </c>
      <c r="AF3778" s="16">
        <v>5</v>
      </c>
      <c r="AG3778" s="16">
        <v>4</v>
      </c>
      <c r="AH3778" s="16">
        <v>5</v>
      </c>
      <c r="AI3778" s="16">
        <v>2</v>
      </c>
      <c r="AJ3778" s="16"/>
      <c r="AK3778">
        <v>10</v>
      </c>
      <c r="AL3778" s="16">
        <v>9</v>
      </c>
      <c r="AM3778" s="16">
        <v>7</v>
      </c>
      <c r="AN3778" s="16">
        <v>9</v>
      </c>
      <c r="AO3778" s="16">
        <v>9</v>
      </c>
      <c r="AP3778" s="16">
        <v>8</v>
      </c>
      <c r="AQ3778" s="16">
        <v>2</v>
      </c>
      <c r="AR3778" s="16">
        <v>1</v>
      </c>
      <c r="AS3778" s="16">
        <v>3</v>
      </c>
      <c r="AT3778" s="16">
        <v>4</v>
      </c>
      <c r="AU3778">
        <v>1</v>
      </c>
      <c r="AV3778">
        <v>1</v>
      </c>
      <c r="AW3778">
        <v>0</v>
      </c>
      <c r="AX3778">
        <v>0</v>
      </c>
      <c r="AY3778">
        <v>0</v>
      </c>
      <c r="AZ3778">
        <v>0</v>
      </c>
    </row>
    <row r="3779" spans="1:52" x14ac:dyDescent="0.35">
      <c r="A3779">
        <v>19612</v>
      </c>
      <c r="B3779" t="s">
        <v>69</v>
      </c>
      <c r="C3779" t="s">
        <v>74</v>
      </c>
      <c r="D3779" t="s">
        <v>68</v>
      </c>
      <c r="E3779" t="s">
        <v>76</v>
      </c>
      <c r="F3779" t="s">
        <v>196</v>
      </c>
      <c r="G3779" t="s">
        <v>95</v>
      </c>
      <c r="H3779" t="s">
        <v>99</v>
      </c>
      <c r="I3779" t="s">
        <v>206</v>
      </c>
      <c r="J3779" t="s">
        <v>110</v>
      </c>
      <c r="K3779" t="s">
        <v>116</v>
      </c>
      <c r="L3779">
        <v>8</v>
      </c>
      <c r="P3779">
        <v>6</v>
      </c>
      <c r="Q3779">
        <v>8</v>
      </c>
      <c r="R3779">
        <v>5</v>
      </c>
      <c r="S3779">
        <v>6</v>
      </c>
      <c r="T3779">
        <v>5</v>
      </c>
      <c r="U3779">
        <v>8</v>
      </c>
      <c r="V3779" t="s">
        <v>123</v>
      </c>
      <c r="X3779">
        <v>4</v>
      </c>
      <c r="Y3779" t="s">
        <v>69</v>
      </c>
      <c r="AB3779">
        <v>4</v>
      </c>
      <c r="AE3779" s="16"/>
      <c r="AF3779" s="16"/>
      <c r="AG3779" s="16"/>
      <c r="AH3779" s="16"/>
      <c r="AI3779" s="16"/>
      <c r="AJ3779" s="16"/>
      <c r="AL3779" s="16"/>
      <c r="AM3779" s="16"/>
      <c r="AN3779" s="16"/>
      <c r="AO3779" s="16"/>
      <c r="AP3779" s="16"/>
      <c r="AQ3779" s="16"/>
      <c r="AR3779" s="16"/>
      <c r="AS3779" s="16"/>
      <c r="AT3779" s="16"/>
      <c r="AU3779">
        <v>0</v>
      </c>
      <c r="AV3779">
        <v>0</v>
      </c>
      <c r="AW3779">
        <v>1</v>
      </c>
      <c r="AX3779">
        <v>1</v>
      </c>
      <c r="AY3779">
        <v>0</v>
      </c>
      <c r="AZ3779">
        <v>0</v>
      </c>
    </row>
    <row r="3780" spans="1:52" x14ac:dyDescent="0.35">
      <c r="A3780">
        <v>19614</v>
      </c>
      <c r="B3780" t="s">
        <v>69</v>
      </c>
      <c r="C3780" t="s">
        <v>74</v>
      </c>
      <c r="D3780" t="s">
        <v>68</v>
      </c>
      <c r="E3780" t="s">
        <v>76</v>
      </c>
      <c r="F3780" t="s">
        <v>196</v>
      </c>
      <c r="G3780" t="s">
        <v>96</v>
      </c>
      <c r="H3780" t="s">
        <v>98</v>
      </c>
      <c r="I3780" t="s">
        <v>197</v>
      </c>
      <c r="J3780" t="s">
        <v>111</v>
      </c>
      <c r="K3780" t="s">
        <v>116</v>
      </c>
      <c r="L3780">
        <v>9</v>
      </c>
      <c r="X3780" s="16"/>
      <c r="Y3780" t="s">
        <v>68</v>
      </c>
      <c r="Z3780">
        <v>9</v>
      </c>
      <c r="AA3780">
        <v>4</v>
      </c>
      <c r="AB3780">
        <v>4</v>
      </c>
      <c r="AC3780">
        <v>10</v>
      </c>
      <c r="AD3780" t="s">
        <v>128</v>
      </c>
      <c r="AE3780" s="16">
        <v>4</v>
      </c>
      <c r="AF3780" s="16">
        <v>1</v>
      </c>
      <c r="AG3780" s="16">
        <v>5</v>
      </c>
      <c r="AH3780" s="16">
        <v>4</v>
      </c>
      <c r="AI3780" s="16">
        <v>2</v>
      </c>
      <c r="AJ3780" s="16"/>
      <c r="AK3780">
        <v>10</v>
      </c>
      <c r="AL3780" s="16">
        <v>10</v>
      </c>
      <c r="AM3780" s="16">
        <v>7</v>
      </c>
      <c r="AN3780" s="16">
        <v>7</v>
      </c>
      <c r="AO3780" s="16">
        <v>9</v>
      </c>
      <c r="AP3780" s="16">
        <v>7</v>
      </c>
      <c r="AQ3780" s="16">
        <v>2</v>
      </c>
      <c r="AR3780" s="16">
        <v>4</v>
      </c>
      <c r="AS3780" s="16">
        <v>3</v>
      </c>
      <c r="AT3780" s="16">
        <v>1</v>
      </c>
      <c r="AU3780">
        <v>1</v>
      </c>
      <c r="AV3780">
        <v>0</v>
      </c>
      <c r="AW3780">
        <v>1</v>
      </c>
      <c r="AX3780">
        <v>1</v>
      </c>
      <c r="AY3780">
        <v>0</v>
      </c>
      <c r="AZ3780">
        <v>0</v>
      </c>
    </row>
    <row r="3781" spans="1:52" x14ac:dyDescent="0.35">
      <c r="A3781">
        <v>19615</v>
      </c>
      <c r="B3781" t="s">
        <v>69</v>
      </c>
      <c r="C3781" t="s">
        <v>74</v>
      </c>
      <c r="D3781" t="s">
        <v>68</v>
      </c>
      <c r="E3781" t="s">
        <v>81</v>
      </c>
      <c r="F3781" t="s">
        <v>198</v>
      </c>
      <c r="G3781" t="s">
        <v>96</v>
      </c>
      <c r="H3781" t="s">
        <v>97</v>
      </c>
      <c r="I3781" t="s">
        <v>209</v>
      </c>
      <c r="J3781" t="s">
        <v>111</v>
      </c>
      <c r="K3781" t="s">
        <v>202</v>
      </c>
      <c r="L3781">
        <v>6</v>
      </c>
      <c r="X3781" s="16"/>
      <c r="Y3781" t="s">
        <v>69</v>
      </c>
      <c r="AB3781">
        <v>2</v>
      </c>
      <c r="AE3781" s="16"/>
      <c r="AF3781" s="16"/>
      <c r="AG3781" s="16"/>
      <c r="AH3781" s="16"/>
      <c r="AI3781" s="16"/>
      <c r="AJ3781" s="16"/>
      <c r="AK3781">
        <v>7</v>
      </c>
      <c r="AL3781" s="16">
        <v>8</v>
      </c>
      <c r="AM3781" s="16">
        <v>8</v>
      </c>
      <c r="AN3781" s="16">
        <v>7</v>
      </c>
      <c r="AO3781" s="16">
        <v>9</v>
      </c>
      <c r="AP3781" s="16">
        <v>9</v>
      </c>
      <c r="AQ3781" s="16">
        <v>3</v>
      </c>
      <c r="AR3781" s="16">
        <v>2</v>
      </c>
      <c r="AS3781" s="16">
        <v>4</v>
      </c>
      <c r="AT3781" s="16">
        <v>1</v>
      </c>
      <c r="AU3781">
        <v>1</v>
      </c>
      <c r="AV3781">
        <v>1</v>
      </c>
      <c r="AW3781">
        <v>0</v>
      </c>
      <c r="AX3781">
        <v>1</v>
      </c>
      <c r="AY3781">
        <v>0</v>
      </c>
      <c r="AZ3781">
        <v>0</v>
      </c>
    </row>
    <row r="3782" spans="1:52" x14ac:dyDescent="0.35">
      <c r="A3782">
        <v>19619</v>
      </c>
      <c r="B3782" t="s">
        <v>69</v>
      </c>
      <c r="C3782" t="s">
        <v>74</v>
      </c>
      <c r="D3782" t="s">
        <v>68</v>
      </c>
      <c r="E3782" t="s">
        <v>75</v>
      </c>
      <c r="F3782" t="s">
        <v>196</v>
      </c>
      <c r="G3782" t="s">
        <v>95</v>
      </c>
      <c r="H3782" t="s">
        <v>98</v>
      </c>
      <c r="I3782" t="s">
        <v>197</v>
      </c>
      <c r="J3782" t="s">
        <v>111</v>
      </c>
      <c r="K3782" t="s">
        <v>113</v>
      </c>
      <c r="L3782">
        <v>9</v>
      </c>
      <c r="X3782" s="16"/>
      <c r="Y3782" t="s">
        <v>69</v>
      </c>
      <c r="AB3782">
        <v>4</v>
      </c>
      <c r="AE3782" s="16"/>
      <c r="AF3782" s="16"/>
      <c r="AG3782" s="16"/>
      <c r="AH3782" s="16"/>
      <c r="AI3782" s="16"/>
      <c r="AJ3782" s="16"/>
      <c r="AK3782">
        <v>9</v>
      </c>
      <c r="AL3782" s="16">
        <v>9</v>
      </c>
      <c r="AM3782" s="16">
        <v>10</v>
      </c>
      <c r="AN3782" s="16">
        <v>7</v>
      </c>
      <c r="AO3782" s="16">
        <v>9</v>
      </c>
      <c r="AP3782" s="16">
        <v>7</v>
      </c>
      <c r="AQ3782" s="16">
        <v>3</v>
      </c>
      <c r="AR3782" s="16">
        <v>1</v>
      </c>
      <c r="AS3782" s="16">
        <v>4</v>
      </c>
      <c r="AT3782" s="16">
        <v>2</v>
      </c>
      <c r="AU3782">
        <v>1</v>
      </c>
      <c r="AV3782">
        <v>0</v>
      </c>
      <c r="AW3782">
        <v>0</v>
      </c>
      <c r="AX3782">
        <v>1</v>
      </c>
      <c r="AY3782">
        <v>1</v>
      </c>
      <c r="AZ3782">
        <v>0</v>
      </c>
    </row>
    <row r="3783" spans="1:52" x14ac:dyDescent="0.35">
      <c r="A3783">
        <v>19620</v>
      </c>
      <c r="B3783" t="s">
        <v>69</v>
      </c>
      <c r="C3783" t="s">
        <v>74</v>
      </c>
      <c r="D3783" t="s">
        <v>68</v>
      </c>
      <c r="E3783" t="s">
        <v>80</v>
      </c>
      <c r="F3783" t="s">
        <v>208</v>
      </c>
      <c r="G3783" t="s">
        <v>93</v>
      </c>
      <c r="H3783" t="s">
        <v>98</v>
      </c>
      <c r="I3783" t="s">
        <v>201</v>
      </c>
      <c r="J3783" t="s">
        <v>112</v>
      </c>
      <c r="K3783" t="s">
        <v>204</v>
      </c>
      <c r="L3783">
        <v>9</v>
      </c>
      <c r="X3783" s="16"/>
      <c r="Y3783" t="s">
        <v>69</v>
      </c>
      <c r="AB3783">
        <v>4</v>
      </c>
      <c r="AE3783" s="16"/>
      <c r="AF3783" s="16"/>
      <c r="AG3783" s="16"/>
      <c r="AH3783" s="16"/>
      <c r="AI3783" s="16"/>
      <c r="AJ3783" s="16"/>
      <c r="AK3783">
        <v>9</v>
      </c>
      <c r="AL3783" s="16">
        <v>8</v>
      </c>
      <c r="AM3783" s="16">
        <v>8</v>
      </c>
      <c r="AN3783" s="16">
        <v>10</v>
      </c>
      <c r="AO3783" s="16">
        <v>8</v>
      </c>
      <c r="AP3783" s="16">
        <v>7</v>
      </c>
      <c r="AQ3783" s="16">
        <v>1</v>
      </c>
      <c r="AR3783" s="16">
        <v>4</v>
      </c>
      <c r="AS3783" s="16">
        <v>3</v>
      </c>
      <c r="AT3783" s="16">
        <v>2</v>
      </c>
      <c r="AU3783">
        <v>1</v>
      </c>
      <c r="AV3783">
        <v>1</v>
      </c>
      <c r="AW3783">
        <v>1</v>
      </c>
      <c r="AX3783">
        <v>0</v>
      </c>
      <c r="AY3783">
        <v>0</v>
      </c>
      <c r="AZ3783">
        <v>0</v>
      </c>
    </row>
    <row r="3784" spans="1:52" x14ac:dyDescent="0.35">
      <c r="A3784">
        <v>19622</v>
      </c>
      <c r="B3784" t="s">
        <v>69</v>
      </c>
      <c r="C3784" t="s">
        <v>74</v>
      </c>
      <c r="D3784" t="s">
        <v>68</v>
      </c>
      <c r="E3784" t="s">
        <v>81</v>
      </c>
      <c r="F3784" t="s">
        <v>198</v>
      </c>
      <c r="G3784" t="s">
        <v>95</v>
      </c>
      <c r="H3784" t="s">
        <v>97</v>
      </c>
      <c r="I3784" t="s">
        <v>205</v>
      </c>
      <c r="J3784" t="s">
        <v>111</v>
      </c>
      <c r="K3784" t="s">
        <v>204</v>
      </c>
      <c r="L3784">
        <v>8</v>
      </c>
      <c r="X3784" s="16"/>
      <c r="Y3784" t="s">
        <v>68</v>
      </c>
      <c r="Z3784">
        <v>7</v>
      </c>
      <c r="AA3784">
        <v>4</v>
      </c>
      <c r="AB3784">
        <v>4</v>
      </c>
      <c r="AC3784">
        <v>9</v>
      </c>
      <c r="AD3784" t="s">
        <v>128</v>
      </c>
      <c r="AE3784" s="16">
        <v>2</v>
      </c>
      <c r="AF3784" s="16">
        <v>3</v>
      </c>
      <c r="AG3784" s="16">
        <v>3</v>
      </c>
      <c r="AH3784" s="16">
        <v>3</v>
      </c>
      <c r="AI3784" s="16">
        <v>2</v>
      </c>
      <c r="AJ3784" s="16"/>
      <c r="AK3784">
        <v>7</v>
      </c>
      <c r="AL3784" s="16">
        <v>7</v>
      </c>
      <c r="AM3784" s="16">
        <v>7</v>
      </c>
      <c r="AN3784" s="16">
        <v>6</v>
      </c>
      <c r="AO3784" s="16">
        <v>9</v>
      </c>
      <c r="AP3784" s="16">
        <v>7</v>
      </c>
      <c r="AQ3784" s="16">
        <v>1</v>
      </c>
      <c r="AR3784" s="16">
        <v>4</v>
      </c>
      <c r="AS3784" s="16">
        <v>2</v>
      </c>
      <c r="AT3784" s="16">
        <v>3</v>
      </c>
      <c r="AU3784">
        <v>1</v>
      </c>
      <c r="AV3784">
        <v>0</v>
      </c>
      <c r="AW3784">
        <v>0</v>
      </c>
      <c r="AX3784">
        <v>1</v>
      </c>
      <c r="AY3784">
        <v>0</v>
      </c>
      <c r="AZ3784">
        <v>0</v>
      </c>
    </row>
    <row r="3785" spans="1:52" x14ac:dyDescent="0.35">
      <c r="A3785">
        <v>19631</v>
      </c>
      <c r="B3785" t="s">
        <v>69</v>
      </c>
      <c r="C3785" t="s">
        <v>74</v>
      </c>
      <c r="D3785" t="s">
        <v>68</v>
      </c>
      <c r="E3785" t="s">
        <v>76</v>
      </c>
      <c r="F3785" t="s">
        <v>200</v>
      </c>
      <c r="G3785" t="s">
        <v>96</v>
      </c>
      <c r="H3785" t="s">
        <v>99</v>
      </c>
      <c r="I3785" t="s">
        <v>203</v>
      </c>
      <c r="J3785" t="s">
        <v>111</v>
      </c>
      <c r="K3785" t="s">
        <v>202</v>
      </c>
      <c r="L3785">
        <v>9</v>
      </c>
      <c r="X3785" s="16"/>
      <c r="Y3785" t="s">
        <v>69</v>
      </c>
      <c r="AB3785">
        <v>5</v>
      </c>
      <c r="AE3785" s="16"/>
      <c r="AF3785" s="16"/>
      <c r="AG3785" s="16"/>
      <c r="AH3785" s="16"/>
      <c r="AI3785" s="16"/>
      <c r="AJ3785" s="16"/>
      <c r="AK3785">
        <v>9</v>
      </c>
      <c r="AL3785" s="16">
        <v>10</v>
      </c>
      <c r="AM3785" s="16">
        <v>8</v>
      </c>
      <c r="AN3785" s="16">
        <v>9</v>
      </c>
      <c r="AO3785" s="16">
        <v>9</v>
      </c>
      <c r="AP3785" s="16">
        <v>10</v>
      </c>
      <c r="AQ3785" s="16">
        <v>1</v>
      </c>
      <c r="AR3785" s="16">
        <v>2</v>
      </c>
      <c r="AS3785" s="16">
        <v>4</v>
      </c>
      <c r="AT3785" s="16">
        <v>3</v>
      </c>
      <c r="AU3785">
        <v>0</v>
      </c>
      <c r="AV3785">
        <v>1</v>
      </c>
      <c r="AW3785">
        <v>0</v>
      </c>
      <c r="AX3785">
        <v>1</v>
      </c>
      <c r="AY3785">
        <v>0</v>
      </c>
      <c r="AZ3785">
        <v>0</v>
      </c>
    </row>
    <row r="3786" spans="1:52" x14ac:dyDescent="0.35">
      <c r="A3786">
        <v>19633</v>
      </c>
      <c r="B3786" t="s">
        <v>69</v>
      </c>
      <c r="C3786" t="s">
        <v>74</v>
      </c>
      <c r="D3786" t="s">
        <v>68</v>
      </c>
      <c r="E3786" t="s">
        <v>85</v>
      </c>
      <c r="F3786" t="s">
        <v>198</v>
      </c>
      <c r="G3786" t="s">
        <v>95</v>
      </c>
      <c r="H3786" t="s">
        <v>98</v>
      </c>
      <c r="I3786" t="s">
        <v>203</v>
      </c>
      <c r="J3786" t="s">
        <v>111</v>
      </c>
      <c r="K3786" t="s">
        <v>116</v>
      </c>
      <c r="L3786">
        <v>9</v>
      </c>
      <c r="X3786" s="16"/>
      <c r="Y3786" t="s">
        <v>68</v>
      </c>
      <c r="Z3786">
        <v>10</v>
      </c>
      <c r="AA3786">
        <v>5</v>
      </c>
      <c r="AB3786">
        <v>5</v>
      </c>
      <c r="AC3786">
        <v>9</v>
      </c>
      <c r="AD3786" t="s">
        <v>128</v>
      </c>
      <c r="AE3786" s="16">
        <v>5</v>
      </c>
      <c r="AF3786" s="16">
        <v>4</v>
      </c>
      <c r="AG3786" s="16">
        <v>5</v>
      </c>
      <c r="AH3786" s="16">
        <v>4</v>
      </c>
      <c r="AI3786" s="16">
        <v>1</v>
      </c>
      <c r="AJ3786" s="16"/>
      <c r="AK3786">
        <v>10</v>
      </c>
      <c r="AL3786" s="16">
        <v>10</v>
      </c>
      <c r="AM3786" s="16">
        <v>9</v>
      </c>
      <c r="AN3786" s="16">
        <v>10</v>
      </c>
      <c r="AO3786" s="16">
        <v>7</v>
      </c>
      <c r="AP3786" s="16">
        <v>9</v>
      </c>
      <c r="AQ3786" s="16">
        <v>1</v>
      </c>
      <c r="AR3786" s="16">
        <v>3</v>
      </c>
      <c r="AS3786" s="16">
        <v>4</v>
      </c>
      <c r="AT3786" s="16">
        <v>2</v>
      </c>
      <c r="AU3786">
        <v>0</v>
      </c>
      <c r="AV3786">
        <v>1</v>
      </c>
      <c r="AW3786">
        <v>1</v>
      </c>
      <c r="AX3786">
        <v>0</v>
      </c>
      <c r="AY3786">
        <v>0</v>
      </c>
      <c r="AZ3786">
        <v>0</v>
      </c>
    </row>
    <row r="3787" spans="1:52" x14ac:dyDescent="0.35">
      <c r="A3787">
        <v>19639</v>
      </c>
      <c r="B3787" t="s">
        <v>69</v>
      </c>
      <c r="C3787" t="s">
        <v>74</v>
      </c>
      <c r="D3787" t="s">
        <v>68</v>
      </c>
      <c r="E3787" t="s">
        <v>78</v>
      </c>
      <c r="F3787" t="s">
        <v>196</v>
      </c>
      <c r="G3787" t="s">
        <v>93</v>
      </c>
      <c r="H3787" t="s">
        <v>98</v>
      </c>
      <c r="I3787" t="s">
        <v>197</v>
      </c>
      <c r="J3787" t="s">
        <v>111</v>
      </c>
      <c r="K3787" t="s">
        <v>202</v>
      </c>
      <c r="L3787">
        <v>9</v>
      </c>
      <c r="X3787" s="16"/>
      <c r="Y3787" t="s">
        <v>68</v>
      </c>
      <c r="Z3787">
        <v>9</v>
      </c>
      <c r="AA3787">
        <v>5</v>
      </c>
      <c r="AB3787">
        <v>5</v>
      </c>
      <c r="AC3787">
        <v>10</v>
      </c>
      <c r="AD3787" t="s">
        <v>128</v>
      </c>
      <c r="AE3787" s="16">
        <v>3</v>
      </c>
      <c r="AF3787" s="16">
        <v>1</v>
      </c>
      <c r="AG3787" s="16">
        <v>3</v>
      </c>
      <c r="AH3787" s="16">
        <v>3</v>
      </c>
      <c r="AI3787" s="16">
        <v>2</v>
      </c>
      <c r="AJ3787" s="16"/>
      <c r="AK3787">
        <v>9</v>
      </c>
      <c r="AL3787" s="16">
        <v>9</v>
      </c>
      <c r="AM3787" s="16">
        <v>7</v>
      </c>
      <c r="AN3787" s="16">
        <v>10</v>
      </c>
      <c r="AO3787" s="16">
        <v>7</v>
      </c>
      <c r="AP3787" s="16">
        <v>7</v>
      </c>
      <c r="AQ3787" s="16">
        <v>2</v>
      </c>
      <c r="AR3787" s="16">
        <v>1</v>
      </c>
      <c r="AS3787" s="16">
        <v>3</v>
      </c>
      <c r="AT3787" s="16">
        <v>4</v>
      </c>
      <c r="AU3787">
        <v>1</v>
      </c>
      <c r="AV3787">
        <v>1</v>
      </c>
      <c r="AW3787">
        <v>0</v>
      </c>
      <c r="AX3787">
        <v>1</v>
      </c>
      <c r="AY3787">
        <v>1</v>
      </c>
      <c r="AZ3787">
        <v>0</v>
      </c>
    </row>
    <row r="3788" spans="1:52" x14ac:dyDescent="0.35">
      <c r="A3788">
        <v>19641</v>
      </c>
      <c r="B3788" t="s">
        <v>69</v>
      </c>
      <c r="C3788" t="s">
        <v>74</v>
      </c>
      <c r="D3788" t="s">
        <v>68</v>
      </c>
      <c r="E3788" t="s">
        <v>86</v>
      </c>
      <c r="F3788" t="s">
        <v>198</v>
      </c>
      <c r="G3788" t="s">
        <v>96</v>
      </c>
      <c r="H3788" t="s">
        <v>99</v>
      </c>
      <c r="I3788" t="s">
        <v>201</v>
      </c>
      <c r="J3788" t="s">
        <v>111</v>
      </c>
      <c r="K3788" t="s">
        <v>116</v>
      </c>
      <c r="L3788">
        <v>8</v>
      </c>
      <c r="X3788" s="16"/>
      <c r="Y3788" t="s">
        <v>69</v>
      </c>
      <c r="AB3788">
        <v>4</v>
      </c>
      <c r="AE3788" s="16"/>
      <c r="AF3788" s="16"/>
      <c r="AG3788" s="16"/>
      <c r="AH3788" s="16"/>
      <c r="AI3788" s="16"/>
      <c r="AJ3788" s="16"/>
      <c r="AK3788">
        <v>9</v>
      </c>
      <c r="AL3788" s="16">
        <v>9</v>
      </c>
      <c r="AM3788" s="16">
        <v>10</v>
      </c>
      <c r="AN3788" s="16">
        <v>9</v>
      </c>
      <c r="AO3788" s="16">
        <v>7</v>
      </c>
      <c r="AP3788" s="16">
        <v>9</v>
      </c>
      <c r="AQ3788" s="16">
        <v>1</v>
      </c>
      <c r="AR3788" s="16">
        <v>3</v>
      </c>
      <c r="AS3788" s="16">
        <v>2</v>
      </c>
      <c r="AT3788" s="16">
        <v>4</v>
      </c>
      <c r="AU3788">
        <v>0</v>
      </c>
      <c r="AV3788">
        <v>1</v>
      </c>
      <c r="AW3788">
        <v>1</v>
      </c>
      <c r="AX3788">
        <v>1</v>
      </c>
      <c r="AY3788">
        <v>0</v>
      </c>
      <c r="AZ3788">
        <v>0</v>
      </c>
    </row>
    <row r="3789" spans="1:52" x14ac:dyDescent="0.35">
      <c r="A3789">
        <v>19642</v>
      </c>
      <c r="B3789" t="s">
        <v>69</v>
      </c>
      <c r="C3789" t="s">
        <v>74</v>
      </c>
      <c r="D3789" t="s">
        <v>68</v>
      </c>
      <c r="E3789" t="s">
        <v>82</v>
      </c>
      <c r="F3789" t="s">
        <v>198</v>
      </c>
      <c r="G3789" t="s">
        <v>96</v>
      </c>
      <c r="H3789" t="s">
        <v>98</v>
      </c>
      <c r="I3789" t="s">
        <v>206</v>
      </c>
      <c r="J3789" t="s">
        <v>111</v>
      </c>
      <c r="K3789" t="s">
        <v>204</v>
      </c>
      <c r="L3789">
        <v>8</v>
      </c>
      <c r="X3789" s="16"/>
      <c r="Y3789" t="s">
        <v>69</v>
      </c>
      <c r="AB3789">
        <v>3</v>
      </c>
      <c r="AE3789" s="16"/>
      <c r="AF3789" s="16"/>
      <c r="AG3789" s="16"/>
      <c r="AH3789" s="16"/>
      <c r="AI3789" s="16"/>
      <c r="AJ3789" s="16"/>
      <c r="AK3789">
        <v>7</v>
      </c>
      <c r="AL3789" s="16">
        <v>8</v>
      </c>
      <c r="AM3789" s="16">
        <v>7</v>
      </c>
      <c r="AN3789" s="16">
        <v>4</v>
      </c>
      <c r="AO3789" s="16">
        <v>7</v>
      </c>
      <c r="AP3789" s="16">
        <v>9</v>
      </c>
      <c r="AQ3789" s="16">
        <v>2</v>
      </c>
      <c r="AR3789" s="16">
        <v>1</v>
      </c>
      <c r="AS3789" s="16">
        <v>3</v>
      </c>
      <c r="AT3789" s="16">
        <v>4</v>
      </c>
      <c r="AU3789">
        <v>0</v>
      </c>
      <c r="AV3789">
        <v>0</v>
      </c>
      <c r="AW3789">
        <v>1</v>
      </c>
      <c r="AX3789">
        <v>1</v>
      </c>
      <c r="AY3789">
        <v>0</v>
      </c>
      <c r="AZ3789">
        <v>0</v>
      </c>
    </row>
    <row r="3790" spans="1:52" x14ac:dyDescent="0.35">
      <c r="A3790">
        <v>19644</v>
      </c>
      <c r="B3790" t="s">
        <v>69</v>
      </c>
      <c r="C3790" t="s">
        <v>74</v>
      </c>
      <c r="D3790" t="s">
        <v>68</v>
      </c>
      <c r="E3790" t="s">
        <v>83</v>
      </c>
      <c r="F3790" t="s">
        <v>208</v>
      </c>
      <c r="G3790" t="s">
        <v>93</v>
      </c>
      <c r="H3790" t="s">
        <v>99</v>
      </c>
      <c r="I3790" t="s">
        <v>203</v>
      </c>
      <c r="J3790" t="s">
        <v>111</v>
      </c>
      <c r="K3790" t="s">
        <v>116</v>
      </c>
      <c r="L3790">
        <v>9</v>
      </c>
      <c r="X3790" s="16"/>
      <c r="Y3790" t="s">
        <v>69</v>
      </c>
      <c r="AB3790">
        <v>5</v>
      </c>
      <c r="AE3790" s="16"/>
      <c r="AF3790" s="16"/>
      <c r="AG3790" s="16"/>
      <c r="AH3790" s="16"/>
      <c r="AI3790" s="16"/>
      <c r="AJ3790" s="16"/>
      <c r="AK3790">
        <v>8</v>
      </c>
      <c r="AL3790" s="16">
        <v>10</v>
      </c>
      <c r="AM3790" s="16">
        <v>8</v>
      </c>
      <c r="AN3790" s="16">
        <v>10</v>
      </c>
      <c r="AO3790" s="16">
        <v>8</v>
      </c>
      <c r="AP3790" s="16">
        <v>7</v>
      </c>
      <c r="AQ3790" s="16">
        <v>1</v>
      </c>
      <c r="AR3790" s="16">
        <v>3</v>
      </c>
      <c r="AS3790" s="16">
        <v>2</v>
      </c>
      <c r="AT3790" s="16">
        <v>4</v>
      </c>
      <c r="AU3790">
        <v>1</v>
      </c>
      <c r="AV3790">
        <v>0</v>
      </c>
      <c r="AW3790">
        <v>0</v>
      </c>
      <c r="AX3790">
        <v>0</v>
      </c>
      <c r="AY3790">
        <v>1</v>
      </c>
      <c r="AZ3790">
        <v>0</v>
      </c>
    </row>
    <row r="3791" spans="1:52" x14ac:dyDescent="0.35">
      <c r="A3791">
        <v>19646</v>
      </c>
      <c r="B3791" t="s">
        <v>69</v>
      </c>
      <c r="C3791" t="s">
        <v>74</v>
      </c>
      <c r="D3791" t="s">
        <v>68</v>
      </c>
      <c r="E3791" t="s">
        <v>84</v>
      </c>
      <c r="F3791" t="s">
        <v>198</v>
      </c>
      <c r="G3791" t="s">
        <v>94</v>
      </c>
      <c r="H3791" t="s">
        <v>97</v>
      </c>
      <c r="I3791" t="s">
        <v>205</v>
      </c>
      <c r="J3791" t="s">
        <v>111</v>
      </c>
      <c r="K3791" t="s">
        <v>204</v>
      </c>
      <c r="L3791">
        <v>6</v>
      </c>
      <c r="X3791" s="16"/>
      <c r="Y3791" t="s">
        <v>69</v>
      </c>
      <c r="AB3791">
        <v>3</v>
      </c>
      <c r="AE3791" s="16"/>
      <c r="AF3791" s="16"/>
      <c r="AG3791" s="16"/>
      <c r="AH3791" s="16"/>
      <c r="AI3791" s="16"/>
      <c r="AJ3791" s="16"/>
      <c r="AK3791">
        <v>4</v>
      </c>
      <c r="AL3791" s="16">
        <v>4</v>
      </c>
      <c r="AM3791" s="16">
        <v>7</v>
      </c>
      <c r="AN3791" s="16">
        <v>2</v>
      </c>
      <c r="AO3791" s="16">
        <v>5</v>
      </c>
      <c r="AP3791" s="16">
        <v>7</v>
      </c>
      <c r="AQ3791" s="16">
        <v>1</v>
      </c>
      <c r="AR3791" s="16">
        <v>4</v>
      </c>
      <c r="AS3791" s="16">
        <v>3</v>
      </c>
      <c r="AT3791" s="16">
        <v>2</v>
      </c>
      <c r="AU3791">
        <v>1</v>
      </c>
      <c r="AV3791">
        <v>1</v>
      </c>
      <c r="AW3791">
        <v>1</v>
      </c>
      <c r="AX3791">
        <v>0</v>
      </c>
      <c r="AY3791">
        <v>1</v>
      </c>
      <c r="AZ3791">
        <v>0</v>
      </c>
    </row>
    <row r="3792" spans="1:52" x14ac:dyDescent="0.35">
      <c r="A3792">
        <v>19649</v>
      </c>
      <c r="B3792" t="s">
        <v>69</v>
      </c>
      <c r="C3792" t="s">
        <v>74</v>
      </c>
      <c r="D3792" t="s">
        <v>68</v>
      </c>
      <c r="E3792" t="s">
        <v>79</v>
      </c>
      <c r="F3792" t="s">
        <v>198</v>
      </c>
      <c r="G3792" t="s">
        <v>95</v>
      </c>
      <c r="H3792" t="s">
        <v>98</v>
      </c>
      <c r="I3792" t="s">
        <v>209</v>
      </c>
      <c r="J3792" t="s">
        <v>111</v>
      </c>
      <c r="K3792" t="s">
        <v>204</v>
      </c>
      <c r="L3792">
        <v>9</v>
      </c>
      <c r="X3792" s="16"/>
      <c r="Y3792" t="s">
        <v>68</v>
      </c>
      <c r="Z3792">
        <v>9</v>
      </c>
      <c r="AA3792">
        <v>4</v>
      </c>
      <c r="AB3792">
        <v>5</v>
      </c>
      <c r="AC3792">
        <v>10</v>
      </c>
      <c r="AD3792" t="s">
        <v>128</v>
      </c>
      <c r="AE3792" s="16">
        <v>5</v>
      </c>
      <c r="AF3792" s="16">
        <v>3</v>
      </c>
      <c r="AG3792" s="16">
        <v>5</v>
      </c>
      <c r="AH3792" s="16">
        <v>4</v>
      </c>
      <c r="AI3792" s="16">
        <v>1</v>
      </c>
      <c r="AJ3792" s="16"/>
      <c r="AK3792">
        <v>8</v>
      </c>
      <c r="AL3792" s="16">
        <v>7</v>
      </c>
      <c r="AM3792" s="16">
        <v>9</v>
      </c>
      <c r="AN3792" s="16">
        <v>10</v>
      </c>
      <c r="AO3792" s="16">
        <v>9</v>
      </c>
      <c r="AP3792" s="16">
        <v>9</v>
      </c>
      <c r="AQ3792" s="16">
        <v>4</v>
      </c>
      <c r="AR3792" s="16">
        <v>1</v>
      </c>
      <c r="AS3792" s="16">
        <v>3</v>
      </c>
      <c r="AT3792" s="16">
        <v>2</v>
      </c>
      <c r="AU3792">
        <v>1</v>
      </c>
      <c r="AV3792">
        <v>0</v>
      </c>
      <c r="AW3792">
        <v>0</v>
      </c>
      <c r="AX3792">
        <v>0</v>
      </c>
      <c r="AY3792">
        <v>0</v>
      </c>
      <c r="AZ3792">
        <v>0</v>
      </c>
    </row>
    <row r="3793" spans="1:52" x14ac:dyDescent="0.35">
      <c r="A3793">
        <v>19650</v>
      </c>
      <c r="B3793" t="s">
        <v>69</v>
      </c>
      <c r="C3793" t="s">
        <v>74</v>
      </c>
      <c r="D3793" t="s">
        <v>68</v>
      </c>
      <c r="E3793" t="s">
        <v>86</v>
      </c>
      <c r="F3793" t="s">
        <v>198</v>
      </c>
      <c r="G3793" t="s">
        <v>96</v>
      </c>
      <c r="H3793" t="s">
        <v>97</v>
      </c>
      <c r="I3793" t="s">
        <v>199</v>
      </c>
      <c r="J3793" t="s">
        <v>111</v>
      </c>
      <c r="K3793" t="s">
        <v>202</v>
      </c>
      <c r="L3793">
        <v>6</v>
      </c>
      <c r="X3793" s="16"/>
      <c r="Y3793" t="s">
        <v>69</v>
      </c>
      <c r="AB3793">
        <v>4</v>
      </c>
      <c r="AE3793" s="16"/>
      <c r="AF3793" s="16"/>
      <c r="AG3793" s="16"/>
      <c r="AH3793" s="16"/>
      <c r="AI3793" s="16"/>
      <c r="AJ3793" s="16"/>
      <c r="AK3793">
        <v>8</v>
      </c>
      <c r="AL3793" s="16">
        <v>8</v>
      </c>
      <c r="AM3793" s="16">
        <v>8</v>
      </c>
      <c r="AN3793" s="16">
        <v>5</v>
      </c>
      <c r="AO3793" s="16">
        <v>5</v>
      </c>
      <c r="AP3793" s="16">
        <v>5</v>
      </c>
      <c r="AQ3793" s="16">
        <v>2</v>
      </c>
      <c r="AR3793" s="16">
        <v>1</v>
      </c>
      <c r="AS3793" s="16">
        <v>4</v>
      </c>
      <c r="AT3793" s="16">
        <v>3</v>
      </c>
      <c r="AU3793">
        <v>0</v>
      </c>
      <c r="AV3793">
        <v>0</v>
      </c>
      <c r="AW3793">
        <v>1</v>
      </c>
      <c r="AX3793">
        <v>0</v>
      </c>
      <c r="AY3793">
        <v>0</v>
      </c>
      <c r="AZ3793">
        <v>0</v>
      </c>
    </row>
    <row r="3794" spans="1:52" x14ac:dyDescent="0.35">
      <c r="A3794">
        <v>19651</v>
      </c>
      <c r="B3794" t="s">
        <v>69</v>
      </c>
      <c r="C3794" t="s">
        <v>74</v>
      </c>
      <c r="D3794" t="s">
        <v>68</v>
      </c>
      <c r="E3794" t="s">
        <v>81</v>
      </c>
      <c r="F3794" t="s">
        <v>200</v>
      </c>
      <c r="G3794" t="s">
        <v>95</v>
      </c>
      <c r="H3794" t="s">
        <v>98</v>
      </c>
      <c r="I3794" t="s">
        <v>207</v>
      </c>
      <c r="J3794" t="s">
        <v>111</v>
      </c>
      <c r="K3794" t="s">
        <v>204</v>
      </c>
      <c r="L3794">
        <v>9</v>
      </c>
      <c r="X3794" s="16"/>
      <c r="Y3794" t="s">
        <v>69</v>
      </c>
      <c r="AB3794">
        <v>4</v>
      </c>
      <c r="AE3794" s="16"/>
      <c r="AF3794" s="16"/>
      <c r="AG3794" s="16"/>
      <c r="AH3794" s="16"/>
      <c r="AI3794" s="16"/>
      <c r="AJ3794" s="16"/>
      <c r="AK3794">
        <v>10</v>
      </c>
      <c r="AL3794" s="16">
        <v>10</v>
      </c>
      <c r="AM3794" s="16">
        <v>8</v>
      </c>
      <c r="AN3794" s="16">
        <v>10</v>
      </c>
      <c r="AO3794" s="16">
        <v>7</v>
      </c>
      <c r="AP3794" s="16">
        <v>7</v>
      </c>
      <c r="AQ3794" s="16">
        <v>1</v>
      </c>
      <c r="AR3794" s="16">
        <v>4</v>
      </c>
      <c r="AS3794" s="16">
        <v>3</v>
      </c>
      <c r="AT3794" s="16">
        <v>2</v>
      </c>
      <c r="AU3794">
        <v>0</v>
      </c>
      <c r="AV3794">
        <v>1</v>
      </c>
      <c r="AW3794">
        <v>0</v>
      </c>
      <c r="AX3794">
        <v>0</v>
      </c>
      <c r="AY3794">
        <v>0</v>
      </c>
      <c r="AZ3794">
        <v>0</v>
      </c>
    </row>
    <row r="3795" spans="1:52" x14ac:dyDescent="0.35">
      <c r="A3795">
        <v>19666</v>
      </c>
      <c r="B3795" t="s">
        <v>69</v>
      </c>
      <c r="C3795" t="s">
        <v>74</v>
      </c>
      <c r="D3795" t="s">
        <v>68</v>
      </c>
      <c r="E3795" t="s">
        <v>78</v>
      </c>
      <c r="F3795" t="s">
        <v>196</v>
      </c>
      <c r="G3795" t="s">
        <v>93</v>
      </c>
      <c r="H3795" t="s">
        <v>100</v>
      </c>
      <c r="I3795" t="s">
        <v>207</v>
      </c>
      <c r="J3795" t="s">
        <v>111</v>
      </c>
      <c r="K3795" t="s">
        <v>116</v>
      </c>
      <c r="L3795">
        <v>9</v>
      </c>
      <c r="X3795" s="16"/>
      <c r="Y3795" t="s">
        <v>69</v>
      </c>
      <c r="AB3795">
        <v>5</v>
      </c>
      <c r="AE3795" s="16"/>
      <c r="AF3795" s="16"/>
      <c r="AG3795" s="16"/>
      <c r="AH3795" s="16"/>
      <c r="AI3795" s="16"/>
      <c r="AJ3795" s="16"/>
      <c r="AK3795">
        <v>10</v>
      </c>
      <c r="AL3795" s="16">
        <v>9</v>
      </c>
      <c r="AM3795" s="16">
        <v>10</v>
      </c>
      <c r="AN3795" s="16">
        <v>10</v>
      </c>
      <c r="AO3795" s="16">
        <v>10</v>
      </c>
      <c r="AP3795" s="16">
        <v>9</v>
      </c>
      <c r="AQ3795" s="16">
        <v>1</v>
      </c>
      <c r="AR3795" s="16">
        <v>3</v>
      </c>
      <c r="AS3795" s="16">
        <v>2</v>
      </c>
      <c r="AT3795" s="16">
        <v>4</v>
      </c>
      <c r="AU3795">
        <v>0</v>
      </c>
      <c r="AV3795">
        <v>1</v>
      </c>
      <c r="AW3795">
        <v>0</v>
      </c>
      <c r="AX3795">
        <v>0</v>
      </c>
      <c r="AY3795">
        <v>0</v>
      </c>
      <c r="AZ3795">
        <v>0</v>
      </c>
    </row>
    <row r="3796" spans="1:52" x14ac:dyDescent="0.35">
      <c r="A3796">
        <v>19667</v>
      </c>
      <c r="B3796" t="s">
        <v>69</v>
      </c>
      <c r="C3796" t="s">
        <v>74</v>
      </c>
      <c r="D3796" t="s">
        <v>68</v>
      </c>
      <c r="E3796" t="s">
        <v>79</v>
      </c>
      <c r="F3796" t="s">
        <v>198</v>
      </c>
      <c r="G3796" t="s">
        <v>93</v>
      </c>
      <c r="H3796" t="s">
        <v>99</v>
      </c>
      <c r="I3796" t="s">
        <v>205</v>
      </c>
      <c r="J3796" t="s">
        <v>111</v>
      </c>
      <c r="K3796" t="s">
        <v>117</v>
      </c>
      <c r="L3796">
        <v>7</v>
      </c>
      <c r="X3796" s="16"/>
      <c r="Y3796" t="s">
        <v>68</v>
      </c>
      <c r="Z3796">
        <v>5</v>
      </c>
      <c r="AA3796">
        <v>5</v>
      </c>
      <c r="AB3796">
        <v>4</v>
      </c>
      <c r="AC3796">
        <v>6</v>
      </c>
      <c r="AD3796" t="s">
        <v>128</v>
      </c>
      <c r="AE3796" s="16">
        <v>5</v>
      </c>
      <c r="AF3796" s="16">
        <v>4</v>
      </c>
      <c r="AG3796" s="16">
        <v>5</v>
      </c>
      <c r="AH3796" s="16">
        <v>4</v>
      </c>
      <c r="AI3796" s="16">
        <v>2</v>
      </c>
      <c r="AJ3796" s="16"/>
      <c r="AK3796">
        <v>6</v>
      </c>
      <c r="AL3796" s="16">
        <v>6</v>
      </c>
      <c r="AM3796" s="16">
        <v>6</v>
      </c>
      <c r="AN3796" s="16">
        <v>6</v>
      </c>
      <c r="AO3796" s="16">
        <v>7</v>
      </c>
      <c r="AP3796" s="16">
        <v>7</v>
      </c>
      <c r="AQ3796" s="16">
        <v>2</v>
      </c>
      <c r="AR3796" s="16">
        <v>1</v>
      </c>
      <c r="AS3796" s="16">
        <v>3</v>
      </c>
      <c r="AT3796" s="16">
        <v>4</v>
      </c>
      <c r="AU3796">
        <v>0</v>
      </c>
      <c r="AV3796">
        <v>1</v>
      </c>
      <c r="AW3796">
        <v>1</v>
      </c>
      <c r="AX3796">
        <v>1</v>
      </c>
      <c r="AY3796">
        <v>0</v>
      </c>
      <c r="AZ3796">
        <v>0</v>
      </c>
    </row>
    <row r="3797" spans="1:52" x14ac:dyDescent="0.35">
      <c r="A3797">
        <v>19668</v>
      </c>
      <c r="B3797" t="s">
        <v>69</v>
      </c>
      <c r="C3797" t="s">
        <v>74</v>
      </c>
      <c r="D3797" t="s">
        <v>68</v>
      </c>
      <c r="E3797" t="s">
        <v>86</v>
      </c>
      <c r="F3797" t="s">
        <v>198</v>
      </c>
      <c r="G3797" t="s">
        <v>96</v>
      </c>
      <c r="H3797" t="s">
        <v>97</v>
      </c>
      <c r="I3797" t="s">
        <v>197</v>
      </c>
      <c r="J3797" t="s">
        <v>111</v>
      </c>
      <c r="K3797" t="s">
        <v>116</v>
      </c>
      <c r="L3797">
        <v>9</v>
      </c>
      <c r="X3797" s="16"/>
      <c r="Y3797" t="s">
        <v>68</v>
      </c>
      <c r="Z3797">
        <v>10</v>
      </c>
      <c r="AA3797">
        <v>5</v>
      </c>
      <c r="AB3797">
        <v>5</v>
      </c>
      <c r="AC3797">
        <v>9</v>
      </c>
      <c r="AD3797" t="s">
        <v>128</v>
      </c>
      <c r="AE3797" s="16">
        <v>5</v>
      </c>
      <c r="AF3797" s="16">
        <v>3</v>
      </c>
      <c r="AG3797" s="16">
        <v>5</v>
      </c>
      <c r="AH3797" s="16">
        <v>5</v>
      </c>
      <c r="AI3797" s="16">
        <v>1</v>
      </c>
      <c r="AJ3797" s="16"/>
      <c r="AK3797">
        <v>9</v>
      </c>
      <c r="AL3797" s="16">
        <v>10</v>
      </c>
      <c r="AM3797" s="16">
        <v>10</v>
      </c>
      <c r="AN3797" s="16">
        <v>6</v>
      </c>
      <c r="AO3797" s="16">
        <v>9</v>
      </c>
      <c r="AP3797" s="16">
        <v>10</v>
      </c>
      <c r="AQ3797" s="16">
        <v>4</v>
      </c>
      <c r="AR3797" s="16">
        <v>3</v>
      </c>
      <c r="AS3797" s="16">
        <v>2</v>
      </c>
      <c r="AT3797" s="16">
        <v>1</v>
      </c>
      <c r="AU3797">
        <v>0</v>
      </c>
      <c r="AV3797">
        <v>0</v>
      </c>
      <c r="AW3797">
        <v>0</v>
      </c>
      <c r="AX3797">
        <v>1</v>
      </c>
      <c r="AY3797">
        <v>0</v>
      </c>
      <c r="AZ3797">
        <v>0</v>
      </c>
    </row>
    <row r="3798" spans="1:52" x14ac:dyDescent="0.35">
      <c r="A3798">
        <v>19669</v>
      </c>
      <c r="B3798" t="s">
        <v>69</v>
      </c>
      <c r="C3798" t="s">
        <v>74</v>
      </c>
      <c r="D3798" t="s">
        <v>68</v>
      </c>
      <c r="E3798" t="s">
        <v>85</v>
      </c>
      <c r="F3798" t="s">
        <v>208</v>
      </c>
      <c r="G3798" t="s">
        <v>94</v>
      </c>
      <c r="H3798" t="s">
        <v>98</v>
      </c>
      <c r="I3798" t="s">
        <v>197</v>
      </c>
      <c r="J3798" t="s">
        <v>111</v>
      </c>
      <c r="K3798" t="s">
        <v>116</v>
      </c>
      <c r="L3798">
        <v>9</v>
      </c>
      <c r="X3798" s="16"/>
      <c r="Y3798" t="s">
        <v>69</v>
      </c>
      <c r="AB3798">
        <v>5</v>
      </c>
      <c r="AE3798" s="16"/>
      <c r="AF3798" s="16"/>
      <c r="AG3798" s="16"/>
      <c r="AH3798" s="16"/>
      <c r="AI3798" s="16"/>
      <c r="AJ3798" s="16"/>
      <c r="AK3798">
        <v>9</v>
      </c>
      <c r="AL3798" s="16">
        <v>9</v>
      </c>
      <c r="AM3798" s="16">
        <v>7</v>
      </c>
      <c r="AN3798" s="16">
        <v>8</v>
      </c>
      <c r="AO3798" s="16">
        <v>7</v>
      </c>
      <c r="AP3798" s="16">
        <v>7</v>
      </c>
      <c r="AQ3798" s="16">
        <v>2</v>
      </c>
      <c r="AR3798" s="16">
        <v>1</v>
      </c>
      <c r="AS3798" s="16">
        <v>4</v>
      </c>
      <c r="AT3798" s="16">
        <v>3</v>
      </c>
      <c r="AU3798">
        <v>1</v>
      </c>
      <c r="AV3798">
        <v>1</v>
      </c>
      <c r="AW3798">
        <v>0</v>
      </c>
      <c r="AX3798">
        <v>1</v>
      </c>
      <c r="AY3798">
        <v>1</v>
      </c>
      <c r="AZ3798">
        <v>0</v>
      </c>
    </row>
    <row r="3799" spans="1:52" x14ac:dyDescent="0.35">
      <c r="A3799">
        <v>19677</v>
      </c>
      <c r="B3799" t="s">
        <v>69</v>
      </c>
      <c r="C3799" t="s">
        <v>74</v>
      </c>
      <c r="D3799" t="s">
        <v>68</v>
      </c>
      <c r="E3799" t="s">
        <v>79</v>
      </c>
      <c r="F3799" t="s">
        <v>198</v>
      </c>
      <c r="G3799" t="s">
        <v>95</v>
      </c>
      <c r="H3799" t="s">
        <v>99</v>
      </c>
      <c r="I3799" t="s">
        <v>201</v>
      </c>
      <c r="J3799" t="s">
        <v>111</v>
      </c>
      <c r="K3799" t="s">
        <v>204</v>
      </c>
      <c r="L3799">
        <v>9</v>
      </c>
      <c r="X3799" s="16"/>
      <c r="Y3799" t="s">
        <v>69</v>
      </c>
      <c r="AB3799">
        <v>4</v>
      </c>
      <c r="AE3799" s="16"/>
      <c r="AF3799" s="16"/>
      <c r="AG3799" s="16"/>
      <c r="AH3799" s="16"/>
      <c r="AI3799" s="16"/>
      <c r="AJ3799" s="16"/>
      <c r="AK3799">
        <v>8</v>
      </c>
      <c r="AL3799" s="16">
        <v>7</v>
      </c>
      <c r="AM3799" s="16">
        <v>8</v>
      </c>
      <c r="AN3799" s="16">
        <v>10</v>
      </c>
      <c r="AO3799" s="16">
        <v>8</v>
      </c>
      <c r="AP3799" s="16">
        <v>9</v>
      </c>
      <c r="AQ3799" s="16">
        <v>1</v>
      </c>
      <c r="AR3799" s="16">
        <v>4</v>
      </c>
      <c r="AS3799" s="16">
        <v>2</v>
      </c>
      <c r="AT3799" s="16">
        <v>3</v>
      </c>
      <c r="AU3799">
        <v>1</v>
      </c>
      <c r="AV3799">
        <v>0</v>
      </c>
      <c r="AW3799">
        <v>1</v>
      </c>
      <c r="AX3799">
        <v>0</v>
      </c>
      <c r="AY3799">
        <v>0</v>
      </c>
      <c r="AZ3799">
        <v>0</v>
      </c>
    </row>
    <row r="3800" spans="1:52" x14ac:dyDescent="0.35">
      <c r="A3800">
        <v>19679</v>
      </c>
      <c r="B3800" t="s">
        <v>69</v>
      </c>
      <c r="C3800" t="s">
        <v>74</v>
      </c>
      <c r="D3800" t="s">
        <v>68</v>
      </c>
      <c r="E3800" t="s">
        <v>86</v>
      </c>
      <c r="F3800" t="s">
        <v>198</v>
      </c>
      <c r="G3800" t="s">
        <v>96</v>
      </c>
      <c r="H3800" t="s">
        <v>99</v>
      </c>
      <c r="I3800" t="s">
        <v>199</v>
      </c>
      <c r="J3800" t="s">
        <v>111</v>
      </c>
      <c r="K3800" t="s">
        <v>116</v>
      </c>
      <c r="L3800">
        <v>9</v>
      </c>
      <c r="X3800" s="16"/>
      <c r="Y3800" t="s">
        <v>69</v>
      </c>
      <c r="AB3800">
        <v>5</v>
      </c>
      <c r="AE3800" s="16"/>
      <c r="AF3800" s="16"/>
      <c r="AG3800" s="16"/>
      <c r="AH3800" s="16"/>
      <c r="AI3800" s="16"/>
      <c r="AJ3800" s="16"/>
      <c r="AK3800">
        <v>9</v>
      </c>
      <c r="AL3800" s="16">
        <v>8</v>
      </c>
      <c r="AM3800" s="16">
        <v>10</v>
      </c>
      <c r="AN3800" s="16">
        <v>9</v>
      </c>
      <c r="AO3800" s="16">
        <v>8</v>
      </c>
      <c r="AP3800" s="16">
        <v>8</v>
      </c>
      <c r="AQ3800" s="16">
        <v>2</v>
      </c>
      <c r="AR3800" s="16">
        <v>1</v>
      </c>
      <c r="AS3800" s="16">
        <v>4</v>
      </c>
      <c r="AT3800" s="16">
        <v>3</v>
      </c>
      <c r="AU3800">
        <v>0</v>
      </c>
      <c r="AV3800">
        <v>0</v>
      </c>
      <c r="AW3800">
        <v>0</v>
      </c>
      <c r="AX3800">
        <v>1</v>
      </c>
      <c r="AY3800">
        <v>0</v>
      </c>
      <c r="AZ3800">
        <v>0</v>
      </c>
    </row>
    <row r="3801" spans="1:52" x14ac:dyDescent="0.35">
      <c r="A3801">
        <v>19681</v>
      </c>
      <c r="B3801" t="s">
        <v>69</v>
      </c>
      <c r="C3801" t="s">
        <v>74</v>
      </c>
      <c r="D3801" t="s">
        <v>68</v>
      </c>
      <c r="E3801" t="s">
        <v>82</v>
      </c>
      <c r="F3801" t="s">
        <v>196</v>
      </c>
      <c r="G3801" t="s">
        <v>93</v>
      </c>
      <c r="H3801" t="s">
        <v>98</v>
      </c>
      <c r="I3801" t="s">
        <v>201</v>
      </c>
      <c r="J3801" t="s">
        <v>110</v>
      </c>
      <c r="K3801" t="s">
        <v>204</v>
      </c>
      <c r="L3801">
        <v>9</v>
      </c>
      <c r="P3801">
        <v>8</v>
      </c>
      <c r="Q3801">
        <v>9</v>
      </c>
      <c r="R3801">
        <v>10</v>
      </c>
      <c r="S3801">
        <v>10</v>
      </c>
      <c r="T3801">
        <v>9</v>
      </c>
      <c r="U3801">
        <v>9</v>
      </c>
      <c r="V3801" t="s">
        <v>123</v>
      </c>
      <c r="X3801">
        <v>5</v>
      </c>
      <c r="Y3801" t="s">
        <v>69</v>
      </c>
      <c r="AB3801">
        <v>5</v>
      </c>
      <c r="AE3801" s="16"/>
      <c r="AF3801" s="16"/>
      <c r="AG3801" s="16"/>
      <c r="AH3801" s="16"/>
      <c r="AI3801" s="16"/>
      <c r="AJ3801" s="16"/>
      <c r="AL3801" s="16"/>
      <c r="AM3801" s="16"/>
      <c r="AN3801" s="16"/>
      <c r="AO3801" s="16"/>
      <c r="AP3801" s="16"/>
      <c r="AQ3801" s="16"/>
      <c r="AR3801" s="16"/>
      <c r="AS3801" s="16"/>
      <c r="AT3801" s="16"/>
      <c r="AU3801">
        <v>0</v>
      </c>
      <c r="AV3801">
        <v>0</v>
      </c>
      <c r="AW3801">
        <v>1</v>
      </c>
      <c r="AX3801">
        <v>0</v>
      </c>
      <c r="AY3801">
        <v>0</v>
      </c>
      <c r="AZ3801">
        <v>0</v>
      </c>
    </row>
    <row r="3802" spans="1:52" x14ac:dyDescent="0.35">
      <c r="A3802">
        <v>19683</v>
      </c>
      <c r="B3802" t="s">
        <v>69</v>
      </c>
      <c r="C3802" t="s">
        <v>74</v>
      </c>
      <c r="D3802" t="s">
        <v>68</v>
      </c>
      <c r="E3802" t="s">
        <v>76</v>
      </c>
      <c r="F3802" t="s">
        <v>196</v>
      </c>
      <c r="G3802" t="s">
        <v>95</v>
      </c>
      <c r="H3802" t="s">
        <v>97</v>
      </c>
      <c r="I3802" t="s">
        <v>199</v>
      </c>
      <c r="J3802" t="s">
        <v>111</v>
      </c>
      <c r="K3802" t="s">
        <v>116</v>
      </c>
      <c r="L3802">
        <v>9</v>
      </c>
      <c r="X3802" s="16"/>
      <c r="Y3802" t="s">
        <v>69</v>
      </c>
      <c r="AB3802">
        <v>5</v>
      </c>
      <c r="AE3802" s="16"/>
      <c r="AF3802" s="16"/>
      <c r="AG3802" s="16"/>
      <c r="AH3802" s="16"/>
      <c r="AI3802" s="16"/>
      <c r="AJ3802" s="16"/>
      <c r="AK3802">
        <v>10</v>
      </c>
      <c r="AL3802" s="16">
        <v>9</v>
      </c>
      <c r="AM3802" s="16">
        <v>10</v>
      </c>
      <c r="AN3802" s="16">
        <v>7</v>
      </c>
      <c r="AO3802" s="16">
        <v>9</v>
      </c>
      <c r="AP3802" s="16">
        <v>7</v>
      </c>
      <c r="AQ3802" s="16">
        <v>1</v>
      </c>
      <c r="AR3802" s="16">
        <v>4</v>
      </c>
      <c r="AS3802" s="16">
        <v>3</v>
      </c>
      <c r="AT3802" s="16">
        <v>2</v>
      </c>
      <c r="AU3802">
        <v>1</v>
      </c>
      <c r="AV3802">
        <v>0</v>
      </c>
      <c r="AW3802">
        <v>0</v>
      </c>
      <c r="AX3802">
        <v>0</v>
      </c>
      <c r="AY3802">
        <v>0</v>
      </c>
      <c r="AZ3802">
        <v>0</v>
      </c>
    </row>
    <row r="3803" spans="1:52" x14ac:dyDescent="0.35">
      <c r="A3803">
        <v>19684</v>
      </c>
      <c r="B3803" t="s">
        <v>69</v>
      </c>
      <c r="C3803" t="s">
        <v>74</v>
      </c>
      <c r="D3803" t="s">
        <v>68</v>
      </c>
      <c r="E3803" t="s">
        <v>80</v>
      </c>
      <c r="F3803" t="s">
        <v>200</v>
      </c>
      <c r="G3803" t="s">
        <v>94</v>
      </c>
      <c r="H3803" t="s">
        <v>98</v>
      </c>
      <c r="I3803" t="s">
        <v>201</v>
      </c>
      <c r="J3803" t="s">
        <v>110</v>
      </c>
      <c r="K3803" t="s">
        <v>116</v>
      </c>
      <c r="L3803">
        <v>10</v>
      </c>
      <c r="P3803">
        <v>7</v>
      </c>
      <c r="Q3803">
        <v>6</v>
      </c>
      <c r="R3803">
        <v>5</v>
      </c>
      <c r="S3803">
        <v>9</v>
      </c>
      <c r="T3803">
        <v>9</v>
      </c>
      <c r="U3803">
        <v>6</v>
      </c>
      <c r="V3803" t="s">
        <v>123</v>
      </c>
      <c r="X3803">
        <v>5</v>
      </c>
      <c r="Y3803" t="s">
        <v>69</v>
      </c>
      <c r="AB3803">
        <v>5</v>
      </c>
      <c r="AE3803" s="16"/>
      <c r="AF3803" s="16"/>
      <c r="AG3803" s="16"/>
      <c r="AH3803" s="16"/>
      <c r="AI3803" s="16"/>
      <c r="AJ3803" s="16"/>
      <c r="AL3803" s="16"/>
      <c r="AM3803" s="16"/>
      <c r="AN3803" s="16"/>
      <c r="AO3803" s="16"/>
      <c r="AP3803" s="16"/>
      <c r="AQ3803" s="16"/>
      <c r="AR3803" s="16"/>
      <c r="AS3803" s="16"/>
      <c r="AT3803" s="16"/>
      <c r="AU3803">
        <v>0</v>
      </c>
      <c r="AV3803">
        <v>1</v>
      </c>
      <c r="AW3803">
        <v>0</v>
      </c>
      <c r="AX3803">
        <v>0</v>
      </c>
      <c r="AY3803">
        <v>0</v>
      </c>
      <c r="AZ3803">
        <v>0</v>
      </c>
    </row>
    <row r="3804" spans="1:52" x14ac:dyDescent="0.35">
      <c r="A3804">
        <v>19685</v>
      </c>
      <c r="B3804" t="s">
        <v>69</v>
      </c>
      <c r="C3804" t="s">
        <v>74</v>
      </c>
      <c r="D3804" t="s">
        <v>68</v>
      </c>
      <c r="E3804" t="s">
        <v>80</v>
      </c>
      <c r="F3804" t="s">
        <v>196</v>
      </c>
      <c r="G3804" t="s">
        <v>95</v>
      </c>
      <c r="H3804" t="s">
        <v>98</v>
      </c>
      <c r="I3804" t="s">
        <v>207</v>
      </c>
      <c r="J3804" t="s">
        <v>111</v>
      </c>
      <c r="K3804" t="s">
        <v>204</v>
      </c>
      <c r="L3804">
        <v>9</v>
      </c>
      <c r="X3804" s="16"/>
      <c r="Y3804" t="s">
        <v>69</v>
      </c>
      <c r="AB3804">
        <v>5</v>
      </c>
      <c r="AE3804" s="16"/>
      <c r="AF3804" s="16"/>
      <c r="AG3804" s="16"/>
      <c r="AH3804" s="16"/>
      <c r="AI3804" s="16"/>
      <c r="AJ3804" s="16"/>
      <c r="AK3804">
        <v>9</v>
      </c>
      <c r="AL3804" s="16">
        <v>8</v>
      </c>
      <c r="AM3804" s="16">
        <v>8</v>
      </c>
      <c r="AN3804" s="16">
        <v>10</v>
      </c>
      <c r="AO3804" s="16">
        <v>7</v>
      </c>
      <c r="AP3804" s="16">
        <v>8</v>
      </c>
      <c r="AQ3804" s="16">
        <v>4</v>
      </c>
      <c r="AR3804" s="16">
        <v>3</v>
      </c>
      <c r="AS3804" s="16">
        <v>2</v>
      </c>
      <c r="AT3804" s="16">
        <v>1</v>
      </c>
      <c r="AU3804">
        <v>1</v>
      </c>
      <c r="AV3804">
        <v>0</v>
      </c>
      <c r="AW3804">
        <v>1</v>
      </c>
      <c r="AX3804">
        <v>0</v>
      </c>
      <c r="AY3804">
        <v>0</v>
      </c>
      <c r="AZ3804">
        <v>0</v>
      </c>
    </row>
    <row r="3805" spans="1:52" x14ac:dyDescent="0.35">
      <c r="A3805">
        <v>19686</v>
      </c>
      <c r="B3805" t="s">
        <v>69</v>
      </c>
      <c r="C3805" t="s">
        <v>74</v>
      </c>
      <c r="D3805" t="s">
        <v>68</v>
      </c>
      <c r="E3805" t="s">
        <v>83</v>
      </c>
      <c r="F3805" t="s">
        <v>198</v>
      </c>
      <c r="G3805" t="s">
        <v>96</v>
      </c>
      <c r="H3805" t="s">
        <v>98</v>
      </c>
      <c r="I3805" t="s">
        <v>205</v>
      </c>
      <c r="J3805" t="s">
        <v>111</v>
      </c>
      <c r="K3805" t="s">
        <v>116</v>
      </c>
      <c r="L3805">
        <v>10</v>
      </c>
      <c r="X3805" s="16"/>
      <c r="Y3805" t="s">
        <v>68</v>
      </c>
      <c r="Z3805">
        <v>9</v>
      </c>
      <c r="AA3805">
        <v>4</v>
      </c>
      <c r="AB3805">
        <v>5</v>
      </c>
      <c r="AC3805">
        <v>10</v>
      </c>
      <c r="AD3805" t="s">
        <v>128</v>
      </c>
      <c r="AE3805" s="16">
        <v>2</v>
      </c>
      <c r="AF3805" s="16">
        <v>4</v>
      </c>
      <c r="AG3805" s="16">
        <v>4</v>
      </c>
      <c r="AH3805" s="16">
        <v>4</v>
      </c>
      <c r="AI3805" s="16">
        <v>1</v>
      </c>
      <c r="AJ3805" s="16"/>
      <c r="AK3805">
        <v>10</v>
      </c>
      <c r="AL3805" s="16">
        <v>10</v>
      </c>
      <c r="AM3805" s="16">
        <v>7</v>
      </c>
      <c r="AN3805" s="16">
        <v>10</v>
      </c>
      <c r="AO3805" s="16">
        <v>7</v>
      </c>
      <c r="AP3805" s="16">
        <v>7</v>
      </c>
      <c r="AQ3805" s="16">
        <v>2</v>
      </c>
      <c r="AR3805" s="16">
        <v>1</v>
      </c>
      <c r="AS3805" s="16">
        <v>3</v>
      </c>
      <c r="AT3805" s="16">
        <v>4</v>
      </c>
      <c r="AU3805">
        <v>0</v>
      </c>
      <c r="AV3805">
        <v>1</v>
      </c>
      <c r="AW3805">
        <v>1</v>
      </c>
      <c r="AX3805">
        <v>1</v>
      </c>
      <c r="AY3805">
        <v>0</v>
      </c>
      <c r="AZ3805">
        <v>0</v>
      </c>
    </row>
    <row r="3806" spans="1:52" x14ac:dyDescent="0.35">
      <c r="A3806">
        <v>19688</v>
      </c>
      <c r="B3806" t="s">
        <v>69</v>
      </c>
      <c r="C3806" t="s">
        <v>74</v>
      </c>
      <c r="D3806" t="s">
        <v>68</v>
      </c>
      <c r="E3806" t="s">
        <v>84</v>
      </c>
      <c r="F3806" t="s">
        <v>196</v>
      </c>
      <c r="G3806" t="s">
        <v>94</v>
      </c>
      <c r="H3806" t="s">
        <v>98</v>
      </c>
      <c r="I3806" t="s">
        <v>197</v>
      </c>
      <c r="J3806" t="s">
        <v>111</v>
      </c>
      <c r="K3806" t="s">
        <v>204</v>
      </c>
      <c r="L3806">
        <v>9</v>
      </c>
      <c r="X3806" s="16"/>
      <c r="Y3806" t="s">
        <v>69</v>
      </c>
      <c r="AB3806">
        <v>4</v>
      </c>
      <c r="AE3806" s="16"/>
      <c r="AF3806" s="16"/>
      <c r="AG3806" s="16"/>
      <c r="AH3806" s="16"/>
      <c r="AI3806" s="16"/>
      <c r="AJ3806" s="16"/>
      <c r="AK3806">
        <v>8</v>
      </c>
      <c r="AL3806" s="16">
        <v>9</v>
      </c>
      <c r="AM3806" s="16">
        <v>7</v>
      </c>
      <c r="AN3806" s="16">
        <v>9</v>
      </c>
      <c r="AO3806" s="16">
        <v>8</v>
      </c>
      <c r="AP3806" s="16">
        <v>9</v>
      </c>
      <c r="AQ3806" s="16">
        <v>2</v>
      </c>
      <c r="AR3806" s="16">
        <v>1</v>
      </c>
      <c r="AS3806" s="16">
        <v>3</v>
      </c>
      <c r="AT3806" s="16">
        <v>4</v>
      </c>
      <c r="AU3806">
        <v>0</v>
      </c>
      <c r="AV3806">
        <v>1</v>
      </c>
      <c r="AW3806">
        <v>1</v>
      </c>
      <c r="AX3806">
        <v>1</v>
      </c>
      <c r="AY3806">
        <v>1</v>
      </c>
      <c r="AZ3806">
        <v>0</v>
      </c>
    </row>
    <row r="3807" spans="1:52" x14ac:dyDescent="0.35">
      <c r="A3807">
        <v>19689</v>
      </c>
      <c r="B3807" t="s">
        <v>69</v>
      </c>
      <c r="C3807" t="s">
        <v>74</v>
      </c>
      <c r="D3807" t="s">
        <v>68</v>
      </c>
      <c r="E3807" t="s">
        <v>80</v>
      </c>
      <c r="F3807" t="s">
        <v>198</v>
      </c>
      <c r="G3807" t="s">
        <v>96</v>
      </c>
      <c r="H3807" t="s">
        <v>98</v>
      </c>
      <c r="I3807" t="s">
        <v>205</v>
      </c>
      <c r="J3807" t="s">
        <v>110</v>
      </c>
      <c r="K3807" t="s">
        <v>204</v>
      </c>
      <c r="L3807">
        <v>10</v>
      </c>
      <c r="P3807">
        <v>10</v>
      </c>
      <c r="Q3807">
        <v>10</v>
      </c>
      <c r="R3807">
        <v>8</v>
      </c>
      <c r="S3807">
        <v>9</v>
      </c>
      <c r="T3807">
        <v>10</v>
      </c>
      <c r="U3807">
        <v>10</v>
      </c>
      <c r="V3807" t="s">
        <v>123</v>
      </c>
      <c r="X3807">
        <v>5</v>
      </c>
      <c r="Y3807" t="s">
        <v>69</v>
      </c>
      <c r="AB3807">
        <v>5</v>
      </c>
      <c r="AE3807" s="16"/>
      <c r="AF3807" s="16"/>
      <c r="AG3807" s="16"/>
      <c r="AH3807" s="16"/>
      <c r="AI3807" s="16"/>
      <c r="AJ3807" s="16"/>
      <c r="AL3807" s="16"/>
      <c r="AM3807" s="16"/>
      <c r="AN3807" s="16"/>
      <c r="AO3807" s="16"/>
      <c r="AP3807" s="16"/>
      <c r="AQ3807" s="16"/>
      <c r="AR3807" s="16"/>
      <c r="AS3807" s="16"/>
      <c r="AT3807" s="16"/>
      <c r="AU3807">
        <v>1</v>
      </c>
      <c r="AV3807">
        <v>1</v>
      </c>
      <c r="AW3807">
        <v>0</v>
      </c>
      <c r="AX3807">
        <v>1</v>
      </c>
      <c r="AY3807">
        <v>0</v>
      </c>
      <c r="AZ3807">
        <v>0</v>
      </c>
    </row>
    <row r="3808" spans="1:52" x14ac:dyDescent="0.35">
      <c r="A3808">
        <v>19691</v>
      </c>
      <c r="B3808" t="s">
        <v>69</v>
      </c>
      <c r="C3808" t="s">
        <v>74</v>
      </c>
      <c r="D3808" t="s">
        <v>68</v>
      </c>
      <c r="E3808" t="s">
        <v>79</v>
      </c>
      <c r="F3808" t="s">
        <v>196</v>
      </c>
      <c r="G3808" t="s">
        <v>93</v>
      </c>
      <c r="H3808" t="s">
        <v>99</v>
      </c>
      <c r="I3808" t="s">
        <v>201</v>
      </c>
      <c r="J3808" t="s">
        <v>111</v>
      </c>
      <c r="K3808" t="s">
        <v>202</v>
      </c>
      <c r="L3808">
        <v>6</v>
      </c>
      <c r="X3808" s="16"/>
      <c r="Y3808" t="s">
        <v>69</v>
      </c>
      <c r="AB3808">
        <v>4</v>
      </c>
      <c r="AE3808" s="16"/>
      <c r="AF3808" s="16"/>
      <c r="AG3808" s="16"/>
      <c r="AH3808" s="16"/>
      <c r="AI3808" s="16"/>
      <c r="AJ3808" s="16"/>
      <c r="AK3808">
        <v>8</v>
      </c>
      <c r="AL3808" s="16">
        <v>7</v>
      </c>
      <c r="AM3808" s="16">
        <v>7</v>
      </c>
      <c r="AN3808" s="16">
        <v>10</v>
      </c>
      <c r="AO3808" s="16">
        <v>8</v>
      </c>
      <c r="AP3808" s="16">
        <v>9</v>
      </c>
      <c r="AQ3808" s="16">
        <v>2</v>
      </c>
      <c r="AR3808" s="16">
        <v>1</v>
      </c>
      <c r="AS3808" s="16">
        <v>4</v>
      </c>
      <c r="AT3808" s="16">
        <v>3</v>
      </c>
      <c r="AU3808">
        <v>0</v>
      </c>
      <c r="AV3808">
        <v>0</v>
      </c>
      <c r="AW3808">
        <v>0</v>
      </c>
      <c r="AX3808">
        <v>1</v>
      </c>
      <c r="AY3808">
        <v>0</v>
      </c>
      <c r="AZ3808">
        <v>0</v>
      </c>
    </row>
    <row r="3809" spans="1:52" x14ac:dyDescent="0.35">
      <c r="A3809">
        <v>19697</v>
      </c>
      <c r="B3809" t="s">
        <v>69</v>
      </c>
      <c r="C3809" t="s">
        <v>74</v>
      </c>
      <c r="D3809" t="s">
        <v>68</v>
      </c>
      <c r="E3809" t="s">
        <v>80</v>
      </c>
      <c r="F3809" t="s">
        <v>196</v>
      </c>
      <c r="G3809" t="s">
        <v>95</v>
      </c>
      <c r="H3809" t="s">
        <v>99</v>
      </c>
      <c r="I3809" t="s">
        <v>199</v>
      </c>
      <c r="J3809" t="s">
        <v>111</v>
      </c>
      <c r="K3809" t="s">
        <v>202</v>
      </c>
      <c r="L3809">
        <v>7</v>
      </c>
      <c r="X3809" s="16"/>
      <c r="Y3809" t="s">
        <v>68</v>
      </c>
      <c r="Z3809">
        <v>6</v>
      </c>
      <c r="AA3809">
        <v>5</v>
      </c>
      <c r="AB3809">
        <v>3</v>
      </c>
      <c r="AC3809">
        <v>8</v>
      </c>
      <c r="AD3809" t="s">
        <v>128</v>
      </c>
      <c r="AE3809" s="16">
        <v>4</v>
      </c>
      <c r="AF3809" s="16">
        <v>3</v>
      </c>
      <c r="AG3809" s="16">
        <v>4</v>
      </c>
      <c r="AH3809" s="16">
        <v>4</v>
      </c>
      <c r="AI3809" s="16">
        <v>2</v>
      </c>
      <c r="AJ3809" s="16"/>
      <c r="AK3809">
        <v>9</v>
      </c>
      <c r="AL3809" s="16">
        <v>10</v>
      </c>
      <c r="AM3809" s="16">
        <v>9</v>
      </c>
      <c r="AN3809" s="16">
        <v>10</v>
      </c>
      <c r="AO3809" s="16">
        <v>10</v>
      </c>
      <c r="AP3809" s="16">
        <v>9</v>
      </c>
      <c r="AQ3809" s="16">
        <v>3</v>
      </c>
      <c r="AR3809" s="16">
        <v>2</v>
      </c>
      <c r="AS3809" s="16">
        <v>4</v>
      </c>
      <c r="AT3809" s="16">
        <v>1</v>
      </c>
      <c r="AU3809">
        <v>1</v>
      </c>
      <c r="AV3809">
        <v>0</v>
      </c>
      <c r="AW3809">
        <v>0</v>
      </c>
      <c r="AX3809">
        <v>0</v>
      </c>
      <c r="AY3809">
        <v>0</v>
      </c>
      <c r="AZ3809">
        <v>0</v>
      </c>
    </row>
    <row r="3810" spans="1:52" x14ac:dyDescent="0.35">
      <c r="A3810">
        <v>19698</v>
      </c>
      <c r="B3810" t="s">
        <v>69</v>
      </c>
      <c r="C3810" t="s">
        <v>74</v>
      </c>
      <c r="D3810" t="s">
        <v>68</v>
      </c>
      <c r="E3810" t="s">
        <v>84</v>
      </c>
      <c r="F3810" t="s">
        <v>200</v>
      </c>
      <c r="G3810" t="s">
        <v>95</v>
      </c>
      <c r="H3810" t="s">
        <v>99</v>
      </c>
      <c r="I3810" t="s">
        <v>203</v>
      </c>
      <c r="J3810" t="s">
        <v>111</v>
      </c>
      <c r="K3810" t="s">
        <v>204</v>
      </c>
      <c r="L3810">
        <v>9</v>
      </c>
      <c r="X3810" s="16"/>
      <c r="Y3810" t="s">
        <v>69</v>
      </c>
      <c r="AB3810">
        <v>5</v>
      </c>
      <c r="AE3810" s="16"/>
      <c r="AF3810" s="16"/>
      <c r="AG3810" s="16"/>
      <c r="AH3810" s="16"/>
      <c r="AI3810" s="16"/>
      <c r="AJ3810" s="16"/>
      <c r="AK3810">
        <v>9</v>
      </c>
      <c r="AL3810" s="16">
        <v>10</v>
      </c>
      <c r="AM3810" s="16">
        <v>7</v>
      </c>
      <c r="AN3810" s="16">
        <v>7</v>
      </c>
      <c r="AO3810" s="16">
        <v>7</v>
      </c>
      <c r="AP3810" s="16">
        <v>10</v>
      </c>
      <c r="AQ3810" s="16">
        <v>4</v>
      </c>
      <c r="AR3810" s="16">
        <v>3</v>
      </c>
      <c r="AS3810" s="16">
        <v>2</v>
      </c>
      <c r="AT3810" s="16">
        <v>1</v>
      </c>
      <c r="AU3810">
        <v>1</v>
      </c>
      <c r="AV3810">
        <v>1</v>
      </c>
      <c r="AW3810">
        <v>0</v>
      </c>
      <c r="AX3810">
        <v>0</v>
      </c>
      <c r="AY3810">
        <v>0</v>
      </c>
      <c r="AZ3810">
        <v>0</v>
      </c>
    </row>
    <row r="3811" spans="1:52" x14ac:dyDescent="0.35">
      <c r="A3811">
        <v>19700</v>
      </c>
      <c r="B3811" t="s">
        <v>69</v>
      </c>
      <c r="C3811" t="s">
        <v>74</v>
      </c>
      <c r="D3811" t="s">
        <v>68</v>
      </c>
      <c r="E3811" t="s">
        <v>77</v>
      </c>
      <c r="F3811" t="s">
        <v>198</v>
      </c>
      <c r="G3811" t="s">
        <v>94</v>
      </c>
      <c r="H3811" t="s">
        <v>97</v>
      </c>
      <c r="I3811" t="s">
        <v>207</v>
      </c>
      <c r="J3811" t="s">
        <v>111</v>
      </c>
      <c r="K3811" t="s">
        <v>204</v>
      </c>
      <c r="L3811">
        <v>10</v>
      </c>
      <c r="X3811" s="16"/>
      <c r="Y3811" t="s">
        <v>69</v>
      </c>
      <c r="AB3811">
        <v>4</v>
      </c>
      <c r="AE3811" s="16"/>
      <c r="AF3811" s="16"/>
      <c r="AG3811" s="16"/>
      <c r="AH3811" s="16"/>
      <c r="AI3811" s="16"/>
      <c r="AJ3811" s="16"/>
      <c r="AK3811">
        <v>10</v>
      </c>
      <c r="AL3811" s="16">
        <v>10</v>
      </c>
      <c r="AM3811" s="16">
        <v>9</v>
      </c>
      <c r="AN3811" s="16">
        <v>9</v>
      </c>
      <c r="AO3811" s="16">
        <v>10</v>
      </c>
      <c r="AP3811" s="16">
        <v>10</v>
      </c>
      <c r="AQ3811" s="16">
        <v>1</v>
      </c>
      <c r="AR3811" s="16">
        <v>3</v>
      </c>
      <c r="AS3811" s="16">
        <v>2</v>
      </c>
      <c r="AT3811" s="16">
        <v>4</v>
      </c>
      <c r="AU3811">
        <v>1</v>
      </c>
      <c r="AV3811">
        <v>1</v>
      </c>
      <c r="AW3811">
        <v>0</v>
      </c>
      <c r="AX3811">
        <v>1</v>
      </c>
      <c r="AY3811">
        <v>0</v>
      </c>
      <c r="AZ3811">
        <v>0</v>
      </c>
    </row>
    <row r="3812" spans="1:52" x14ac:dyDescent="0.35">
      <c r="A3812">
        <v>19702</v>
      </c>
      <c r="B3812" t="s">
        <v>69</v>
      </c>
      <c r="C3812" t="s">
        <v>74</v>
      </c>
      <c r="D3812" t="s">
        <v>68</v>
      </c>
      <c r="E3812" t="s">
        <v>85</v>
      </c>
      <c r="F3812" t="s">
        <v>92</v>
      </c>
      <c r="G3812" t="s">
        <v>96</v>
      </c>
      <c r="H3812" t="s">
        <v>101</v>
      </c>
      <c r="I3812" t="s">
        <v>207</v>
      </c>
      <c r="J3812" t="s">
        <v>111</v>
      </c>
      <c r="K3812" t="s">
        <v>204</v>
      </c>
      <c r="L3812">
        <v>8</v>
      </c>
      <c r="X3812" s="16"/>
      <c r="Y3812" t="s">
        <v>68</v>
      </c>
      <c r="Z3812">
        <v>7</v>
      </c>
      <c r="AA3812">
        <v>2</v>
      </c>
      <c r="AB3812">
        <v>4</v>
      </c>
      <c r="AC3812">
        <v>7</v>
      </c>
      <c r="AD3812" t="s">
        <v>128</v>
      </c>
      <c r="AE3812" s="16">
        <v>4</v>
      </c>
      <c r="AF3812" s="16">
        <v>4</v>
      </c>
      <c r="AG3812" s="16">
        <v>5</v>
      </c>
      <c r="AH3812" s="16">
        <v>5</v>
      </c>
      <c r="AI3812" s="16">
        <v>1</v>
      </c>
      <c r="AJ3812" s="16"/>
      <c r="AK3812">
        <v>7</v>
      </c>
      <c r="AL3812" s="16">
        <v>9</v>
      </c>
      <c r="AM3812" s="16">
        <v>10</v>
      </c>
      <c r="AN3812" s="16">
        <v>8</v>
      </c>
      <c r="AO3812" s="16">
        <v>8</v>
      </c>
      <c r="AP3812" s="16">
        <v>7</v>
      </c>
      <c r="AQ3812" s="16">
        <v>1</v>
      </c>
      <c r="AR3812" s="16">
        <v>4</v>
      </c>
      <c r="AS3812" s="16">
        <v>2</v>
      </c>
      <c r="AT3812" s="16">
        <v>3</v>
      </c>
      <c r="AU3812">
        <v>1</v>
      </c>
      <c r="AV3812">
        <v>0</v>
      </c>
      <c r="AW3812">
        <v>1</v>
      </c>
      <c r="AX3812">
        <v>1</v>
      </c>
      <c r="AY3812">
        <v>0</v>
      </c>
      <c r="AZ3812">
        <v>0</v>
      </c>
    </row>
    <row r="3813" spans="1:52" x14ac:dyDescent="0.35">
      <c r="A3813">
        <v>19705</v>
      </c>
      <c r="B3813" t="s">
        <v>69</v>
      </c>
      <c r="C3813" t="s">
        <v>74</v>
      </c>
      <c r="D3813" t="s">
        <v>68</v>
      </c>
      <c r="E3813" t="s">
        <v>77</v>
      </c>
      <c r="F3813" t="s">
        <v>198</v>
      </c>
      <c r="G3813" t="s">
        <v>93</v>
      </c>
      <c r="H3813" t="s">
        <v>99</v>
      </c>
      <c r="I3813" t="s">
        <v>197</v>
      </c>
      <c r="J3813" t="s">
        <v>111</v>
      </c>
      <c r="K3813" t="s">
        <v>202</v>
      </c>
      <c r="L3813">
        <v>5</v>
      </c>
      <c r="X3813" s="16"/>
      <c r="Y3813" t="s">
        <v>69</v>
      </c>
      <c r="AB3813">
        <v>3</v>
      </c>
      <c r="AE3813" s="16"/>
      <c r="AF3813" s="16"/>
      <c r="AG3813" s="16"/>
      <c r="AH3813" s="16"/>
      <c r="AI3813" s="16"/>
      <c r="AJ3813" s="16"/>
      <c r="AK3813">
        <v>3</v>
      </c>
      <c r="AL3813" s="16">
        <v>4</v>
      </c>
      <c r="AM3813" s="16">
        <v>6</v>
      </c>
      <c r="AN3813" s="16">
        <v>6</v>
      </c>
      <c r="AO3813" s="16">
        <v>2</v>
      </c>
      <c r="AP3813" s="16">
        <v>6</v>
      </c>
      <c r="AQ3813" s="16">
        <v>1</v>
      </c>
      <c r="AR3813" s="16">
        <v>4</v>
      </c>
      <c r="AS3813" s="16">
        <v>3</v>
      </c>
      <c r="AT3813" s="16">
        <v>2</v>
      </c>
      <c r="AU3813">
        <v>1</v>
      </c>
      <c r="AV3813">
        <v>0</v>
      </c>
      <c r="AW3813">
        <v>0</v>
      </c>
      <c r="AX3813">
        <v>1</v>
      </c>
      <c r="AY3813">
        <v>1</v>
      </c>
      <c r="AZ3813">
        <v>0</v>
      </c>
    </row>
    <row r="3814" spans="1:52" x14ac:dyDescent="0.35">
      <c r="A3814">
        <v>19706</v>
      </c>
      <c r="B3814" t="s">
        <v>69</v>
      </c>
      <c r="C3814" t="s">
        <v>74</v>
      </c>
      <c r="D3814" t="s">
        <v>68</v>
      </c>
      <c r="E3814" t="s">
        <v>78</v>
      </c>
      <c r="F3814" t="s">
        <v>196</v>
      </c>
      <c r="G3814" t="s">
        <v>93</v>
      </c>
      <c r="H3814" t="s">
        <v>99</v>
      </c>
      <c r="I3814" t="s">
        <v>199</v>
      </c>
      <c r="J3814" t="s">
        <v>111</v>
      </c>
      <c r="K3814" t="s">
        <v>116</v>
      </c>
      <c r="L3814">
        <v>1</v>
      </c>
      <c r="X3814" s="16"/>
      <c r="Y3814" t="s">
        <v>69</v>
      </c>
      <c r="AB3814">
        <v>2</v>
      </c>
      <c r="AE3814" s="16"/>
      <c r="AF3814" s="16"/>
      <c r="AG3814" s="16"/>
      <c r="AH3814" s="16"/>
      <c r="AI3814" s="16"/>
      <c r="AJ3814" s="16"/>
      <c r="AK3814">
        <v>2</v>
      </c>
      <c r="AL3814" s="16">
        <v>2</v>
      </c>
      <c r="AM3814" s="16">
        <v>5</v>
      </c>
      <c r="AN3814" s="16">
        <v>4</v>
      </c>
      <c r="AO3814" s="16">
        <v>4</v>
      </c>
      <c r="AP3814" s="16">
        <v>3</v>
      </c>
      <c r="AQ3814" s="16">
        <v>2</v>
      </c>
      <c r="AR3814" s="16">
        <v>3</v>
      </c>
      <c r="AS3814" s="16">
        <v>4</v>
      </c>
      <c r="AT3814" s="16">
        <v>1</v>
      </c>
      <c r="AU3814">
        <v>0</v>
      </c>
      <c r="AV3814">
        <v>1</v>
      </c>
      <c r="AW3814">
        <v>0</v>
      </c>
      <c r="AX3814">
        <v>0</v>
      </c>
      <c r="AY3814">
        <v>0</v>
      </c>
      <c r="AZ3814">
        <v>0</v>
      </c>
    </row>
    <row r="3815" spans="1:52" x14ac:dyDescent="0.35">
      <c r="A3815">
        <v>19708</v>
      </c>
      <c r="B3815" t="s">
        <v>69</v>
      </c>
      <c r="C3815" t="s">
        <v>74</v>
      </c>
      <c r="D3815" t="s">
        <v>68</v>
      </c>
      <c r="E3815" t="s">
        <v>81</v>
      </c>
      <c r="F3815" t="s">
        <v>198</v>
      </c>
      <c r="G3815" t="s">
        <v>96</v>
      </c>
      <c r="H3815" t="s">
        <v>98</v>
      </c>
      <c r="I3815" t="s">
        <v>201</v>
      </c>
      <c r="J3815" t="s">
        <v>111</v>
      </c>
      <c r="K3815" t="s">
        <v>204</v>
      </c>
      <c r="L3815">
        <v>9</v>
      </c>
      <c r="X3815" s="16"/>
      <c r="Y3815" t="s">
        <v>69</v>
      </c>
      <c r="AB3815">
        <v>5</v>
      </c>
      <c r="AE3815" s="16"/>
      <c r="AF3815" s="16"/>
      <c r="AG3815" s="16"/>
      <c r="AH3815" s="16"/>
      <c r="AI3815" s="16"/>
      <c r="AJ3815" s="16"/>
      <c r="AK3815">
        <v>9</v>
      </c>
      <c r="AL3815" s="16">
        <v>10</v>
      </c>
      <c r="AM3815" s="16">
        <v>7</v>
      </c>
      <c r="AN3815" s="16">
        <v>8</v>
      </c>
      <c r="AO3815" s="16">
        <v>8</v>
      </c>
      <c r="AP3815" s="16">
        <v>7</v>
      </c>
      <c r="AQ3815" s="16">
        <v>1</v>
      </c>
      <c r="AR3815" s="16">
        <v>3</v>
      </c>
      <c r="AS3815" s="16">
        <v>4</v>
      </c>
      <c r="AT3815" s="16">
        <v>2</v>
      </c>
      <c r="AU3815">
        <v>1</v>
      </c>
      <c r="AV3815">
        <v>0</v>
      </c>
      <c r="AW3815">
        <v>1</v>
      </c>
      <c r="AX3815">
        <v>0</v>
      </c>
      <c r="AY3815">
        <v>0</v>
      </c>
      <c r="AZ3815">
        <v>0</v>
      </c>
    </row>
    <row r="3816" spans="1:52" x14ac:dyDescent="0.35">
      <c r="A3816">
        <v>19712</v>
      </c>
      <c r="B3816" t="s">
        <v>69</v>
      </c>
      <c r="C3816" t="s">
        <v>74</v>
      </c>
      <c r="D3816" t="s">
        <v>68</v>
      </c>
      <c r="E3816" t="s">
        <v>75</v>
      </c>
      <c r="F3816" t="s">
        <v>208</v>
      </c>
      <c r="G3816" t="s">
        <v>94</v>
      </c>
      <c r="H3816" t="s">
        <v>99</v>
      </c>
      <c r="I3816" t="s">
        <v>209</v>
      </c>
      <c r="J3816" t="s">
        <v>111</v>
      </c>
      <c r="K3816" t="s">
        <v>116</v>
      </c>
      <c r="L3816">
        <v>9</v>
      </c>
      <c r="X3816" s="16"/>
      <c r="Y3816" t="s">
        <v>69</v>
      </c>
      <c r="AB3816">
        <v>4</v>
      </c>
      <c r="AE3816" s="16"/>
      <c r="AF3816" s="16"/>
      <c r="AG3816" s="16"/>
      <c r="AH3816" s="16"/>
      <c r="AI3816" s="16"/>
      <c r="AJ3816" s="16"/>
      <c r="AK3816">
        <v>8</v>
      </c>
      <c r="AL3816" s="16">
        <v>10</v>
      </c>
      <c r="AM3816" s="16">
        <v>8</v>
      </c>
      <c r="AN3816" s="16">
        <v>9</v>
      </c>
      <c r="AO3816" s="16">
        <v>9</v>
      </c>
      <c r="AP3816" s="16">
        <v>10</v>
      </c>
      <c r="AQ3816" s="16">
        <v>1</v>
      </c>
      <c r="AR3816" s="16">
        <v>3</v>
      </c>
      <c r="AS3816" s="16">
        <v>2</v>
      </c>
      <c r="AT3816" s="16">
        <v>4</v>
      </c>
      <c r="AU3816">
        <v>0</v>
      </c>
      <c r="AV3816">
        <v>1</v>
      </c>
      <c r="AW3816">
        <v>1</v>
      </c>
      <c r="AX3816">
        <v>0</v>
      </c>
      <c r="AY3816">
        <v>0</v>
      </c>
      <c r="AZ3816">
        <v>0</v>
      </c>
    </row>
    <row r="3817" spans="1:52" x14ac:dyDescent="0.35">
      <c r="A3817">
        <v>19713</v>
      </c>
      <c r="B3817" t="s">
        <v>69</v>
      </c>
      <c r="C3817" t="s">
        <v>74</v>
      </c>
      <c r="D3817" t="s">
        <v>68</v>
      </c>
      <c r="E3817" t="s">
        <v>77</v>
      </c>
      <c r="F3817" t="s">
        <v>198</v>
      </c>
      <c r="G3817" t="s">
        <v>96</v>
      </c>
      <c r="H3817" t="s">
        <v>97</v>
      </c>
      <c r="I3817" t="s">
        <v>206</v>
      </c>
      <c r="J3817" t="s">
        <v>111</v>
      </c>
      <c r="K3817" t="s">
        <v>116</v>
      </c>
      <c r="L3817">
        <v>10</v>
      </c>
      <c r="X3817" s="16"/>
      <c r="Y3817" t="s">
        <v>68</v>
      </c>
      <c r="Z3817">
        <v>10</v>
      </c>
      <c r="AA3817">
        <v>4</v>
      </c>
      <c r="AB3817">
        <v>5</v>
      </c>
      <c r="AC3817">
        <v>9</v>
      </c>
      <c r="AD3817" t="s">
        <v>128</v>
      </c>
      <c r="AE3817" s="16">
        <v>4</v>
      </c>
      <c r="AF3817" s="16">
        <v>4</v>
      </c>
      <c r="AG3817" s="16">
        <v>4</v>
      </c>
      <c r="AH3817" s="16">
        <v>4</v>
      </c>
      <c r="AI3817" s="16">
        <v>1</v>
      </c>
      <c r="AJ3817" s="16"/>
      <c r="AK3817">
        <v>10</v>
      </c>
      <c r="AL3817" s="16">
        <v>9</v>
      </c>
      <c r="AM3817" s="16">
        <v>8</v>
      </c>
      <c r="AN3817" s="16">
        <v>10</v>
      </c>
      <c r="AO3817" s="16">
        <v>9</v>
      </c>
      <c r="AP3817" s="16">
        <v>8</v>
      </c>
      <c r="AQ3817" s="16">
        <v>3</v>
      </c>
      <c r="AR3817" s="16">
        <v>2</v>
      </c>
      <c r="AS3817" s="16">
        <v>1</v>
      </c>
      <c r="AT3817" s="16">
        <v>4</v>
      </c>
      <c r="AU3817">
        <v>0</v>
      </c>
      <c r="AV3817">
        <v>0</v>
      </c>
      <c r="AW3817">
        <v>0</v>
      </c>
      <c r="AX3817">
        <v>1</v>
      </c>
      <c r="AY3817">
        <v>0</v>
      </c>
      <c r="AZ3817">
        <v>0</v>
      </c>
    </row>
    <row r="3818" spans="1:52" x14ac:dyDescent="0.35">
      <c r="A3818">
        <v>19714</v>
      </c>
      <c r="B3818" t="s">
        <v>69</v>
      </c>
      <c r="C3818" t="s">
        <v>74</v>
      </c>
      <c r="D3818" t="s">
        <v>68</v>
      </c>
      <c r="E3818" t="s">
        <v>76</v>
      </c>
      <c r="F3818" t="s">
        <v>200</v>
      </c>
      <c r="G3818" t="s">
        <v>95</v>
      </c>
      <c r="H3818" t="s">
        <v>98</v>
      </c>
      <c r="I3818" t="s">
        <v>203</v>
      </c>
      <c r="J3818" t="s">
        <v>111</v>
      </c>
      <c r="K3818" t="s">
        <v>202</v>
      </c>
      <c r="L3818">
        <v>9</v>
      </c>
      <c r="X3818" s="16"/>
      <c r="Y3818" t="s">
        <v>68</v>
      </c>
      <c r="Z3818">
        <v>10</v>
      </c>
      <c r="AA3818">
        <v>5</v>
      </c>
      <c r="AB3818">
        <v>5</v>
      </c>
      <c r="AC3818">
        <v>10</v>
      </c>
      <c r="AD3818" t="s">
        <v>128</v>
      </c>
      <c r="AE3818" s="16">
        <v>5</v>
      </c>
      <c r="AF3818" s="16">
        <v>5</v>
      </c>
      <c r="AG3818" s="16">
        <v>4</v>
      </c>
      <c r="AH3818" s="16">
        <v>4</v>
      </c>
      <c r="AI3818" s="16">
        <v>2</v>
      </c>
      <c r="AJ3818" s="16"/>
      <c r="AK3818">
        <v>8</v>
      </c>
      <c r="AL3818" s="16">
        <v>7</v>
      </c>
      <c r="AM3818" s="16">
        <v>7</v>
      </c>
      <c r="AN3818" s="16">
        <v>9</v>
      </c>
      <c r="AO3818" s="16">
        <v>8</v>
      </c>
      <c r="AP3818" s="16">
        <v>7</v>
      </c>
      <c r="AQ3818" s="16">
        <v>1</v>
      </c>
      <c r="AR3818" s="16">
        <v>2</v>
      </c>
      <c r="AS3818" s="16">
        <v>4</v>
      </c>
      <c r="AT3818" s="16">
        <v>3</v>
      </c>
      <c r="AU3818">
        <v>0</v>
      </c>
      <c r="AV3818">
        <v>1</v>
      </c>
      <c r="AW3818">
        <v>0</v>
      </c>
      <c r="AX3818">
        <v>0</v>
      </c>
      <c r="AY3818">
        <v>1</v>
      </c>
      <c r="AZ3818">
        <v>0</v>
      </c>
    </row>
    <row r="3819" spans="1:52" x14ac:dyDescent="0.35">
      <c r="A3819">
        <v>19715</v>
      </c>
      <c r="B3819" t="s">
        <v>69</v>
      </c>
      <c r="C3819" t="s">
        <v>74</v>
      </c>
      <c r="D3819" t="s">
        <v>68</v>
      </c>
      <c r="E3819" t="s">
        <v>79</v>
      </c>
      <c r="F3819" t="s">
        <v>208</v>
      </c>
      <c r="G3819" t="s">
        <v>93</v>
      </c>
      <c r="H3819" t="s">
        <v>99</v>
      </c>
      <c r="I3819" t="s">
        <v>206</v>
      </c>
      <c r="J3819" t="s">
        <v>111</v>
      </c>
      <c r="K3819" t="s">
        <v>204</v>
      </c>
      <c r="L3819">
        <v>5</v>
      </c>
      <c r="X3819" s="16"/>
      <c r="Y3819" t="s">
        <v>68</v>
      </c>
      <c r="Z3819">
        <v>6</v>
      </c>
      <c r="AA3819">
        <v>2</v>
      </c>
      <c r="AB3819">
        <v>2</v>
      </c>
      <c r="AC3819">
        <v>4</v>
      </c>
      <c r="AD3819" t="s">
        <v>128</v>
      </c>
      <c r="AE3819" s="16">
        <v>4</v>
      </c>
      <c r="AF3819" s="16">
        <v>4</v>
      </c>
      <c r="AG3819" s="16">
        <v>5</v>
      </c>
      <c r="AH3819" s="16">
        <v>2</v>
      </c>
      <c r="AI3819" s="16">
        <v>1</v>
      </c>
      <c r="AJ3819" s="16"/>
      <c r="AK3819">
        <v>2</v>
      </c>
      <c r="AL3819" s="16">
        <v>4</v>
      </c>
      <c r="AM3819" s="16">
        <v>4</v>
      </c>
      <c r="AN3819" s="16">
        <v>5</v>
      </c>
      <c r="AO3819" s="16">
        <v>4</v>
      </c>
      <c r="AP3819" s="16">
        <v>4</v>
      </c>
      <c r="AQ3819" s="16">
        <v>2</v>
      </c>
      <c r="AR3819" s="16">
        <v>1</v>
      </c>
      <c r="AS3819" s="16">
        <v>3</v>
      </c>
      <c r="AT3819" s="16">
        <v>4</v>
      </c>
      <c r="AU3819">
        <v>0</v>
      </c>
      <c r="AV3819">
        <v>0</v>
      </c>
      <c r="AW3819">
        <v>1</v>
      </c>
      <c r="AX3819">
        <v>0</v>
      </c>
      <c r="AY3819">
        <v>0</v>
      </c>
      <c r="AZ3819">
        <v>0</v>
      </c>
    </row>
    <row r="3820" spans="1:52" x14ac:dyDescent="0.35">
      <c r="A3820">
        <v>19716</v>
      </c>
      <c r="B3820" t="s">
        <v>69</v>
      </c>
      <c r="C3820" t="s">
        <v>74</v>
      </c>
      <c r="D3820" t="s">
        <v>68</v>
      </c>
      <c r="E3820" t="s">
        <v>82</v>
      </c>
      <c r="F3820" t="s">
        <v>198</v>
      </c>
      <c r="G3820" t="s">
        <v>94</v>
      </c>
      <c r="H3820" t="s">
        <v>99</v>
      </c>
      <c r="I3820" t="s">
        <v>205</v>
      </c>
      <c r="J3820" t="s">
        <v>111</v>
      </c>
      <c r="K3820" t="s">
        <v>204</v>
      </c>
      <c r="L3820">
        <v>9</v>
      </c>
      <c r="X3820" s="16"/>
      <c r="Y3820" t="s">
        <v>69</v>
      </c>
      <c r="AB3820">
        <v>5</v>
      </c>
      <c r="AE3820" s="16"/>
      <c r="AF3820" s="16"/>
      <c r="AG3820" s="16"/>
      <c r="AH3820" s="16"/>
      <c r="AI3820" s="16"/>
      <c r="AJ3820" s="16"/>
      <c r="AK3820">
        <v>9</v>
      </c>
      <c r="AL3820" s="16">
        <v>10</v>
      </c>
      <c r="AM3820" s="16">
        <v>9</v>
      </c>
      <c r="AN3820" s="16">
        <v>10</v>
      </c>
      <c r="AO3820" s="16">
        <v>7</v>
      </c>
      <c r="AP3820" s="16">
        <v>7</v>
      </c>
      <c r="AQ3820" s="16">
        <v>1</v>
      </c>
      <c r="AR3820" s="16">
        <v>2</v>
      </c>
      <c r="AS3820" s="16">
        <v>3</v>
      </c>
      <c r="AT3820" s="16">
        <v>4</v>
      </c>
      <c r="AU3820">
        <v>1</v>
      </c>
      <c r="AV3820">
        <v>1</v>
      </c>
      <c r="AW3820">
        <v>1</v>
      </c>
      <c r="AX3820">
        <v>0</v>
      </c>
      <c r="AY3820">
        <v>1</v>
      </c>
      <c r="AZ3820">
        <v>0</v>
      </c>
    </row>
    <row r="3821" spans="1:52" x14ac:dyDescent="0.35">
      <c r="A3821">
        <v>19717</v>
      </c>
      <c r="B3821" t="s">
        <v>69</v>
      </c>
      <c r="C3821" t="s">
        <v>74</v>
      </c>
      <c r="D3821" t="s">
        <v>68</v>
      </c>
      <c r="E3821" t="s">
        <v>78</v>
      </c>
      <c r="F3821" t="s">
        <v>198</v>
      </c>
      <c r="G3821" t="s">
        <v>93</v>
      </c>
      <c r="H3821" t="s">
        <v>99</v>
      </c>
      <c r="I3821" t="s">
        <v>201</v>
      </c>
      <c r="J3821" t="s">
        <v>111</v>
      </c>
      <c r="K3821" t="s">
        <v>204</v>
      </c>
      <c r="L3821">
        <v>10</v>
      </c>
      <c r="X3821" s="16"/>
      <c r="Y3821" t="s">
        <v>68</v>
      </c>
      <c r="Z3821">
        <v>9</v>
      </c>
      <c r="AA3821">
        <v>5</v>
      </c>
      <c r="AB3821">
        <v>5</v>
      </c>
      <c r="AC3821">
        <v>10</v>
      </c>
      <c r="AD3821" t="s">
        <v>128</v>
      </c>
      <c r="AE3821" s="16">
        <v>4</v>
      </c>
      <c r="AF3821" s="16">
        <v>4</v>
      </c>
      <c r="AG3821" s="16">
        <v>4</v>
      </c>
      <c r="AH3821" s="16">
        <v>4</v>
      </c>
      <c r="AI3821" s="16">
        <v>2</v>
      </c>
      <c r="AJ3821" s="16"/>
      <c r="AK3821">
        <v>10</v>
      </c>
      <c r="AL3821" s="16">
        <v>10</v>
      </c>
      <c r="AM3821" s="16">
        <v>9</v>
      </c>
      <c r="AN3821" s="16">
        <v>7</v>
      </c>
      <c r="AO3821" s="16">
        <v>10</v>
      </c>
      <c r="AP3821" s="16">
        <v>9</v>
      </c>
      <c r="AQ3821" s="16">
        <v>2</v>
      </c>
      <c r="AR3821" s="16">
        <v>4</v>
      </c>
      <c r="AS3821" s="16">
        <v>1</v>
      </c>
      <c r="AT3821" s="16">
        <v>3</v>
      </c>
      <c r="AU3821">
        <v>0</v>
      </c>
      <c r="AV3821">
        <v>0</v>
      </c>
      <c r="AW3821">
        <v>1</v>
      </c>
      <c r="AX3821">
        <v>1</v>
      </c>
      <c r="AY3821">
        <v>0</v>
      </c>
      <c r="AZ3821">
        <v>0</v>
      </c>
    </row>
    <row r="3822" spans="1:52" x14ac:dyDescent="0.35">
      <c r="A3822">
        <v>19719</v>
      </c>
      <c r="B3822" t="s">
        <v>69</v>
      </c>
      <c r="C3822" t="s">
        <v>74</v>
      </c>
      <c r="D3822" t="s">
        <v>68</v>
      </c>
      <c r="E3822" t="s">
        <v>85</v>
      </c>
      <c r="F3822" t="s">
        <v>196</v>
      </c>
      <c r="G3822" t="s">
        <v>95</v>
      </c>
      <c r="H3822" t="s">
        <v>98</v>
      </c>
      <c r="I3822" t="s">
        <v>203</v>
      </c>
      <c r="J3822" t="s">
        <v>111</v>
      </c>
      <c r="K3822" t="s">
        <v>116</v>
      </c>
      <c r="L3822">
        <v>9</v>
      </c>
      <c r="X3822" s="16"/>
      <c r="Y3822" t="s">
        <v>69</v>
      </c>
      <c r="AB3822">
        <v>5</v>
      </c>
      <c r="AE3822" s="16"/>
      <c r="AF3822" s="16"/>
      <c r="AG3822" s="16"/>
      <c r="AH3822" s="16"/>
      <c r="AI3822" s="16"/>
      <c r="AJ3822" s="16"/>
      <c r="AK3822">
        <v>8</v>
      </c>
      <c r="AL3822" s="16">
        <v>10</v>
      </c>
      <c r="AM3822" s="16">
        <v>8</v>
      </c>
      <c r="AN3822" s="16">
        <v>10</v>
      </c>
      <c r="AO3822" s="16">
        <v>7</v>
      </c>
      <c r="AP3822" s="16">
        <v>7</v>
      </c>
      <c r="AQ3822" s="16">
        <v>3</v>
      </c>
      <c r="AR3822" s="16">
        <v>2</v>
      </c>
      <c r="AS3822" s="16">
        <v>4</v>
      </c>
      <c r="AT3822" s="16">
        <v>1</v>
      </c>
      <c r="AU3822">
        <v>0</v>
      </c>
      <c r="AV3822">
        <v>1</v>
      </c>
      <c r="AW3822">
        <v>1</v>
      </c>
      <c r="AX3822">
        <v>1</v>
      </c>
      <c r="AY3822">
        <v>0</v>
      </c>
      <c r="AZ3822">
        <v>0</v>
      </c>
    </row>
    <row r="3823" spans="1:52" x14ac:dyDescent="0.35">
      <c r="A3823">
        <v>19721</v>
      </c>
      <c r="B3823" t="s">
        <v>69</v>
      </c>
      <c r="C3823" t="s">
        <v>74</v>
      </c>
      <c r="D3823" t="s">
        <v>68</v>
      </c>
      <c r="E3823" t="s">
        <v>81</v>
      </c>
      <c r="F3823" t="s">
        <v>208</v>
      </c>
      <c r="G3823" t="s">
        <v>96</v>
      </c>
      <c r="H3823" t="s">
        <v>98</v>
      </c>
      <c r="I3823" t="s">
        <v>199</v>
      </c>
      <c r="J3823" t="s">
        <v>111</v>
      </c>
      <c r="K3823" t="s">
        <v>204</v>
      </c>
      <c r="L3823">
        <v>7</v>
      </c>
      <c r="X3823" s="16"/>
      <c r="Y3823" t="s">
        <v>69</v>
      </c>
      <c r="AB3823">
        <v>3</v>
      </c>
      <c r="AE3823" s="16"/>
      <c r="AF3823" s="16"/>
      <c r="AG3823" s="16"/>
      <c r="AH3823" s="16"/>
      <c r="AI3823" s="16"/>
      <c r="AJ3823" s="16"/>
      <c r="AK3823">
        <v>8</v>
      </c>
      <c r="AL3823" s="16">
        <v>8</v>
      </c>
      <c r="AM3823" s="16">
        <v>7</v>
      </c>
      <c r="AN3823" s="16">
        <v>6</v>
      </c>
      <c r="AO3823" s="16">
        <v>5</v>
      </c>
      <c r="AP3823" s="16">
        <v>6</v>
      </c>
      <c r="AQ3823" s="16">
        <v>1</v>
      </c>
      <c r="AR3823" s="16">
        <v>3</v>
      </c>
      <c r="AS3823" s="16">
        <v>2</v>
      </c>
      <c r="AT3823" s="16">
        <v>4</v>
      </c>
      <c r="AU3823">
        <v>0</v>
      </c>
      <c r="AV3823">
        <v>1</v>
      </c>
      <c r="AW3823">
        <v>0</v>
      </c>
      <c r="AX3823">
        <v>0</v>
      </c>
      <c r="AY3823">
        <v>0</v>
      </c>
      <c r="AZ3823">
        <v>0</v>
      </c>
    </row>
    <row r="3824" spans="1:52" x14ac:dyDescent="0.35">
      <c r="A3824">
        <v>19725</v>
      </c>
      <c r="B3824" t="s">
        <v>69</v>
      </c>
      <c r="C3824" t="s">
        <v>74</v>
      </c>
      <c r="D3824" t="s">
        <v>68</v>
      </c>
      <c r="E3824" t="s">
        <v>78</v>
      </c>
      <c r="F3824" t="s">
        <v>196</v>
      </c>
      <c r="G3824" t="s">
        <v>95</v>
      </c>
      <c r="H3824" t="s">
        <v>98</v>
      </c>
      <c r="I3824" t="s">
        <v>203</v>
      </c>
      <c r="J3824" t="s">
        <v>110</v>
      </c>
      <c r="K3824" t="s">
        <v>204</v>
      </c>
      <c r="L3824">
        <v>10</v>
      </c>
      <c r="P3824">
        <v>10</v>
      </c>
      <c r="Q3824">
        <v>10</v>
      </c>
      <c r="R3824">
        <v>9</v>
      </c>
      <c r="S3824">
        <v>9</v>
      </c>
      <c r="T3824">
        <v>8</v>
      </c>
      <c r="U3824">
        <v>10</v>
      </c>
      <c r="V3824" t="s">
        <v>123</v>
      </c>
      <c r="X3824">
        <v>5</v>
      </c>
      <c r="Y3824" t="s">
        <v>69</v>
      </c>
      <c r="AB3824">
        <v>5</v>
      </c>
      <c r="AE3824" s="16"/>
      <c r="AF3824" s="16"/>
      <c r="AG3824" s="16"/>
      <c r="AH3824" s="16"/>
      <c r="AI3824" s="16"/>
      <c r="AJ3824" s="16"/>
      <c r="AL3824" s="16"/>
      <c r="AM3824" s="16"/>
      <c r="AN3824" s="16"/>
      <c r="AO3824" s="16"/>
      <c r="AP3824" s="16"/>
      <c r="AQ3824" s="16"/>
      <c r="AR3824" s="16"/>
      <c r="AS3824" s="16"/>
      <c r="AT3824" s="16"/>
      <c r="AU3824">
        <v>1</v>
      </c>
      <c r="AV3824">
        <v>0</v>
      </c>
      <c r="AW3824">
        <v>1</v>
      </c>
      <c r="AX3824">
        <v>1</v>
      </c>
      <c r="AY3824">
        <v>1</v>
      </c>
      <c r="AZ3824">
        <v>0</v>
      </c>
    </row>
    <row r="3825" spans="1:52" x14ac:dyDescent="0.35">
      <c r="A3825">
        <v>19727</v>
      </c>
      <c r="B3825" t="s">
        <v>69</v>
      </c>
      <c r="C3825" t="s">
        <v>74</v>
      </c>
      <c r="D3825" t="s">
        <v>68</v>
      </c>
      <c r="E3825" t="s">
        <v>85</v>
      </c>
      <c r="F3825" t="s">
        <v>198</v>
      </c>
      <c r="G3825" t="s">
        <v>96</v>
      </c>
      <c r="H3825" t="s">
        <v>97</v>
      </c>
      <c r="I3825" t="s">
        <v>207</v>
      </c>
      <c r="J3825" t="s">
        <v>111</v>
      </c>
      <c r="K3825" t="s">
        <v>204</v>
      </c>
      <c r="L3825">
        <v>9</v>
      </c>
      <c r="X3825" s="16"/>
      <c r="Y3825" t="s">
        <v>69</v>
      </c>
      <c r="AB3825">
        <v>5</v>
      </c>
      <c r="AE3825" s="16"/>
      <c r="AF3825" s="16"/>
      <c r="AG3825" s="16"/>
      <c r="AH3825" s="16"/>
      <c r="AI3825" s="16"/>
      <c r="AJ3825" s="16"/>
      <c r="AK3825">
        <v>10</v>
      </c>
      <c r="AL3825" s="16">
        <v>10</v>
      </c>
      <c r="AM3825" s="16">
        <v>10</v>
      </c>
      <c r="AN3825" s="16">
        <v>9</v>
      </c>
      <c r="AO3825" s="16">
        <v>10</v>
      </c>
      <c r="AP3825" s="16">
        <v>9</v>
      </c>
      <c r="AQ3825" s="16">
        <v>2</v>
      </c>
      <c r="AR3825" s="16">
        <v>1</v>
      </c>
      <c r="AS3825" s="16">
        <v>3</v>
      </c>
      <c r="AT3825" s="16">
        <v>4</v>
      </c>
      <c r="AU3825">
        <v>0</v>
      </c>
      <c r="AV3825">
        <v>1</v>
      </c>
      <c r="AW3825">
        <v>0</v>
      </c>
      <c r="AX3825">
        <v>1</v>
      </c>
      <c r="AY3825">
        <v>0</v>
      </c>
      <c r="AZ3825">
        <v>0</v>
      </c>
    </row>
    <row r="3826" spans="1:52" x14ac:dyDescent="0.35">
      <c r="A3826">
        <v>19729</v>
      </c>
      <c r="B3826" t="s">
        <v>69</v>
      </c>
      <c r="C3826" t="s">
        <v>74</v>
      </c>
      <c r="D3826" t="s">
        <v>68</v>
      </c>
      <c r="E3826" t="s">
        <v>78</v>
      </c>
      <c r="F3826" t="s">
        <v>208</v>
      </c>
      <c r="G3826" t="s">
        <v>93</v>
      </c>
      <c r="H3826" t="s">
        <v>98</v>
      </c>
      <c r="I3826" t="s">
        <v>197</v>
      </c>
      <c r="J3826" t="s">
        <v>110</v>
      </c>
      <c r="K3826" t="s">
        <v>204</v>
      </c>
      <c r="L3826">
        <v>7</v>
      </c>
      <c r="P3826">
        <v>9</v>
      </c>
      <c r="Q3826">
        <v>10</v>
      </c>
      <c r="R3826">
        <v>10</v>
      </c>
      <c r="S3826">
        <v>10</v>
      </c>
      <c r="T3826">
        <v>8</v>
      </c>
      <c r="U3826">
        <v>10</v>
      </c>
      <c r="V3826" t="s">
        <v>123</v>
      </c>
      <c r="X3826">
        <v>4</v>
      </c>
      <c r="Y3826" t="s">
        <v>69</v>
      </c>
      <c r="AB3826">
        <v>4</v>
      </c>
      <c r="AE3826" s="16"/>
      <c r="AF3826" s="16"/>
      <c r="AG3826" s="16"/>
      <c r="AH3826" s="16"/>
      <c r="AI3826" s="16"/>
      <c r="AJ3826" s="16"/>
      <c r="AL3826" s="16"/>
      <c r="AM3826" s="16"/>
      <c r="AN3826" s="16"/>
      <c r="AO3826" s="16"/>
      <c r="AP3826" s="16"/>
      <c r="AQ3826" s="16"/>
      <c r="AR3826" s="16"/>
      <c r="AS3826" s="16"/>
      <c r="AT3826" s="16"/>
      <c r="AU3826">
        <v>1</v>
      </c>
      <c r="AV3826">
        <v>0</v>
      </c>
      <c r="AW3826">
        <v>1</v>
      </c>
      <c r="AX3826">
        <v>0</v>
      </c>
      <c r="AY3826">
        <v>0</v>
      </c>
      <c r="AZ3826">
        <v>0</v>
      </c>
    </row>
    <row r="3827" spans="1:52" x14ac:dyDescent="0.35">
      <c r="A3827">
        <v>19730</v>
      </c>
      <c r="B3827" t="s">
        <v>69</v>
      </c>
      <c r="C3827" t="s">
        <v>74</v>
      </c>
      <c r="D3827" t="s">
        <v>68</v>
      </c>
      <c r="E3827" t="s">
        <v>75</v>
      </c>
      <c r="F3827" t="s">
        <v>196</v>
      </c>
      <c r="G3827" t="s">
        <v>96</v>
      </c>
      <c r="H3827" t="s">
        <v>97</v>
      </c>
      <c r="I3827" t="s">
        <v>201</v>
      </c>
      <c r="J3827" t="s">
        <v>111</v>
      </c>
      <c r="K3827" t="s">
        <v>116</v>
      </c>
      <c r="L3827">
        <v>8</v>
      </c>
      <c r="X3827" s="16"/>
      <c r="Y3827" t="s">
        <v>69</v>
      </c>
      <c r="AB3827">
        <v>3</v>
      </c>
      <c r="AE3827" s="16"/>
      <c r="AF3827" s="16"/>
      <c r="AG3827" s="16"/>
      <c r="AH3827" s="16"/>
      <c r="AI3827" s="16"/>
      <c r="AJ3827" s="16"/>
      <c r="AK3827">
        <v>9</v>
      </c>
      <c r="AL3827" s="16">
        <v>9</v>
      </c>
      <c r="AM3827" s="16">
        <v>8</v>
      </c>
      <c r="AN3827" s="16">
        <v>8</v>
      </c>
      <c r="AO3827" s="16">
        <v>7</v>
      </c>
      <c r="AP3827" s="16">
        <v>8</v>
      </c>
      <c r="AQ3827" s="16">
        <v>1</v>
      </c>
      <c r="AR3827" s="16">
        <v>3</v>
      </c>
      <c r="AS3827" s="16">
        <v>4</v>
      </c>
      <c r="AT3827" s="16">
        <v>2</v>
      </c>
      <c r="AU3827">
        <v>0</v>
      </c>
      <c r="AV3827">
        <v>1</v>
      </c>
      <c r="AW3827">
        <v>1</v>
      </c>
      <c r="AX3827">
        <v>1</v>
      </c>
      <c r="AY3827">
        <v>0</v>
      </c>
      <c r="AZ3827">
        <v>0</v>
      </c>
    </row>
    <row r="3828" spans="1:52" x14ac:dyDescent="0.35">
      <c r="A3828">
        <v>19735</v>
      </c>
      <c r="B3828" t="s">
        <v>69</v>
      </c>
      <c r="C3828" t="s">
        <v>74</v>
      </c>
      <c r="D3828" t="s">
        <v>68</v>
      </c>
      <c r="E3828" t="s">
        <v>79</v>
      </c>
      <c r="F3828" t="s">
        <v>200</v>
      </c>
      <c r="G3828" t="s">
        <v>94</v>
      </c>
      <c r="H3828" t="s">
        <v>98</v>
      </c>
      <c r="I3828" t="s">
        <v>209</v>
      </c>
      <c r="J3828" t="s">
        <v>111</v>
      </c>
      <c r="K3828" t="s">
        <v>204</v>
      </c>
      <c r="L3828">
        <v>7</v>
      </c>
      <c r="X3828" s="16"/>
      <c r="Y3828" t="s">
        <v>69</v>
      </c>
      <c r="AB3828">
        <v>3</v>
      </c>
      <c r="AE3828" s="16"/>
      <c r="AF3828" s="16"/>
      <c r="AG3828" s="16"/>
      <c r="AH3828" s="16"/>
      <c r="AI3828" s="16"/>
      <c r="AJ3828" s="16"/>
      <c r="AK3828">
        <v>6</v>
      </c>
      <c r="AL3828" s="16">
        <v>7</v>
      </c>
      <c r="AM3828" s="16">
        <v>5</v>
      </c>
      <c r="AN3828" s="16">
        <v>6</v>
      </c>
      <c r="AO3828" s="16">
        <v>7</v>
      </c>
      <c r="AP3828" s="16">
        <v>7</v>
      </c>
      <c r="AQ3828" s="16">
        <v>1</v>
      </c>
      <c r="AR3828" s="16">
        <v>4</v>
      </c>
      <c r="AS3828" s="16">
        <v>3</v>
      </c>
      <c r="AT3828" s="16">
        <v>2</v>
      </c>
      <c r="AU3828">
        <v>1</v>
      </c>
      <c r="AV3828">
        <v>0</v>
      </c>
      <c r="AW3828">
        <v>0</v>
      </c>
      <c r="AX3828">
        <v>0</v>
      </c>
      <c r="AY3828">
        <v>0</v>
      </c>
      <c r="AZ3828">
        <v>0</v>
      </c>
    </row>
    <row r="3829" spans="1:52" x14ac:dyDescent="0.35">
      <c r="A3829">
        <v>19745</v>
      </c>
      <c r="B3829" t="s">
        <v>69</v>
      </c>
      <c r="C3829" t="s">
        <v>74</v>
      </c>
      <c r="D3829" t="s">
        <v>68</v>
      </c>
      <c r="E3829" t="s">
        <v>79</v>
      </c>
      <c r="F3829" t="s">
        <v>196</v>
      </c>
      <c r="G3829" t="s">
        <v>95</v>
      </c>
      <c r="H3829" t="s">
        <v>97</v>
      </c>
      <c r="I3829" t="s">
        <v>197</v>
      </c>
      <c r="J3829" t="s">
        <v>111</v>
      </c>
      <c r="K3829" t="s">
        <v>202</v>
      </c>
      <c r="L3829">
        <v>9</v>
      </c>
      <c r="X3829" s="16"/>
      <c r="Y3829" t="s">
        <v>69</v>
      </c>
      <c r="AB3829">
        <v>5</v>
      </c>
      <c r="AE3829" s="16"/>
      <c r="AF3829" s="16"/>
      <c r="AG3829" s="16"/>
      <c r="AH3829" s="16"/>
      <c r="AI3829" s="16"/>
      <c r="AJ3829" s="16"/>
      <c r="AK3829">
        <v>9</v>
      </c>
      <c r="AL3829" s="16">
        <v>10</v>
      </c>
      <c r="AM3829" s="16">
        <v>8</v>
      </c>
      <c r="AN3829" s="16">
        <v>8</v>
      </c>
      <c r="AO3829" s="16">
        <v>9</v>
      </c>
      <c r="AP3829" s="16">
        <v>9</v>
      </c>
      <c r="AQ3829" s="16">
        <v>1</v>
      </c>
      <c r="AR3829" s="16">
        <v>4</v>
      </c>
      <c r="AS3829" s="16">
        <v>2</v>
      </c>
      <c r="AT3829" s="16">
        <v>3</v>
      </c>
      <c r="AU3829">
        <v>1</v>
      </c>
      <c r="AV3829">
        <v>0</v>
      </c>
      <c r="AW3829">
        <v>0</v>
      </c>
      <c r="AX3829">
        <v>0</v>
      </c>
      <c r="AY3829">
        <v>1</v>
      </c>
      <c r="AZ3829">
        <v>0</v>
      </c>
    </row>
    <row r="3830" spans="1:52" x14ac:dyDescent="0.35">
      <c r="A3830">
        <v>19746</v>
      </c>
      <c r="B3830" t="s">
        <v>69</v>
      </c>
      <c r="C3830" t="s">
        <v>74</v>
      </c>
      <c r="D3830" t="s">
        <v>68</v>
      </c>
      <c r="E3830" t="s">
        <v>81</v>
      </c>
      <c r="F3830" t="s">
        <v>200</v>
      </c>
      <c r="G3830" t="s">
        <v>94</v>
      </c>
      <c r="H3830" t="s">
        <v>99</v>
      </c>
      <c r="I3830" t="s">
        <v>209</v>
      </c>
      <c r="J3830" t="s">
        <v>111</v>
      </c>
      <c r="K3830" t="s">
        <v>202</v>
      </c>
      <c r="L3830">
        <v>9</v>
      </c>
      <c r="X3830" s="16"/>
      <c r="Y3830" t="s">
        <v>69</v>
      </c>
      <c r="AB3830">
        <v>5</v>
      </c>
      <c r="AE3830" s="16"/>
      <c r="AF3830" s="16"/>
      <c r="AG3830" s="16"/>
      <c r="AH3830" s="16"/>
      <c r="AI3830" s="16"/>
      <c r="AJ3830" s="16"/>
      <c r="AK3830">
        <v>10</v>
      </c>
      <c r="AL3830" s="16">
        <v>10</v>
      </c>
      <c r="AM3830" s="16">
        <v>8</v>
      </c>
      <c r="AN3830" s="16">
        <v>7</v>
      </c>
      <c r="AO3830" s="16">
        <v>10</v>
      </c>
      <c r="AP3830" s="16">
        <v>7</v>
      </c>
      <c r="AQ3830" s="16">
        <v>2</v>
      </c>
      <c r="AR3830" s="16">
        <v>4</v>
      </c>
      <c r="AS3830" s="16">
        <v>1</v>
      </c>
      <c r="AT3830" s="16">
        <v>3</v>
      </c>
      <c r="AU3830">
        <v>1</v>
      </c>
      <c r="AV3830">
        <v>0</v>
      </c>
      <c r="AW3830">
        <v>0</v>
      </c>
      <c r="AX3830">
        <v>0</v>
      </c>
      <c r="AY3830">
        <v>0</v>
      </c>
      <c r="AZ3830">
        <v>0</v>
      </c>
    </row>
    <row r="3831" spans="1:52" x14ac:dyDescent="0.35">
      <c r="A3831">
        <v>19749</v>
      </c>
      <c r="B3831" t="s">
        <v>69</v>
      </c>
      <c r="C3831" t="s">
        <v>74</v>
      </c>
      <c r="D3831" t="s">
        <v>68</v>
      </c>
      <c r="E3831" t="s">
        <v>77</v>
      </c>
      <c r="F3831" t="s">
        <v>198</v>
      </c>
      <c r="G3831" t="s">
        <v>95</v>
      </c>
      <c r="H3831" t="s">
        <v>99</v>
      </c>
      <c r="I3831" t="s">
        <v>207</v>
      </c>
      <c r="J3831" t="s">
        <v>111</v>
      </c>
      <c r="K3831" t="s">
        <v>116</v>
      </c>
      <c r="L3831">
        <v>9</v>
      </c>
      <c r="X3831" s="16"/>
      <c r="Y3831" t="s">
        <v>68</v>
      </c>
      <c r="Z3831">
        <v>9</v>
      </c>
      <c r="AA3831">
        <v>4</v>
      </c>
      <c r="AB3831">
        <v>5</v>
      </c>
      <c r="AC3831">
        <v>10</v>
      </c>
      <c r="AD3831" t="s">
        <v>128</v>
      </c>
      <c r="AE3831" s="16">
        <v>5</v>
      </c>
      <c r="AF3831" s="16">
        <v>4</v>
      </c>
      <c r="AG3831" s="16">
        <v>4</v>
      </c>
      <c r="AH3831" s="16">
        <v>4</v>
      </c>
      <c r="AI3831" s="16">
        <v>2</v>
      </c>
      <c r="AJ3831" s="16"/>
      <c r="AK3831">
        <v>8</v>
      </c>
      <c r="AL3831" s="16">
        <v>7</v>
      </c>
      <c r="AM3831" s="16">
        <v>7</v>
      </c>
      <c r="AN3831" s="16">
        <v>9</v>
      </c>
      <c r="AO3831" s="16">
        <v>7</v>
      </c>
      <c r="AP3831" s="16">
        <v>9</v>
      </c>
      <c r="AQ3831" s="16">
        <v>2</v>
      </c>
      <c r="AR3831" s="16">
        <v>4</v>
      </c>
      <c r="AS3831" s="16">
        <v>3</v>
      </c>
      <c r="AT3831" s="16">
        <v>1</v>
      </c>
      <c r="AU3831">
        <v>1</v>
      </c>
      <c r="AV3831">
        <v>1</v>
      </c>
      <c r="AW3831">
        <v>1</v>
      </c>
      <c r="AX3831">
        <v>1</v>
      </c>
      <c r="AY3831">
        <v>0</v>
      </c>
      <c r="AZ3831">
        <v>0</v>
      </c>
    </row>
    <row r="3832" spans="1:52" x14ac:dyDescent="0.35">
      <c r="A3832">
        <v>19752</v>
      </c>
      <c r="B3832" t="s">
        <v>69</v>
      </c>
      <c r="C3832" t="s">
        <v>74</v>
      </c>
      <c r="D3832" t="s">
        <v>68</v>
      </c>
      <c r="E3832" t="s">
        <v>79</v>
      </c>
      <c r="F3832" t="s">
        <v>198</v>
      </c>
      <c r="G3832" t="s">
        <v>96</v>
      </c>
      <c r="H3832" t="s">
        <v>98</v>
      </c>
      <c r="I3832" t="s">
        <v>197</v>
      </c>
      <c r="J3832" t="s">
        <v>111</v>
      </c>
      <c r="K3832" t="s">
        <v>204</v>
      </c>
      <c r="L3832">
        <v>8</v>
      </c>
      <c r="X3832" s="16"/>
      <c r="Y3832" t="s">
        <v>69</v>
      </c>
      <c r="AB3832">
        <v>3</v>
      </c>
      <c r="AE3832" s="16"/>
      <c r="AF3832" s="16"/>
      <c r="AG3832" s="16"/>
      <c r="AH3832" s="16"/>
      <c r="AI3832" s="16"/>
      <c r="AJ3832" s="16"/>
      <c r="AK3832">
        <v>10</v>
      </c>
      <c r="AL3832" s="16">
        <v>10</v>
      </c>
      <c r="AM3832" s="16">
        <v>8</v>
      </c>
      <c r="AN3832" s="16">
        <v>10</v>
      </c>
      <c r="AO3832" s="16">
        <v>8</v>
      </c>
      <c r="AP3832" s="16">
        <v>10</v>
      </c>
      <c r="AQ3832" s="16">
        <v>2</v>
      </c>
      <c r="AR3832" s="16">
        <v>4</v>
      </c>
      <c r="AS3832" s="16">
        <v>1</v>
      </c>
      <c r="AT3832" s="16">
        <v>3</v>
      </c>
      <c r="AU3832">
        <v>1</v>
      </c>
      <c r="AV3832">
        <v>0</v>
      </c>
      <c r="AW3832">
        <v>1</v>
      </c>
      <c r="AX3832">
        <v>0</v>
      </c>
      <c r="AY3832">
        <v>0</v>
      </c>
      <c r="AZ3832">
        <v>0</v>
      </c>
    </row>
    <row r="3833" spans="1:52" x14ac:dyDescent="0.35">
      <c r="A3833">
        <v>19754</v>
      </c>
      <c r="B3833" t="s">
        <v>69</v>
      </c>
      <c r="C3833" t="s">
        <v>74</v>
      </c>
      <c r="D3833" t="s">
        <v>68</v>
      </c>
      <c r="E3833" t="s">
        <v>84</v>
      </c>
      <c r="F3833" t="s">
        <v>196</v>
      </c>
      <c r="G3833" t="s">
        <v>95</v>
      </c>
      <c r="H3833" t="s">
        <v>98</v>
      </c>
      <c r="I3833" t="s">
        <v>206</v>
      </c>
      <c r="J3833" t="s">
        <v>111</v>
      </c>
      <c r="K3833" t="s">
        <v>116</v>
      </c>
      <c r="L3833">
        <v>8</v>
      </c>
      <c r="X3833" s="16"/>
      <c r="Y3833" t="s">
        <v>69</v>
      </c>
      <c r="AB3833">
        <v>3</v>
      </c>
      <c r="AE3833" s="16"/>
      <c r="AF3833" s="16"/>
      <c r="AG3833" s="16"/>
      <c r="AH3833" s="16"/>
      <c r="AI3833" s="16"/>
      <c r="AJ3833" s="16"/>
      <c r="AK3833">
        <v>9</v>
      </c>
      <c r="AL3833" s="16">
        <v>10</v>
      </c>
      <c r="AM3833" s="16">
        <v>8</v>
      </c>
      <c r="AN3833" s="16">
        <v>10</v>
      </c>
      <c r="AO3833" s="16">
        <v>7</v>
      </c>
      <c r="AP3833" s="16">
        <v>9</v>
      </c>
      <c r="AQ3833" s="16">
        <v>1</v>
      </c>
      <c r="AR3833" s="16">
        <v>4</v>
      </c>
      <c r="AS3833" s="16">
        <v>2</v>
      </c>
      <c r="AT3833" s="16">
        <v>3</v>
      </c>
      <c r="AU3833">
        <v>1</v>
      </c>
      <c r="AV3833">
        <v>0</v>
      </c>
      <c r="AW3833">
        <v>0</v>
      </c>
      <c r="AX3833">
        <v>0</v>
      </c>
      <c r="AY3833">
        <v>0</v>
      </c>
      <c r="AZ3833">
        <v>0</v>
      </c>
    </row>
    <row r="3834" spans="1:52" x14ac:dyDescent="0.35">
      <c r="A3834">
        <v>19755</v>
      </c>
      <c r="B3834" t="s">
        <v>69</v>
      </c>
      <c r="C3834" t="s">
        <v>74</v>
      </c>
      <c r="D3834" t="s">
        <v>68</v>
      </c>
      <c r="E3834" t="s">
        <v>76</v>
      </c>
      <c r="F3834" t="s">
        <v>198</v>
      </c>
      <c r="G3834" t="s">
        <v>95</v>
      </c>
      <c r="H3834" t="s">
        <v>97</v>
      </c>
      <c r="I3834" t="s">
        <v>205</v>
      </c>
      <c r="J3834" t="s">
        <v>111</v>
      </c>
      <c r="K3834" t="s">
        <v>116</v>
      </c>
      <c r="L3834">
        <v>10</v>
      </c>
      <c r="X3834" s="16"/>
      <c r="Y3834" t="s">
        <v>69</v>
      </c>
      <c r="AB3834">
        <v>4</v>
      </c>
      <c r="AE3834" s="16"/>
      <c r="AF3834" s="16"/>
      <c r="AG3834" s="16"/>
      <c r="AH3834" s="16"/>
      <c r="AI3834" s="16"/>
      <c r="AJ3834" s="16"/>
      <c r="AK3834">
        <v>9</v>
      </c>
      <c r="AL3834" s="16">
        <v>10</v>
      </c>
      <c r="AM3834" s="16">
        <v>8</v>
      </c>
      <c r="AN3834" s="16">
        <v>9</v>
      </c>
      <c r="AO3834" s="16">
        <v>8</v>
      </c>
      <c r="AP3834" s="16">
        <v>9</v>
      </c>
      <c r="AQ3834" s="16">
        <v>2</v>
      </c>
      <c r="AR3834" s="16">
        <v>4</v>
      </c>
      <c r="AS3834" s="16">
        <v>1</v>
      </c>
      <c r="AT3834" s="16">
        <v>3</v>
      </c>
      <c r="AU3834">
        <v>1</v>
      </c>
      <c r="AV3834">
        <v>0</v>
      </c>
      <c r="AW3834">
        <v>1</v>
      </c>
      <c r="AX3834">
        <v>1</v>
      </c>
      <c r="AY3834">
        <v>0</v>
      </c>
      <c r="AZ3834">
        <v>0</v>
      </c>
    </row>
    <row r="3835" spans="1:52" x14ac:dyDescent="0.35">
      <c r="A3835">
        <v>19756</v>
      </c>
      <c r="B3835" t="s">
        <v>69</v>
      </c>
      <c r="C3835" t="s">
        <v>74</v>
      </c>
      <c r="D3835" t="s">
        <v>68</v>
      </c>
      <c r="E3835" t="s">
        <v>75</v>
      </c>
      <c r="F3835" t="s">
        <v>196</v>
      </c>
      <c r="G3835" t="s">
        <v>93</v>
      </c>
      <c r="H3835" t="s">
        <v>98</v>
      </c>
      <c r="I3835" t="s">
        <v>205</v>
      </c>
      <c r="J3835" t="s">
        <v>111</v>
      </c>
      <c r="K3835" t="s">
        <v>204</v>
      </c>
      <c r="L3835">
        <v>9</v>
      </c>
      <c r="X3835" s="16"/>
      <c r="Y3835" t="s">
        <v>69</v>
      </c>
      <c r="AB3835">
        <v>5</v>
      </c>
      <c r="AE3835" s="16"/>
      <c r="AF3835" s="16"/>
      <c r="AG3835" s="16"/>
      <c r="AH3835" s="16"/>
      <c r="AI3835" s="16"/>
      <c r="AJ3835" s="16"/>
      <c r="AK3835">
        <v>10</v>
      </c>
      <c r="AL3835" s="16">
        <v>10</v>
      </c>
      <c r="AM3835" s="16">
        <v>8</v>
      </c>
      <c r="AN3835" s="16">
        <v>7</v>
      </c>
      <c r="AO3835" s="16">
        <v>9</v>
      </c>
      <c r="AP3835" s="16">
        <v>8</v>
      </c>
      <c r="AQ3835" s="16">
        <v>2</v>
      </c>
      <c r="AR3835" s="16">
        <v>1</v>
      </c>
      <c r="AS3835" s="16">
        <v>3</v>
      </c>
      <c r="AT3835" s="16">
        <v>4</v>
      </c>
      <c r="AU3835">
        <v>0</v>
      </c>
      <c r="AV3835">
        <v>1</v>
      </c>
      <c r="AW3835">
        <v>1</v>
      </c>
      <c r="AX3835">
        <v>1</v>
      </c>
      <c r="AY3835">
        <v>0</v>
      </c>
      <c r="AZ3835">
        <v>0</v>
      </c>
    </row>
    <row r="3836" spans="1:52" x14ac:dyDescent="0.35">
      <c r="A3836">
        <v>19757</v>
      </c>
      <c r="B3836" t="s">
        <v>69</v>
      </c>
      <c r="C3836" t="s">
        <v>74</v>
      </c>
      <c r="D3836" t="s">
        <v>68</v>
      </c>
      <c r="E3836" t="s">
        <v>82</v>
      </c>
      <c r="F3836" t="s">
        <v>200</v>
      </c>
      <c r="G3836" t="s">
        <v>96</v>
      </c>
      <c r="H3836" t="s">
        <v>97</v>
      </c>
      <c r="I3836" t="s">
        <v>201</v>
      </c>
      <c r="J3836" t="s">
        <v>111</v>
      </c>
      <c r="K3836" t="s">
        <v>202</v>
      </c>
      <c r="L3836">
        <v>10</v>
      </c>
      <c r="X3836" s="16"/>
      <c r="Y3836" t="s">
        <v>68</v>
      </c>
      <c r="Z3836">
        <v>10</v>
      </c>
      <c r="AA3836">
        <v>4</v>
      </c>
      <c r="AB3836">
        <v>5</v>
      </c>
      <c r="AC3836">
        <v>9</v>
      </c>
      <c r="AD3836" t="s">
        <v>128</v>
      </c>
      <c r="AE3836" s="16">
        <v>4</v>
      </c>
      <c r="AF3836" s="16">
        <v>4</v>
      </c>
      <c r="AG3836" s="16">
        <v>5</v>
      </c>
      <c r="AH3836" s="16">
        <v>4</v>
      </c>
      <c r="AI3836" s="16">
        <v>1</v>
      </c>
      <c r="AJ3836" s="16"/>
      <c r="AK3836">
        <v>9</v>
      </c>
      <c r="AL3836" s="16">
        <v>10</v>
      </c>
      <c r="AM3836" s="16">
        <v>8</v>
      </c>
      <c r="AN3836" s="16">
        <v>10</v>
      </c>
      <c r="AO3836" s="16">
        <v>10</v>
      </c>
      <c r="AP3836" s="16">
        <v>10</v>
      </c>
      <c r="AQ3836" s="16">
        <v>1</v>
      </c>
      <c r="AR3836" s="16">
        <v>2</v>
      </c>
      <c r="AS3836" s="16">
        <v>4</v>
      </c>
      <c r="AT3836" s="16">
        <v>3</v>
      </c>
      <c r="AU3836">
        <v>0</v>
      </c>
      <c r="AV3836">
        <v>1</v>
      </c>
      <c r="AW3836">
        <v>0</v>
      </c>
      <c r="AX3836">
        <v>1</v>
      </c>
      <c r="AY3836">
        <v>0</v>
      </c>
      <c r="AZ3836">
        <v>0</v>
      </c>
    </row>
    <row r="3837" spans="1:52" x14ac:dyDescent="0.35">
      <c r="A3837">
        <v>19758</v>
      </c>
      <c r="B3837" t="s">
        <v>69</v>
      </c>
      <c r="C3837" t="s">
        <v>74</v>
      </c>
      <c r="D3837" t="s">
        <v>68</v>
      </c>
      <c r="E3837" t="s">
        <v>86</v>
      </c>
      <c r="F3837" t="s">
        <v>200</v>
      </c>
      <c r="G3837" t="s">
        <v>96</v>
      </c>
      <c r="H3837" t="s">
        <v>97</v>
      </c>
      <c r="I3837" t="s">
        <v>203</v>
      </c>
      <c r="J3837" t="s">
        <v>111</v>
      </c>
      <c r="K3837" t="s">
        <v>202</v>
      </c>
      <c r="L3837">
        <v>9</v>
      </c>
      <c r="X3837" s="16"/>
      <c r="Y3837" t="s">
        <v>69</v>
      </c>
      <c r="AB3837">
        <v>5</v>
      </c>
      <c r="AE3837" s="16"/>
      <c r="AF3837" s="16"/>
      <c r="AG3837" s="16"/>
      <c r="AH3837" s="16"/>
      <c r="AI3837" s="16"/>
      <c r="AJ3837" s="16"/>
      <c r="AK3837">
        <v>10</v>
      </c>
      <c r="AL3837" s="16">
        <v>9</v>
      </c>
      <c r="AM3837" s="16">
        <v>7</v>
      </c>
      <c r="AN3837" s="16">
        <v>10</v>
      </c>
      <c r="AO3837" s="16">
        <v>7</v>
      </c>
      <c r="AP3837" s="16">
        <v>10</v>
      </c>
      <c r="AQ3837" s="16">
        <v>1</v>
      </c>
      <c r="AR3837" s="16">
        <v>4</v>
      </c>
      <c r="AS3837" s="16">
        <v>3</v>
      </c>
      <c r="AT3837" s="16">
        <v>2</v>
      </c>
      <c r="AU3837">
        <v>1</v>
      </c>
      <c r="AV3837">
        <v>0</v>
      </c>
      <c r="AW3837">
        <v>0</v>
      </c>
      <c r="AX3837">
        <v>0</v>
      </c>
      <c r="AY3837">
        <v>0</v>
      </c>
      <c r="AZ3837">
        <v>0</v>
      </c>
    </row>
    <row r="3838" spans="1:52" x14ac:dyDescent="0.35">
      <c r="A3838">
        <v>19760</v>
      </c>
      <c r="B3838" t="s">
        <v>69</v>
      </c>
      <c r="C3838" t="s">
        <v>74</v>
      </c>
      <c r="D3838" t="s">
        <v>68</v>
      </c>
      <c r="E3838" t="s">
        <v>84</v>
      </c>
      <c r="F3838" t="s">
        <v>198</v>
      </c>
      <c r="G3838" t="s">
        <v>95</v>
      </c>
      <c r="H3838" t="s">
        <v>98</v>
      </c>
      <c r="I3838" t="s">
        <v>201</v>
      </c>
      <c r="J3838" t="s">
        <v>111</v>
      </c>
      <c r="K3838" t="s">
        <v>202</v>
      </c>
      <c r="L3838">
        <v>9</v>
      </c>
      <c r="X3838" s="16"/>
      <c r="Y3838" t="s">
        <v>69</v>
      </c>
      <c r="AB3838">
        <v>5</v>
      </c>
      <c r="AE3838" s="16"/>
      <c r="AF3838" s="16"/>
      <c r="AG3838" s="16"/>
      <c r="AH3838" s="16"/>
      <c r="AI3838" s="16"/>
      <c r="AJ3838" s="16"/>
      <c r="AK3838">
        <v>9</v>
      </c>
      <c r="AL3838" s="16">
        <v>10</v>
      </c>
      <c r="AM3838" s="16">
        <v>8</v>
      </c>
      <c r="AN3838" s="16">
        <v>8</v>
      </c>
      <c r="AO3838" s="16">
        <v>9</v>
      </c>
      <c r="AP3838" s="16">
        <v>8</v>
      </c>
      <c r="AQ3838" s="16">
        <v>1</v>
      </c>
      <c r="AR3838" s="16">
        <v>2</v>
      </c>
      <c r="AS3838" s="16">
        <v>3</v>
      </c>
      <c r="AT3838" s="16">
        <v>4</v>
      </c>
      <c r="AU3838">
        <v>0</v>
      </c>
      <c r="AV3838">
        <v>1</v>
      </c>
      <c r="AW3838">
        <v>1</v>
      </c>
      <c r="AX3838">
        <v>1</v>
      </c>
      <c r="AY3838">
        <v>0</v>
      </c>
      <c r="AZ3838">
        <v>0</v>
      </c>
    </row>
    <row r="3839" spans="1:52" x14ac:dyDescent="0.35">
      <c r="A3839">
        <v>19765</v>
      </c>
      <c r="B3839" t="s">
        <v>69</v>
      </c>
      <c r="C3839" t="s">
        <v>74</v>
      </c>
      <c r="D3839" t="s">
        <v>68</v>
      </c>
      <c r="E3839" t="s">
        <v>75</v>
      </c>
      <c r="F3839" t="s">
        <v>198</v>
      </c>
      <c r="G3839" t="s">
        <v>96</v>
      </c>
      <c r="H3839" t="s">
        <v>97</v>
      </c>
      <c r="I3839" t="s">
        <v>199</v>
      </c>
      <c r="J3839" t="s">
        <v>111</v>
      </c>
      <c r="K3839" t="s">
        <v>204</v>
      </c>
      <c r="L3839">
        <v>5</v>
      </c>
      <c r="X3839" s="16"/>
      <c r="Y3839" t="s">
        <v>69</v>
      </c>
      <c r="AB3839">
        <v>3</v>
      </c>
      <c r="AE3839" s="16"/>
      <c r="AF3839" s="16"/>
      <c r="AG3839" s="16"/>
      <c r="AH3839" s="16"/>
      <c r="AI3839" s="16"/>
      <c r="AJ3839" s="16"/>
      <c r="AK3839">
        <v>7</v>
      </c>
      <c r="AL3839" s="16">
        <v>9</v>
      </c>
      <c r="AM3839" s="16">
        <v>8</v>
      </c>
      <c r="AN3839" s="16">
        <v>7</v>
      </c>
      <c r="AO3839" s="16">
        <v>8</v>
      </c>
      <c r="AP3839" s="16">
        <v>7</v>
      </c>
      <c r="AQ3839" s="16">
        <v>3</v>
      </c>
      <c r="AR3839" s="16">
        <v>2</v>
      </c>
      <c r="AS3839" s="16">
        <v>4</v>
      </c>
      <c r="AT3839" s="16">
        <v>1</v>
      </c>
      <c r="AU3839">
        <v>1</v>
      </c>
      <c r="AV3839">
        <v>0</v>
      </c>
      <c r="AW3839">
        <v>0</v>
      </c>
      <c r="AX3839">
        <v>0</v>
      </c>
      <c r="AY3839">
        <v>0</v>
      </c>
      <c r="AZ3839">
        <v>0</v>
      </c>
    </row>
    <row r="3840" spans="1:52" x14ac:dyDescent="0.35">
      <c r="A3840">
        <v>19775</v>
      </c>
      <c r="B3840" t="s">
        <v>69</v>
      </c>
      <c r="C3840" t="s">
        <v>74</v>
      </c>
      <c r="D3840" t="s">
        <v>68</v>
      </c>
      <c r="E3840" t="s">
        <v>86</v>
      </c>
      <c r="F3840" t="s">
        <v>198</v>
      </c>
      <c r="G3840" t="s">
        <v>96</v>
      </c>
      <c r="H3840" t="s">
        <v>97</v>
      </c>
      <c r="I3840" t="s">
        <v>207</v>
      </c>
      <c r="J3840" t="s">
        <v>111</v>
      </c>
      <c r="K3840" t="s">
        <v>116</v>
      </c>
      <c r="L3840">
        <v>7</v>
      </c>
      <c r="X3840" s="16"/>
      <c r="Y3840" t="s">
        <v>69</v>
      </c>
      <c r="AB3840">
        <v>5</v>
      </c>
      <c r="AE3840" s="16"/>
      <c r="AF3840" s="16"/>
      <c r="AG3840" s="16"/>
      <c r="AH3840" s="16"/>
      <c r="AI3840" s="16"/>
      <c r="AJ3840" s="16"/>
      <c r="AK3840">
        <v>8</v>
      </c>
      <c r="AL3840" s="16">
        <v>7</v>
      </c>
      <c r="AM3840" s="16">
        <v>10</v>
      </c>
      <c r="AN3840" s="16">
        <v>9</v>
      </c>
      <c r="AO3840" s="16">
        <v>10</v>
      </c>
      <c r="AP3840" s="16">
        <v>10</v>
      </c>
      <c r="AQ3840" s="16">
        <v>2</v>
      </c>
      <c r="AR3840" s="16">
        <v>1</v>
      </c>
      <c r="AS3840" s="16">
        <v>3</v>
      </c>
      <c r="AT3840" s="16">
        <v>4</v>
      </c>
      <c r="AU3840">
        <v>1</v>
      </c>
      <c r="AV3840">
        <v>1</v>
      </c>
      <c r="AW3840">
        <v>0</v>
      </c>
      <c r="AX3840">
        <v>1</v>
      </c>
      <c r="AY3840">
        <v>1</v>
      </c>
      <c r="AZ3840">
        <v>0</v>
      </c>
    </row>
    <row r="3841" spans="1:52" x14ac:dyDescent="0.35">
      <c r="A3841">
        <v>19776</v>
      </c>
      <c r="B3841" t="s">
        <v>69</v>
      </c>
      <c r="C3841" t="s">
        <v>74</v>
      </c>
      <c r="D3841" t="s">
        <v>68</v>
      </c>
      <c r="E3841" t="s">
        <v>86</v>
      </c>
      <c r="F3841" t="s">
        <v>198</v>
      </c>
      <c r="G3841" t="s">
        <v>94</v>
      </c>
      <c r="H3841" t="s">
        <v>99</v>
      </c>
      <c r="I3841" t="s">
        <v>201</v>
      </c>
      <c r="J3841" t="s">
        <v>111</v>
      </c>
      <c r="K3841" t="s">
        <v>113</v>
      </c>
      <c r="L3841">
        <v>6</v>
      </c>
      <c r="X3841" s="16"/>
      <c r="Y3841" t="s">
        <v>69</v>
      </c>
      <c r="AB3841">
        <v>3</v>
      </c>
      <c r="AE3841" s="16"/>
      <c r="AF3841" s="16"/>
      <c r="AG3841" s="16"/>
      <c r="AH3841" s="16"/>
      <c r="AI3841" s="16"/>
      <c r="AJ3841" s="16"/>
      <c r="AK3841">
        <v>3</v>
      </c>
      <c r="AL3841" s="16">
        <v>3</v>
      </c>
      <c r="AM3841" s="16">
        <v>7</v>
      </c>
      <c r="AN3841" s="16">
        <v>6</v>
      </c>
      <c r="AO3841" s="16">
        <v>4</v>
      </c>
      <c r="AP3841" s="16">
        <v>3</v>
      </c>
      <c r="AQ3841" s="16">
        <v>2</v>
      </c>
      <c r="AR3841" s="16">
        <v>1</v>
      </c>
      <c r="AS3841" s="16">
        <v>3</v>
      </c>
      <c r="AT3841" s="16">
        <v>4</v>
      </c>
      <c r="AU3841">
        <v>1</v>
      </c>
      <c r="AV3841">
        <v>0</v>
      </c>
      <c r="AW3841">
        <v>0</v>
      </c>
      <c r="AX3841">
        <v>0</v>
      </c>
      <c r="AY3841">
        <v>1</v>
      </c>
      <c r="AZ3841">
        <v>0</v>
      </c>
    </row>
    <row r="3842" spans="1:52" x14ac:dyDescent="0.35">
      <c r="A3842">
        <v>19782</v>
      </c>
      <c r="B3842" t="s">
        <v>69</v>
      </c>
      <c r="C3842" t="s">
        <v>74</v>
      </c>
      <c r="D3842" t="s">
        <v>68</v>
      </c>
      <c r="E3842" t="s">
        <v>84</v>
      </c>
      <c r="F3842" t="s">
        <v>196</v>
      </c>
      <c r="G3842" t="s">
        <v>96</v>
      </c>
      <c r="H3842" t="s">
        <v>98</v>
      </c>
      <c r="I3842" t="s">
        <v>209</v>
      </c>
      <c r="J3842" t="s">
        <v>111</v>
      </c>
      <c r="K3842" t="s">
        <v>204</v>
      </c>
      <c r="L3842">
        <v>10</v>
      </c>
      <c r="X3842" s="16"/>
      <c r="Y3842" t="s">
        <v>68</v>
      </c>
      <c r="Z3842">
        <v>10</v>
      </c>
      <c r="AA3842">
        <v>5</v>
      </c>
      <c r="AB3842">
        <v>5</v>
      </c>
      <c r="AC3842">
        <v>10</v>
      </c>
      <c r="AD3842" t="s">
        <v>128</v>
      </c>
      <c r="AE3842" s="16">
        <v>2</v>
      </c>
      <c r="AF3842" s="16">
        <v>2</v>
      </c>
      <c r="AG3842" s="16">
        <v>4</v>
      </c>
      <c r="AH3842" s="16">
        <v>3</v>
      </c>
      <c r="AI3842" s="16">
        <v>1</v>
      </c>
      <c r="AJ3842" s="16"/>
      <c r="AK3842">
        <v>8</v>
      </c>
      <c r="AL3842" s="16">
        <v>9</v>
      </c>
      <c r="AM3842" s="16">
        <v>6</v>
      </c>
      <c r="AN3842" s="16">
        <v>6</v>
      </c>
      <c r="AO3842" s="16">
        <v>7</v>
      </c>
      <c r="AP3842" s="16">
        <v>6</v>
      </c>
      <c r="AQ3842" s="16">
        <v>1</v>
      </c>
      <c r="AR3842" s="16">
        <v>3</v>
      </c>
      <c r="AS3842" s="16">
        <v>2</v>
      </c>
      <c r="AT3842" s="16">
        <v>4</v>
      </c>
      <c r="AU3842">
        <v>0</v>
      </c>
      <c r="AV3842">
        <v>1</v>
      </c>
      <c r="AW3842">
        <v>0</v>
      </c>
      <c r="AX3842">
        <v>0</v>
      </c>
      <c r="AY3842">
        <v>0</v>
      </c>
      <c r="AZ3842">
        <v>0</v>
      </c>
    </row>
    <row r="3843" spans="1:52" x14ac:dyDescent="0.35">
      <c r="A3843">
        <v>19784</v>
      </c>
      <c r="B3843" t="s">
        <v>69</v>
      </c>
      <c r="C3843" t="s">
        <v>74</v>
      </c>
      <c r="D3843" t="s">
        <v>68</v>
      </c>
      <c r="E3843" t="s">
        <v>85</v>
      </c>
      <c r="F3843" t="s">
        <v>198</v>
      </c>
      <c r="G3843" t="s">
        <v>94</v>
      </c>
      <c r="H3843" t="s">
        <v>99</v>
      </c>
      <c r="I3843" t="s">
        <v>203</v>
      </c>
      <c r="J3843" t="s">
        <v>110</v>
      </c>
      <c r="K3843" t="s">
        <v>204</v>
      </c>
      <c r="L3843">
        <v>10</v>
      </c>
      <c r="P3843">
        <v>10</v>
      </c>
      <c r="Q3843">
        <v>7</v>
      </c>
      <c r="R3843">
        <v>10</v>
      </c>
      <c r="S3843">
        <v>10</v>
      </c>
      <c r="T3843">
        <v>9</v>
      </c>
      <c r="U3843">
        <v>9</v>
      </c>
      <c r="V3843" t="s">
        <v>123</v>
      </c>
      <c r="X3843">
        <v>4</v>
      </c>
      <c r="Y3843" t="s">
        <v>68</v>
      </c>
      <c r="Z3843">
        <v>10</v>
      </c>
      <c r="AA3843">
        <v>4</v>
      </c>
      <c r="AB3843">
        <v>5</v>
      </c>
      <c r="AC3843">
        <v>9</v>
      </c>
      <c r="AD3843" t="s">
        <v>128</v>
      </c>
      <c r="AE3843" s="16">
        <v>4</v>
      </c>
      <c r="AF3843" s="16">
        <v>4</v>
      </c>
      <c r="AG3843" s="16">
        <v>5</v>
      </c>
      <c r="AH3843" s="16">
        <v>4</v>
      </c>
      <c r="AI3843" s="16">
        <v>1</v>
      </c>
      <c r="AJ3843" s="16"/>
      <c r="AL3843" s="16"/>
      <c r="AM3843" s="16"/>
      <c r="AN3843" s="16"/>
      <c r="AO3843" s="16"/>
      <c r="AP3843" s="16"/>
      <c r="AQ3843" s="16"/>
      <c r="AR3843" s="16"/>
      <c r="AS3843" s="16"/>
      <c r="AT3843" s="16"/>
      <c r="AU3843">
        <v>1</v>
      </c>
      <c r="AV3843">
        <v>0</v>
      </c>
      <c r="AW3843">
        <v>1</v>
      </c>
      <c r="AX3843">
        <v>0</v>
      </c>
      <c r="AY3843">
        <v>1</v>
      </c>
      <c r="AZ3843">
        <v>0</v>
      </c>
    </row>
    <row r="3844" spans="1:52" x14ac:dyDescent="0.35">
      <c r="A3844">
        <v>19785</v>
      </c>
      <c r="B3844" t="s">
        <v>69</v>
      </c>
      <c r="C3844" t="s">
        <v>74</v>
      </c>
      <c r="D3844" t="s">
        <v>68</v>
      </c>
      <c r="E3844" t="s">
        <v>77</v>
      </c>
      <c r="F3844" t="s">
        <v>198</v>
      </c>
      <c r="G3844" t="s">
        <v>96</v>
      </c>
      <c r="H3844" t="s">
        <v>97</v>
      </c>
      <c r="I3844" t="s">
        <v>205</v>
      </c>
      <c r="J3844" t="s">
        <v>111</v>
      </c>
      <c r="K3844" t="s">
        <v>116</v>
      </c>
      <c r="L3844">
        <v>9</v>
      </c>
      <c r="X3844" s="16"/>
      <c r="Y3844" t="s">
        <v>69</v>
      </c>
      <c r="AB3844">
        <v>5</v>
      </c>
      <c r="AE3844" s="16"/>
      <c r="AF3844" s="16"/>
      <c r="AG3844" s="16"/>
      <c r="AH3844" s="16"/>
      <c r="AI3844" s="16"/>
      <c r="AJ3844" s="16"/>
      <c r="AK3844">
        <v>9</v>
      </c>
      <c r="AL3844" s="16">
        <v>10</v>
      </c>
      <c r="AM3844" s="16">
        <v>9</v>
      </c>
      <c r="AN3844" s="16">
        <v>9</v>
      </c>
      <c r="AO3844" s="16">
        <v>8</v>
      </c>
      <c r="AP3844" s="16">
        <v>10</v>
      </c>
      <c r="AQ3844" s="16">
        <v>4</v>
      </c>
      <c r="AR3844" s="16">
        <v>1</v>
      </c>
      <c r="AS3844" s="16">
        <v>3</v>
      </c>
      <c r="AT3844" s="16">
        <v>2</v>
      </c>
      <c r="AU3844">
        <v>1</v>
      </c>
      <c r="AV3844">
        <v>1</v>
      </c>
      <c r="AW3844">
        <v>1</v>
      </c>
      <c r="AX3844">
        <v>0</v>
      </c>
      <c r="AY3844">
        <v>1</v>
      </c>
      <c r="AZ3844">
        <v>0</v>
      </c>
    </row>
    <row r="3845" spans="1:52" x14ac:dyDescent="0.35">
      <c r="A3845">
        <v>19787</v>
      </c>
      <c r="B3845" t="s">
        <v>69</v>
      </c>
      <c r="C3845" t="s">
        <v>74</v>
      </c>
      <c r="D3845" t="s">
        <v>68</v>
      </c>
      <c r="E3845" t="s">
        <v>79</v>
      </c>
      <c r="F3845" t="s">
        <v>198</v>
      </c>
      <c r="G3845" t="s">
        <v>94</v>
      </c>
      <c r="H3845" t="s">
        <v>98</v>
      </c>
      <c r="I3845" t="s">
        <v>207</v>
      </c>
      <c r="J3845" t="s">
        <v>111</v>
      </c>
      <c r="K3845" t="s">
        <v>204</v>
      </c>
      <c r="L3845">
        <v>6</v>
      </c>
      <c r="X3845" s="16"/>
      <c r="Y3845" t="s">
        <v>68</v>
      </c>
      <c r="Z3845">
        <v>6</v>
      </c>
      <c r="AA3845">
        <v>3</v>
      </c>
      <c r="AB3845">
        <v>4</v>
      </c>
      <c r="AC3845">
        <v>5</v>
      </c>
      <c r="AD3845" t="s">
        <v>128</v>
      </c>
      <c r="AE3845" s="16">
        <v>2</v>
      </c>
      <c r="AF3845" s="16">
        <v>4</v>
      </c>
      <c r="AG3845" s="16">
        <v>4</v>
      </c>
      <c r="AH3845" s="16">
        <v>4</v>
      </c>
      <c r="AI3845" s="16">
        <v>4</v>
      </c>
      <c r="AJ3845" s="16"/>
      <c r="AK3845">
        <v>3</v>
      </c>
      <c r="AL3845" s="16">
        <v>3</v>
      </c>
      <c r="AM3845" s="16">
        <v>2</v>
      </c>
      <c r="AN3845" s="16">
        <v>4</v>
      </c>
      <c r="AO3845" s="16">
        <v>6</v>
      </c>
      <c r="AP3845" s="16">
        <v>5</v>
      </c>
      <c r="AQ3845" s="16">
        <v>1</v>
      </c>
      <c r="AR3845" s="16">
        <v>2</v>
      </c>
      <c r="AS3845" s="16">
        <v>3</v>
      </c>
      <c r="AT3845" s="16">
        <v>4</v>
      </c>
      <c r="AU3845">
        <v>0</v>
      </c>
      <c r="AV3845">
        <v>0</v>
      </c>
      <c r="AW3845">
        <v>0</v>
      </c>
      <c r="AX3845">
        <v>1</v>
      </c>
      <c r="AY3845">
        <v>1</v>
      </c>
      <c r="AZ3845">
        <v>0</v>
      </c>
    </row>
    <row r="3846" spans="1:52" x14ac:dyDescent="0.35">
      <c r="A3846">
        <v>19788</v>
      </c>
      <c r="B3846" t="s">
        <v>69</v>
      </c>
      <c r="C3846" t="s">
        <v>74</v>
      </c>
      <c r="D3846" t="s">
        <v>68</v>
      </c>
      <c r="E3846" t="s">
        <v>84</v>
      </c>
      <c r="F3846" t="s">
        <v>208</v>
      </c>
      <c r="G3846" t="s">
        <v>94</v>
      </c>
      <c r="H3846" t="s">
        <v>99</v>
      </c>
      <c r="I3846" t="s">
        <v>197</v>
      </c>
      <c r="J3846" t="s">
        <v>111</v>
      </c>
      <c r="K3846" t="s">
        <v>204</v>
      </c>
      <c r="L3846">
        <v>9</v>
      </c>
      <c r="X3846" s="16"/>
      <c r="Y3846" t="s">
        <v>69</v>
      </c>
      <c r="AB3846">
        <v>5</v>
      </c>
      <c r="AE3846" s="16"/>
      <c r="AF3846" s="16"/>
      <c r="AG3846" s="16"/>
      <c r="AH3846" s="16"/>
      <c r="AI3846" s="16"/>
      <c r="AJ3846" s="16"/>
      <c r="AK3846">
        <v>9</v>
      </c>
      <c r="AL3846" s="16">
        <v>8</v>
      </c>
      <c r="AM3846" s="16">
        <v>10</v>
      </c>
      <c r="AN3846" s="16">
        <v>7</v>
      </c>
      <c r="AO3846" s="16">
        <v>7</v>
      </c>
      <c r="AP3846" s="16">
        <v>7</v>
      </c>
      <c r="AQ3846" s="16">
        <v>3</v>
      </c>
      <c r="AR3846" s="16">
        <v>1</v>
      </c>
      <c r="AS3846" s="16">
        <v>2</v>
      </c>
      <c r="AT3846" s="16">
        <v>4</v>
      </c>
      <c r="AU3846">
        <v>0</v>
      </c>
      <c r="AV3846">
        <v>1</v>
      </c>
      <c r="AW3846">
        <v>1</v>
      </c>
      <c r="AX3846">
        <v>0</v>
      </c>
      <c r="AY3846">
        <v>0</v>
      </c>
      <c r="AZ3846">
        <v>0</v>
      </c>
    </row>
    <row r="3847" spans="1:52" x14ac:dyDescent="0.35">
      <c r="A3847">
        <v>19789</v>
      </c>
      <c r="B3847" t="s">
        <v>69</v>
      </c>
      <c r="C3847" t="s">
        <v>74</v>
      </c>
      <c r="D3847" t="s">
        <v>68</v>
      </c>
      <c r="E3847" t="s">
        <v>80</v>
      </c>
      <c r="F3847" t="s">
        <v>198</v>
      </c>
      <c r="G3847" t="s">
        <v>95</v>
      </c>
      <c r="H3847" t="s">
        <v>98</v>
      </c>
      <c r="I3847" t="s">
        <v>205</v>
      </c>
      <c r="J3847" t="s">
        <v>111</v>
      </c>
      <c r="K3847" t="s">
        <v>113</v>
      </c>
      <c r="L3847">
        <v>10</v>
      </c>
      <c r="X3847" s="16"/>
      <c r="Y3847" t="s">
        <v>69</v>
      </c>
      <c r="AB3847">
        <v>5</v>
      </c>
      <c r="AE3847" s="16"/>
      <c r="AF3847" s="16"/>
      <c r="AG3847" s="16"/>
      <c r="AH3847" s="16"/>
      <c r="AI3847" s="16"/>
      <c r="AJ3847" s="16"/>
      <c r="AK3847">
        <v>9</v>
      </c>
      <c r="AL3847" s="16">
        <v>8</v>
      </c>
      <c r="AM3847" s="16">
        <v>9</v>
      </c>
      <c r="AN3847" s="16">
        <v>8</v>
      </c>
      <c r="AO3847" s="16">
        <v>6</v>
      </c>
      <c r="AP3847" s="16">
        <v>7</v>
      </c>
      <c r="AQ3847" s="16">
        <v>1</v>
      </c>
      <c r="AR3847" s="16">
        <v>4</v>
      </c>
      <c r="AS3847" s="16">
        <v>2</v>
      </c>
      <c r="AT3847" s="16">
        <v>3</v>
      </c>
      <c r="AU3847">
        <v>1</v>
      </c>
      <c r="AV3847">
        <v>1</v>
      </c>
      <c r="AW3847">
        <v>0</v>
      </c>
      <c r="AX3847">
        <v>0</v>
      </c>
      <c r="AY3847">
        <v>0</v>
      </c>
      <c r="AZ3847">
        <v>0</v>
      </c>
    </row>
    <row r="3848" spans="1:52" x14ac:dyDescent="0.35">
      <c r="A3848">
        <v>19791</v>
      </c>
      <c r="B3848" t="s">
        <v>69</v>
      </c>
      <c r="C3848" t="s">
        <v>74</v>
      </c>
      <c r="D3848" t="s">
        <v>68</v>
      </c>
      <c r="E3848" t="s">
        <v>81</v>
      </c>
      <c r="F3848" t="s">
        <v>200</v>
      </c>
      <c r="G3848" t="s">
        <v>94</v>
      </c>
      <c r="H3848" t="s">
        <v>99</v>
      </c>
      <c r="I3848" t="s">
        <v>201</v>
      </c>
      <c r="J3848" t="s">
        <v>111</v>
      </c>
      <c r="K3848" t="s">
        <v>202</v>
      </c>
      <c r="L3848">
        <v>10</v>
      </c>
      <c r="X3848" s="16"/>
      <c r="Y3848" t="s">
        <v>69</v>
      </c>
      <c r="AB3848">
        <v>4</v>
      </c>
      <c r="AE3848" s="16"/>
      <c r="AF3848" s="16"/>
      <c r="AG3848" s="16"/>
      <c r="AH3848" s="16"/>
      <c r="AI3848" s="16"/>
      <c r="AJ3848" s="16"/>
      <c r="AK3848">
        <v>9</v>
      </c>
      <c r="AL3848" s="16">
        <v>8</v>
      </c>
      <c r="AM3848" s="16">
        <v>8</v>
      </c>
      <c r="AN3848" s="16">
        <v>9</v>
      </c>
      <c r="AO3848" s="16">
        <v>9</v>
      </c>
      <c r="AP3848" s="16">
        <v>7</v>
      </c>
      <c r="AQ3848" s="16">
        <v>3</v>
      </c>
      <c r="AR3848" s="16">
        <v>2</v>
      </c>
      <c r="AS3848" s="16">
        <v>1</v>
      </c>
      <c r="AT3848" s="16">
        <v>4</v>
      </c>
      <c r="AU3848">
        <v>1</v>
      </c>
      <c r="AV3848">
        <v>0</v>
      </c>
      <c r="AW3848">
        <v>1</v>
      </c>
      <c r="AX3848">
        <v>0</v>
      </c>
      <c r="AY3848">
        <v>0</v>
      </c>
      <c r="AZ3848">
        <v>0</v>
      </c>
    </row>
    <row r="3849" spans="1:52" x14ac:dyDescent="0.35">
      <c r="A3849">
        <v>19794</v>
      </c>
      <c r="B3849" t="s">
        <v>69</v>
      </c>
      <c r="C3849" t="s">
        <v>74</v>
      </c>
      <c r="D3849" t="s">
        <v>68</v>
      </c>
      <c r="E3849" t="s">
        <v>83</v>
      </c>
      <c r="F3849" t="s">
        <v>200</v>
      </c>
      <c r="G3849" t="s">
        <v>93</v>
      </c>
      <c r="H3849" t="s">
        <v>98</v>
      </c>
      <c r="I3849" t="s">
        <v>206</v>
      </c>
      <c r="J3849" t="s">
        <v>111</v>
      </c>
      <c r="K3849" t="s">
        <v>204</v>
      </c>
      <c r="L3849">
        <v>6</v>
      </c>
      <c r="X3849" s="16"/>
      <c r="Y3849" t="s">
        <v>69</v>
      </c>
      <c r="AB3849">
        <v>3</v>
      </c>
      <c r="AE3849" s="16"/>
      <c r="AF3849" s="16"/>
      <c r="AG3849" s="16"/>
      <c r="AH3849" s="16"/>
      <c r="AI3849" s="16"/>
      <c r="AJ3849" s="16"/>
      <c r="AK3849">
        <v>4</v>
      </c>
      <c r="AL3849" s="16">
        <v>7</v>
      </c>
      <c r="AM3849" s="16">
        <v>3</v>
      </c>
      <c r="AN3849" s="16">
        <v>6</v>
      </c>
      <c r="AO3849" s="16">
        <v>7</v>
      </c>
      <c r="AP3849" s="16">
        <v>3</v>
      </c>
      <c r="AQ3849" s="16">
        <v>1</v>
      </c>
      <c r="AR3849" s="16">
        <v>4</v>
      </c>
      <c r="AS3849" s="16">
        <v>2</v>
      </c>
      <c r="AT3849" s="16">
        <v>3</v>
      </c>
      <c r="AU3849">
        <v>1</v>
      </c>
      <c r="AV3849">
        <v>0</v>
      </c>
      <c r="AW3849">
        <v>0</v>
      </c>
      <c r="AX3849">
        <v>1</v>
      </c>
      <c r="AY3849">
        <v>0</v>
      </c>
      <c r="AZ3849">
        <v>0</v>
      </c>
    </row>
    <row r="3850" spans="1:52" x14ac:dyDescent="0.35">
      <c r="A3850">
        <v>19795</v>
      </c>
      <c r="B3850" t="s">
        <v>69</v>
      </c>
      <c r="C3850" t="s">
        <v>74</v>
      </c>
      <c r="D3850" t="s">
        <v>68</v>
      </c>
      <c r="E3850" t="s">
        <v>76</v>
      </c>
      <c r="F3850" t="s">
        <v>198</v>
      </c>
      <c r="G3850" t="s">
        <v>96</v>
      </c>
      <c r="H3850" t="s">
        <v>98</v>
      </c>
      <c r="I3850" t="s">
        <v>201</v>
      </c>
      <c r="J3850" t="s">
        <v>110</v>
      </c>
      <c r="K3850" t="s">
        <v>116</v>
      </c>
      <c r="L3850">
        <v>9</v>
      </c>
      <c r="P3850">
        <v>9</v>
      </c>
      <c r="Q3850">
        <v>7</v>
      </c>
      <c r="R3850">
        <v>9</v>
      </c>
      <c r="S3850">
        <v>10</v>
      </c>
      <c r="T3850">
        <v>10</v>
      </c>
      <c r="U3850">
        <v>7</v>
      </c>
      <c r="V3850" t="s">
        <v>122</v>
      </c>
      <c r="X3850">
        <v>5</v>
      </c>
      <c r="Y3850" t="s">
        <v>69</v>
      </c>
      <c r="AB3850">
        <v>5</v>
      </c>
      <c r="AE3850" s="16"/>
      <c r="AF3850" s="16"/>
      <c r="AG3850" s="16"/>
      <c r="AH3850" s="16"/>
      <c r="AI3850" s="16"/>
      <c r="AJ3850" s="16"/>
      <c r="AL3850" s="16"/>
      <c r="AM3850" s="16"/>
      <c r="AN3850" s="16"/>
      <c r="AO3850" s="16"/>
      <c r="AP3850" s="16"/>
      <c r="AQ3850" s="16"/>
      <c r="AR3850" s="16"/>
      <c r="AS3850" s="16"/>
      <c r="AT3850" s="16"/>
      <c r="AU3850">
        <v>0</v>
      </c>
      <c r="AV3850">
        <v>1</v>
      </c>
      <c r="AW3850">
        <v>1</v>
      </c>
      <c r="AX3850">
        <v>0</v>
      </c>
      <c r="AY3850">
        <v>0</v>
      </c>
      <c r="AZ3850">
        <v>0</v>
      </c>
    </row>
    <row r="3851" spans="1:52" x14ac:dyDescent="0.35">
      <c r="A3851">
        <v>19798</v>
      </c>
      <c r="B3851" t="s">
        <v>69</v>
      </c>
      <c r="C3851" t="s">
        <v>74</v>
      </c>
      <c r="D3851" t="s">
        <v>68</v>
      </c>
      <c r="E3851" t="s">
        <v>78</v>
      </c>
      <c r="F3851" t="s">
        <v>208</v>
      </c>
      <c r="G3851" t="s">
        <v>94</v>
      </c>
      <c r="H3851" t="s">
        <v>98</v>
      </c>
      <c r="I3851" t="s">
        <v>199</v>
      </c>
      <c r="J3851" t="s">
        <v>111</v>
      </c>
      <c r="K3851" t="s">
        <v>202</v>
      </c>
      <c r="L3851">
        <v>2</v>
      </c>
      <c r="X3851" s="16"/>
      <c r="Y3851" t="s">
        <v>68</v>
      </c>
      <c r="Z3851">
        <v>4</v>
      </c>
      <c r="AA3851">
        <v>3</v>
      </c>
      <c r="AB3851">
        <v>2</v>
      </c>
      <c r="AC3851">
        <v>4</v>
      </c>
      <c r="AD3851" t="s">
        <v>128</v>
      </c>
      <c r="AE3851" s="16">
        <v>4</v>
      </c>
      <c r="AF3851" s="16">
        <v>2</v>
      </c>
      <c r="AG3851" s="16">
        <v>5</v>
      </c>
      <c r="AH3851" s="16">
        <v>4</v>
      </c>
      <c r="AI3851" s="16">
        <v>1</v>
      </c>
      <c r="AJ3851" s="16"/>
      <c r="AK3851">
        <v>5</v>
      </c>
      <c r="AL3851" s="16">
        <v>4</v>
      </c>
      <c r="AM3851" s="16">
        <v>7</v>
      </c>
      <c r="AN3851" s="16">
        <v>7</v>
      </c>
      <c r="AO3851" s="16">
        <v>8</v>
      </c>
      <c r="AP3851" s="16">
        <v>5</v>
      </c>
      <c r="AQ3851" s="16">
        <v>3</v>
      </c>
      <c r="AR3851" s="16">
        <v>2</v>
      </c>
      <c r="AS3851" s="16">
        <v>4</v>
      </c>
      <c r="AT3851" s="16">
        <v>1</v>
      </c>
      <c r="AU3851">
        <v>1</v>
      </c>
      <c r="AV3851">
        <v>0</v>
      </c>
      <c r="AW3851">
        <v>0</v>
      </c>
      <c r="AX3851">
        <v>0</v>
      </c>
      <c r="AY3851">
        <v>0</v>
      </c>
      <c r="AZ3851">
        <v>0</v>
      </c>
    </row>
    <row r="3852" spans="1:52" x14ac:dyDescent="0.35">
      <c r="A3852">
        <v>19800</v>
      </c>
      <c r="B3852" t="s">
        <v>69</v>
      </c>
      <c r="C3852" t="s">
        <v>74</v>
      </c>
      <c r="D3852" t="s">
        <v>68</v>
      </c>
      <c r="E3852" t="s">
        <v>80</v>
      </c>
      <c r="F3852" t="s">
        <v>198</v>
      </c>
      <c r="G3852" t="s">
        <v>95</v>
      </c>
      <c r="H3852" t="s">
        <v>97</v>
      </c>
      <c r="I3852" t="s">
        <v>199</v>
      </c>
      <c r="J3852" t="s">
        <v>111</v>
      </c>
      <c r="K3852" t="s">
        <v>204</v>
      </c>
      <c r="L3852">
        <v>6</v>
      </c>
      <c r="X3852" s="16"/>
      <c r="Y3852" t="s">
        <v>68</v>
      </c>
      <c r="Z3852">
        <v>7</v>
      </c>
      <c r="AA3852">
        <v>2</v>
      </c>
      <c r="AB3852">
        <v>2</v>
      </c>
      <c r="AC3852">
        <v>4</v>
      </c>
      <c r="AD3852" t="s">
        <v>128</v>
      </c>
      <c r="AE3852" s="16">
        <v>4</v>
      </c>
      <c r="AF3852" s="16">
        <v>3</v>
      </c>
      <c r="AG3852" s="16">
        <v>4</v>
      </c>
      <c r="AH3852" s="16">
        <v>4</v>
      </c>
      <c r="AI3852" s="16">
        <v>2</v>
      </c>
      <c r="AJ3852" s="16"/>
      <c r="AK3852">
        <v>8</v>
      </c>
      <c r="AL3852" s="16">
        <v>10</v>
      </c>
      <c r="AM3852" s="16">
        <v>7</v>
      </c>
      <c r="AN3852" s="16">
        <v>10</v>
      </c>
      <c r="AO3852" s="16">
        <v>8</v>
      </c>
      <c r="AP3852" s="16">
        <v>10</v>
      </c>
      <c r="AQ3852" s="16">
        <v>1</v>
      </c>
      <c r="AR3852" s="16">
        <v>4</v>
      </c>
      <c r="AS3852" s="16">
        <v>2</v>
      </c>
      <c r="AT3852" s="16">
        <v>3</v>
      </c>
      <c r="AU3852">
        <v>1</v>
      </c>
      <c r="AV3852">
        <v>0</v>
      </c>
      <c r="AW3852">
        <v>0</v>
      </c>
      <c r="AX3852">
        <v>0</v>
      </c>
      <c r="AY3852">
        <v>0</v>
      </c>
      <c r="AZ3852">
        <v>0</v>
      </c>
    </row>
    <row r="3853" spans="1:52" x14ac:dyDescent="0.35">
      <c r="A3853">
        <v>19803</v>
      </c>
      <c r="B3853" t="s">
        <v>69</v>
      </c>
      <c r="C3853" t="s">
        <v>74</v>
      </c>
      <c r="D3853" t="s">
        <v>68</v>
      </c>
      <c r="E3853" t="s">
        <v>82</v>
      </c>
      <c r="F3853" t="s">
        <v>208</v>
      </c>
      <c r="G3853" t="s">
        <v>95</v>
      </c>
      <c r="H3853" t="s">
        <v>98</v>
      </c>
      <c r="I3853" t="s">
        <v>205</v>
      </c>
      <c r="J3853" t="s">
        <v>111</v>
      </c>
      <c r="K3853" t="s">
        <v>116</v>
      </c>
      <c r="L3853">
        <v>8</v>
      </c>
      <c r="X3853" s="16"/>
      <c r="Y3853" t="s">
        <v>69</v>
      </c>
      <c r="AB3853">
        <v>4</v>
      </c>
      <c r="AE3853" s="16"/>
      <c r="AF3853" s="16"/>
      <c r="AG3853" s="16"/>
      <c r="AH3853" s="16"/>
      <c r="AI3853" s="16"/>
      <c r="AJ3853" s="16"/>
      <c r="AK3853">
        <v>9</v>
      </c>
      <c r="AL3853" s="16">
        <v>10</v>
      </c>
      <c r="AM3853" s="16">
        <v>9</v>
      </c>
      <c r="AN3853" s="16">
        <v>8</v>
      </c>
      <c r="AO3853" s="16">
        <v>7</v>
      </c>
      <c r="AP3853" s="16">
        <v>10</v>
      </c>
      <c r="AQ3853" s="16">
        <v>2</v>
      </c>
      <c r="AR3853" s="16">
        <v>1</v>
      </c>
      <c r="AS3853" s="16">
        <v>4</v>
      </c>
      <c r="AT3853" s="16">
        <v>3</v>
      </c>
      <c r="AU3853">
        <v>1</v>
      </c>
      <c r="AV3853">
        <v>0</v>
      </c>
      <c r="AW3853">
        <v>1</v>
      </c>
      <c r="AX3853">
        <v>0</v>
      </c>
      <c r="AY3853">
        <v>0</v>
      </c>
      <c r="AZ3853">
        <v>0</v>
      </c>
    </row>
    <row r="3854" spans="1:52" x14ac:dyDescent="0.35">
      <c r="A3854">
        <v>19809</v>
      </c>
      <c r="B3854" t="s">
        <v>69</v>
      </c>
      <c r="C3854" t="s">
        <v>74</v>
      </c>
      <c r="D3854" t="s">
        <v>68</v>
      </c>
      <c r="E3854" t="s">
        <v>75</v>
      </c>
      <c r="F3854" t="s">
        <v>196</v>
      </c>
      <c r="G3854" t="s">
        <v>95</v>
      </c>
      <c r="H3854" t="s">
        <v>97</v>
      </c>
      <c r="I3854" t="s">
        <v>203</v>
      </c>
      <c r="J3854" t="s">
        <v>111</v>
      </c>
      <c r="K3854" t="s">
        <v>202</v>
      </c>
      <c r="L3854">
        <v>9</v>
      </c>
      <c r="X3854" s="16"/>
      <c r="Y3854" t="s">
        <v>69</v>
      </c>
      <c r="AB3854">
        <v>5</v>
      </c>
      <c r="AE3854" s="16"/>
      <c r="AF3854" s="16"/>
      <c r="AG3854" s="16"/>
      <c r="AH3854" s="16"/>
      <c r="AI3854" s="16"/>
      <c r="AJ3854" s="16"/>
      <c r="AK3854">
        <v>10</v>
      </c>
      <c r="AL3854" s="16">
        <v>10</v>
      </c>
      <c r="AM3854" s="16">
        <v>9</v>
      </c>
      <c r="AN3854" s="16">
        <v>8</v>
      </c>
      <c r="AO3854" s="16">
        <v>10</v>
      </c>
      <c r="AP3854" s="16">
        <v>9</v>
      </c>
      <c r="AQ3854" s="16">
        <v>2</v>
      </c>
      <c r="AR3854" s="16">
        <v>3</v>
      </c>
      <c r="AS3854" s="16">
        <v>1</v>
      </c>
      <c r="AT3854" s="16">
        <v>4</v>
      </c>
      <c r="AU3854">
        <v>1</v>
      </c>
      <c r="AV3854">
        <v>0</v>
      </c>
      <c r="AW3854">
        <v>0</v>
      </c>
      <c r="AX3854">
        <v>0</v>
      </c>
      <c r="AY3854">
        <v>1</v>
      </c>
      <c r="AZ3854">
        <v>0</v>
      </c>
    </row>
    <row r="3855" spans="1:52" x14ac:dyDescent="0.35">
      <c r="A3855">
        <v>19811</v>
      </c>
      <c r="B3855" t="s">
        <v>69</v>
      </c>
      <c r="C3855" t="s">
        <v>74</v>
      </c>
      <c r="D3855" t="s">
        <v>68</v>
      </c>
      <c r="E3855" t="s">
        <v>77</v>
      </c>
      <c r="F3855" t="s">
        <v>198</v>
      </c>
      <c r="G3855" t="s">
        <v>95</v>
      </c>
      <c r="H3855" t="s">
        <v>97</v>
      </c>
      <c r="I3855" t="s">
        <v>199</v>
      </c>
      <c r="J3855" t="s">
        <v>111</v>
      </c>
      <c r="K3855" t="s">
        <v>202</v>
      </c>
      <c r="L3855">
        <v>6</v>
      </c>
      <c r="X3855" s="16"/>
      <c r="Y3855" t="s">
        <v>69</v>
      </c>
      <c r="AB3855">
        <v>3</v>
      </c>
      <c r="AE3855" s="16"/>
      <c r="AF3855" s="16"/>
      <c r="AG3855" s="16"/>
      <c r="AH3855" s="16"/>
      <c r="AI3855" s="16"/>
      <c r="AJ3855" s="16"/>
      <c r="AK3855">
        <v>8</v>
      </c>
      <c r="AL3855" s="16">
        <v>10</v>
      </c>
      <c r="AM3855" s="16">
        <v>7</v>
      </c>
      <c r="AN3855" s="16">
        <v>7</v>
      </c>
      <c r="AO3855" s="16">
        <v>7</v>
      </c>
      <c r="AP3855" s="16">
        <v>8</v>
      </c>
      <c r="AQ3855" s="16">
        <v>2</v>
      </c>
      <c r="AR3855" s="16">
        <v>4</v>
      </c>
      <c r="AS3855" s="16">
        <v>1</v>
      </c>
      <c r="AT3855" s="16">
        <v>3</v>
      </c>
      <c r="AU3855">
        <v>0</v>
      </c>
      <c r="AV3855">
        <v>0</v>
      </c>
      <c r="AW3855">
        <v>1</v>
      </c>
      <c r="AX3855">
        <v>0</v>
      </c>
      <c r="AY3855">
        <v>0</v>
      </c>
      <c r="AZ3855">
        <v>0</v>
      </c>
    </row>
    <row r="3856" spans="1:52" x14ac:dyDescent="0.35">
      <c r="A3856">
        <v>19815</v>
      </c>
      <c r="B3856" t="s">
        <v>69</v>
      </c>
      <c r="C3856" t="s">
        <v>74</v>
      </c>
      <c r="D3856" t="s">
        <v>68</v>
      </c>
      <c r="E3856" t="s">
        <v>79</v>
      </c>
      <c r="F3856" t="s">
        <v>208</v>
      </c>
      <c r="G3856" t="s">
        <v>96</v>
      </c>
      <c r="H3856" t="s">
        <v>99</v>
      </c>
      <c r="I3856" t="s">
        <v>209</v>
      </c>
      <c r="J3856" t="s">
        <v>111</v>
      </c>
      <c r="K3856" t="s">
        <v>204</v>
      </c>
      <c r="L3856">
        <v>9</v>
      </c>
      <c r="X3856" s="16"/>
      <c r="Y3856" t="s">
        <v>69</v>
      </c>
      <c r="AB3856">
        <v>4</v>
      </c>
      <c r="AE3856" s="16"/>
      <c r="AF3856" s="16"/>
      <c r="AG3856" s="16"/>
      <c r="AH3856" s="16"/>
      <c r="AI3856" s="16"/>
      <c r="AJ3856" s="16"/>
      <c r="AK3856">
        <v>9</v>
      </c>
      <c r="AL3856" s="16">
        <v>10</v>
      </c>
      <c r="AM3856" s="16">
        <v>8</v>
      </c>
      <c r="AN3856" s="16">
        <v>8</v>
      </c>
      <c r="AO3856" s="16">
        <v>10</v>
      </c>
      <c r="AP3856" s="16">
        <v>9</v>
      </c>
      <c r="AQ3856" s="16">
        <v>3</v>
      </c>
      <c r="AR3856" s="16">
        <v>1</v>
      </c>
      <c r="AS3856" s="16">
        <v>2</v>
      </c>
      <c r="AT3856" s="16">
        <v>4</v>
      </c>
      <c r="AU3856">
        <v>1</v>
      </c>
      <c r="AV3856">
        <v>0</v>
      </c>
      <c r="AW3856">
        <v>1</v>
      </c>
      <c r="AX3856">
        <v>0</v>
      </c>
      <c r="AY3856">
        <v>0</v>
      </c>
      <c r="AZ3856">
        <v>0</v>
      </c>
    </row>
    <row r="3857" spans="1:52" x14ac:dyDescent="0.35">
      <c r="A3857">
        <v>19816</v>
      </c>
      <c r="B3857" t="s">
        <v>69</v>
      </c>
      <c r="C3857" t="s">
        <v>74</v>
      </c>
      <c r="D3857" t="s">
        <v>68</v>
      </c>
      <c r="E3857" t="s">
        <v>81</v>
      </c>
      <c r="F3857" t="s">
        <v>208</v>
      </c>
      <c r="G3857" t="s">
        <v>94</v>
      </c>
      <c r="H3857" t="s">
        <v>99</v>
      </c>
      <c r="I3857" t="s">
        <v>201</v>
      </c>
      <c r="J3857" t="s">
        <v>111</v>
      </c>
      <c r="K3857" t="s">
        <v>202</v>
      </c>
      <c r="L3857">
        <v>10</v>
      </c>
      <c r="X3857" s="16"/>
      <c r="Y3857" t="s">
        <v>68</v>
      </c>
      <c r="Z3857">
        <v>9</v>
      </c>
      <c r="AA3857">
        <v>5</v>
      </c>
      <c r="AB3857">
        <v>5</v>
      </c>
      <c r="AC3857">
        <v>8</v>
      </c>
      <c r="AD3857" t="s">
        <v>128</v>
      </c>
      <c r="AE3857" s="16">
        <v>4</v>
      </c>
      <c r="AF3857" s="16">
        <v>5</v>
      </c>
      <c r="AG3857" s="16">
        <v>4</v>
      </c>
      <c r="AH3857" s="16">
        <v>5</v>
      </c>
      <c r="AI3857" s="16">
        <v>1</v>
      </c>
      <c r="AJ3857" s="16"/>
      <c r="AK3857">
        <v>10</v>
      </c>
      <c r="AL3857" s="16">
        <v>10</v>
      </c>
      <c r="AM3857" s="16">
        <v>7</v>
      </c>
      <c r="AN3857" s="16">
        <v>10</v>
      </c>
      <c r="AO3857" s="16">
        <v>8</v>
      </c>
      <c r="AP3857" s="16">
        <v>9</v>
      </c>
      <c r="AQ3857" s="16">
        <v>3</v>
      </c>
      <c r="AR3857" s="16">
        <v>2</v>
      </c>
      <c r="AS3857" s="16">
        <v>1</v>
      </c>
      <c r="AT3857" s="16">
        <v>4</v>
      </c>
      <c r="AU3857">
        <v>0</v>
      </c>
      <c r="AV3857">
        <v>1</v>
      </c>
      <c r="AW3857">
        <v>1</v>
      </c>
      <c r="AX3857">
        <v>1</v>
      </c>
      <c r="AY3857">
        <v>1</v>
      </c>
      <c r="AZ3857">
        <v>0</v>
      </c>
    </row>
    <row r="3858" spans="1:52" x14ac:dyDescent="0.35">
      <c r="A3858">
        <v>19819</v>
      </c>
      <c r="B3858" t="s">
        <v>69</v>
      </c>
      <c r="C3858" t="s">
        <v>74</v>
      </c>
      <c r="D3858" t="s">
        <v>68</v>
      </c>
      <c r="E3858" t="s">
        <v>86</v>
      </c>
      <c r="F3858" t="s">
        <v>198</v>
      </c>
      <c r="G3858" t="s">
        <v>93</v>
      </c>
      <c r="H3858" t="s">
        <v>99</v>
      </c>
      <c r="I3858" t="s">
        <v>197</v>
      </c>
      <c r="J3858" t="s">
        <v>111</v>
      </c>
      <c r="K3858" t="s">
        <v>116</v>
      </c>
      <c r="L3858">
        <v>9</v>
      </c>
      <c r="X3858" s="16"/>
      <c r="Y3858" t="s">
        <v>69</v>
      </c>
      <c r="AB3858">
        <v>5</v>
      </c>
      <c r="AE3858" s="16"/>
      <c r="AF3858" s="16"/>
      <c r="AG3858" s="16"/>
      <c r="AH3858" s="16"/>
      <c r="AI3858" s="16"/>
      <c r="AJ3858" s="16"/>
      <c r="AK3858">
        <v>10</v>
      </c>
      <c r="AL3858" s="16">
        <v>10</v>
      </c>
      <c r="AM3858" s="16">
        <v>9</v>
      </c>
      <c r="AN3858" s="16">
        <v>8</v>
      </c>
      <c r="AO3858" s="16">
        <v>10</v>
      </c>
      <c r="AP3858" s="16">
        <v>10</v>
      </c>
      <c r="AQ3858" s="16">
        <v>4</v>
      </c>
      <c r="AR3858" s="16">
        <v>2</v>
      </c>
      <c r="AS3858" s="16">
        <v>3</v>
      </c>
      <c r="AT3858" s="16">
        <v>1</v>
      </c>
      <c r="AU3858">
        <v>1</v>
      </c>
      <c r="AV3858">
        <v>0</v>
      </c>
      <c r="AW3858">
        <v>0</v>
      </c>
      <c r="AX3858">
        <v>0</v>
      </c>
      <c r="AY3858">
        <v>0</v>
      </c>
      <c r="AZ3858">
        <v>0</v>
      </c>
    </row>
    <row r="3859" spans="1:52" x14ac:dyDescent="0.35">
      <c r="A3859">
        <v>19821</v>
      </c>
      <c r="B3859" t="s">
        <v>69</v>
      </c>
      <c r="C3859" t="s">
        <v>74</v>
      </c>
      <c r="D3859" t="s">
        <v>68</v>
      </c>
      <c r="E3859" t="s">
        <v>79</v>
      </c>
      <c r="F3859" t="s">
        <v>198</v>
      </c>
      <c r="G3859" t="s">
        <v>96</v>
      </c>
      <c r="H3859" t="s">
        <v>98</v>
      </c>
      <c r="I3859" t="s">
        <v>206</v>
      </c>
      <c r="J3859" t="s">
        <v>111</v>
      </c>
      <c r="K3859" t="s">
        <v>204</v>
      </c>
      <c r="L3859">
        <v>8</v>
      </c>
      <c r="X3859" s="16"/>
      <c r="Y3859" t="s">
        <v>69</v>
      </c>
      <c r="AB3859">
        <v>4</v>
      </c>
      <c r="AE3859" s="16"/>
      <c r="AF3859" s="16"/>
      <c r="AG3859" s="16"/>
      <c r="AH3859" s="16"/>
      <c r="AI3859" s="16"/>
      <c r="AJ3859" s="16"/>
      <c r="AK3859">
        <v>10</v>
      </c>
      <c r="AL3859" s="16">
        <v>10</v>
      </c>
      <c r="AM3859" s="16">
        <v>8</v>
      </c>
      <c r="AN3859" s="16">
        <v>10</v>
      </c>
      <c r="AO3859" s="16">
        <v>7</v>
      </c>
      <c r="AP3859" s="16">
        <v>8</v>
      </c>
      <c r="AQ3859" s="16">
        <v>3</v>
      </c>
      <c r="AR3859" s="16">
        <v>4</v>
      </c>
      <c r="AS3859" s="16">
        <v>1</v>
      </c>
      <c r="AT3859" s="16">
        <v>2</v>
      </c>
      <c r="AU3859">
        <v>1</v>
      </c>
      <c r="AV3859">
        <v>0</v>
      </c>
      <c r="AW3859">
        <v>1</v>
      </c>
      <c r="AX3859">
        <v>1</v>
      </c>
      <c r="AY3859">
        <v>0</v>
      </c>
      <c r="AZ3859">
        <v>0</v>
      </c>
    </row>
    <row r="3860" spans="1:52" x14ac:dyDescent="0.35">
      <c r="A3860">
        <v>19825</v>
      </c>
      <c r="B3860" t="s">
        <v>69</v>
      </c>
      <c r="C3860" t="s">
        <v>74</v>
      </c>
      <c r="D3860" t="s">
        <v>68</v>
      </c>
      <c r="E3860" t="s">
        <v>84</v>
      </c>
      <c r="F3860" t="s">
        <v>198</v>
      </c>
      <c r="G3860" t="s">
        <v>95</v>
      </c>
      <c r="H3860" t="s">
        <v>98</v>
      </c>
      <c r="I3860" t="s">
        <v>203</v>
      </c>
      <c r="J3860" t="s">
        <v>111</v>
      </c>
      <c r="K3860" t="s">
        <v>204</v>
      </c>
      <c r="L3860">
        <v>6</v>
      </c>
      <c r="X3860" s="16"/>
      <c r="Y3860" t="s">
        <v>69</v>
      </c>
      <c r="AB3860">
        <v>4</v>
      </c>
      <c r="AE3860" s="16"/>
      <c r="AF3860" s="16"/>
      <c r="AG3860" s="16"/>
      <c r="AH3860" s="16"/>
      <c r="AI3860" s="16"/>
      <c r="AJ3860" s="16"/>
      <c r="AK3860">
        <v>8</v>
      </c>
      <c r="AL3860" s="16">
        <v>8</v>
      </c>
      <c r="AM3860" s="16">
        <v>7</v>
      </c>
      <c r="AN3860" s="16">
        <v>9</v>
      </c>
      <c r="AO3860" s="16">
        <v>10</v>
      </c>
      <c r="AP3860" s="16">
        <v>8</v>
      </c>
      <c r="AQ3860" s="16">
        <v>1</v>
      </c>
      <c r="AR3860" s="16">
        <v>2</v>
      </c>
      <c r="AS3860" s="16">
        <v>4</v>
      </c>
      <c r="AT3860" s="16">
        <v>3</v>
      </c>
      <c r="AU3860">
        <v>0</v>
      </c>
      <c r="AV3860">
        <v>0</v>
      </c>
      <c r="AW3860">
        <v>1</v>
      </c>
      <c r="AX3860">
        <v>1</v>
      </c>
      <c r="AY3860">
        <v>0</v>
      </c>
      <c r="AZ3860">
        <v>0</v>
      </c>
    </row>
    <row r="3861" spans="1:52" x14ac:dyDescent="0.35">
      <c r="A3861">
        <v>19827</v>
      </c>
      <c r="B3861" t="s">
        <v>69</v>
      </c>
      <c r="C3861" t="s">
        <v>74</v>
      </c>
      <c r="D3861" t="s">
        <v>68</v>
      </c>
      <c r="E3861" t="s">
        <v>82</v>
      </c>
      <c r="F3861" t="s">
        <v>200</v>
      </c>
      <c r="G3861" t="s">
        <v>94</v>
      </c>
      <c r="H3861" t="s">
        <v>98</v>
      </c>
      <c r="I3861" t="s">
        <v>199</v>
      </c>
      <c r="J3861" t="s">
        <v>111</v>
      </c>
      <c r="K3861" t="s">
        <v>202</v>
      </c>
      <c r="L3861">
        <v>9</v>
      </c>
      <c r="X3861" s="16"/>
      <c r="Y3861" t="s">
        <v>68</v>
      </c>
      <c r="Z3861">
        <v>7</v>
      </c>
      <c r="AA3861">
        <v>2</v>
      </c>
      <c r="AB3861">
        <v>4</v>
      </c>
      <c r="AC3861">
        <v>9</v>
      </c>
      <c r="AD3861" t="s">
        <v>128</v>
      </c>
      <c r="AE3861" s="16">
        <v>5</v>
      </c>
      <c r="AF3861" s="16">
        <v>4</v>
      </c>
      <c r="AG3861" s="16">
        <v>4</v>
      </c>
      <c r="AH3861" s="16">
        <v>4</v>
      </c>
      <c r="AI3861" s="16">
        <v>2</v>
      </c>
      <c r="AJ3861" s="16"/>
      <c r="AK3861">
        <v>8</v>
      </c>
      <c r="AL3861" s="16">
        <v>10</v>
      </c>
      <c r="AM3861" s="16">
        <v>7</v>
      </c>
      <c r="AN3861" s="16">
        <v>9</v>
      </c>
      <c r="AO3861" s="16">
        <v>9</v>
      </c>
      <c r="AP3861" s="16">
        <v>9</v>
      </c>
      <c r="AQ3861" s="16">
        <v>2</v>
      </c>
      <c r="AR3861" s="16">
        <v>1</v>
      </c>
      <c r="AS3861" s="16">
        <v>3</v>
      </c>
      <c r="AT3861" s="16">
        <v>4</v>
      </c>
      <c r="AU3861">
        <v>1</v>
      </c>
      <c r="AV3861">
        <v>0</v>
      </c>
      <c r="AW3861">
        <v>0</v>
      </c>
      <c r="AX3861">
        <v>0</v>
      </c>
      <c r="AY3861">
        <v>0</v>
      </c>
      <c r="AZ3861">
        <v>0</v>
      </c>
    </row>
    <row r="3862" spans="1:52" x14ac:dyDescent="0.35">
      <c r="A3862">
        <v>19829</v>
      </c>
      <c r="B3862" t="s">
        <v>69</v>
      </c>
      <c r="C3862" t="s">
        <v>74</v>
      </c>
      <c r="D3862" t="s">
        <v>68</v>
      </c>
      <c r="E3862" t="s">
        <v>84</v>
      </c>
      <c r="F3862" t="s">
        <v>198</v>
      </c>
      <c r="G3862" t="s">
        <v>96</v>
      </c>
      <c r="H3862" t="s">
        <v>98</v>
      </c>
      <c r="I3862" t="s">
        <v>206</v>
      </c>
      <c r="J3862" t="s">
        <v>110</v>
      </c>
      <c r="K3862" t="s">
        <v>116</v>
      </c>
      <c r="L3862">
        <v>9</v>
      </c>
      <c r="P3862">
        <v>9</v>
      </c>
      <c r="Q3862">
        <v>7</v>
      </c>
      <c r="R3862">
        <v>10</v>
      </c>
      <c r="S3862">
        <v>9</v>
      </c>
      <c r="T3862">
        <v>8</v>
      </c>
      <c r="U3862">
        <v>7</v>
      </c>
      <c r="V3862" t="s">
        <v>123</v>
      </c>
      <c r="X3862">
        <v>5</v>
      </c>
      <c r="Y3862" t="s">
        <v>68</v>
      </c>
      <c r="Z3862">
        <v>10</v>
      </c>
      <c r="AA3862">
        <v>4</v>
      </c>
      <c r="AB3862">
        <v>5</v>
      </c>
      <c r="AC3862">
        <v>10</v>
      </c>
      <c r="AD3862" t="s">
        <v>128</v>
      </c>
      <c r="AE3862" s="16">
        <v>5</v>
      </c>
      <c r="AF3862" s="16">
        <v>5</v>
      </c>
      <c r="AG3862" s="16">
        <v>5</v>
      </c>
      <c r="AH3862" s="16">
        <v>4</v>
      </c>
      <c r="AI3862" s="16">
        <v>3</v>
      </c>
      <c r="AJ3862" s="16"/>
      <c r="AL3862" s="16"/>
      <c r="AM3862" s="16"/>
      <c r="AN3862" s="16"/>
      <c r="AO3862" s="16"/>
      <c r="AP3862" s="16"/>
      <c r="AQ3862" s="16"/>
      <c r="AR3862" s="16"/>
      <c r="AS3862" s="16"/>
      <c r="AT3862" s="16"/>
      <c r="AU3862">
        <v>1</v>
      </c>
      <c r="AV3862">
        <v>0</v>
      </c>
      <c r="AW3862">
        <v>0</v>
      </c>
      <c r="AX3862">
        <v>1</v>
      </c>
      <c r="AY3862">
        <v>0</v>
      </c>
      <c r="AZ3862">
        <v>0</v>
      </c>
    </row>
    <row r="3863" spans="1:52" x14ac:dyDescent="0.35">
      <c r="A3863">
        <v>19830</v>
      </c>
      <c r="B3863" t="s">
        <v>69</v>
      </c>
      <c r="C3863" t="s">
        <v>74</v>
      </c>
      <c r="D3863" t="s">
        <v>68</v>
      </c>
      <c r="E3863" t="s">
        <v>79</v>
      </c>
      <c r="F3863" t="s">
        <v>208</v>
      </c>
      <c r="G3863" t="s">
        <v>96</v>
      </c>
      <c r="H3863" t="s">
        <v>98</v>
      </c>
      <c r="I3863" t="s">
        <v>207</v>
      </c>
      <c r="J3863" t="s">
        <v>111</v>
      </c>
      <c r="K3863" t="s">
        <v>202</v>
      </c>
      <c r="L3863">
        <v>10</v>
      </c>
      <c r="X3863" s="16"/>
      <c r="Y3863" t="s">
        <v>69</v>
      </c>
      <c r="AB3863">
        <v>4</v>
      </c>
      <c r="AE3863" s="16"/>
      <c r="AF3863" s="16"/>
      <c r="AG3863" s="16"/>
      <c r="AH3863" s="16"/>
      <c r="AI3863" s="16"/>
      <c r="AJ3863" s="16"/>
      <c r="AK3863">
        <v>8</v>
      </c>
      <c r="AL3863" s="16">
        <v>10</v>
      </c>
      <c r="AM3863" s="16">
        <v>7</v>
      </c>
      <c r="AN3863" s="16">
        <v>10</v>
      </c>
      <c r="AO3863" s="16">
        <v>9</v>
      </c>
      <c r="AP3863" s="16">
        <v>9</v>
      </c>
      <c r="AQ3863" s="16">
        <v>1</v>
      </c>
      <c r="AR3863" s="16">
        <v>3</v>
      </c>
      <c r="AS3863" s="16">
        <v>4</v>
      </c>
      <c r="AT3863" s="16">
        <v>2</v>
      </c>
      <c r="AU3863">
        <v>0</v>
      </c>
      <c r="AV3863">
        <v>1</v>
      </c>
      <c r="AW3863">
        <v>0</v>
      </c>
      <c r="AX3863">
        <v>1</v>
      </c>
      <c r="AY3863">
        <v>0</v>
      </c>
      <c r="AZ3863">
        <v>0</v>
      </c>
    </row>
    <row r="3864" spans="1:52" x14ac:dyDescent="0.35">
      <c r="A3864">
        <v>19832</v>
      </c>
      <c r="B3864" t="s">
        <v>69</v>
      </c>
      <c r="C3864" t="s">
        <v>74</v>
      </c>
      <c r="D3864" t="s">
        <v>68</v>
      </c>
      <c r="E3864" t="s">
        <v>81</v>
      </c>
      <c r="F3864" t="s">
        <v>196</v>
      </c>
      <c r="G3864" t="s">
        <v>95</v>
      </c>
      <c r="H3864" t="s">
        <v>98</v>
      </c>
      <c r="I3864" t="s">
        <v>206</v>
      </c>
      <c r="J3864" t="s">
        <v>110</v>
      </c>
      <c r="K3864" t="s">
        <v>204</v>
      </c>
      <c r="L3864">
        <v>4</v>
      </c>
      <c r="P3864">
        <v>6</v>
      </c>
      <c r="Q3864">
        <v>7</v>
      </c>
      <c r="R3864">
        <v>6</v>
      </c>
      <c r="S3864">
        <v>5</v>
      </c>
      <c r="T3864">
        <v>5</v>
      </c>
      <c r="U3864">
        <v>7</v>
      </c>
      <c r="V3864" t="s">
        <v>123</v>
      </c>
      <c r="X3864">
        <v>3</v>
      </c>
      <c r="Y3864" t="s">
        <v>68</v>
      </c>
      <c r="Z3864">
        <v>2</v>
      </c>
      <c r="AA3864">
        <v>2</v>
      </c>
      <c r="AB3864">
        <v>3</v>
      </c>
      <c r="AC3864">
        <v>6</v>
      </c>
      <c r="AD3864" t="s">
        <v>128</v>
      </c>
      <c r="AE3864" s="16">
        <v>4</v>
      </c>
      <c r="AF3864" s="16">
        <v>3</v>
      </c>
      <c r="AG3864" s="16">
        <v>4</v>
      </c>
      <c r="AH3864" s="16">
        <v>3</v>
      </c>
      <c r="AI3864" s="16">
        <v>2</v>
      </c>
      <c r="AJ3864" s="16"/>
      <c r="AL3864" s="16"/>
      <c r="AM3864" s="16"/>
      <c r="AN3864" s="16"/>
      <c r="AO3864" s="16"/>
      <c r="AP3864" s="16"/>
      <c r="AQ3864" s="16"/>
      <c r="AR3864" s="16"/>
      <c r="AS3864" s="16"/>
      <c r="AT3864" s="16"/>
      <c r="AU3864">
        <v>1</v>
      </c>
      <c r="AV3864">
        <v>0</v>
      </c>
      <c r="AW3864">
        <v>1</v>
      </c>
      <c r="AX3864">
        <v>1</v>
      </c>
      <c r="AY3864">
        <v>0</v>
      </c>
      <c r="AZ3864">
        <v>0</v>
      </c>
    </row>
    <row r="3865" spans="1:52" x14ac:dyDescent="0.35">
      <c r="A3865">
        <v>19833</v>
      </c>
      <c r="B3865" t="s">
        <v>69</v>
      </c>
      <c r="C3865" t="s">
        <v>74</v>
      </c>
      <c r="D3865" t="s">
        <v>68</v>
      </c>
      <c r="E3865" t="s">
        <v>85</v>
      </c>
      <c r="F3865" t="s">
        <v>208</v>
      </c>
      <c r="G3865" t="s">
        <v>94</v>
      </c>
      <c r="H3865" t="s">
        <v>99</v>
      </c>
      <c r="I3865" t="s">
        <v>199</v>
      </c>
      <c r="J3865" t="s">
        <v>111</v>
      </c>
      <c r="K3865" t="s">
        <v>116</v>
      </c>
      <c r="L3865">
        <v>6</v>
      </c>
      <c r="X3865" s="16"/>
      <c r="Y3865" t="s">
        <v>68</v>
      </c>
      <c r="Z3865">
        <v>5</v>
      </c>
      <c r="AA3865">
        <v>3</v>
      </c>
      <c r="AB3865">
        <v>3</v>
      </c>
      <c r="AC3865">
        <v>7</v>
      </c>
      <c r="AD3865" t="s">
        <v>128</v>
      </c>
      <c r="AE3865" s="16">
        <v>5</v>
      </c>
      <c r="AF3865" s="16">
        <v>2</v>
      </c>
      <c r="AG3865" s="16">
        <v>5</v>
      </c>
      <c r="AH3865" s="16">
        <v>5</v>
      </c>
      <c r="AI3865" s="16">
        <v>4</v>
      </c>
      <c r="AJ3865" s="16"/>
      <c r="AK3865">
        <v>7</v>
      </c>
      <c r="AL3865" s="16">
        <v>10</v>
      </c>
      <c r="AM3865" s="16">
        <v>7</v>
      </c>
      <c r="AN3865" s="16">
        <v>7</v>
      </c>
      <c r="AO3865" s="16">
        <v>9</v>
      </c>
      <c r="AP3865" s="16">
        <v>9</v>
      </c>
      <c r="AQ3865" s="16">
        <v>2</v>
      </c>
      <c r="AR3865" s="16">
        <v>1</v>
      </c>
      <c r="AS3865" s="16">
        <v>3</v>
      </c>
      <c r="AT3865" s="16">
        <v>4</v>
      </c>
      <c r="AU3865">
        <v>0</v>
      </c>
      <c r="AV3865">
        <v>0</v>
      </c>
      <c r="AW3865">
        <v>0</v>
      </c>
      <c r="AX3865">
        <v>0</v>
      </c>
      <c r="AY3865">
        <v>1</v>
      </c>
      <c r="AZ3865">
        <v>0</v>
      </c>
    </row>
    <row r="3866" spans="1:52" x14ac:dyDescent="0.35">
      <c r="A3866">
        <v>19834</v>
      </c>
      <c r="B3866" t="s">
        <v>69</v>
      </c>
      <c r="C3866" t="s">
        <v>74</v>
      </c>
      <c r="D3866" t="s">
        <v>68</v>
      </c>
      <c r="E3866" t="s">
        <v>76</v>
      </c>
      <c r="F3866" t="s">
        <v>196</v>
      </c>
      <c r="G3866" t="s">
        <v>95</v>
      </c>
      <c r="H3866" t="s">
        <v>99</v>
      </c>
      <c r="I3866" t="s">
        <v>197</v>
      </c>
      <c r="J3866" t="s">
        <v>110</v>
      </c>
      <c r="K3866" t="s">
        <v>202</v>
      </c>
      <c r="L3866">
        <v>9</v>
      </c>
      <c r="P3866">
        <v>7</v>
      </c>
      <c r="Q3866">
        <v>4</v>
      </c>
      <c r="R3866">
        <v>5</v>
      </c>
      <c r="S3866">
        <v>9</v>
      </c>
      <c r="T3866">
        <v>4</v>
      </c>
      <c r="U3866">
        <v>4</v>
      </c>
      <c r="V3866" t="s">
        <v>122</v>
      </c>
      <c r="X3866">
        <v>5</v>
      </c>
      <c r="Y3866" t="s">
        <v>68</v>
      </c>
      <c r="Z3866">
        <v>10</v>
      </c>
      <c r="AA3866">
        <v>5</v>
      </c>
      <c r="AB3866">
        <v>5</v>
      </c>
      <c r="AC3866">
        <v>8</v>
      </c>
      <c r="AD3866" t="s">
        <v>128</v>
      </c>
      <c r="AE3866" s="16">
        <v>5</v>
      </c>
      <c r="AF3866" s="16">
        <v>5</v>
      </c>
      <c r="AG3866" s="16">
        <v>3</v>
      </c>
      <c r="AH3866" s="16">
        <v>4</v>
      </c>
      <c r="AI3866" s="16">
        <v>2</v>
      </c>
      <c r="AJ3866" s="16"/>
      <c r="AL3866" s="16"/>
      <c r="AM3866" s="16"/>
      <c r="AN3866" s="16"/>
      <c r="AO3866" s="16"/>
      <c r="AP3866" s="16"/>
      <c r="AQ3866" s="16"/>
      <c r="AR3866" s="16"/>
      <c r="AS3866" s="16"/>
      <c r="AT3866" s="16"/>
      <c r="AU3866">
        <v>0</v>
      </c>
      <c r="AV3866">
        <v>0</v>
      </c>
      <c r="AW3866">
        <v>1</v>
      </c>
      <c r="AX3866">
        <v>0</v>
      </c>
      <c r="AY3866">
        <v>1</v>
      </c>
      <c r="AZ3866">
        <v>0</v>
      </c>
    </row>
    <row r="3867" spans="1:52" x14ac:dyDescent="0.35">
      <c r="A3867">
        <v>19836</v>
      </c>
      <c r="B3867" t="s">
        <v>69</v>
      </c>
      <c r="C3867" t="s">
        <v>74</v>
      </c>
      <c r="D3867" t="s">
        <v>68</v>
      </c>
      <c r="E3867" t="s">
        <v>84</v>
      </c>
      <c r="F3867" t="s">
        <v>196</v>
      </c>
      <c r="G3867" t="s">
        <v>95</v>
      </c>
      <c r="H3867" t="s">
        <v>97</v>
      </c>
      <c r="I3867" t="s">
        <v>199</v>
      </c>
      <c r="J3867" t="s">
        <v>111</v>
      </c>
      <c r="K3867" t="s">
        <v>202</v>
      </c>
      <c r="L3867">
        <v>2</v>
      </c>
      <c r="X3867" s="16"/>
      <c r="Y3867" t="s">
        <v>68</v>
      </c>
      <c r="Z3867">
        <v>4</v>
      </c>
      <c r="AA3867">
        <v>3</v>
      </c>
      <c r="AB3867">
        <v>3</v>
      </c>
      <c r="AC3867">
        <v>3</v>
      </c>
      <c r="AD3867" t="s">
        <v>128</v>
      </c>
      <c r="AE3867" s="16">
        <v>5</v>
      </c>
      <c r="AF3867" s="16">
        <v>4</v>
      </c>
      <c r="AG3867" s="16">
        <v>4</v>
      </c>
      <c r="AH3867" s="16">
        <v>4</v>
      </c>
      <c r="AI3867" s="16">
        <v>2</v>
      </c>
      <c r="AJ3867" s="16"/>
      <c r="AK3867">
        <v>4</v>
      </c>
      <c r="AL3867" s="16">
        <v>5</v>
      </c>
      <c r="AM3867" s="16">
        <v>6</v>
      </c>
      <c r="AN3867" s="16">
        <v>2</v>
      </c>
      <c r="AO3867" s="16">
        <v>4</v>
      </c>
      <c r="AP3867" s="16">
        <v>3</v>
      </c>
      <c r="AQ3867" s="16">
        <v>1</v>
      </c>
      <c r="AR3867" s="16">
        <v>4</v>
      </c>
      <c r="AS3867" s="16">
        <v>2</v>
      </c>
      <c r="AT3867" s="16">
        <v>3</v>
      </c>
      <c r="AU3867">
        <v>1</v>
      </c>
      <c r="AV3867">
        <v>0</v>
      </c>
      <c r="AW3867">
        <v>0</v>
      </c>
      <c r="AX3867">
        <v>0</v>
      </c>
      <c r="AY3867">
        <v>0</v>
      </c>
      <c r="AZ3867">
        <v>0</v>
      </c>
    </row>
    <row r="3868" spans="1:52" x14ac:dyDescent="0.35">
      <c r="A3868">
        <v>19837</v>
      </c>
      <c r="B3868" t="s">
        <v>69</v>
      </c>
      <c r="C3868" t="s">
        <v>74</v>
      </c>
      <c r="D3868" t="s">
        <v>68</v>
      </c>
      <c r="E3868" t="s">
        <v>76</v>
      </c>
      <c r="F3868" t="s">
        <v>198</v>
      </c>
      <c r="G3868" t="s">
        <v>94</v>
      </c>
      <c r="H3868" t="s">
        <v>99</v>
      </c>
      <c r="I3868" t="s">
        <v>206</v>
      </c>
      <c r="J3868" t="s">
        <v>111</v>
      </c>
      <c r="K3868" t="s">
        <v>116</v>
      </c>
      <c r="L3868">
        <v>10</v>
      </c>
      <c r="X3868" s="16"/>
      <c r="Y3868" t="s">
        <v>69</v>
      </c>
      <c r="AB3868">
        <v>5</v>
      </c>
      <c r="AE3868" s="16"/>
      <c r="AF3868" s="16"/>
      <c r="AG3868" s="16"/>
      <c r="AH3868" s="16"/>
      <c r="AI3868" s="16"/>
      <c r="AJ3868" s="16"/>
      <c r="AK3868">
        <v>9</v>
      </c>
      <c r="AL3868" s="16">
        <v>9</v>
      </c>
      <c r="AM3868" s="16">
        <v>8</v>
      </c>
      <c r="AN3868" s="16">
        <v>10</v>
      </c>
      <c r="AO3868" s="16">
        <v>7</v>
      </c>
      <c r="AP3868" s="16">
        <v>7</v>
      </c>
      <c r="AQ3868" s="16">
        <v>2</v>
      </c>
      <c r="AR3868" s="16">
        <v>4</v>
      </c>
      <c r="AS3868" s="16">
        <v>1</v>
      </c>
      <c r="AT3868" s="16">
        <v>3</v>
      </c>
      <c r="AU3868">
        <v>0</v>
      </c>
      <c r="AV3868">
        <v>0</v>
      </c>
      <c r="AW3868">
        <v>1</v>
      </c>
      <c r="AX3868">
        <v>1</v>
      </c>
      <c r="AY3868">
        <v>0</v>
      </c>
      <c r="AZ3868">
        <v>0</v>
      </c>
    </row>
    <row r="3869" spans="1:52" x14ac:dyDescent="0.35">
      <c r="A3869">
        <v>19838</v>
      </c>
      <c r="B3869" t="s">
        <v>69</v>
      </c>
      <c r="C3869" t="s">
        <v>74</v>
      </c>
      <c r="D3869" t="s">
        <v>68</v>
      </c>
      <c r="E3869" t="s">
        <v>78</v>
      </c>
      <c r="F3869" t="s">
        <v>196</v>
      </c>
      <c r="G3869" t="s">
        <v>94</v>
      </c>
      <c r="H3869" t="s">
        <v>98</v>
      </c>
      <c r="I3869" t="s">
        <v>207</v>
      </c>
      <c r="J3869" t="s">
        <v>110</v>
      </c>
      <c r="K3869" t="s">
        <v>116</v>
      </c>
      <c r="L3869">
        <v>3</v>
      </c>
      <c r="P3869">
        <v>3</v>
      </c>
      <c r="Q3869">
        <v>7</v>
      </c>
      <c r="R3869">
        <v>6</v>
      </c>
      <c r="S3869">
        <v>3</v>
      </c>
      <c r="T3869">
        <v>4</v>
      </c>
      <c r="U3869">
        <v>7</v>
      </c>
      <c r="V3869" t="s">
        <v>123</v>
      </c>
      <c r="X3869">
        <v>4</v>
      </c>
      <c r="Y3869" t="s">
        <v>69</v>
      </c>
      <c r="AB3869">
        <v>5</v>
      </c>
      <c r="AE3869" s="16"/>
      <c r="AF3869" s="16"/>
      <c r="AG3869" s="16"/>
      <c r="AH3869" s="16"/>
      <c r="AI3869" s="16"/>
      <c r="AJ3869" s="16"/>
      <c r="AL3869" s="16"/>
      <c r="AM3869" s="16"/>
      <c r="AN3869" s="16"/>
      <c r="AO3869" s="16"/>
      <c r="AP3869" s="16"/>
      <c r="AQ3869" s="16"/>
      <c r="AR3869" s="16"/>
      <c r="AS3869" s="16"/>
      <c r="AT3869" s="16"/>
      <c r="AU3869">
        <v>1</v>
      </c>
      <c r="AV3869">
        <v>0</v>
      </c>
      <c r="AW3869">
        <v>0</v>
      </c>
      <c r="AX3869">
        <v>1</v>
      </c>
      <c r="AY3869">
        <v>0</v>
      </c>
      <c r="AZ3869">
        <v>0</v>
      </c>
    </row>
    <row r="3870" spans="1:52" x14ac:dyDescent="0.35">
      <c r="A3870">
        <v>19839</v>
      </c>
      <c r="B3870" t="s">
        <v>69</v>
      </c>
      <c r="C3870" t="s">
        <v>74</v>
      </c>
      <c r="D3870" t="s">
        <v>68</v>
      </c>
      <c r="E3870" t="s">
        <v>86</v>
      </c>
      <c r="F3870" t="s">
        <v>200</v>
      </c>
      <c r="G3870" t="s">
        <v>96</v>
      </c>
      <c r="H3870" t="s">
        <v>98</v>
      </c>
      <c r="I3870" t="s">
        <v>199</v>
      </c>
      <c r="J3870" t="s">
        <v>111</v>
      </c>
      <c r="K3870" t="s">
        <v>116</v>
      </c>
      <c r="L3870">
        <v>10</v>
      </c>
      <c r="X3870" s="16"/>
      <c r="Y3870" t="s">
        <v>68</v>
      </c>
      <c r="Z3870">
        <v>9</v>
      </c>
      <c r="AA3870">
        <v>4</v>
      </c>
      <c r="AB3870">
        <v>4</v>
      </c>
      <c r="AC3870">
        <v>10</v>
      </c>
      <c r="AD3870" t="s">
        <v>128</v>
      </c>
      <c r="AE3870" s="16">
        <v>5</v>
      </c>
      <c r="AF3870" s="16">
        <v>1</v>
      </c>
      <c r="AG3870" s="16">
        <v>4</v>
      </c>
      <c r="AH3870" s="16">
        <v>4</v>
      </c>
      <c r="AI3870" s="16">
        <v>3</v>
      </c>
      <c r="AJ3870" s="16"/>
      <c r="AK3870">
        <v>9</v>
      </c>
      <c r="AL3870" s="16">
        <v>10</v>
      </c>
      <c r="AM3870" s="16">
        <v>7</v>
      </c>
      <c r="AN3870" s="16">
        <v>9</v>
      </c>
      <c r="AO3870" s="16">
        <v>8</v>
      </c>
      <c r="AP3870" s="16">
        <v>7</v>
      </c>
      <c r="AQ3870" s="16">
        <v>3</v>
      </c>
      <c r="AR3870" s="16">
        <v>2</v>
      </c>
      <c r="AS3870" s="16">
        <v>4</v>
      </c>
      <c r="AT3870" s="16">
        <v>1</v>
      </c>
      <c r="AU3870">
        <v>0</v>
      </c>
      <c r="AV3870">
        <v>0</v>
      </c>
      <c r="AW3870">
        <v>0</v>
      </c>
      <c r="AX3870">
        <v>1</v>
      </c>
      <c r="AY3870">
        <v>0</v>
      </c>
      <c r="AZ3870">
        <v>0</v>
      </c>
    </row>
    <row r="3871" spans="1:52" x14ac:dyDescent="0.35">
      <c r="A3871">
        <v>19841</v>
      </c>
      <c r="B3871" t="s">
        <v>69</v>
      </c>
      <c r="C3871" t="s">
        <v>74</v>
      </c>
      <c r="D3871" t="s">
        <v>68</v>
      </c>
      <c r="E3871" t="s">
        <v>86</v>
      </c>
      <c r="F3871" t="s">
        <v>198</v>
      </c>
      <c r="G3871" t="s">
        <v>96</v>
      </c>
      <c r="H3871" t="s">
        <v>98</v>
      </c>
      <c r="I3871" t="s">
        <v>197</v>
      </c>
      <c r="J3871" t="s">
        <v>111</v>
      </c>
      <c r="K3871" t="s">
        <v>202</v>
      </c>
      <c r="L3871">
        <v>9</v>
      </c>
      <c r="X3871" s="16"/>
      <c r="Y3871" t="s">
        <v>68</v>
      </c>
      <c r="Z3871">
        <v>7</v>
      </c>
      <c r="AA3871">
        <v>3</v>
      </c>
      <c r="AB3871">
        <v>5</v>
      </c>
      <c r="AC3871">
        <v>8</v>
      </c>
      <c r="AD3871" t="s">
        <v>128</v>
      </c>
      <c r="AE3871" s="16">
        <v>4</v>
      </c>
      <c r="AF3871" s="16">
        <v>3</v>
      </c>
      <c r="AG3871" s="16">
        <v>5</v>
      </c>
      <c r="AH3871" s="16">
        <v>4</v>
      </c>
      <c r="AI3871" s="16">
        <v>2</v>
      </c>
      <c r="AJ3871" s="16"/>
      <c r="AK3871">
        <v>10</v>
      </c>
      <c r="AL3871" s="16">
        <v>9</v>
      </c>
      <c r="AM3871" s="16">
        <v>7</v>
      </c>
      <c r="AN3871" s="16">
        <v>7</v>
      </c>
      <c r="AO3871" s="16">
        <v>7</v>
      </c>
      <c r="AP3871" s="16">
        <v>8</v>
      </c>
      <c r="AQ3871" s="16">
        <v>4</v>
      </c>
      <c r="AR3871" s="16">
        <v>1</v>
      </c>
      <c r="AS3871" s="16">
        <v>2</v>
      </c>
      <c r="AT3871" s="16">
        <v>3</v>
      </c>
      <c r="AU3871">
        <v>0</v>
      </c>
      <c r="AV3871">
        <v>0</v>
      </c>
      <c r="AW3871">
        <v>1</v>
      </c>
      <c r="AX3871">
        <v>1</v>
      </c>
      <c r="AY3871">
        <v>1</v>
      </c>
      <c r="AZ3871">
        <v>0</v>
      </c>
    </row>
    <row r="3872" spans="1:52" x14ac:dyDescent="0.35">
      <c r="A3872">
        <v>19842</v>
      </c>
      <c r="B3872" t="s">
        <v>69</v>
      </c>
      <c r="C3872" t="s">
        <v>74</v>
      </c>
      <c r="D3872" t="s">
        <v>68</v>
      </c>
      <c r="E3872" t="s">
        <v>81</v>
      </c>
      <c r="F3872" t="s">
        <v>200</v>
      </c>
      <c r="G3872" t="s">
        <v>96</v>
      </c>
      <c r="H3872" t="s">
        <v>97</v>
      </c>
      <c r="I3872" t="s">
        <v>203</v>
      </c>
      <c r="J3872" t="s">
        <v>110</v>
      </c>
      <c r="K3872" t="s">
        <v>204</v>
      </c>
      <c r="L3872">
        <v>9</v>
      </c>
      <c r="P3872">
        <v>9</v>
      </c>
      <c r="Q3872">
        <v>8</v>
      </c>
      <c r="R3872">
        <v>8</v>
      </c>
      <c r="S3872">
        <v>10</v>
      </c>
      <c r="T3872">
        <v>8</v>
      </c>
      <c r="U3872">
        <v>8</v>
      </c>
      <c r="V3872" t="s">
        <v>122</v>
      </c>
      <c r="X3872">
        <v>4</v>
      </c>
      <c r="Y3872" t="s">
        <v>69</v>
      </c>
      <c r="AB3872">
        <v>5</v>
      </c>
      <c r="AE3872" s="16"/>
      <c r="AF3872" s="16"/>
      <c r="AG3872" s="16"/>
      <c r="AH3872" s="16"/>
      <c r="AI3872" s="16"/>
      <c r="AJ3872" s="16"/>
      <c r="AL3872" s="16"/>
      <c r="AM3872" s="16"/>
      <c r="AN3872" s="16"/>
      <c r="AO3872" s="16"/>
      <c r="AP3872" s="16"/>
      <c r="AQ3872" s="16"/>
      <c r="AR3872" s="16"/>
      <c r="AS3872" s="16"/>
      <c r="AT3872" s="16"/>
      <c r="AU3872">
        <v>0</v>
      </c>
      <c r="AV3872">
        <v>0</v>
      </c>
      <c r="AW3872">
        <v>0</v>
      </c>
      <c r="AX3872">
        <v>1</v>
      </c>
      <c r="AY3872">
        <v>1</v>
      </c>
      <c r="AZ3872">
        <v>0</v>
      </c>
    </row>
    <row r="3873" spans="1:52" x14ac:dyDescent="0.35">
      <c r="A3873">
        <v>19843</v>
      </c>
      <c r="B3873" t="s">
        <v>69</v>
      </c>
      <c r="C3873" t="s">
        <v>74</v>
      </c>
      <c r="D3873" t="s">
        <v>68</v>
      </c>
      <c r="E3873" t="s">
        <v>83</v>
      </c>
      <c r="F3873" t="s">
        <v>198</v>
      </c>
      <c r="G3873" t="s">
        <v>96</v>
      </c>
      <c r="H3873" t="s">
        <v>97</v>
      </c>
      <c r="I3873" t="s">
        <v>205</v>
      </c>
      <c r="J3873" t="s">
        <v>111</v>
      </c>
      <c r="K3873" t="s">
        <v>117</v>
      </c>
      <c r="L3873">
        <v>9</v>
      </c>
      <c r="X3873" s="16"/>
      <c r="Y3873" t="s">
        <v>69</v>
      </c>
      <c r="AB3873">
        <v>5</v>
      </c>
      <c r="AE3873" s="16"/>
      <c r="AF3873" s="16"/>
      <c r="AG3873" s="16"/>
      <c r="AH3873" s="16"/>
      <c r="AI3873" s="16"/>
      <c r="AJ3873" s="16"/>
      <c r="AK3873">
        <v>9</v>
      </c>
      <c r="AL3873" s="16">
        <v>7</v>
      </c>
      <c r="AM3873" s="16">
        <v>7</v>
      </c>
      <c r="AN3873" s="16">
        <v>7</v>
      </c>
      <c r="AO3873" s="16">
        <v>7</v>
      </c>
      <c r="AP3873" s="16">
        <v>8</v>
      </c>
      <c r="AQ3873" s="16">
        <v>3</v>
      </c>
      <c r="AR3873" s="16">
        <v>2</v>
      </c>
      <c r="AS3873" s="16">
        <v>1</v>
      </c>
      <c r="AT3873" s="16">
        <v>4</v>
      </c>
      <c r="AU3873">
        <v>1</v>
      </c>
      <c r="AV3873">
        <v>1</v>
      </c>
      <c r="AW3873">
        <v>1</v>
      </c>
      <c r="AX3873">
        <v>1</v>
      </c>
      <c r="AY3873">
        <v>0</v>
      </c>
      <c r="AZ3873">
        <v>0</v>
      </c>
    </row>
    <row r="3874" spans="1:52" x14ac:dyDescent="0.35">
      <c r="A3874">
        <v>19844</v>
      </c>
      <c r="B3874" t="s">
        <v>69</v>
      </c>
      <c r="C3874" t="s">
        <v>74</v>
      </c>
      <c r="D3874" t="s">
        <v>68</v>
      </c>
      <c r="E3874" t="s">
        <v>77</v>
      </c>
      <c r="F3874" t="s">
        <v>200</v>
      </c>
      <c r="G3874" t="s">
        <v>94</v>
      </c>
      <c r="H3874" t="s">
        <v>98</v>
      </c>
      <c r="I3874" t="s">
        <v>203</v>
      </c>
      <c r="J3874" t="s">
        <v>110</v>
      </c>
      <c r="K3874" t="s">
        <v>204</v>
      </c>
      <c r="L3874">
        <v>10</v>
      </c>
      <c r="P3874">
        <v>10</v>
      </c>
      <c r="Q3874">
        <v>10</v>
      </c>
      <c r="R3874">
        <v>8</v>
      </c>
      <c r="S3874">
        <v>9</v>
      </c>
      <c r="T3874">
        <v>8</v>
      </c>
      <c r="U3874">
        <v>10</v>
      </c>
      <c r="V3874" t="s">
        <v>122</v>
      </c>
      <c r="X3874">
        <v>4</v>
      </c>
      <c r="Y3874" t="s">
        <v>69</v>
      </c>
      <c r="AB3874">
        <v>5</v>
      </c>
      <c r="AE3874" s="16"/>
      <c r="AF3874" s="16"/>
      <c r="AG3874" s="16"/>
      <c r="AH3874" s="16"/>
      <c r="AI3874" s="16"/>
      <c r="AJ3874" s="16"/>
      <c r="AL3874" s="16"/>
      <c r="AM3874" s="16"/>
      <c r="AN3874" s="16"/>
      <c r="AO3874" s="16"/>
      <c r="AP3874" s="16"/>
      <c r="AQ3874" s="16"/>
      <c r="AR3874" s="16"/>
      <c r="AS3874" s="16"/>
      <c r="AT3874" s="16"/>
      <c r="AU3874">
        <v>0</v>
      </c>
      <c r="AV3874">
        <v>0</v>
      </c>
      <c r="AW3874">
        <v>1</v>
      </c>
      <c r="AX3874">
        <v>1</v>
      </c>
      <c r="AY3874">
        <v>0</v>
      </c>
      <c r="AZ3874">
        <v>0</v>
      </c>
    </row>
    <row r="3875" spans="1:52" x14ac:dyDescent="0.35">
      <c r="A3875">
        <v>19848</v>
      </c>
      <c r="B3875" t="s">
        <v>69</v>
      </c>
      <c r="C3875" t="s">
        <v>74</v>
      </c>
      <c r="D3875" t="s">
        <v>68</v>
      </c>
      <c r="E3875" t="s">
        <v>85</v>
      </c>
      <c r="F3875" t="s">
        <v>198</v>
      </c>
      <c r="G3875" t="s">
        <v>95</v>
      </c>
      <c r="H3875" t="s">
        <v>97</v>
      </c>
      <c r="I3875" t="s">
        <v>201</v>
      </c>
      <c r="J3875" t="s">
        <v>110</v>
      </c>
      <c r="K3875" t="s">
        <v>204</v>
      </c>
      <c r="L3875">
        <v>8</v>
      </c>
      <c r="P3875">
        <v>8</v>
      </c>
      <c r="Q3875">
        <v>9</v>
      </c>
      <c r="R3875">
        <v>8</v>
      </c>
      <c r="S3875">
        <v>10</v>
      </c>
      <c r="T3875">
        <v>10</v>
      </c>
      <c r="U3875">
        <v>9</v>
      </c>
      <c r="V3875" t="s">
        <v>125</v>
      </c>
      <c r="X3875">
        <v>5</v>
      </c>
      <c r="Y3875" t="s">
        <v>69</v>
      </c>
      <c r="AB3875">
        <v>4</v>
      </c>
      <c r="AE3875" s="16"/>
      <c r="AF3875" s="16"/>
      <c r="AG3875" s="16"/>
      <c r="AH3875" s="16"/>
      <c r="AI3875" s="16"/>
      <c r="AJ3875" s="16"/>
      <c r="AL3875" s="16"/>
      <c r="AM3875" s="16"/>
      <c r="AN3875" s="16"/>
      <c r="AO3875" s="16"/>
      <c r="AP3875" s="16"/>
      <c r="AQ3875" s="16"/>
      <c r="AR3875" s="16"/>
      <c r="AS3875" s="16"/>
      <c r="AT3875" s="16"/>
      <c r="AU3875">
        <v>1</v>
      </c>
      <c r="AV3875">
        <v>0</v>
      </c>
      <c r="AW3875">
        <v>0</v>
      </c>
      <c r="AX3875">
        <v>0</v>
      </c>
      <c r="AY3875">
        <v>0</v>
      </c>
      <c r="AZ3875">
        <v>0</v>
      </c>
    </row>
    <row r="3876" spans="1:52" x14ac:dyDescent="0.35">
      <c r="A3876">
        <v>19850</v>
      </c>
      <c r="B3876" t="s">
        <v>69</v>
      </c>
      <c r="C3876" t="s">
        <v>74</v>
      </c>
      <c r="D3876" t="s">
        <v>68</v>
      </c>
      <c r="E3876" t="s">
        <v>77</v>
      </c>
      <c r="F3876" t="s">
        <v>208</v>
      </c>
      <c r="G3876" t="s">
        <v>95</v>
      </c>
      <c r="H3876" t="s">
        <v>100</v>
      </c>
      <c r="I3876" t="s">
        <v>206</v>
      </c>
      <c r="J3876" t="s">
        <v>110</v>
      </c>
      <c r="K3876" t="s">
        <v>204</v>
      </c>
      <c r="L3876">
        <v>7</v>
      </c>
      <c r="P3876">
        <v>7</v>
      </c>
      <c r="Q3876">
        <v>10</v>
      </c>
      <c r="R3876">
        <v>6</v>
      </c>
      <c r="S3876">
        <v>8</v>
      </c>
      <c r="T3876">
        <v>9</v>
      </c>
      <c r="U3876">
        <v>10</v>
      </c>
      <c r="V3876" t="s">
        <v>123</v>
      </c>
      <c r="X3876">
        <v>3</v>
      </c>
      <c r="Y3876" t="s">
        <v>69</v>
      </c>
      <c r="AB3876">
        <v>5</v>
      </c>
      <c r="AE3876" s="16"/>
      <c r="AF3876" s="16"/>
      <c r="AG3876" s="16"/>
      <c r="AH3876" s="16"/>
      <c r="AI3876" s="16"/>
      <c r="AJ3876" s="16"/>
      <c r="AL3876" s="16"/>
      <c r="AM3876" s="16"/>
      <c r="AN3876" s="16"/>
      <c r="AO3876" s="16"/>
      <c r="AP3876" s="16"/>
      <c r="AQ3876" s="16"/>
      <c r="AR3876" s="16"/>
      <c r="AS3876" s="16"/>
      <c r="AT3876" s="16"/>
      <c r="AU3876">
        <v>1</v>
      </c>
      <c r="AV3876">
        <v>0</v>
      </c>
      <c r="AW3876">
        <v>1</v>
      </c>
      <c r="AX3876">
        <v>1</v>
      </c>
      <c r="AY3876">
        <v>0</v>
      </c>
      <c r="AZ3876">
        <v>0</v>
      </c>
    </row>
    <row r="3877" spans="1:52" x14ac:dyDescent="0.35">
      <c r="A3877">
        <v>19853</v>
      </c>
      <c r="B3877" t="s">
        <v>69</v>
      </c>
      <c r="C3877" t="s">
        <v>74</v>
      </c>
      <c r="D3877" t="s">
        <v>68</v>
      </c>
      <c r="E3877" t="s">
        <v>78</v>
      </c>
      <c r="F3877" t="s">
        <v>198</v>
      </c>
      <c r="G3877" t="s">
        <v>95</v>
      </c>
      <c r="H3877" t="s">
        <v>98</v>
      </c>
      <c r="I3877" t="s">
        <v>207</v>
      </c>
      <c r="J3877" t="s">
        <v>111</v>
      </c>
      <c r="K3877" t="s">
        <v>202</v>
      </c>
      <c r="L3877">
        <v>9</v>
      </c>
      <c r="X3877" s="16"/>
      <c r="Y3877" t="s">
        <v>69</v>
      </c>
      <c r="AB3877">
        <v>4</v>
      </c>
      <c r="AE3877" s="16"/>
      <c r="AF3877" s="16"/>
      <c r="AG3877" s="16"/>
      <c r="AH3877" s="16"/>
      <c r="AI3877" s="16"/>
      <c r="AJ3877" s="16"/>
      <c r="AK3877">
        <v>10</v>
      </c>
      <c r="AL3877" s="16">
        <v>10</v>
      </c>
      <c r="AM3877" s="16">
        <v>8</v>
      </c>
      <c r="AN3877" s="16">
        <v>8</v>
      </c>
      <c r="AO3877" s="16">
        <v>8</v>
      </c>
      <c r="AP3877" s="16">
        <v>10</v>
      </c>
      <c r="AQ3877" s="16">
        <v>4</v>
      </c>
      <c r="AR3877" s="16">
        <v>3</v>
      </c>
      <c r="AS3877" s="16">
        <v>2</v>
      </c>
      <c r="AT3877" s="16">
        <v>1</v>
      </c>
      <c r="AU3877">
        <v>1</v>
      </c>
      <c r="AV3877">
        <v>0</v>
      </c>
      <c r="AW3877">
        <v>1</v>
      </c>
      <c r="AX3877">
        <v>1</v>
      </c>
      <c r="AY3877">
        <v>0</v>
      </c>
      <c r="AZ3877">
        <v>0</v>
      </c>
    </row>
    <row r="3878" spans="1:52" x14ac:dyDescent="0.35">
      <c r="A3878">
        <v>19855</v>
      </c>
      <c r="B3878" t="s">
        <v>69</v>
      </c>
      <c r="C3878" t="s">
        <v>74</v>
      </c>
      <c r="D3878" t="s">
        <v>68</v>
      </c>
      <c r="E3878" t="s">
        <v>84</v>
      </c>
      <c r="F3878" t="s">
        <v>196</v>
      </c>
      <c r="G3878" t="s">
        <v>96</v>
      </c>
      <c r="H3878" t="s">
        <v>97</v>
      </c>
      <c r="I3878" t="s">
        <v>197</v>
      </c>
      <c r="J3878" t="s">
        <v>111</v>
      </c>
      <c r="K3878" t="s">
        <v>116</v>
      </c>
      <c r="L3878">
        <v>5</v>
      </c>
      <c r="X3878" s="16"/>
      <c r="Y3878" t="s">
        <v>69</v>
      </c>
      <c r="AB3878">
        <v>4</v>
      </c>
      <c r="AE3878" s="16"/>
      <c r="AF3878" s="16"/>
      <c r="AG3878" s="16"/>
      <c r="AH3878" s="16"/>
      <c r="AI3878" s="16"/>
      <c r="AJ3878" s="16"/>
      <c r="AK3878">
        <v>4</v>
      </c>
      <c r="AL3878" s="16">
        <v>7</v>
      </c>
      <c r="AM3878" s="16">
        <v>6</v>
      </c>
      <c r="AN3878" s="16">
        <v>7</v>
      </c>
      <c r="AO3878" s="16">
        <v>4</v>
      </c>
      <c r="AP3878" s="16">
        <v>5</v>
      </c>
      <c r="AQ3878" s="16">
        <v>4</v>
      </c>
      <c r="AR3878" s="16">
        <v>3</v>
      </c>
      <c r="AS3878" s="16">
        <v>2</v>
      </c>
      <c r="AT3878" s="16">
        <v>1</v>
      </c>
      <c r="AU3878">
        <v>0</v>
      </c>
      <c r="AV3878">
        <v>0</v>
      </c>
      <c r="AW3878">
        <v>1</v>
      </c>
      <c r="AX3878">
        <v>0</v>
      </c>
      <c r="AY3878">
        <v>1</v>
      </c>
      <c r="AZ3878">
        <v>0</v>
      </c>
    </row>
    <row r="3879" spans="1:52" x14ac:dyDescent="0.35">
      <c r="A3879">
        <v>19856</v>
      </c>
      <c r="B3879" t="s">
        <v>69</v>
      </c>
      <c r="C3879" t="s">
        <v>74</v>
      </c>
      <c r="D3879" t="s">
        <v>68</v>
      </c>
      <c r="E3879" t="s">
        <v>79</v>
      </c>
      <c r="F3879" t="s">
        <v>200</v>
      </c>
      <c r="G3879" t="s">
        <v>95</v>
      </c>
      <c r="H3879" t="s">
        <v>97</v>
      </c>
      <c r="I3879" t="s">
        <v>206</v>
      </c>
      <c r="J3879" t="s">
        <v>111</v>
      </c>
      <c r="K3879" t="s">
        <v>204</v>
      </c>
      <c r="L3879">
        <v>9</v>
      </c>
      <c r="X3879" s="16"/>
      <c r="Y3879" t="s">
        <v>68</v>
      </c>
      <c r="Z3879">
        <v>10</v>
      </c>
      <c r="AA3879">
        <v>5</v>
      </c>
      <c r="AB3879">
        <v>5</v>
      </c>
      <c r="AC3879">
        <v>10</v>
      </c>
      <c r="AD3879" t="s">
        <v>128</v>
      </c>
      <c r="AE3879" s="16">
        <v>3</v>
      </c>
      <c r="AF3879" s="16">
        <v>4</v>
      </c>
      <c r="AG3879" s="16">
        <v>3</v>
      </c>
      <c r="AH3879" s="16">
        <v>4</v>
      </c>
      <c r="AI3879" s="16">
        <v>3</v>
      </c>
      <c r="AJ3879" s="16"/>
      <c r="AK3879">
        <v>10</v>
      </c>
      <c r="AL3879" s="16">
        <v>9</v>
      </c>
      <c r="AM3879" s="16">
        <v>7</v>
      </c>
      <c r="AN3879" s="16">
        <v>7</v>
      </c>
      <c r="AO3879" s="16">
        <v>7</v>
      </c>
      <c r="AP3879" s="16">
        <v>10</v>
      </c>
      <c r="AQ3879" s="16">
        <v>1</v>
      </c>
      <c r="AR3879" s="16">
        <v>4</v>
      </c>
      <c r="AS3879" s="16">
        <v>2</v>
      </c>
      <c r="AT3879" s="16">
        <v>3</v>
      </c>
      <c r="AU3879">
        <v>0</v>
      </c>
      <c r="AV3879">
        <v>0</v>
      </c>
      <c r="AW3879">
        <v>0</v>
      </c>
      <c r="AX3879">
        <v>1</v>
      </c>
      <c r="AY3879">
        <v>0</v>
      </c>
      <c r="AZ3879">
        <v>0</v>
      </c>
    </row>
    <row r="3880" spans="1:52" x14ac:dyDescent="0.35">
      <c r="A3880">
        <v>19857</v>
      </c>
      <c r="B3880" t="s">
        <v>69</v>
      </c>
      <c r="C3880" t="s">
        <v>74</v>
      </c>
      <c r="D3880" t="s">
        <v>68</v>
      </c>
      <c r="E3880" t="s">
        <v>85</v>
      </c>
      <c r="F3880" t="s">
        <v>198</v>
      </c>
      <c r="G3880" t="s">
        <v>96</v>
      </c>
      <c r="H3880" t="s">
        <v>97</v>
      </c>
      <c r="I3880" t="s">
        <v>201</v>
      </c>
      <c r="J3880" t="s">
        <v>111</v>
      </c>
      <c r="K3880" t="s">
        <v>204</v>
      </c>
      <c r="L3880">
        <v>9</v>
      </c>
      <c r="X3880" s="16"/>
      <c r="Y3880" t="s">
        <v>69</v>
      </c>
      <c r="AB3880">
        <v>4</v>
      </c>
      <c r="AE3880" s="16"/>
      <c r="AF3880" s="16"/>
      <c r="AG3880" s="16"/>
      <c r="AH3880" s="16"/>
      <c r="AI3880" s="16"/>
      <c r="AJ3880" s="16"/>
      <c r="AK3880">
        <v>9</v>
      </c>
      <c r="AL3880" s="16">
        <v>9</v>
      </c>
      <c r="AM3880" s="16">
        <v>9</v>
      </c>
      <c r="AN3880" s="16">
        <v>10</v>
      </c>
      <c r="AO3880" s="16">
        <v>9</v>
      </c>
      <c r="AP3880" s="16">
        <v>8</v>
      </c>
      <c r="AQ3880" s="16">
        <v>4</v>
      </c>
      <c r="AR3880" s="16">
        <v>3</v>
      </c>
      <c r="AS3880" s="16">
        <v>2</v>
      </c>
      <c r="AT3880" s="16">
        <v>1</v>
      </c>
      <c r="AU3880">
        <v>0</v>
      </c>
      <c r="AV3880">
        <v>0</v>
      </c>
      <c r="AW3880">
        <v>1</v>
      </c>
      <c r="AX3880">
        <v>0</v>
      </c>
      <c r="AY3880">
        <v>0</v>
      </c>
      <c r="AZ3880">
        <v>0</v>
      </c>
    </row>
    <row r="3881" spans="1:52" x14ac:dyDescent="0.35">
      <c r="A3881">
        <v>19858</v>
      </c>
      <c r="B3881" t="s">
        <v>69</v>
      </c>
      <c r="C3881" t="s">
        <v>74</v>
      </c>
      <c r="D3881" t="s">
        <v>68</v>
      </c>
      <c r="E3881" t="s">
        <v>83</v>
      </c>
      <c r="F3881" t="s">
        <v>198</v>
      </c>
      <c r="G3881" t="s">
        <v>93</v>
      </c>
      <c r="H3881" t="s">
        <v>98</v>
      </c>
      <c r="I3881" t="s">
        <v>205</v>
      </c>
      <c r="J3881" t="s">
        <v>111</v>
      </c>
      <c r="K3881" t="s">
        <v>113</v>
      </c>
      <c r="L3881">
        <v>10</v>
      </c>
      <c r="X3881" s="16"/>
      <c r="Y3881" t="s">
        <v>69</v>
      </c>
      <c r="AB3881">
        <v>4</v>
      </c>
      <c r="AE3881" s="16"/>
      <c r="AF3881" s="16"/>
      <c r="AG3881" s="16"/>
      <c r="AH3881" s="16"/>
      <c r="AI3881" s="16"/>
      <c r="AJ3881" s="16"/>
      <c r="AK3881">
        <v>9</v>
      </c>
      <c r="AL3881" s="16">
        <v>8</v>
      </c>
      <c r="AM3881" s="16">
        <v>7</v>
      </c>
      <c r="AN3881" s="16">
        <v>6</v>
      </c>
      <c r="AO3881" s="16">
        <v>7</v>
      </c>
      <c r="AP3881" s="16">
        <v>8</v>
      </c>
      <c r="AQ3881" s="16">
        <v>2</v>
      </c>
      <c r="AR3881" s="16">
        <v>1</v>
      </c>
      <c r="AS3881" s="16">
        <v>4</v>
      </c>
      <c r="AT3881" s="16">
        <v>3</v>
      </c>
      <c r="AU3881">
        <v>1</v>
      </c>
      <c r="AV3881">
        <v>0</v>
      </c>
      <c r="AW3881">
        <v>0</v>
      </c>
      <c r="AX3881">
        <v>1</v>
      </c>
      <c r="AY3881">
        <v>0</v>
      </c>
      <c r="AZ3881">
        <v>0</v>
      </c>
    </row>
    <row r="3882" spans="1:52" x14ac:dyDescent="0.35">
      <c r="A3882">
        <v>19863</v>
      </c>
      <c r="B3882" t="s">
        <v>69</v>
      </c>
      <c r="C3882" t="s">
        <v>74</v>
      </c>
      <c r="D3882" t="s">
        <v>68</v>
      </c>
      <c r="E3882" t="s">
        <v>85</v>
      </c>
      <c r="F3882" t="s">
        <v>198</v>
      </c>
      <c r="G3882" t="s">
        <v>95</v>
      </c>
      <c r="H3882" t="s">
        <v>98</v>
      </c>
      <c r="I3882" t="s">
        <v>199</v>
      </c>
      <c r="J3882" t="s">
        <v>111</v>
      </c>
      <c r="K3882" t="s">
        <v>204</v>
      </c>
      <c r="L3882">
        <v>6</v>
      </c>
      <c r="X3882" s="16"/>
      <c r="Y3882" t="s">
        <v>69</v>
      </c>
      <c r="AB3882">
        <v>2</v>
      </c>
      <c r="AE3882" s="16"/>
      <c r="AF3882" s="16"/>
      <c r="AG3882" s="16"/>
      <c r="AH3882" s="16"/>
      <c r="AI3882" s="16"/>
      <c r="AJ3882" s="16"/>
      <c r="AK3882">
        <v>7</v>
      </c>
      <c r="AL3882" s="16">
        <v>9</v>
      </c>
      <c r="AM3882" s="16">
        <v>8</v>
      </c>
      <c r="AN3882" s="16">
        <v>5</v>
      </c>
      <c r="AO3882" s="16">
        <v>9</v>
      </c>
      <c r="AP3882" s="16">
        <v>7</v>
      </c>
      <c r="AQ3882" s="16">
        <v>2</v>
      </c>
      <c r="AR3882" s="16">
        <v>1</v>
      </c>
      <c r="AS3882" s="16">
        <v>3</v>
      </c>
      <c r="AT3882" s="16">
        <v>4</v>
      </c>
      <c r="AU3882">
        <v>0</v>
      </c>
      <c r="AV3882">
        <v>1</v>
      </c>
      <c r="AW3882">
        <v>0</v>
      </c>
      <c r="AX3882">
        <v>0</v>
      </c>
      <c r="AY3882">
        <v>0</v>
      </c>
      <c r="AZ3882">
        <v>0</v>
      </c>
    </row>
    <row r="3883" spans="1:52" x14ac:dyDescent="0.35">
      <c r="A3883">
        <v>19864</v>
      </c>
      <c r="B3883" t="s">
        <v>69</v>
      </c>
      <c r="C3883" t="s">
        <v>74</v>
      </c>
      <c r="D3883" t="s">
        <v>68</v>
      </c>
      <c r="E3883" t="s">
        <v>86</v>
      </c>
      <c r="F3883" t="s">
        <v>198</v>
      </c>
      <c r="G3883" t="s">
        <v>94</v>
      </c>
      <c r="H3883" t="s">
        <v>99</v>
      </c>
      <c r="I3883" t="s">
        <v>205</v>
      </c>
      <c r="J3883" t="s">
        <v>111</v>
      </c>
      <c r="K3883" t="s">
        <v>116</v>
      </c>
      <c r="L3883">
        <v>10</v>
      </c>
      <c r="X3883" s="16"/>
      <c r="Y3883" t="s">
        <v>69</v>
      </c>
      <c r="AB3883">
        <v>5</v>
      </c>
      <c r="AE3883" s="16"/>
      <c r="AF3883" s="16"/>
      <c r="AG3883" s="16"/>
      <c r="AH3883" s="16"/>
      <c r="AI3883" s="16"/>
      <c r="AJ3883" s="16"/>
      <c r="AK3883">
        <v>10</v>
      </c>
      <c r="AL3883" s="16">
        <v>9</v>
      </c>
      <c r="AM3883" s="16">
        <v>7</v>
      </c>
      <c r="AN3883" s="16">
        <v>9</v>
      </c>
      <c r="AO3883" s="16">
        <v>7</v>
      </c>
      <c r="AP3883" s="16">
        <v>8</v>
      </c>
      <c r="AQ3883" s="16">
        <v>2</v>
      </c>
      <c r="AR3883" s="16">
        <v>4</v>
      </c>
      <c r="AS3883" s="16">
        <v>3</v>
      </c>
      <c r="AT3883" s="16">
        <v>1</v>
      </c>
      <c r="AU3883">
        <v>0</v>
      </c>
      <c r="AV3883">
        <v>1</v>
      </c>
      <c r="AW3883">
        <v>1</v>
      </c>
      <c r="AX3883">
        <v>0</v>
      </c>
      <c r="AY3883">
        <v>1</v>
      </c>
      <c r="AZ3883">
        <v>0</v>
      </c>
    </row>
    <row r="3884" spans="1:52" x14ac:dyDescent="0.35">
      <c r="A3884">
        <v>19865</v>
      </c>
      <c r="B3884" t="s">
        <v>69</v>
      </c>
      <c r="C3884" t="s">
        <v>74</v>
      </c>
      <c r="D3884" t="s">
        <v>68</v>
      </c>
      <c r="E3884" t="s">
        <v>75</v>
      </c>
      <c r="F3884" t="s">
        <v>198</v>
      </c>
      <c r="G3884" t="s">
        <v>95</v>
      </c>
      <c r="H3884" t="s">
        <v>97</v>
      </c>
      <c r="I3884" t="s">
        <v>201</v>
      </c>
      <c r="J3884" t="s">
        <v>111</v>
      </c>
      <c r="K3884" t="s">
        <v>202</v>
      </c>
      <c r="L3884">
        <v>6</v>
      </c>
      <c r="X3884" s="16"/>
      <c r="Y3884" t="s">
        <v>68</v>
      </c>
      <c r="Z3884">
        <v>4</v>
      </c>
      <c r="AA3884">
        <v>4</v>
      </c>
      <c r="AB3884">
        <v>2</v>
      </c>
      <c r="AC3884">
        <v>5</v>
      </c>
      <c r="AD3884" t="s">
        <v>128</v>
      </c>
      <c r="AE3884" s="16">
        <v>4</v>
      </c>
      <c r="AF3884" s="16">
        <v>3</v>
      </c>
      <c r="AG3884" s="16">
        <v>5</v>
      </c>
      <c r="AH3884" s="16">
        <v>2</v>
      </c>
      <c r="AI3884" s="16">
        <v>2</v>
      </c>
      <c r="AJ3884" s="16"/>
      <c r="AK3884">
        <v>4</v>
      </c>
      <c r="AL3884" s="16">
        <v>6</v>
      </c>
      <c r="AM3884" s="16">
        <v>6</v>
      </c>
      <c r="AN3884" s="16">
        <v>2</v>
      </c>
      <c r="AO3884" s="16">
        <v>7</v>
      </c>
      <c r="AP3884" s="16">
        <v>7</v>
      </c>
      <c r="AQ3884" s="16">
        <v>3</v>
      </c>
      <c r="AR3884" s="16">
        <v>2</v>
      </c>
      <c r="AS3884" s="16">
        <v>1</v>
      </c>
      <c r="AT3884" s="16">
        <v>4</v>
      </c>
      <c r="AU3884">
        <v>0</v>
      </c>
      <c r="AV3884">
        <v>0</v>
      </c>
      <c r="AW3884">
        <v>0</v>
      </c>
      <c r="AX3884">
        <v>1</v>
      </c>
      <c r="AY3884">
        <v>0</v>
      </c>
      <c r="AZ3884">
        <v>0</v>
      </c>
    </row>
    <row r="3885" spans="1:52" x14ac:dyDescent="0.35">
      <c r="A3885">
        <v>19866</v>
      </c>
      <c r="B3885" t="s">
        <v>69</v>
      </c>
      <c r="C3885" t="s">
        <v>74</v>
      </c>
      <c r="D3885" t="s">
        <v>68</v>
      </c>
      <c r="E3885" t="s">
        <v>78</v>
      </c>
      <c r="F3885" t="s">
        <v>198</v>
      </c>
      <c r="G3885" t="s">
        <v>94</v>
      </c>
      <c r="H3885" t="s">
        <v>99</v>
      </c>
      <c r="I3885" t="s">
        <v>206</v>
      </c>
      <c r="J3885" t="s">
        <v>110</v>
      </c>
      <c r="K3885" t="s">
        <v>202</v>
      </c>
      <c r="L3885">
        <v>9</v>
      </c>
      <c r="P3885">
        <v>9</v>
      </c>
      <c r="Q3885">
        <v>8</v>
      </c>
      <c r="R3885">
        <v>10</v>
      </c>
      <c r="S3885">
        <v>8</v>
      </c>
      <c r="T3885">
        <v>10</v>
      </c>
      <c r="U3885">
        <v>8</v>
      </c>
      <c r="V3885" t="s">
        <v>123</v>
      </c>
      <c r="X3885">
        <v>5</v>
      </c>
      <c r="Y3885" t="s">
        <v>69</v>
      </c>
      <c r="AB3885">
        <v>5</v>
      </c>
      <c r="AE3885" s="16"/>
      <c r="AF3885" s="16"/>
      <c r="AG3885" s="16"/>
      <c r="AH3885" s="16"/>
      <c r="AI3885" s="16"/>
      <c r="AJ3885" s="16"/>
      <c r="AL3885" s="16"/>
      <c r="AM3885" s="16"/>
      <c r="AN3885" s="16"/>
      <c r="AO3885" s="16"/>
      <c r="AP3885" s="16"/>
      <c r="AQ3885" s="16"/>
      <c r="AR3885" s="16"/>
      <c r="AS3885" s="16"/>
      <c r="AT3885" s="16"/>
      <c r="AU3885">
        <v>0</v>
      </c>
      <c r="AV3885">
        <v>0</v>
      </c>
      <c r="AW3885">
        <v>0</v>
      </c>
      <c r="AX3885">
        <v>1</v>
      </c>
      <c r="AY3885">
        <v>0</v>
      </c>
      <c r="AZ3885">
        <v>0</v>
      </c>
    </row>
    <row r="3886" spans="1:52" x14ac:dyDescent="0.35">
      <c r="A3886">
        <v>19873</v>
      </c>
      <c r="B3886" t="s">
        <v>69</v>
      </c>
      <c r="C3886" t="s">
        <v>74</v>
      </c>
      <c r="D3886" t="s">
        <v>68</v>
      </c>
      <c r="E3886" t="s">
        <v>85</v>
      </c>
      <c r="F3886" t="s">
        <v>198</v>
      </c>
      <c r="G3886" t="s">
        <v>95</v>
      </c>
      <c r="H3886" t="s">
        <v>97</v>
      </c>
      <c r="I3886" t="s">
        <v>206</v>
      </c>
      <c r="J3886" t="s">
        <v>111</v>
      </c>
      <c r="K3886" t="s">
        <v>116</v>
      </c>
      <c r="L3886">
        <v>9</v>
      </c>
      <c r="X3886" s="16"/>
      <c r="Y3886" t="s">
        <v>69</v>
      </c>
      <c r="AB3886">
        <v>5</v>
      </c>
      <c r="AE3886" s="16"/>
      <c r="AF3886" s="16"/>
      <c r="AG3886" s="16"/>
      <c r="AH3886" s="16"/>
      <c r="AI3886" s="16"/>
      <c r="AJ3886" s="16"/>
      <c r="AK3886">
        <v>8</v>
      </c>
      <c r="AL3886" s="16">
        <v>7</v>
      </c>
      <c r="AM3886" s="16">
        <v>7</v>
      </c>
      <c r="AN3886" s="16">
        <v>9</v>
      </c>
      <c r="AO3886" s="16">
        <v>9</v>
      </c>
      <c r="AP3886" s="16">
        <v>9</v>
      </c>
      <c r="AQ3886" s="16">
        <v>2</v>
      </c>
      <c r="AR3886" s="16">
        <v>1</v>
      </c>
      <c r="AS3886" s="16">
        <v>4</v>
      </c>
      <c r="AT3886" s="16">
        <v>3</v>
      </c>
      <c r="AU3886">
        <v>1</v>
      </c>
      <c r="AV3886">
        <v>0</v>
      </c>
      <c r="AW3886">
        <v>1</v>
      </c>
      <c r="AX3886">
        <v>0</v>
      </c>
      <c r="AY3886">
        <v>0</v>
      </c>
      <c r="AZ3886">
        <v>0</v>
      </c>
    </row>
    <row r="3887" spans="1:52" x14ac:dyDescent="0.35">
      <c r="A3887">
        <v>19874</v>
      </c>
      <c r="B3887" t="s">
        <v>69</v>
      </c>
      <c r="C3887" t="s">
        <v>74</v>
      </c>
      <c r="D3887" t="s">
        <v>68</v>
      </c>
      <c r="E3887" t="s">
        <v>82</v>
      </c>
      <c r="F3887" t="s">
        <v>200</v>
      </c>
      <c r="G3887" t="s">
        <v>93</v>
      </c>
      <c r="H3887" t="s">
        <v>98</v>
      </c>
      <c r="I3887" t="s">
        <v>197</v>
      </c>
      <c r="J3887" t="s">
        <v>111</v>
      </c>
      <c r="K3887" t="s">
        <v>204</v>
      </c>
      <c r="L3887">
        <v>9</v>
      </c>
      <c r="X3887" s="16"/>
      <c r="Y3887" t="s">
        <v>69</v>
      </c>
      <c r="AB3887">
        <v>4</v>
      </c>
      <c r="AE3887" s="16"/>
      <c r="AF3887" s="16"/>
      <c r="AG3887" s="16"/>
      <c r="AH3887" s="16"/>
      <c r="AI3887" s="16"/>
      <c r="AJ3887" s="16"/>
      <c r="AK3887">
        <v>9</v>
      </c>
      <c r="AL3887" s="16">
        <v>8</v>
      </c>
      <c r="AM3887" s="16">
        <v>7</v>
      </c>
      <c r="AN3887" s="16">
        <v>10</v>
      </c>
      <c r="AO3887" s="16">
        <v>9</v>
      </c>
      <c r="AP3887" s="16">
        <v>10</v>
      </c>
      <c r="AQ3887" s="16">
        <v>2</v>
      </c>
      <c r="AR3887" s="16">
        <v>1</v>
      </c>
      <c r="AS3887" s="16">
        <v>3</v>
      </c>
      <c r="AT3887" s="16">
        <v>4</v>
      </c>
      <c r="AU3887">
        <v>1</v>
      </c>
      <c r="AV3887">
        <v>1</v>
      </c>
      <c r="AW3887">
        <v>0</v>
      </c>
      <c r="AX3887">
        <v>1</v>
      </c>
      <c r="AY3887">
        <v>0</v>
      </c>
      <c r="AZ3887">
        <v>0</v>
      </c>
    </row>
    <row r="3888" spans="1:52" x14ac:dyDescent="0.35">
      <c r="A3888">
        <v>19875</v>
      </c>
      <c r="B3888" t="s">
        <v>69</v>
      </c>
      <c r="C3888" t="s">
        <v>74</v>
      </c>
      <c r="D3888" t="s">
        <v>68</v>
      </c>
      <c r="E3888" t="s">
        <v>85</v>
      </c>
      <c r="F3888" t="s">
        <v>198</v>
      </c>
      <c r="G3888" t="s">
        <v>96</v>
      </c>
      <c r="H3888" t="s">
        <v>98</v>
      </c>
      <c r="I3888" t="s">
        <v>209</v>
      </c>
      <c r="J3888" t="s">
        <v>110</v>
      </c>
      <c r="K3888" t="s">
        <v>202</v>
      </c>
      <c r="L3888">
        <v>10</v>
      </c>
      <c r="P3888">
        <v>9</v>
      </c>
      <c r="Q3888">
        <v>9</v>
      </c>
      <c r="R3888">
        <v>10</v>
      </c>
      <c r="S3888">
        <v>8</v>
      </c>
      <c r="T3888">
        <v>8</v>
      </c>
      <c r="U3888">
        <v>9</v>
      </c>
      <c r="V3888" t="s">
        <v>123</v>
      </c>
      <c r="X3888">
        <v>3</v>
      </c>
      <c r="Y3888" t="s">
        <v>68</v>
      </c>
      <c r="Z3888">
        <v>10</v>
      </c>
      <c r="AA3888">
        <v>4</v>
      </c>
      <c r="AB3888">
        <v>5</v>
      </c>
      <c r="AC3888">
        <v>8</v>
      </c>
      <c r="AD3888" t="s">
        <v>128</v>
      </c>
      <c r="AE3888" s="16">
        <v>2</v>
      </c>
      <c r="AF3888" s="16">
        <v>1</v>
      </c>
      <c r="AG3888" s="16">
        <v>3</v>
      </c>
      <c r="AH3888" s="16">
        <v>3</v>
      </c>
      <c r="AI3888" s="16">
        <v>3</v>
      </c>
      <c r="AJ3888" s="16"/>
      <c r="AL3888" s="16"/>
      <c r="AM3888" s="16"/>
      <c r="AN3888" s="16"/>
      <c r="AO3888" s="16"/>
      <c r="AP3888" s="16"/>
      <c r="AQ3888" s="16"/>
      <c r="AR3888" s="16"/>
      <c r="AS3888" s="16"/>
      <c r="AT3888" s="16"/>
      <c r="AU3888">
        <v>1</v>
      </c>
      <c r="AV3888">
        <v>1</v>
      </c>
      <c r="AW3888">
        <v>0</v>
      </c>
      <c r="AX3888">
        <v>0</v>
      </c>
      <c r="AY3888">
        <v>0</v>
      </c>
      <c r="AZ3888">
        <v>0</v>
      </c>
    </row>
    <row r="3889" spans="1:52" x14ac:dyDescent="0.35">
      <c r="A3889">
        <v>19882</v>
      </c>
      <c r="B3889" t="s">
        <v>69</v>
      </c>
      <c r="C3889" t="s">
        <v>74</v>
      </c>
      <c r="D3889" t="s">
        <v>68</v>
      </c>
      <c r="E3889" t="s">
        <v>83</v>
      </c>
      <c r="F3889" t="s">
        <v>198</v>
      </c>
      <c r="G3889" t="s">
        <v>93</v>
      </c>
      <c r="H3889" t="s">
        <v>99</v>
      </c>
      <c r="I3889" t="s">
        <v>206</v>
      </c>
      <c r="J3889" t="s">
        <v>110</v>
      </c>
      <c r="K3889" t="s">
        <v>204</v>
      </c>
      <c r="L3889">
        <v>9</v>
      </c>
      <c r="P3889">
        <v>7</v>
      </c>
      <c r="Q3889">
        <v>5</v>
      </c>
      <c r="R3889">
        <v>7</v>
      </c>
      <c r="S3889">
        <v>9</v>
      </c>
      <c r="T3889">
        <v>9</v>
      </c>
      <c r="U3889">
        <v>5</v>
      </c>
      <c r="V3889" t="s">
        <v>123</v>
      </c>
      <c r="X3889">
        <v>4</v>
      </c>
      <c r="Y3889" t="s">
        <v>68</v>
      </c>
      <c r="Z3889">
        <v>10</v>
      </c>
      <c r="AA3889">
        <v>4</v>
      </c>
      <c r="AB3889">
        <v>5</v>
      </c>
      <c r="AC3889">
        <v>10</v>
      </c>
      <c r="AD3889" t="s">
        <v>128</v>
      </c>
      <c r="AE3889" s="16">
        <v>4</v>
      </c>
      <c r="AF3889" s="16">
        <v>4</v>
      </c>
      <c r="AG3889" s="16">
        <v>5</v>
      </c>
      <c r="AH3889" s="16">
        <v>5</v>
      </c>
      <c r="AI3889" s="16">
        <v>1</v>
      </c>
      <c r="AJ3889" s="16"/>
      <c r="AL3889" s="16"/>
      <c r="AM3889" s="16"/>
      <c r="AN3889" s="16"/>
      <c r="AO3889" s="16"/>
      <c r="AP3889" s="16"/>
      <c r="AQ3889" s="16"/>
      <c r="AR3889" s="16"/>
      <c r="AS3889" s="16"/>
      <c r="AT3889" s="16"/>
      <c r="AU3889">
        <v>0</v>
      </c>
      <c r="AV3889">
        <v>0</v>
      </c>
      <c r="AW3889">
        <v>1</v>
      </c>
      <c r="AX3889">
        <v>1</v>
      </c>
      <c r="AY3889">
        <v>0</v>
      </c>
      <c r="AZ3889">
        <v>0</v>
      </c>
    </row>
    <row r="3890" spans="1:52" x14ac:dyDescent="0.35">
      <c r="A3890">
        <v>19883</v>
      </c>
      <c r="B3890" t="s">
        <v>69</v>
      </c>
      <c r="C3890" t="s">
        <v>74</v>
      </c>
      <c r="D3890" t="s">
        <v>68</v>
      </c>
      <c r="E3890" t="s">
        <v>83</v>
      </c>
      <c r="F3890" t="s">
        <v>198</v>
      </c>
      <c r="G3890" t="s">
        <v>94</v>
      </c>
      <c r="H3890" t="s">
        <v>99</v>
      </c>
      <c r="I3890" t="s">
        <v>201</v>
      </c>
      <c r="J3890" t="s">
        <v>111</v>
      </c>
      <c r="K3890" t="s">
        <v>204</v>
      </c>
      <c r="L3890">
        <v>9</v>
      </c>
      <c r="X3890" s="16"/>
      <c r="Y3890" t="s">
        <v>68</v>
      </c>
      <c r="Z3890">
        <v>10</v>
      </c>
      <c r="AA3890">
        <v>5</v>
      </c>
      <c r="AB3890">
        <v>4</v>
      </c>
      <c r="AC3890">
        <v>9</v>
      </c>
      <c r="AD3890" t="s">
        <v>128</v>
      </c>
      <c r="AE3890" s="16">
        <v>4</v>
      </c>
      <c r="AF3890" s="16">
        <v>5</v>
      </c>
      <c r="AG3890" s="16">
        <v>4</v>
      </c>
      <c r="AH3890" s="16">
        <v>5</v>
      </c>
      <c r="AI3890" s="16">
        <v>1</v>
      </c>
      <c r="AJ3890" s="16"/>
      <c r="AK3890">
        <v>9</v>
      </c>
      <c r="AL3890" s="16">
        <v>7</v>
      </c>
      <c r="AM3890" s="16">
        <v>10</v>
      </c>
      <c r="AN3890" s="16">
        <v>9</v>
      </c>
      <c r="AO3890" s="16">
        <v>9</v>
      </c>
      <c r="AP3890" s="16">
        <v>7</v>
      </c>
      <c r="AQ3890" s="16">
        <v>1</v>
      </c>
      <c r="AR3890" s="16">
        <v>2</v>
      </c>
      <c r="AS3890" s="16">
        <v>3</v>
      </c>
      <c r="AT3890" s="16">
        <v>4</v>
      </c>
      <c r="AU3890">
        <v>1</v>
      </c>
      <c r="AV3890">
        <v>1</v>
      </c>
      <c r="AW3890">
        <v>1</v>
      </c>
      <c r="AX3890">
        <v>0</v>
      </c>
      <c r="AY3890">
        <v>0</v>
      </c>
      <c r="AZ3890">
        <v>0</v>
      </c>
    </row>
    <row r="3891" spans="1:52" x14ac:dyDescent="0.35">
      <c r="A3891">
        <v>19884</v>
      </c>
      <c r="B3891" t="s">
        <v>69</v>
      </c>
      <c r="C3891" t="s">
        <v>74</v>
      </c>
      <c r="D3891" t="s">
        <v>68</v>
      </c>
      <c r="E3891" t="s">
        <v>83</v>
      </c>
      <c r="F3891" t="s">
        <v>92</v>
      </c>
      <c r="G3891" t="s">
        <v>94</v>
      </c>
      <c r="H3891" t="s">
        <v>101</v>
      </c>
      <c r="I3891" t="s">
        <v>209</v>
      </c>
      <c r="J3891" t="s">
        <v>110</v>
      </c>
      <c r="K3891" t="s">
        <v>202</v>
      </c>
      <c r="L3891">
        <v>10</v>
      </c>
      <c r="P3891">
        <v>7</v>
      </c>
      <c r="Q3891">
        <v>7</v>
      </c>
      <c r="R3891">
        <v>8</v>
      </c>
      <c r="S3891">
        <v>9</v>
      </c>
      <c r="T3891">
        <v>9</v>
      </c>
      <c r="U3891">
        <v>7</v>
      </c>
      <c r="V3891" t="s">
        <v>123</v>
      </c>
      <c r="X3891">
        <v>4</v>
      </c>
      <c r="Y3891" t="s">
        <v>68</v>
      </c>
      <c r="Z3891">
        <v>10</v>
      </c>
      <c r="AA3891">
        <v>4</v>
      </c>
      <c r="AB3891">
        <v>4</v>
      </c>
      <c r="AC3891">
        <v>8</v>
      </c>
      <c r="AD3891" t="s">
        <v>128</v>
      </c>
      <c r="AE3891" s="16">
        <v>2</v>
      </c>
      <c r="AF3891" s="16">
        <v>2</v>
      </c>
      <c r="AG3891" s="16">
        <v>3</v>
      </c>
      <c r="AH3891" s="16">
        <v>3</v>
      </c>
      <c r="AI3891" s="16">
        <v>2</v>
      </c>
      <c r="AJ3891" s="16"/>
      <c r="AL3891" s="16"/>
      <c r="AM3891" s="16"/>
      <c r="AN3891" s="16"/>
      <c r="AO3891" s="16"/>
      <c r="AP3891" s="16"/>
      <c r="AQ3891" s="16"/>
      <c r="AR3891" s="16"/>
      <c r="AS3891" s="16"/>
      <c r="AT3891" s="16"/>
      <c r="AU3891">
        <v>0</v>
      </c>
      <c r="AV3891">
        <v>1</v>
      </c>
      <c r="AW3891">
        <v>0</v>
      </c>
      <c r="AX3891">
        <v>1</v>
      </c>
      <c r="AY3891">
        <v>0</v>
      </c>
      <c r="AZ3891">
        <v>0</v>
      </c>
    </row>
    <row r="3892" spans="1:52" x14ac:dyDescent="0.35">
      <c r="A3892">
        <v>19886</v>
      </c>
      <c r="B3892" t="s">
        <v>69</v>
      </c>
      <c r="C3892" t="s">
        <v>74</v>
      </c>
      <c r="D3892" t="s">
        <v>68</v>
      </c>
      <c r="E3892" t="s">
        <v>82</v>
      </c>
      <c r="F3892" t="s">
        <v>208</v>
      </c>
      <c r="G3892" t="s">
        <v>94</v>
      </c>
      <c r="H3892" t="s">
        <v>99</v>
      </c>
      <c r="I3892" t="s">
        <v>206</v>
      </c>
      <c r="J3892" t="s">
        <v>111</v>
      </c>
      <c r="K3892" t="s">
        <v>117</v>
      </c>
      <c r="L3892">
        <v>10</v>
      </c>
      <c r="X3892" s="16"/>
      <c r="Y3892" t="s">
        <v>69</v>
      </c>
      <c r="AB3892">
        <v>5</v>
      </c>
      <c r="AE3892" s="16"/>
      <c r="AF3892" s="16"/>
      <c r="AG3892" s="16"/>
      <c r="AH3892" s="16"/>
      <c r="AI3892" s="16"/>
      <c r="AJ3892" s="16"/>
      <c r="AK3892">
        <v>10</v>
      </c>
      <c r="AL3892" s="16">
        <v>8</v>
      </c>
      <c r="AM3892" s="16">
        <v>7</v>
      </c>
      <c r="AN3892" s="16">
        <v>7</v>
      </c>
      <c r="AO3892" s="16">
        <v>10</v>
      </c>
      <c r="AP3892" s="16">
        <v>10</v>
      </c>
      <c r="AQ3892" s="16">
        <v>3</v>
      </c>
      <c r="AR3892" s="16">
        <v>1</v>
      </c>
      <c r="AS3892" s="16">
        <v>2</v>
      </c>
      <c r="AT3892" s="16">
        <v>4</v>
      </c>
      <c r="AU3892">
        <v>0</v>
      </c>
      <c r="AV3892">
        <v>0</v>
      </c>
      <c r="AW3892">
        <v>0</v>
      </c>
      <c r="AX3892">
        <v>1</v>
      </c>
      <c r="AY3892">
        <v>1</v>
      </c>
      <c r="AZ3892">
        <v>0</v>
      </c>
    </row>
    <row r="3893" spans="1:52" x14ac:dyDescent="0.35">
      <c r="A3893">
        <v>19887</v>
      </c>
      <c r="B3893" t="s">
        <v>69</v>
      </c>
      <c r="C3893" t="s">
        <v>74</v>
      </c>
      <c r="D3893" t="s">
        <v>68</v>
      </c>
      <c r="E3893" t="s">
        <v>84</v>
      </c>
      <c r="F3893" t="s">
        <v>196</v>
      </c>
      <c r="G3893" t="s">
        <v>96</v>
      </c>
      <c r="H3893" t="s">
        <v>97</v>
      </c>
      <c r="I3893" t="s">
        <v>207</v>
      </c>
      <c r="J3893" t="s">
        <v>111</v>
      </c>
      <c r="K3893" t="s">
        <v>204</v>
      </c>
      <c r="L3893">
        <v>8</v>
      </c>
      <c r="X3893" s="16"/>
      <c r="Y3893" t="s">
        <v>68</v>
      </c>
      <c r="Z3893">
        <v>8</v>
      </c>
      <c r="AA3893">
        <v>4</v>
      </c>
      <c r="AB3893">
        <v>4</v>
      </c>
      <c r="AC3893">
        <v>10</v>
      </c>
      <c r="AD3893" t="s">
        <v>128</v>
      </c>
      <c r="AE3893" s="16">
        <v>4</v>
      </c>
      <c r="AF3893" s="16">
        <v>5</v>
      </c>
      <c r="AG3893" s="16">
        <v>5</v>
      </c>
      <c r="AH3893" s="16">
        <v>4</v>
      </c>
      <c r="AI3893" s="16">
        <v>2</v>
      </c>
      <c r="AJ3893" s="16"/>
      <c r="AK3893">
        <v>8</v>
      </c>
      <c r="AL3893" s="16">
        <v>8</v>
      </c>
      <c r="AM3893" s="16">
        <v>7</v>
      </c>
      <c r="AN3893" s="16">
        <v>7</v>
      </c>
      <c r="AO3893" s="16">
        <v>7</v>
      </c>
      <c r="AP3893" s="16">
        <v>10</v>
      </c>
      <c r="AQ3893" s="16">
        <v>2</v>
      </c>
      <c r="AR3893" s="16">
        <v>1</v>
      </c>
      <c r="AS3893" s="16">
        <v>3</v>
      </c>
      <c r="AT3893" s="16">
        <v>4</v>
      </c>
      <c r="AU3893">
        <v>1</v>
      </c>
      <c r="AV3893">
        <v>1</v>
      </c>
      <c r="AW3893">
        <v>0</v>
      </c>
      <c r="AX3893">
        <v>0</v>
      </c>
      <c r="AY3893">
        <v>0</v>
      </c>
      <c r="AZ3893">
        <v>0</v>
      </c>
    </row>
    <row r="3894" spans="1:52" x14ac:dyDescent="0.35">
      <c r="A3894">
        <v>19888</v>
      </c>
      <c r="B3894" t="s">
        <v>69</v>
      </c>
      <c r="C3894" t="s">
        <v>74</v>
      </c>
      <c r="D3894" t="s">
        <v>68</v>
      </c>
      <c r="E3894" t="s">
        <v>80</v>
      </c>
      <c r="F3894" t="s">
        <v>198</v>
      </c>
      <c r="G3894" t="s">
        <v>95</v>
      </c>
      <c r="H3894" t="s">
        <v>97</v>
      </c>
      <c r="I3894" t="s">
        <v>209</v>
      </c>
      <c r="J3894" t="s">
        <v>110</v>
      </c>
      <c r="K3894" t="s">
        <v>204</v>
      </c>
      <c r="L3894">
        <v>9</v>
      </c>
      <c r="P3894">
        <v>9</v>
      </c>
      <c r="Q3894">
        <v>8</v>
      </c>
      <c r="R3894">
        <v>9</v>
      </c>
      <c r="S3894">
        <v>9</v>
      </c>
      <c r="T3894">
        <v>10</v>
      </c>
      <c r="U3894">
        <v>8</v>
      </c>
      <c r="V3894" t="s">
        <v>123</v>
      </c>
      <c r="X3894">
        <v>4</v>
      </c>
      <c r="Y3894" t="s">
        <v>68</v>
      </c>
      <c r="Z3894">
        <v>7</v>
      </c>
      <c r="AA3894">
        <v>5</v>
      </c>
      <c r="AB3894">
        <v>4</v>
      </c>
      <c r="AC3894">
        <v>10</v>
      </c>
      <c r="AD3894" t="s">
        <v>128</v>
      </c>
      <c r="AE3894" s="16">
        <v>5</v>
      </c>
      <c r="AF3894" s="16">
        <v>5</v>
      </c>
      <c r="AG3894" s="16">
        <v>4</v>
      </c>
      <c r="AH3894" s="16">
        <v>5</v>
      </c>
      <c r="AI3894" s="16">
        <v>2</v>
      </c>
      <c r="AJ3894" s="16"/>
      <c r="AL3894" s="16"/>
      <c r="AM3894" s="16"/>
      <c r="AN3894" s="16"/>
      <c r="AO3894" s="16"/>
      <c r="AP3894" s="16"/>
      <c r="AQ3894" s="16"/>
      <c r="AR3894" s="16"/>
      <c r="AS3894" s="16"/>
      <c r="AT3894" s="16"/>
      <c r="AU3894">
        <v>0</v>
      </c>
      <c r="AV3894">
        <v>1</v>
      </c>
      <c r="AW3894">
        <v>0</v>
      </c>
      <c r="AX3894">
        <v>1</v>
      </c>
      <c r="AY3894">
        <v>0</v>
      </c>
      <c r="AZ3894">
        <v>0</v>
      </c>
    </row>
    <row r="3895" spans="1:52" x14ac:dyDescent="0.35">
      <c r="A3895">
        <v>19891</v>
      </c>
      <c r="B3895" t="s">
        <v>69</v>
      </c>
      <c r="C3895" t="s">
        <v>74</v>
      </c>
      <c r="D3895" t="s">
        <v>68</v>
      </c>
      <c r="E3895" t="s">
        <v>83</v>
      </c>
      <c r="F3895" t="s">
        <v>196</v>
      </c>
      <c r="G3895" t="s">
        <v>95</v>
      </c>
      <c r="H3895" t="s">
        <v>97</v>
      </c>
      <c r="I3895" t="s">
        <v>199</v>
      </c>
      <c r="J3895" t="s">
        <v>111</v>
      </c>
      <c r="K3895" t="s">
        <v>204</v>
      </c>
      <c r="L3895">
        <v>9</v>
      </c>
      <c r="X3895" s="16"/>
      <c r="Y3895" t="s">
        <v>69</v>
      </c>
      <c r="AB3895">
        <v>5</v>
      </c>
      <c r="AE3895" s="16"/>
      <c r="AF3895" s="16"/>
      <c r="AG3895" s="16"/>
      <c r="AH3895" s="16"/>
      <c r="AI3895" s="16"/>
      <c r="AJ3895" s="16"/>
      <c r="AK3895">
        <v>10</v>
      </c>
      <c r="AL3895" s="16">
        <v>9</v>
      </c>
      <c r="AM3895" s="16">
        <v>9</v>
      </c>
      <c r="AN3895" s="16">
        <v>8</v>
      </c>
      <c r="AO3895" s="16">
        <v>10</v>
      </c>
      <c r="AP3895" s="16">
        <v>8</v>
      </c>
      <c r="AQ3895" s="16">
        <v>4</v>
      </c>
      <c r="AR3895" s="16">
        <v>2</v>
      </c>
      <c r="AS3895" s="16">
        <v>3</v>
      </c>
      <c r="AT3895" s="16">
        <v>1</v>
      </c>
      <c r="AU3895">
        <v>1</v>
      </c>
      <c r="AV3895">
        <v>0</v>
      </c>
      <c r="AW3895">
        <v>0</v>
      </c>
      <c r="AX3895">
        <v>0</v>
      </c>
      <c r="AY3895">
        <v>0</v>
      </c>
      <c r="AZ3895">
        <v>0</v>
      </c>
    </row>
    <row r="3896" spans="1:52" x14ac:dyDescent="0.35">
      <c r="A3896">
        <v>19892</v>
      </c>
      <c r="B3896" t="s">
        <v>69</v>
      </c>
      <c r="C3896" t="s">
        <v>74</v>
      </c>
      <c r="D3896" t="s">
        <v>68</v>
      </c>
      <c r="E3896" t="s">
        <v>86</v>
      </c>
      <c r="F3896" t="s">
        <v>200</v>
      </c>
      <c r="G3896" t="s">
        <v>95</v>
      </c>
      <c r="H3896" t="s">
        <v>98</v>
      </c>
      <c r="I3896" t="s">
        <v>209</v>
      </c>
      <c r="J3896" t="s">
        <v>111</v>
      </c>
      <c r="K3896" t="s">
        <v>202</v>
      </c>
      <c r="L3896">
        <v>9</v>
      </c>
      <c r="X3896" s="16"/>
      <c r="Y3896" t="s">
        <v>69</v>
      </c>
      <c r="AB3896">
        <v>4</v>
      </c>
      <c r="AE3896" s="16"/>
      <c r="AF3896" s="16"/>
      <c r="AG3896" s="16"/>
      <c r="AH3896" s="16"/>
      <c r="AI3896" s="16"/>
      <c r="AJ3896" s="16"/>
      <c r="AK3896">
        <v>9</v>
      </c>
      <c r="AL3896" s="16">
        <v>9</v>
      </c>
      <c r="AM3896" s="16">
        <v>8</v>
      </c>
      <c r="AN3896" s="16">
        <v>9</v>
      </c>
      <c r="AO3896" s="16">
        <v>10</v>
      </c>
      <c r="AP3896" s="16">
        <v>8</v>
      </c>
      <c r="AQ3896" s="16">
        <v>2</v>
      </c>
      <c r="AR3896" s="16">
        <v>4</v>
      </c>
      <c r="AS3896" s="16">
        <v>1</v>
      </c>
      <c r="AT3896" s="16">
        <v>3</v>
      </c>
      <c r="AU3896">
        <v>1</v>
      </c>
      <c r="AV3896">
        <v>0</v>
      </c>
      <c r="AW3896">
        <v>1</v>
      </c>
      <c r="AX3896">
        <v>1</v>
      </c>
      <c r="AY3896">
        <v>0</v>
      </c>
      <c r="AZ3896">
        <v>0</v>
      </c>
    </row>
    <row r="3897" spans="1:52" x14ac:dyDescent="0.35">
      <c r="A3897">
        <v>19893</v>
      </c>
      <c r="B3897" t="s">
        <v>69</v>
      </c>
      <c r="C3897" t="s">
        <v>74</v>
      </c>
      <c r="D3897" t="s">
        <v>68</v>
      </c>
      <c r="E3897" t="s">
        <v>82</v>
      </c>
      <c r="F3897" t="s">
        <v>200</v>
      </c>
      <c r="G3897" t="s">
        <v>94</v>
      </c>
      <c r="H3897" t="s">
        <v>99</v>
      </c>
      <c r="I3897" t="s">
        <v>209</v>
      </c>
      <c r="J3897" t="s">
        <v>111</v>
      </c>
      <c r="K3897" t="s">
        <v>202</v>
      </c>
      <c r="L3897">
        <v>9</v>
      </c>
      <c r="X3897" s="16"/>
      <c r="Y3897" t="s">
        <v>69</v>
      </c>
      <c r="AB3897">
        <v>5</v>
      </c>
      <c r="AE3897" s="16"/>
      <c r="AF3897" s="16"/>
      <c r="AG3897" s="16"/>
      <c r="AH3897" s="16"/>
      <c r="AI3897" s="16"/>
      <c r="AJ3897" s="16"/>
      <c r="AK3897">
        <v>8</v>
      </c>
      <c r="AL3897" s="16">
        <v>7</v>
      </c>
      <c r="AM3897" s="16">
        <v>10</v>
      </c>
      <c r="AN3897" s="16">
        <v>8</v>
      </c>
      <c r="AO3897" s="16">
        <v>9</v>
      </c>
      <c r="AP3897" s="16">
        <v>7</v>
      </c>
      <c r="AQ3897" s="16">
        <v>1</v>
      </c>
      <c r="AR3897" s="16">
        <v>4</v>
      </c>
      <c r="AS3897" s="16">
        <v>3</v>
      </c>
      <c r="AT3897" s="16">
        <v>2</v>
      </c>
      <c r="AU3897">
        <v>0</v>
      </c>
      <c r="AV3897">
        <v>0</v>
      </c>
      <c r="AW3897">
        <v>1</v>
      </c>
      <c r="AX3897">
        <v>0</v>
      </c>
      <c r="AY3897">
        <v>1</v>
      </c>
      <c r="AZ3897">
        <v>0</v>
      </c>
    </row>
    <row r="3898" spans="1:52" x14ac:dyDescent="0.35">
      <c r="A3898">
        <v>19895</v>
      </c>
      <c r="B3898" t="s">
        <v>69</v>
      </c>
      <c r="C3898" t="s">
        <v>74</v>
      </c>
      <c r="D3898" t="s">
        <v>68</v>
      </c>
      <c r="E3898" t="s">
        <v>84</v>
      </c>
      <c r="F3898" t="s">
        <v>198</v>
      </c>
      <c r="G3898" t="s">
        <v>95</v>
      </c>
      <c r="H3898" t="s">
        <v>97</v>
      </c>
      <c r="I3898" t="s">
        <v>201</v>
      </c>
      <c r="J3898" t="s">
        <v>111</v>
      </c>
      <c r="K3898" t="s">
        <v>116</v>
      </c>
      <c r="L3898">
        <v>8</v>
      </c>
      <c r="X3898" s="16"/>
      <c r="Y3898" t="s">
        <v>68</v>
      </c>
      <c r="Z3898">
        <v>10</v>
      </c>
      <c r="AA3898">
        <v>5</v>
      </c>
      <c r="AB3898">
        <v>4</v>
      </c>
      <c r="AC3898">
        <v>9</v>
      </c>
      <c r="AD3898" t="s">
        <v>128</v>
      </c>
      <c r="AE3898" s="16">
        <v>5</v>
      </c>
      <c r="AF3898" s="16">
        <v>3</v>
      </c>
      <c r="AG3898" s="16">
        <v>4</v>
      </c>
      <c r="AH3898" s="16">
        <v>4</v>
      </c>
      <c r="AI3898" s="16">
        <v>2</v>
      </c>
      <c r="AJ3898" s="16"/>
      <c r="AK3898">
        <v>6</v>
      </c>
      <c r="AL3898" s="16">
        <v>9</v>
      </c>
      <c r="AM3898" s="16">
        <v>4</v>
      </c>
      <c r="AN3898" s="16">
        <v>7</v>
      </c>
      <c r="AO3898" s="16">
        <v>7</v>
      </c>
      <c r="AP3898" s="16">
        <v>3</v>
      </c>
      <c r="AQ3898" s="16">
        <v>4</v>
      </c>
      <c r="AR3898" s="16">
        <v>3</v>
      </c>
      <c r="AS3898" s="16">
        <v>2</v>
      </c>
      <c r="AT3898" s="16">
        <v>1</v>
      </c>
      <c r="AU3898">
        <v>1</v>
      </c>
      <c r="AV3898">
        <v>0</v>
      </c>
      <c r="AW3898">
        <v>1</v>
      </c>
      <c r="AX3898">
        <v>0</v>
      </c>
      <c r="AY3898">
        <v>1</v>
      </c>
      <c r="AZ3898">
        <v>0</v>
      </c>
    </row>
    <row r="3899" spans="1:52" x14ac:dyDescent="0.35">
      <c r="A3899">
        <v>19897</v>
      </c>
      <c r="B3899" t="s">
        <v>69</v>
      </c>
      <c r="C3899" t="s">
        <v>74</v>
      </c>
      <c r="D3899" t="s">
        <v>68</v>
      </c>
      <c r="E3899" t="s">
        <v>80</v>
      </c>
      <c r="F3899" t="s">
        <v>198</v>
      </c>
      <c r="G3899" t="s">
        <v>94</v>
      </c>
      <c r="H3899" t="s">
        <v>100</v>
      </c>
      <c r="I3899" t="s">
        <v>207</v>
      </c>
      <c r="J3899" t="s">
        <v>111</v>
      </c>
      <c r="K3899" t="s">
        <v>117</v>
      </c>
      <c r="L3899">
        <v>5</v>
      </c>
      <c r="X3899" s="16"/>
      <c r="Y3899" t="s">
        <v>68</v>
      </c>
      <c r="Z3899">
        <v>4</v>
      </c>
      <c r="AA3899">
        <v>1</v>
      </c>
      <c r="AB3899">
        <v>3</v>
      </c>
      <c r="AC3899">
        <v>6</v>
      </c>
      <c r="AD3899" t="s">
        <v>128</v>
      </c>
      <c r="AE3899" s="16">
        <v>5</v>
      </c>
      <c r="AF3899" s="16">
        <v>5</v>
      </c>
      <c r="AG3899" s="16">
        <v>4</v>
      </c>
      <c r="AH3899" s="16">
        <v>4</v>
      </c>
      <c r="AI3899" s="16">
        <v>1</v>
      </c>
      <c r="AJ3899" s="16"/>
      <c r="AK3899">
        <v>5</v>
      </c>
      <c r="AL3899" s="16">
        <v>6</v>
      </c>
      <c r="AM3899" s="16">
        <v>8</v>
      </c>
      <c r="AN3899" s="16">
        <v>4</v>
      </c>
      <c r="AO3899" s="16">
        <v>7</v>
      </c>
      <c r="AP3899" s="16">
        <v>3</v>
      </c>
      <c r="AQ3899" s="16">
        <v>4</v>
      </c>
      <c r="AR3899" s="16">
        <v>2</v>
      </c>
      <c r="AS3899" s="16">
        <v>3</v>
      </c>
      <c r="AT3899" s="16">
        <v>1</v>
      </c>
      <c r="AU3899">
        <v>1</v>
      </c>
      <c r="AV3899">
        <v>0</v>
      </c>
      <c r="AW3899">
        <v>0</v>
      </c>
      <c r="AX3899">
        <v>0</v>
      </c>
      <c r="AY3899">
        <v>0</v>
      </c>
      <c r="AZ3899">
        <v>0</v>
      </c>
    </row>
    <row r="3900" spans="1:52" x14ac:dyDescent="0.35">
      <c r="A3900">
        <v>19899</v>
      </c>
      <c r="B3900" t="s">
        <v>69</v>
      </c>
      <c r="C3900" t="s">
        <v>74</v>
      </c>
      <c r="D3900" t="s">
        <v>68</v>
      </c>
      <c r="E3900" t="s">
        <v>83</v>
      </c>
      <c r="F3900" t="s">
        <v>196</v>
      </c>
      <c r="G3900" t="s">
        <v>96</v>
      </c>
      <c r="H3900" t="s">
        <v>97</v>
      </c>
      <c r="I3900" t="s">
        <v>201</v>
      </c>
      <c r="J3900" t="s">
        <v>111</v>
      </c>
      <c r="K3900" t="s">
        <v>204</v>
      </c>
      <c r="L3900">
        <v>9</v>
      </c>
      <c r="X3900" s="16"/>
      <c r="Y3900" t="s">
        <v>69</v>
      </c>
      <c r="AB3900">
        <v>5</v>
      </c>
      <c r="AE3900" s="16"/>
      <c r="AF3900" s="16"/>
      <c r="AG3900" s="16"/>
      <c r="AH3900" s="16"/>
      <c r="AI3900" s="16"/>
      <c r="AJ3900" s="16"/>
      <c r="AK3900">
        <v>9</v>
      </c>
      <c r="AL3900" s="16">
        <v>10</v>
      </c>
      <c r="AM3900" s="16">
        <v>9</v>
      </c>
      <c r="AN3900" s="16">
        <v>7</v>
      </c>
      <c r="AO3900" s="16">
        <v>9</v>
      </c>
      <c r="AP3900" s="16">
        <v>7</v>
      </c>
      <c r="AQ3900" s="16">
        <v>1</v>
      </c>
      <c r="AR3900" s="16">
        <v>4</v>
      </c>
      <c r="AS3900" s="16">
        <v>3</v>
      </c>
      <c r="AT3900" s="16">
        <v>2</v>
      </c>
      <c r="AU3900">
        <v>0</v>
      </c>
      <c r="AV3900">
        <v>0</v>
      </c>
      <c r="AW3900">
        <v>1</v>
      </c>
      <c r="AX3900">
        <v>0</v>
      </c>
      <c r="AY3900">
        <v>0</v>
      </c>
      <c r="AZ3900">
        <v>0</v>
      </c>
    </row>
    <row r="3901" spans="1:52" x14ac:dyDescent="0.35">
      <c r="A3901">
        <v>19901</v>
      </c>
      <c r="B3901" t="s">
        <v>69</v>
      </c>
      <c r="C3901" t="s">
        <v>74</v>
      </c>
      <c r="D3901" t="s">
        <v>68</v>
      </c>
      <c r="E3901" t="s">
        <v>82</v>
      </c>
      <c r="F3901" t="s">
        <v>198</v>
      </c>
      <c r="G3901" t="s">
        <v>96</v>
      </c>
      <c r="H3901" t="s">
        <v>98</v>
      </c>
      <c r="I3901" t="s">
        <v>203</v>
      </c>
      <c r="J3901" t="s">
        <v>111</v>
      </c>
      <c r="K3901" t="s">
        <v>202</v>
      </c>
      <c r="L3901">
        <v>9</v>
      </c>
      <c r="X3901" s="16"/>
      <c r="Y3901" t="s">
        <v>69</v>
      </c>
      <c r="AB3901">
        <v>5</v>
      </c>
      <c r="AE3901" s="16"/>
      <c r="AF3901" s="16"/>
      <c r="AG3901" s="16"/>
      <c r="AH3901" s="16"/>
      <c r="AI3901" s="16"/>
      <c r="AJ3901" s="16"/>
      <c r="AK3901">
        <v>8</v>
      </c>
      <c r="AL3901" s="16">
        <v>7</v>
      </c>
      <c r="AM3901" s="16">
        <v>10</v>
      </c>
      <c r="AN3901" s="16">
        <v>9</v>
      </c>
      <c r="AO3901" s="16">
        <v>9</v>
      </c>
      <c r="AP3901" s="16">
        <v>9</v>
      </c>
      <c r="AQ3901" s="16">
        <v>1</v>
      </c>
      <c r="AR3901" s="16">
        <v>3</v>
      </c>
      <c r="AS3901" s="16">
        <v>2</v>
      </c>
      <c r="AT3901" s="16">
        <v>4</v>
      </c>
      <c r="AU3901">
        <v>0</v>
      </c>
      <c r="AV3901">
        <v>1</v>
      </c>
      <c r="AW3901">
        <v>1</v>
      </c>
      <c r="AX3901">
        <v>1</v>
      </c>
      <c r="AY3901">
        <v>1</v>
      </c>
      <c r="AZ3901">
        <v>0</v>
      </c>
    </row>
    <row r="3902" spans="1:52" x14ac:dyDescent="0.35">
      <c r="A3902">
        <v>19903</v>
      </c>
      <c r="B3902" t="s">
        <v>69</v>
      </c>
      <c r="C3902" t="s">
        <v>74</v>
      </c>
      <c r="D3902" t="s">
        <v>68</v>
      </c>
      <c r="E3902" t="s">
        <v>86</v>
      </c>
      <c r="F3902" t="s">
        <v>196</v>
      </c>
      <c r="G3902" t="s">
        <v>95</v>
      </c>
      <c r="H3902" t="s">
        <v>97</v>
      </c>
      <c r="I3902" t="s">
        <v>199</v>
      </c>
      <c r="J3902" t="s">
        <v>111</v>
      </c>
      <c r="K3902" t="s">
        <v>117</v>
      </c>
      <c r="L3902">
        <v>6</v>
      </c>
      <c r="X3902" s="16"/>
      <c r="Y3902" t="s">
        <v>68</v>
      </c>
      <c r="Z3902">
        <v>5</v>
      </c>
      <c r="AA3902">
        <v>3</v>
      </c>
      <c r="AB3902">
        <v>5</v>
      </c>
      <c r="AC3902">
        <v>6</v>
      </c>
      <c r="AD3902" t="s">
        <v>128</v>
      </c>
      <c r="AE3902" s="16">
        <v>5</v>
      </c>
      <c r="AF3902" s="16">
        <v>5</v>
      </c>
      <c r="AG3902" s="16">
        <v>5</v>
      </c>
      <c r="AH3902" s="16">
        <v>4</v>
      </c>
      <c r="AI3902" s="16">
        <v>1</v>
      </c>
      <c r="AJ3902" s="16"/>
      <c r="AK3902">
        <v>5</v>
      </c>
      <c r="AL3902" s="16">
        <v>4</v>
      </c>
      <c r="AM3902" s="16">
        <v>2</v>
      </c>
      <c r="AN3902" s="16">
        <v>3</v>
      </c>
      <c r="AO3902" s="16">
        <v>3</v>
      </c>
      <c r="AP3902" s="16">
        <v>4</v>
      </c>
      <c r="AQ3902" s="16">
        <v>4</v>
      </c>
      <c r="AR3902" s="16">
        <v>2</v>
      </c>
      <c r="AS3902" s="16">
        <v>3</v>
      </c>
      <c r="AT3902" s="16">
        <v>1</v>
      </c>
      <c r="AU3902">
        <v>0</v>
      </c>
      <c r="AV3902">
        <v>0</v>
      </c>
      <c r="AW3902">
        <v>1</v>
      </c>
      <c r="AX3902">
        <v>1</v>
      </c>
      <c r="AY3902">
        <v>0</v>
      </c>
      <c r="AZ3902">
        <v>0</v>
      </c>
    </row>
    <row r="3903" spans="1:52" x14ac:dyDescent="0.35">
      <c r="A3903">
        <v>19908</v>
      </c>
      <c r="B3903" t="s">
        <v>69</v>
      </c>
      <c r="C3903" t="s">
        <v>74</v>
      </c>
      <c r="D3903" t="s">
        <v>68</v>
      </c>
      <c r="E3903" t="s">
        <v>78</v>
      </c>
      <c r="F3903" t="s">
        <v>196</v>
      </c>
      <c r="G3903" t="s">
        <v>94</v>
      </c>
      <c r="H3903" t="s">
        <v>98</v>
      </c>
      <c r="I3903" t="s">
        <v>205</v>
      </c>
      <c r="J3903" t="s">
        <v>111</v>
      </c>
      <c r="K3903" t="s">
        <v>204</v>
      </c>
      <c r="L3903">
        <v>10</v>
      </c>
      <c r="X3903" s="16"/>
      <c r="Y3903" t="s">
        <v>68</v>
      </c>
      <c r="Z3903">
        <v>9</v>
      </c>
      <c r="AA3903">
        <v>4</v>
      </c>
      <c r="AB3903">
        <v>5</v>
      </c>
      <c r="AC3903">
        <v>10</v>
      </c>
      <c r="AD3903" t="s">
        <v>128</v>
      </c>
      <c r="AE3903" s="16">
        <v>4</v>
      </c>
      <c r="AF3903" s="16">
        <v>5</v>
      </c>
      <c r="AG3903" s="16">
        <v>5</v>
      </c>
      <c r="AH3903" s="16">
        <v>4</v>
      </c>
      <c r="AI3903" s="16">
        <v>1</v>
      </c>
      <c r="AJ3903" s="16"/>
      <c r="AK3903">
        <v>9</v>
      </c>
      <c r="AL3903" s="16">
        <v>8</v>
      </c>
      <c r="AM3903" s="16">
        <v>8</v>
      </c>
      <c r="AN3903" s="16">
        <v>9</v>
      </c>
      <c r="AO3903" s="16">
        <v>10</v>
      </c>
      <c r="AP3903" s="16">
        <v>10</v>
      </c>
      <c r="AQ3903" s="16">
        <v>2</v>
      </c>
      <c r="AR3903" s="16">
        <v>4</v>
      </c>
      <c r="AS3903" s="16">
        <v>3</v>
      </c>
      <c r="AT3903" s="16">
        <v>1</v>
      </c>
      <c r="AU3903">
        <v>1</v>
      </c>
      <c r="AV3903">
        <v>1</v>
      </c>
      <c r="AW3903">
        <v>0</v>
      </c>
      <c r="AX3903">
        <v>1</v>
      </c>
      <c r="AY3903">
        <v>1</v>
      </c>
      <c r="AZ3903">
        <v>0</v>
      </c>
    </row>
    <row r="3904" spans="1:52" x14ac:dyDescent="0.35">
      <c r="A3904">
        <v>19909</v>
      </c>
      <c r="B3904" t="s">
        <v>69</v>
      </c>
      <c r="C3904" t="s">
        <v>74</v>
      </c>
      <c r="D3904" t="s">
        <v>68</v>
      </c>
      <c r="E3904" t="s">
        <v>86</v>
      </c>
      <c r="F3904" t="s">
        <v>198</v>
      </c>
      <c r="G3904" t="s">
        <v>95</v>
      </c>
      <c r="H3904" t="s">
        <v>99</v>
      </c>
      <c r="I3904" t="s">
        <v>205</v>
      </c>
      <c r="J3904" t="s">
        <v>110</v>
      </c>
      <c r="K3904" t="s">
        <v>202</v>
      </c>
      <c r="L3904">
        <v>4</v>
      </c>
      <c r="P3904">
        <v>4</v>
      </c>
      <c r="Q3904">
        <v>6</v>
      </c>
      <c r="R3904">
        <v>3</v>
      </c>
      <c r="S3904">
        <v>6</v>
      </c>
      <c r="T3904">
        <v>7</v>
      </c>
      <c r="U3904">
        <v>9</v>
      </c>
      <c r="V3904" t="s">
        <v>123</v>
      </c>
      <c r="X3904">
        <v>4</v>
      </c>
      <c r="Y3904" t="s">
        <v>68</v>
      </c>
      <c r="Z3904">
        <v>5</v>
      </c>
      <c r="AA3904">
        <v>2</v>
      </c>
      <c r="AB3904">
        <v>4</v>
      </c>
      <c r="AC3904">
        <v>6</v>
      </c>
      <c r="AD3904" t="s">
        <v>128</v>
      </c>
      <c r="AE3904" s="16">
        <v>4</v>
      </c>
      <c r="AF3904" s="16">
        <v>2</v>
      </c>
      <c r="AG3904" s="16">
        <v>5</v>
      </c>
      <c r="AH3904" s="16">
        <v>4</v>
      </c>
      <c r="AI3904" s="16">
        <v>1</v>
      </c>
      <c r="AJ3904" s="16"/>
      <c r="AL3904" s="16"/>
      <c r="AM3904" s="16"/>
      <c r="AN3904" s="16"/>
      <c r="AO3904" s="16"/>
      <c r="AP3904" s="16"/>
      <c r="AQ3904" s="16"/>
      <c r="AR3904" s="16"/>
      <c r="AS3904" s="16"/>
      <c r="AT3904" s="16"/>
      <c r="AU3904">
        <v>0</v>
      </c>
      <c r="AV3904">
        <v>0</v>
      </c>
      <c r="AW3904">
        <v>1</v>
      </c>
      <c r="AX3904">
        <v>0</v>
      </c>
      <c r="AY3904">
        <v>0</v>
      </c>
      <c r="AZ3904">
        <v>0</v>
      </c>
    </row>
    <row r="3905" spans="1:52" x14ac:dyDescent="0.35">
      <c r="A3905">
        <v>19910</v>
      </c>
      <c r="B3905" t="s">
        <v>69</v>
      </c>
      <c r="C3905" t="s">
        <v>74</v>
      </c>
      <c r="D3905" t="s">
        <v>68</v>
      </c>
      <c r="E3905" t="s">
        <v>80</v>
      </c>
      <c r="F3905" t="s">
        <v>200</v>
      </c>
      <c r="G3905" t="s">
        <v>95</v>
      </c>
      <c r="H3905" t="s">
        <v>97</v>
      </c>
      <c r="I3905" t="s">
        <v>199</v>
      </c>
      <c r="J3905" t="s">
        <v>111</v>
      </c>
      <c r="K3905" t="s">
        <v>204</v>
      </c>
      <c r="L3905">
        <v>9</v>
      </c>
      <c r="X3905" s="16"/>
      <c r="Y3905" t="s">
        <v>69</v>
      </c>
      <c r="AB3905">
        <v>5</v>
      </c>
      <c r="AE3905" s="16"/>
      <c r="AF3905" s="16"/>
      <c r="AG3905" s="16"/>
      <c r="AH3905" s="16"/>
      <c r="AI3905" s="16"/>
      <c r="AJ3905" s="16"/>
      <c r="AK3905">
        <v>9</v>
      </c>
      <c r="AL3905" s="16">
        <v>8</v>
      </c>
      <c r="AM3905" s="16">
        <v>8</v>
      </c>
      <c r="AN3905" s="16">
        <v>10</v>
      </c>
      <c r="AO3905" s="16">
        <v>7</v>
      </c>
      <c r="AP3905" s="16">
        <v>7</v>
      </c>
      <c r="AQ3905" s="16">
        <v>4</v>
      </c>
      <c r="AR3905" s="16">
        <v>1</v>
      </c>
      <c r="AS3905" s="16">
        <v>3</v>
      </c>
      <c r="AT3905" s="16">
        <v>2</v>
      </c>
      <c r="AU3905">
        <v>1</v>
      </c>
      <c r="AV3905">
        <v>0</v>
      </c>
      <c r="AW3905">
        <v>0</v>
      </c>
      <c r="AX3905">
        <v>0</v>
      </c>
      <c r="AY3905">
        <v>1</v>
      </c>
      <c r="AZ3905">
        <v>0</v>
      </c>
    </row>
    <row r="3906" spans="1:52" x14ac:dyDescent="0.35">
      <c r="A3906">
        <v>19911</v>
      </c>
      <c r="B3906" t="s">
        <v>69</v>
      </c>
      <c r="C3906" t="s">
        <v>74</v>
      </c>
      <c r="D3906" t="s">
        <v>68</v>
      </c>
      <c r="E3906" t="s">
        <v>80</v>
      </c>
      <c r="F3906" t="s">
        <v>198</v>
      </c>
      <c r="G3906" t="s">
        <v>95</v>
      </c>
      <c r="H3906" t="s">
        <v>97</v>
      </c>
      <c r="I3906" t="s">
        <v>207</v>
      </c>
      <c r="J3906" t="s">
        <v>111</v>
      </c>
      <c r="K3906" t="s">
        <v>204</v>
      </c>
      <c r="L3906">
        <v>8</v>
      </c>
      <c r="X3906" s="16"/>
      <c r="Y3906" t="s">
        <v>69</v>
      </c>
      <c r="AB3906">
        <v>4</v>
      </c>
      <c r="AE3906" s="16"/>
      <c r="AF3906" s="16"/>
      <c r="AG3906" s="16"/>
      <c r="AH3906" s="16"/>
      <c r="AI3906" s="16"/>
      <c r="AJ3906" s="16"/>
      <c r="AK3906">
        <v>9</v>
      </c>
      <c r="AL3906" s="16">
        <v>8</v>
      </c>
      <c r="AM3906" s="16">
        <v>9</v>
      </c>
      <c r="AN3906" s="16">
        <v>8</v>
      </c>
      <c r="AO3906" s="16">
        <v>9</v>
      </c>
      <c r="AP3906" s="16">
        <v>7</v>
      </c>
      <c r="AQ3906" s="16">
        <v>2</v>
      </c>
      <c r="AR3906" s="16">
        <v>1</v>
      </c>
      <c r="AS3906" s="16">
        <v>4</v>
      </c>
      <c r="AT3906" s="16">
        <v>3</v>
      </c>
      <c r="AU3906">
        <v>1</v>
      </c>
      <c r="AV3906">
        <v>1</v>
      </c>
      <c r="AW3906">
        <v>0</v>
      </c>
      <c r="AX3906">
        <v>0</v>
      </c>
      <c r="AY3906">
        <v>1</v>
      </c>
      <c r="AZ3906">
        <v>0</v>
      </c>
    </row>
    <row r="3907" spans="1:52" x14ac:dyDescent="0.35">
      <c r="A3907">
        <v>19914</v>
      </c>
      <c r="B3907" t="s">
        <v>69</v>
      </c>
      <c r="C3907" t="s">
        <v>74</v>
      </c>
      <c r="D3907" t="s">
        <v>68</v>
      </c>
      <c r="E3907" t="s">
        <v>76</v>
      </c>
      <c r="F3907" t="s">
        <v>196</v>
      </c>
      <c r="G3907" t="s">
        <v>96</v>
      </c>
      <c r="H3907" t="s">
        <v>97</v>
      </c>
      <c r="I3907" t="s">
        <v>199</v>
      </c>
      <c r="J3907" t="s">
        <v>111</v>
      </c>
      <c r="K3907" t="s">
        <v>202</v>
      </c>
      <c r="L3907">
        <v>6</v>
      </c>
      <c r="X3907" s="16"/>
      <c r="Y3907" t="s">
        <v>68</v>
      </c>
      <c r="Z3907">
        <v>7</v>
      </c>
      <c r="AA3907">
        <v>4</v>
      </c>
      <c r="AB3907">
        <v>3</v>
      </c>
      <c r="AC3907">
        <v>5</v>
      </c>
      <c r="AD3907" t="s">
        <v>128</v>
      </c>
      <c r="AE3907" s="16">
        <v>3</v>
      </c>
      <c r="AF3907" s="16">
        <v>4</v>
      </c>
      <c r="AG3907" s="16">
        <v>3</v>
      </c>
      <c r="AH3907" s="16">
        <v>4</v>
      </c>
      <c r="AI3907" s="16">
        <v>1</v>
      </c>
      <c r="AJ3907" s="16"/>
      <c r="AK3907">
        <v>7</v>
      </c>
      <c r="AL3907" s="16">
        <v>10</v>
      </c>
      <c r="AM3907" s="16">
        <v>7</v>
      </c>
      <c r="AN3907" s="16">
        <v>5</v>
      </c>
      <c r="AO3907" s="16">
        <v>6</v>
      </c>
      <c r="AP3907" s="16">
        <v>5</v>
      </c>
      <c r="AQ3907" s="16">
        <v>1</v>
      </c>
      <c r="AR3907" s="16">
        <v>4</v>
      </c>
      <c r="AS3907" s="16">
        <v>3</v>
      </c>
      <c r="AT3907" s="16">
        <v>2</v>
      </c>
      <c r="AU3907">
        <v>1</v>
      </c>
      <c r="AV3907">
        <v>0</v>
      </c>
      <c r="AW3907">
        <v>0</v>
      </c>
      <c r="AX3907">
        <v>1</v>
      </c>
      <c r="AY3907">
        <v>1</v>
      </c>
      <c r="AZ3907">
        <v>0</v>
      </c>
    </row>
    <row r="3908" spans="1:52" x14ac:dyDescent="0.35">
      <c r="A3908">
        <v>19917</v>
      </c>
      <c r="B3908" t="s">
        <v>69</v>
      </c>
      <c r="C3908" t="s">
        <v>74</v>
      </c>
      <c r="D3908" t="s">
        <v>68</v>
      </c>
      <c r="E3908" t="s">
        <v>82</v>
      </c>
      <c r="F3908" t="s">
        <v>196</v>
      </c>
      <c r="G3908" t="s">
        <v>95</v>
      </c>
      <c r="H3908" t="s">
        <v>97</v>
      </c>
      <c r="I3908" t="s">
        <v>205</v>
      </c>
      <c r="J3908" t="s">
        <v>111</v>
      </c>
      <c r="K3908" t="s">
        <v>116</v>
      </c>
      <c r="L3908">
        <v>9</v>
      </c>
      <c r="X3908" s="16"/>
      <c r="Y3908" t="s">
        <v>68</v>
      </c>
      <c r="Z3908">
        <v>9</v>
      </c>
      <c r="AA3908">
        <v>5</v>
      </c>
      <c r="AB3908">
        <v>4</v>
      </c>
      <c r="AC3908">
        <v>10</v>
      </c>
      <c r="AD3908" t="s">
        <v>128</v>
      </c>
      <c r="AE3908" s="16">
        <v>5</v>
      </c>
      <c r="AF3908" s="16">
        <v>5</v>
      </c>
      <c r="AG3908" s="16">
        <v>4</v>
      </c>
      <c r="AH3908" s="16">
        <v>4</v>
      </c>
      <c r="AI3908" s="16">
        <v>1</v>
      </c>
      <c r="AJ3908" s="16"/>
      <c r="AK3908">
        <v>9</v>
      </c>
      <c r="AL3908" s="16">
        <v>9</v>
      </c>
      <c r="AM3908" s="16">
        <v>10</v>
      </c>
      <c r="AN3908" s="16">
        <v>7</v>
      </c>
      <c r="AO3908" s="16">
        <v>7</v>
      </c>
      <c r="AP3908" s="16">
        <v>9</v>
      </c>
      <c r="AQ3908" s="16">
        <v>1</v>
      </c>
      <c r="AR3908" s="16">
        <v>4</v>
      </c>
      <c r="AS3908" s="16">
        <v>3</v>
      </c>
      <c r="AT3908" s="16">
        <v>2</v>
      </c>
      <c r="AU3908">
        <v>1</v>
      </c>
      <c r="AV3908">
        <v>1</v>
      </c>
      <c r="AW3908">
        <v>1</v>
      </c>
      <c r="AX3908">
        <v>0</v>
      </c>
      <c r="AY3908">
        <v>0</v>
      </c>
      <c r="AZ3908">
        <v>0</v>
      </c>
    </row>
    <row r="3909" spans="1:52" x14ac:dyDescent="0.35">
      <c r="A3909">
        <v>19919</v>
      </c>
      <c r="B3909" t="s">
        <v>69</v>
      </c>
      <c r="C3909" t="s">
        <v>74</v>
      </c>
      <c r="D3909" t="s">
        <v>68</v>
      </c>
      <c r="E3909" t="s">
        <v>76</v>
      </c>
      <c r="F3909" t="s">
        <v>198</v>
      </c>
      <c r="G3909" t="s">
        <v>96</v>
      </c>
      <c r="H3909" t="s">
        <v>97</v>
      </c>
      <c r="I3909" t="s">
        <v>207</v>
      </c>
      <c r="J3909" t="s">
        <v>111</v>
      </c>
      <c r="K3909" t="s">
        <v>116</v>
      </c>
      <c r="L3909">
        <v>6</v>
      </c>
      <c r="X3909" s="16"/>
      <c r="Y3909" t="s">
        <v>69</v>
      </c>
      <c r="AB3909">
        <v>2</v>
      </c>
      <c r="AE3909" s="16"/>
      <c r="AF3909" s="16"/>
      <c r="AG3909" s="16"/>
      <c r="AH3909" s="16"/>
      <c r="AI3909" s="16"/>
      <c r="AJ3909" s="16"/>
      <c r="AK3909">
        <v>6</v>
      </c>
      <c r="AL3909" s="16">
        <v>7</v>
      </c>
      <c r="AM3909" s="16">
        <v>4</v>
      </c>
      <c r="AN3909" s="16">
        <v>4</v>
      </c>
      <c r="AO3909" s="16">
        <v>3</v>
      </c>
      <c r="AP3909" s="16">
        <v>4</v>
      </c>
      <c r="AQ3909" s="16">
        <v>4</v>
      </c>
      <c r="AR3909" s="16">
        <v>1</v>
      </c>
      <c r="AS3909" s="16">
        <v>2</v>
      </c>
      <c r="AT3909" s="16">
        <v>3</v>
      </c>
      <c r="AU3909">
        <v>0</v>
      </c>
      <c r="AV3909">
        <v>0</v>
      </c>
      <c r="AW3909">
        <v>1</v>
      </c>
      <c r="AX3909">
        <v>1</v>
      </c>
      <c r="AY3909">
        <v>0</v>
      </c>
      <c r="AZ3909">
        <v>0</v>
      </c>
    </row>
    <row r="3910" spans="1:52" x14ac:dyDescent="0.35">
      <c r="A3910">
        <v>19920</v>
      </c>
      <c r="B3910" t="s">
        <v>69</v>
      </c>
      <c r="C3910" t="s">
        <v>74</v>
      </c>
      <c r="D3910" t="s">
        <v>68</v>
      </c>
      <c r="E3910" t="s">
        <v>76</v>
      </c>
      <c r="F3910" t="s">
        <v>200</v>
      </c>
      <c r="G3910" t="s">
        <v>94</v>
      </c>
      <c r="H3910" t="s">
        <v>97</v>
      </c>
      <c r="I3910" t="s">
        <v>207</v>
      </c>
      <c r="J3910" t="s">
        <v>111</v>
      </c>
      <c r="K3910" t="s">
        <v>116</v>
      </c>
      <c r="L3910">
        <v>10</v>
      </c>
      <c r="X3910" s="16"/>
      <c r="Y3910" t="s">
        <v>69</v>
      </c>
      <c r="AB3910">
        <v>4</v>
      </c>
      <c r="AE3910" s="16"/>
      <c r="AF3910" s="16"/>
      <c r="AG3910" s="16"/>
      <c r="AH3910" s="16"/>
      <c r="AI3910" s="16"/>
      <c r="AJ3910" s="16"/>
      <c r="AK3910">
        <v>10</v>
      </c>
      <c r="AL3910" s="16">
        <v>10</v>
      </c>
      <c r="AM3910" s="16">
        <v>7</v>
      </c>
      <c r="AN3910" s="16">
        <v>8</v>
      </c>
      <c r="AO3910" s="16">
        <v>7</v>
      </c>
      <c r="AP3910" s="16">
        <v>8</v>
      </c>
      <c r="AQ3910" s="16">
        <v>1</v>
      </c>
      <c r="AR3910" s="16">
        <v>3</v>
      </c>
      <c r="AS3910" s="16">
        <v>2</v>
      </c>
      <c r="AT3910" s="16">
        <v>4</v>
      </c>
      <c r="AU3910">
        <v>1</v>
      </c>
      <c r="AV3910">
        <v>0</v>
      </c>
      <c r="AW3910">
        <v>0</v>
      </c>
      <c r="AX3910">
        <v>0</v>
      </c>
      <c r="AY3910">
        <v>0</v>
      </c>
      <c r="AZ3910">
        <v>0</v>
      </c>
    </row>
    <row r="3911" spans="1:52" x14ac:dyDescent="0.35">
      <c r="A3911">
        <v>19926</v>
      </c>
      <c r="B3911" t="s">
        <v>69</v>
      </c>
      <c r="C3911" t="s">
        <v>74</v>
      </c>
      <c r="D3911" t="s">
        <v>68</v>
      </c>
      <c r="E3911" t="s">
        <v>81</v>
      </c>
      <c r="F3911" t="s">
        <v>198</v>
      </c>
      <c r="G3911" t="s">
        <v>95</v>
      </c>
      <c r="H3911" t="s">
        <v>98</v>
      </c>
      <c r="I3911" t="s">
        <v>206</v>
      </c>
      <c r="J3911" t="s">
        <v>111</v>
      </c>
      <c r="K3911" t="s">
        <v>202</v>
      </c>
      <c r="L3911">
        <v>10</v>
      </c>
      <c r="X3911" s="16"/>
      <c r="Y3911" t="s">
        <v>69</v>
      </c>
      <c r="AB3911">
        <v>5</v>
      </c>
      <c r="AE3911" s="16"/>
      <c r="AF3911" s="16"/>
      <c r="AG3911" s="16"/>
      <c r="AH3911" s="16"/>
      <c r="AI3911" s="16"/>
      <c r="AJ3911" s="16"/>
      <c r="AK3911">
        <v>9</v>
      </c>
      <c r="AL3911" s="16">
        <v>8</v>
      </c>
      <c r="AM3911" s="16">
        <v>7</v>
      </c>
      <c r="AN3911" s="16">
        <v>9</v>
      </c>
      <c r="AO3911" s="16">
        <v>10</v>
      </c>
      <c r="AP3911" s="16">
        <v>8</v>
      </c>
      <c r="AQ3911" s="16">
        <v>2</v>
      </c>
      <c r="AR3911" s="16">
        <v>1</v>
      </c>
      <c r="AS3911" s="16">
        <v>3</v>
      </c>
      <c r="AT3911" s="16">
        <v>4</v>
      </c>
      <c r="AU3911">
        <v>0</v>
      </c>
      <c r="AV3911">
        <v>0</v>
      </c>
      <c r="AW3911">
        <v>0</v>
      </c>
      <c r="AX3911">
        <v>1</v>
      </c>
      <c r="AY3911">
        <v>0</v>
      </c>
      <c r="AZ3911">
        <v>0</v>
      </c>
    </row>
    <row r="3912" spans="1:52" x14ac:dyDescent="0.35">
      <c r="A3912">
        <v>19927</v>
      </c>
      <c r="B3912" t="s">
        <v>69</v>
      </c>
      <c r="C3912" t="s">
        <v>74</v>
      </c>
      <c r="D3912" t="s">
        <v>68</v>
      </c>
      <c r="E3912" t="s">
        <v>79</v>
      </c>
      <c r="F3912" t="s">
        <v>198</v>
      </c>
      <c r="G3912" t="s">
        <v>95</v>
      </c>
      <c r="H3912" t="s">
        <v>97</v>
      </c>
      <c r="I3912" t="s">
        <v>207</v>
      </c>
      <c r="J3912" t="s">
        <v>111</v>
      </c>
      <c r="K3912" t="s">
        <v>202</v>
      </c>
      <c r="L3912">
        <v>9</v>
      </c>
      <c r="X3912" s="16"/>
      <c r="Y3912" t="s">
        <v>68</v>
      </c>
      <c r="Z3912">
        <v>9</v>
      </c>
      <c r="AA3912">
        <v>4</v>
      </c>
      <c r="AB3912">
        <v>5</v>
      </c>
      <c r="AC3912">
        <v>10</v>
      </c>
      <c r="AD3912" t="s">
        <v>128</v>
      </c>
      <c r="AE3912" s="16">
        <v>3</v>
      </c>
      <c r="AF3912" s="16">
        <v>3</v>
      </c>
      <c r="AG3912" s="16">
        <v>3</v>
      </c>
      <c r="AH3912" s="16">
        <v>3</v>
      </c>
      <c r="AI3912" s="16">
        <v>1</v>
      </c>
      <c r="AJ3912" s="16"/>
      <c r="AK3912">
        <v>9</v>
      </c>
      <c r="AL3912" s="16">
        <v>8</v>
      </c>
      <c r="AM3912" s="16">
        <v>9</v>
      </c>
      <c r="AN3912" s="16">
        <v>7</v>
      </c>
      <c r="AO3912" s="16">
        <v>7</v>
      </c>
      <c r="AP3912" s="16">
        <v>7</v>
      </c>
      <c r="AQ3912" s="16">
        <v>2</v>
      </c>
      <c r="AR3912" s="16">
        <v>1</v>
      </c>
      <c r="AS3912" s="16">
        <v>3</v>
      </c>
      <c r="AT3912" s="16">
        <v>4</v>
      </c>
      <c r="AU3912">
        <v>0</v>
      </c>
      <c r="AV3912">
        <v>1</v>
      </c>
      <c r="AW3912">
        <v>1</v>
      </c>
      <c r="AX3912">
        <v>0</v>
      </c>
      <c r="AY3912">
        <v>0</v>
      </c>
      <c r="AZ3912">
        <v>0</v>
      </c>
    </row>
    <row r="3913" spans="1:52" x14ac:dyDescent="0.35">
      <c r="A3913">
        <v>19928</v>
      </c>
      <c r="B3913" t="s">
        <v>69</v>
      </c>
      <c r="C3913" t="s">
        <v>74</v>
      </c>
      <c r="D3913" t="s">
        <v>68</v>
      </c>
      <c r="E3913" t="s">
        <v>75</v>
      </c>
      <c r="F3913" t="s">
        <v>196</v>
      </c>
      <c r="G3913" t="s">
        <v>96</v>
      </c>
      <c r="H3913" t="s">
        <v>98</v>
      </c>
      <c r="I3913" t="s">
        <v>207</v>
      </c>
      <c r="J3913" t="s">
        <v>111</v>
      </c>
      <c r="K3913" t="s">
        <v>204</v>
      </c>
      <c r="L3913">
        <v>6</v>
      </c>
      <c r="X3913" s="16"/>
      <c r="Y3913" t="s">
        <v>69</v>
      </c>
      <c r="AB3913">
        <v>4</v>
      </c>
      <c r="AE3913" s="16"/>
      <c r="AF3913" s="16"/>
      <c r="AG3913" s="16"/>
      <c r="AH3913" s="16"/>
      <c r="AI3913" s="16"/>
      <c r="AJ3913" s="16"/>
      <c r="AK3913">
        <v>8</v>
      </c>
      <c r="AL3913" s="16">
        <v>8</v>
      </c>
      <c r="AM3913" s="16">
        <v>9</v>
      </c>
      <c r="AN3913" s="16">
        <v>10</v>
      </c>
      <c r="AO3913" s="16">
        <v>8</v>
      </c>
      <c r="AP3913" s="16">
        <v>8</v>
      </c>
      <c r="AQ3913" s="16">
        <v>1</v>
      </c>
      <c r="AR3913" s="16">
        <v>3</v>
      </c>
      <c r="AS3913" s="16">
        <v>4</v>
      </c>
      <c r="AT3913" s="16">
        <v>2</v>
      </c>
      <c r="AU3913">
        <v>0</v>
      </c>
      <c r="AV3913">
        <v>0</v>
      </c>
      <c r="AW3913">
        <v>0</v>
      </c>
      <c r="AX3913">
        <v>1</v>
      </c>
      <c r="AY3913">
        <v>1</v>
      </c>
      <c r="AZ3913">
        <v>0</v>
      </c>
    </row>
    <row r="3914" spans="1:52" x14ac:dyDescent="0.35">
      <c r="A3914">
        <v>19930</v>
      </c>
      <c r="B3914" t="s">
        <v>69</v>
      </c>
      <c r="C3914" t="s">
        <v>74</v>
      </c>
      <c r="D3914" t="s">
        <v>68</v>
      </c>
      <c r="E3914" t="s">
        <v>85</v>
      </c>
      <c r="F3914" t="s">
        <v>198</v>
      </c>
      <c r="G3914" t="s">
        <v>96</v>
      </c>
      <c r="H3914" t="s">
        <v>98</v>
      </c>
      <c r="I3914" t="s">
        <v>199</v>
      </c>
      <c r="J3914" t="s">
        <v>110</v>
      </c>
      <c r="K3914" t="s">
        <v>116</v>
      </c>
      <c r="L3914">
        <v>3</v>
      </c>
      <c r="P3914">
        <v>3</v>
      </c>
      <c r="Q3914">
        <v>3</v>
      </c>
      <c r="R3914">
        <v>3</v>
      </c>
      <c r="S3914">
        <v>6</v>
      </c>
      <c r="T3914">
        <v>2</v>
      </c>
      <c r="U3914">
        <v>3</v>
      </c>
      <c r="V3914" t="s">
        <v>123</v>
      </c>
      <c r="X3914">
        <v>4</v>
      </c>
      <c r="Y3914" t="s">
        <v>69</v>
      </c>
      <c r="AB3914">
        <v>2</v>
      </c>
      <c r="AE3914" s="16"/>
      <c r="AF3914" s="16"/>
      <c r="AG3914" s="16"/>
      <c r="AH3914" s="16"/>
      <c r="AI3914" s="16"/>
      <c r="AJ3914" s="16"/>
      <c r="AL3914" s="16"/>
      <c r="AM3914" s="16"/>
      <c r="AN3914" s="16"/>
      <c r="AO3914" s="16"/>
      <c r="AP3914" s="16"/>
      <c r="AQ3914" s="16"/>
      <c r="AR3914" s="16"/>
      <c r="AS3914" s="16"/>
      <c r="AT3914" s="16"/>
      <c r="AU3914">
        <v>0</v>
      </c>
      <c r="AV3914">
        <v>0</v>
      </c>
      <c r="AW3914">
        <v>0</v>
      </c>
      <c r="AX3914">
        <v>0</v>
      </c>
      <c r="AY3914">
        <v>1</v>
      </c>
      <c r="AZ3914">
        <v>0</v>
      </c>
    </row>
    <row r="3915" spans="1:52" x14ac:dyDescent="0.35">
      <c r="A3915">
        <v>19935</v>
      </c>
      <c r="B3915" t="s">
        <v>69</v>
      </c>
      <c r="C3915" t="s">
        <v>74</v>
      </c>
      <c r="D3915" t="s">
        <v>68</v>
      </c>
      <c r="E3915" t="s">
        <v>77</v>
      </c>
      <c r="F3915" t="s">
        <v>198</v>
      </c>
      <c r="G3915" t="s">
        <v>94</v>
      </c>
      <c r="H3915" t="s">
        <v>98</v>
      </c>
      <c r="I3915" t="s">
        <v>201</v>
      </c>
      <c r="J3915" t="s">
        <v>111</v>
      </c>
      <c r="K3915" t="s">
        <v>204</v>
      </c>
      <c r="L3915">
        <v>10</v>
      </c>
      <c r="X3915" s="16"/>
      <c r="Y3915" t="s">
        <v>68</v>
      </c>
      <c r="Z3915">
        <v>10</v>
      </c>
      <c r="AA3915">
        <v>5</v>
      </c>
      <c r="AB3915">
        <v>4</v>
      </c>
      <c r="AC3915">
        <v>9</v>
      </c>
      <c r="AD3915" t="s">
        <v>128</v>
      </c>
      <c r="AE3915" s="16">
        <v>4</v>
      </c>
      <c r="AF3915" s="16">
        <v>4</v>
      </c>
      <c r="AG3915" s="16">
        <v>4</v>
      </c>
      <c r="AH3915" s="16">
        <v>4</v>
      </c>
      <c r="AI3915" s="16">
        <v>2</v>
      </c>
      <c r="AJ3915" s="16"/>
      <c r="AK3915">
        <v>9</v>
      </c>
      <c r="AL3915" s="16">
        <v>10</v>
      </c>
      <c r="AM3915" s="16">
        <v>8</v>
      </c>
      <c r="AN3915" s="16">
        <v>10</v>
      </c>
      <c r="AO3915" s="16">
        <v>8</v>
      </c>
      <c r="AP3915" s="16">
        <v>8</v>
      </c>
      <c r="AQ3915" s="16">
        <v>2</v>
      </c>
      <c r="AR3915" s="16">
        <v>1</v>
      </c>
      <c r="AS3915" s="16">
        <v>3</v>
      </c>
      <c r="AT3915" s="16">
        <v>4</v>
      </c>
      <c r="AU3915">
        <v>0</v>
      </c>
      <c r="AV3915">
        <v>1</v>
      </c>
      <c r="AW3915">
        <v>0</v>
      </c>
      <c r="AX3915">
        <v>0</v>
      </c>
      <c r="AY3915">
        <v>1</v>
      </c>
      <c r="AZ3915">
        <v>0</v>
      </c>
    </row>
    <row r="3916" spans="1:52" x14ac:dyDescent="0.35">
      <c r="A3916">
        <v>19936</v>
      </c>
      <c r="B3916" t="s">
        <v>69</v>
      </c>
      <c r="C3916" t="s">
        <v>74</v>
      </c>
      <c r="D3916" t="s">
        <v>68</v>
      </c>
      <c r="E3916" t="s">
        <v>76</v>
      </c>
      <c r="F3916" t="s">
        <v>196</v>
      </c>
      <c r="G3916" t="s">
        <v>93</v>
      </c>
      <c r="H3916" t="s">
        <v>98</v>
      </c>
      <c r="I3916" t="s">
        <v>207</v>
      </c>
      <c r="J3916" t="s">
        <v>111</v>
      </c>
      <c r="K3916" t="s">
        <v>113</v>
      </c>
      <c r="L3916">
        <v>9</v>
      </c>
      <c r="X3916" s="16"/>
      <c r="Y3916" t="s">
        <v>69</v>
      </c>
      <c r="AB3916">
        <v>5</v>
      </c>
      <c r="AE3916" s="16"/>
      <c r="AF3916" s="16"/>
      <c r="AG3916" s="16"/>
      <c r="AH3916" s="16"/>
      <c r="AI3916" s="16"/>
      <c r="AJ3916" s="16"/>
      <c r="AK3916">
        <v>8</v>
      </c>
      <c r="AL3916" s="16">
        <v>9</v>
      </c>
      <c r="AM3916" s="16">
        <v>8</v>
      </c>
      <c r="AN3916" s="16">
        <v>8</v>
      </c>
      <c r="AO3916" s="16">
        <v>7</v>
      </c>
      <c r="AP3916" s="16">
        <v>10</v>
      </c>
      <c r="AQ3916" s="16">
        <v>3</v>
      </c>
      <c r="AR3916" s="16">
        <v>1</v>
      </c>
      <c r="AS3916" s="16">
        <v>4</v>
      </c>
      <c r="AT3916" s="16">
        <v>2</v>
      </c>
      <c r="AU3916">
        <v>0</v>
      </c>
      <c r="AV3916">
        <v>1</v>
      </c>
      <c r="AW3916">
        <v>1</v>
      </c>
      <c r="AX3916">
        <v>1</v>
      </c>
      <c r="AY3916">
        <v>0</v>
      </c>
      <c r="AZ3916">
        <v>0</v>
      </c>
    </row>
    <row r="3917" spans="1:52" x14ac:dyDescent="0.35">
      <c r="A3917">
        <v>19939</v>
      </c>
      <c r="B3917" t="s">
        <v>69</v>
      </c>
      <c r="C3917" t="s">
        <v>74</v>
      </c>
      <c r="D3917" t="s">
        <v>68</v>
      </c>
      <c r="E3917" t="s">
        <v>86</v>
      </c>
      <c r="F3917" t="s">
        <v>198</v>
      </c>
      <c r="G3917" t="s">
        <v>95</v>
      </c>
      <c r="H3917" t="s">
        <v>97</v>
      </c>
      <c r="I3917" t="s">
        <v>197</v>
      </c>
      <c r="J3917" t="s">
        <v>111</v>
      </c>
      <c r="K3917" t="s">
        <v>116</v>
      </c>
      <c r="L3917">
        <v>9</v>
      </c>
      <c r="X3917" s="16"/>
      <c r="Y3917" t="s">
        <v>68</v>
      </c>
      <c r="Z3917">
        <v>10</v>
      </c>
      <c r="AA3917">
        <v>5</v>
      </c>
      <c r="AB3917">
        <v>5</v>
      </c>
      <c r="AC3917">
        <v>10</v>
      </c>
      <c r="AD3917" t="s">
        <v>128</v>
      </c>
      <c r="AE3917" s="16">
        <v>4</v>
      </c>
      <c r="AF3917" s="16">
        <v>5</v>
      </c>
      <c r="AG3917" s="16">
        <v>5</v>
      </c>
      <c r="AH3917" s="16">
        <v>4</v>
      </c>
      <c r="AI3917" s="16">
        <v>1</v>
      </c>
      <c r="AJ3917" s="16"/>
      <c r="AK3917">
        <v>10</v>
      </c>
      <c r="AL3917" s="16">
        <v>9</v>
      </c>
      <c r="AM3917" s="16">
        <v>10</v>
      </c>
      <c r="AN3917" s="16">
        <v>7</v>
      </c>
      <c r="AO3917" s="16">
        <v>8</v>
      </c>
      <c r="AP3917" s="16">
        <v>7</v>
      </c>
      <c r="AQ3917" s="16">
        <v>1</v>
      </c>
      <c r="AR3917" s="16">
        <v>4</v>
      </c>
      <c r="AS3917" s="16">
        <v>2</v>
      </c>
      <c r="AT3917" s="16">
        <v>3</v>
      </c>
      <c r="AU3917">
        <v>1</v>
      </c>
      <c r="AV3917">
        <v>0</v>
      </c>
      <c r="AW3917">
        <v>0</v>
      </c>
      <c r="AX3917">
        <v>1</v>
      </c>
      <c r="AY3917">
        <v>1</v>
      </c>
      <c r="AZ3917">
        <v>0</v>
      </c>
    </row>
    <row r="3918" spans="1:52" x14ac:dyDescent="0.35">
      <c r="A3918">
        <v>19940</v>
      </c>
      <c r="B3918" t="s">
        <v>69</v>
      </c>
      <c r="C3918" t="s">
        <v>74</v>
      </c>
      <c r="D3918" t="s">
        <v>68</v>
      </c>
      <c r="E3918" t="s">
        <v>77</v>
      </c>
      <c r="F3918" t="s">
        <v>198</v>
      </c>
      <c r="G3918" t="s">
        <v>96</v>
      </c>
      <c r="H3918" t="s">
        <v>99</v>
      </c>
      <c r="I3918" t="s">
        <v>197</v>
      </c>
      <c r="J3918" t="s">
        <v>111</v>
      </c>
      <c r="K3918" t="s">
        <v>202</v>
      </c>
      <c r="L3918">
        <v>10</v>
      </c>
      <c r="X3918" s="16"/>
      <c r="Y3918" t="s">
        <v>68</v>
      </c>
      <c r="Z3918">
        <v>9</v>
      </c>
      <c r="AA3918">
        <v>4</v>
      </c>
      <c r="AB3918">
        <v>5</v>
      </c>
      <c r="AC3918">
        <v>10</v>
      </c>
      <c r="AD3918" t="s">
        <v>128</v>
      </c>
      <c r="AE3918" s="16">
        <v>5</v>
      </c>
      <c r="AF3918" s="16">
        <v>4</v>
      </c>
      <c r="AG3918" s="16">
        <v>4</v>
      </c>
      <c r="AH3918" s="16">
        <v>5</v>
      </c>
      <c r="AI3918" s="16">
        <v>1</v>
      </c>
      <c r="AJ3918" s="16"/>
      <c r="AK3918">
        <v>8</v>
      </c>
      <c r="AL3918" s="16">
        <v>9</v>
      </c>
      <c r="AM3918" s="16">
        <v>7</v>
      </c>
      <c r="AN3918" s="16">
        <v>9</v>
      </c>
      <c r="AO3918" s="16">
        <v>10</v>
      </c>
      <c r="AP3918" s="16">
        <v>8</v>
      </c>
      <c r="AQ3918" s="16">
        <v>1</v>
      </c>
      <c r="AR3918" s="16">
        <v>3</v>
      </c>
      <c r="AS3918" s="16">
        <v>2</v>
      </c>
      <c r="AT3918" s="16">
        <v>4</v>
      </c>
      <c r="AU3918">
        <v>0</v>
      </c>
      <c r="AV3918">
        <v>0</v>
      </c>
      <c r="AW3918">
        <v>1</v>
      </c>
      <c r="AX3918">
        <v>1</v>
      </c>
      <c r="AY3918">
        <v>1</v>
      </c>
      <c r="AZ3918">
        <v>0</v>
      </c>
    </row>
    <row r="3919" spans="1:52" x14ac:dyDescent="0.35">
      <c r="A3919">
        <v>19941</v>
      </c>
      <c r="B3919" t="s">
        <v>69</v>
      </c>
      <c r="C3919" t="s">
        <v>74</v>
      </c>
      <c r="D3919" t="s">
        <v>68</v>
      </c>
      <c r="E3919" t="s">
        <v>76</v>
      </c>
      <c r="F3919" t="s">
        <v>200</v>
      </c>
      <c r="G3919" t="s">
        <v>95</v>
      </c>
      <c r="H3919" t="s">
        <v>98</v>
      </c>
      <c r="I3919" t="s">
        <v>199</v>
      </c>
      <c r="J3919" t="s">
        <v>111</v>
      </c>
      <c r="K3919" t="s">
        <v>117</v>
      </c>
      <c r="L3919">
        <v>3</v>
      </c>
      <c r="X3919" s="16"/>
      <c r="Y3919" t="s">
        <v>69</v>
      </c>
      <c r="AB3919">
        <v>4</v>
      </c>
      <c r="AE3919" s="16"/>
      <c r="AF3919" s="16"/>
      <c r="AG3919" s="16"/>
      <c r="AH3919" s="16"/>
      <c r="AI3919" s="16"/>
      <c r="AJ3919" s="16"/>
      <c r="AK3919">
        <v>3</v>
      </c>
      <c r="AL3919" s="16">
        <v>4</v>
      </c>
      <c r="AM3919" s="16">
        <v>2</v>
      </c>
      <c r="AN3919" s="16">
        <v>6</v>
      </c>
      <c r="AO3919" s="16">
        <v>2</v>
      </c>
      <c r="AP3919" s="16">
        <v>5</v>
      </c>
      <c r="AQ3919" s="16">
        <v>3</v>
      </c>
      <c r="AR3919" s="16">
        <v>4</v>
      </c>
      <c r="AS3919" s="16">
        <v>1</v>
      </c>
      <c r="AT3919" s="16">
        <v>2</v>
      </c>
      <c r="AU3919">
        <v>0</v>
      </c>
      <c r="AV3919">
        <v>1</v>
      </c>
      <c r="AW3919">
        <v>1</v>
      </c>
      <c r="AX3919">
        <v>1</v>
      </c>
      <c r="AY3919">
        <v>0</v>
      </c>
      <c r="AZ3919">
        <v>0</v>
      </c>
    </row>
    <row r="3920" spans="1:52" x14ac:dyDescent="0.35">
      <c r="A3920">
        <v>19944</v>
      </c>
      <c r="B3920" t="s">
        <v>69</v>
      </c>
      <c r="C3920" t="s">
        <v>74</v>
      </c>
      <c r="D3920" t="s">
        <v>68</v>
      </c>
      <c r="E3920" t="s">
        <v>83</v>
      </c>
      <c r="F3920" t="s">
        <v>196</v>
      </c>
      <c r="G3920" t="s">
        <v>93</v>
      </c>
      <c r="H3920" t="s">
        <v>98</v>
      </c>
      <c r="I3920" t="s">
        <v>205</v>
      </c>
      <c r="J3920" t="s">
        <v>111</v>
      </c>
      <c r="K3920" t="s">
        <v>117</v>
      </c>
      <c r="L3920">
        <v>10</v>
      </c>
      <c r="X3920" s="16"/>
      <c r="Y3920" t="s">
        <v>69</v>
      </c>
      <c r="AB3920">
        <v>5</v>
      </c>
      <c r="AE3920" s="16"/>
      <c r="AF3920" s="16"/>
      <c r="AG3920" s="16"/>
      <c r="AH3920" s="16"/>
      <c r="AI3920" s="16"/>
      <c r="AJ3920" s="16"/>
      <c r="AK3920">
        <v>8</v>
      </c>
      <c r="AL3920" s="16">
        <v>10</v>
      </c>
      <c r="AM3920" s="16">
        <v>10</v>
      </c>
      <c r="AN3920" s="16">
        <v>7</v>
      </c>
      <c r="AO3920" s="16">
        <v>9</v>
      </c>
      <c r="AP3920" s="16">
        <v>8</v>
      </c>
      <c r="AQ3920" s="16">
        <v>2</v>
      </c>
      <c r="AR3920" s="16">
        <v>1</v>
      </c>
      <c r="AS3920" s="16">
        <v>4</v>
      </c>
      <c r="AT3920" s="16">
        <v>3</v>
      </c>
      <c r="AU3920">
        <v>0</v>
      </c>
      <c r="AV3920">
        <v>1</v>
      </c>
      <c r="AW3920">
        <v>0</v>
      </c>
      <c r="AX3920">
        <v>1</v>
      </c>
      <c r="AY3920">
        <v>0</v>
      </c>
      <c r="AZ3920">
        <v>0</v>
      </c>
    </row>
    <row r="3921" spans="1:52" x14ac:dyDescent="0.35">
      <c r="A3921">
        <v>19946</v>
      </c>
      <c r="B3921" t="s">
        <v>69</v>
      </c>
      <c r="C3921" t="s">
        <v>74</v>
      </c>
      <c r="D3921" t="s">
        <v>68</v>
      </c>
      <c r="E3921" t="s">
        <v>77</v>
      </c>
      <c r="F3921" t="s">
        <v>200</v>
      </c>
      <c r="G3921" t="s">
        <v>96</v>
      </c>
      <c r="H3921" t="s">
        <v>97</v>
      </c>
      <c r="I3921" t="s">
        <v>205</v>
      </c>
      <c r="J3921" t="s">
        <v>110</v>
      </c>
      <c r="K3921" t="s">
        <v>204</v>
      </c>
      <c r="L3921">
        <v>6</v>
      </c>
      <c r="P3921">
        <v>6</v>
      </c>
      <c r="Q3921">
        <v>6</v>
      </c>
      <c r="R3921">
        <v>6</v>
      </c>
      <c r="S3921">
        <v>5</v>
      </c>
      <c r="T3921">
        <v>6</v>
      </c>
      <c r="U3921">
        <v>6</v>
      </c>
      <c r="V3921" t="s">
        <v>124</v>
      </c>
      <c r="X3921">
        <v>4</v>
      </c>
      <c r="Y3921" t="s">
        <v>69</v>
      </c>
      <c r="AB3921">
        <v>3</v>
      </c>
      <c r="AE3921" s="16"/>
      <c r="AF3921" s="16"/>
      <c r="AG3921" s="16"/>
      <c r="AH3921" s="16"/>
      <c r="AI3921" s="16"/>
      <c r="AJ3921" s="16"/>
      <c r="AL3921" s="16"/>
      <c r="AM3921" s="16"/>
      <c r="AN3921" s="16"/>
      <c r="AO3921" s="16"/>
      <c r="AP3921" s="16"/>
      <c r="AQ3921" s="16"/>
      <c r="AR3921" s="16"/>
      <c r="AS3921" s="16"/>
      <c r="AT3921" s="16"/>
      <c r="AU3921">
        <v>0</v>
      </c>
      <c r="AV3921">
        <v>1</v>
      </c>
      <c r="AW3921">
        <v>1</v>
      </c>
      <c r="AX3921">
        <v>0</v>
      </c>
      <c r="AY3921">
        <v>0</v>
      </c>
      <c r="AZ3921">
        <v>0</v>
      </c>
    </row>
    <row r="3922" spans="1:52" x14ac:dyDescent="0.35">
      <c r="A3922">
        <v>19950</v>
      </c>
      <c r="B3922" t="s">
        <v>69</v>
      </c>
      <c r="C3922" t="s">
        <v>74</v>
      </c>
      <c r="D3922" t="s">
        <v>68</v>
      </c>
      <c r="E3922" t="s">
        <v>78</v>
      </c>
      <c r="F3922" t="s">
        <v>200</v>
      </c>
      <c r="G3922" t="s">
        <v>96</v>
      </c>
      <c r="H3922" t="s">
        <v>97</v>
      </c>
      <c r="I3922" t="s">
        <v>206</v>
      </c>
      <c r="J3922" t="s">
        <v>111</v>
      </c>
      <c r="K3922" t="s">
        <v>202</v>
      </c>
      <c r="L3922">
        <v>7</v>
      </c>
      <c r="X3922" s="16"/>
      <c r="Y3922" t="s">
        <v>69</v>
      </c>
      <c r="AB3922">
        <v>5</v>
      </c>
      <c r="AE3922" s="16"/>
      <c r="AF3922" s="16"/>
      <c r="AG3922" s="16"/>
      <c r="AH3922" s="16"/>
      <c r="AI3922" s="16"/>
      <c r="AJ3922" s="16"/>
      <c r="AK3922">
        <v>9</v>
      </c>
      <c r="AL3922" s="16">
        <v>9</v>
      </c>
      <c r="AM3922" s="16">
        <v>7</v>
      </c>
      <c r="AN3922" s="16">
        <v>9</v>
      </c>
      <c r="AO3922" s="16">
        <v>7</v>
      </c>
      <c r="AP3922" s="16">
        <v>9</v>
      </c>
      <c r="AQ3922" s="16">
        <v>2</v>
      </c>
      <c r="AR3922" s="16">
        <v>1</v>
      </c>
      <c r="AS3922" s="16">
        <v>3</v>
      </c>
      <c r="AT3922" s="16">
        <v>4</v>
      </c>
      <c r="AU3922">
        <v>0</v>
      </c>
      <c r="AV3922">
        <v>0</v>
      </c>
      <c r="AW3922">
        <v>1</v>
      </c>
      <c r="AX3922">
        <v>0</v>
      </c>
      <c r="AY3922">
        <v>1</v>
      </c>
      <c r="AZ3922">
        <v>0</v>
      </c>
    </row>
    <row r="3923" spans="1:52" x14ac:dyDescent="0.35">
      <c r="A3923">
        <v>19951</v>
      </c>
      <c r="B3923" t="s">
        <v>69</v>
      </c>
      <c r="C3923" t="s">
        <v>74</v>
      </c>
      <c r="D3923" t="s">
        <v>68</v>
      </c>
      <c r="E3923" t="s">
        <v>79</v>
      </c>
      <c r="F3923" t="s">
        <v>200</v>
      </c>
      <c r="G3923" t="s">
        <v>96</v>
      </c>
      <c r="H3923" t="s">
        <v>97</v>
      </c>
      <c r="I3923" t="s">
        <v>209</v>
      </c>
      <c r="J3923" t="s">
        <v>111</v>
      </c>
      <c r="K3923" t="s">
        <v>116</v>
      </c>
      <c r="L3923">
        <v>9</v>
      </c>
      <c r="X3923" s="16"/>
      <c r="Y3923" t="s">
        <v>68</v>
      </c>
      <c r="Z3923">
        <v>8</v>
      </c>
      <c r="AA3923">
        <v>5</v>
      </c>
      <c r="AB3923">
        <v>5</v>
      </c>
      <c r="AC3923">
        <v>10</v>
      </c>
      <c r="AD3923" t="s">
        <v>128</v>
      </c>
      <c r="AE3923" s="16">
        <v>5</v>
      </c>
      <c r="AF3923" s="16">
        <v>5</v>
      </c>
      <c r="AG3923" s="16">
        <v>4</v>
      </c>
      <c r="AH3923" s="16">
        <v>5</v>
      </c>
      <c r="AI3923" s="16">
        <v>1</v>
      </c>
      <c r="AJ3923" s="16"/>
      <c r="AK3923">
        <v>9</v>
      </c>
      <c r="AL3923" s="16">
        <v>7</v>
      </c>
      <c r="AM3923" s="16">
        <v>9</v>
      </c>
      <c r="AN3923" s="16">
        <v>9</v>
      </c>
      <c r="AO3923" s="16">
        <v>9</v>
      </c>
      <c r="AP3923" s="16">
        <v>8</v>
      </c>
      <c r="AQ3923" s="16">
        <v>1</v>
      </c>
      <c r="AR3923" s="16">
        <v>3</v>
      </c>
      <c r="AS3923" s="16">
        <v>2</v>
      </c>
      <c r="AT3923" s="16">
        <v>4</v>
      </c>
      <c r="AU3923">
        <v>1</v>
      </c>
      <c r="AV3923">
        <v>0</v>
      </c>
      <c r="AW3923">
        <v>0</v>
      </c>
      <c r="AX3923">
        <v>0</v>
      </c>
      <c r="AY3923">
        <v>0</v>
      </c>
      <c r="AZ3923">
        <v>0</v>
      </c>
    </row>
    <row r="3924" spans="1:52" x14ac:dyDescent="0.35">
      <c r="A3924">
        <v>19959</v>
      </c>
      <c r="B3924" t="s">
        <v>69</v>
      </c>
      <c r="C3924" t="s">
        <v>74</v>
      </c>
      <c r="D3924" t="s">
        <v>68</v>
      </c>
      <c r="E3924" t="s">
        <v>75</v>
      </c>
      <c r="F3924" t="s">
        <v>198</v>
      </c>
      <c r="G3924" t="s">
        <v>96</v>
      </c>
      <c r="H3924" t="s">
        <v>98</v>
      </c>
      <c r="I3924" t="s">
        <v>209</v>
      </c>
      <c r="J3924" t="s">
        <v>110</v>
      </c>
      <c r="K3924" t="s">
        <v>204</v>
      </c>
      <c r="L3924">
        <v>9</v>
      </c>
      <c r="P3924">
        <v>9</v>
      </c>
      <c r="Q3924">
        <v>9</v>
      </c>
      <c r="R3924">
        <v>10</v>
      </c>
      <c r="S3924">
        <v>9</v>
      </c>
      <c r="T3924">
        <v>9</v>
      </c>
      <c r="U3924">
        <v>9</v>
      </c>
      <c r="V3924" t="s">
        <v>123</v>
      </c>
      <c r="X3924">
        <v>3</v>
      </c>
      <c r="Y3924" t="s">
        <v>69</v>
      </c>
      <c r="AB3924">
        <v>5</v>
      </c>
      <c r="AE3924" s="16"/>
      <c r="AF3924" s="16"/>
      <c r="AG3924" s="16"/>
      <c r="AH3924" s="16"/>
      <c r="AI3924" s="16"/>
      <c r="AJ3924" s="16"/>
      <c r="AL3924" s="16"/>
      <c r="AM3924" s="16"/>
      <c r="AN3924" s="16"/>
      <c r="AO3924" s="16"/>
      <c r="AP3924" s="16"/>
      <c r="AQ3924" s="16"/>
      <c r="AR3924" s="16"/>
      <c r="AS3924" s="16"/>
      <c r="AT3924" s="16"/>
      <c r="AU3924">
        <v>0</v>
      </c>
      <c r="AV3924">
        <v>1</v>
      </c>
      <c r="AW3924">
        <v>0</v>
      </c>
      <c r="AX3924">
        <v>0</v>
      </c>
      <c r="AY3924">
        <v>1</v>
      </c>
      <c r="AZ3924">
        <v>0</v>
      </c>
    </row>
    <row r="3925" spans="1:52" x14ac:dyDescent="0.35">
      <c r="A3925">
        <v>19960</v>
      </c>
      <c r="B3925" t="s">
        <v>69</v>
      </c>
      <c r="C3925" t="s">
        <v>74</v>
      </c>
      <c r="D3925" t="s">
        <v>68</v>
      </c>
      <c r="E3925" t="s">
        <v>84</v>
      </c>
      <c r="F3925" t="s">
        <v>196</v>
      </c>
      <c r="G3925" t="s">
        <v>94</v>
      </c>
      <c r="H3925" t="s">
        <v>97</v>
      </c>
      <c r="I3925" t="s">
        <v>201</v>
      </c>
      <c r="J3925" t="s">
        <v>111</v>
      </c>
      <c r="K3925" t="s">
        <v>116</v>
      </c>
      <c r="L3925">
        <v>9</v>
      </c>
      <c r="X3925" s="16"/>
      <c r="Y3925" t="s">
        <v>68</v>
      </c>
      <c r="Z3925">
        <v>10</v>
      </c>
      <c r="AA3925">
        <v>4</v>
      </c>
      <c r="AB3925">
        <v>5</v>
      </c>
      <c r="AC3925">
        <v>8</v>
      </c>
      <c r="AD3925" t="s">
        <v>128</v>
      </c>
      <c r="AE3925" s="16">
        <v>4</v>
      </c>
      <c r="AF3925" s="16">
        <v>4</v>
      </c>
      <c r="AG3925" s="16">
        <v>5</v>
      </c>
      <c r="AH3925" s="16">
        <v>4</v>
      </c>
      <c r="AI3925" s="16">
        <v>1</v>
      </c>
      <c r="AJ3925" s="16"/>
      <c r="AK3925">
        <v>9</v>
      </c>
      <c r="AL3925" s="16">
        <v>10</v>
      </c>
      <c r="AM3925" s="16">
        <v>10</v>
      </c>
      <c r="AN3925" s="16">
        <v>9</v>
      </c>
      <c r="AO3925" s="16">
        <v>8</v>
      </c>
      <c r="AP3925" s="16">
        <v>6</v>
      </c>
      <c r="AQ3925" s="16">
        <v>2</v>
      </c>
      <c r="AR3925" s="16">
        <v>1</v>
      </c>
      <c r="AS3925" s="16">
        <v>3</v>
      </c>
      <c r="AT3925" s="16">
        <v>4</v>
      </c>
      <c r="AU3925">
        <v>1</v>
      </c>
      <c r="AV3925">
        <v>1</v>
      </c>
      <c r="AW3925">
        <v>0</v>
      </c>
      <c r="AX3925">
        <v>1</v>
      </c>
      <c r="AY3925">
        <v>0</v>
      </c>
      <c r="AZ3925">
        <v>0</v>
      </c>
    </row>
    <row r="3926" spans="1:52" x14ac:dyDescent="0.35">
      <c r="A3926">
        <v>19963</v>
      </c>
      <c r="B3926" t="s">
        <v>69</v>
      </c>
      <c r="C3926" t="s">
        <v>74</v>
      </c>
      <c r="D3926" t="s">
        <v>68</v>
      </c>
      <c r="E3926" t="s">
        <v>75</v>
      </c>
      <c r="F3926" t="s">
        <v>200</v>
      </c>
      <c r="G3926" t="s">
        <v>93</v>
      </c>
      <c r="H3926" t="s">
        <v>98</v>
      </c>
      <c r="I3926" t="s">
        <v>209</v>
      </c>
      <c r="J3926" t="s">
        <v>110</v>
      </c>
      <c r="K3926" t="s">
        <v>117</v>
      </c>
      <c r="L3926">
        <v>6</v>
      </c>
      <c r="P3926">
        <v>6</v>
      </c>
      <c r="Q3926">
        <v>6</v>
      </c>
      <c r="R3926">
        <v>6</v>
      </c>
      <c r="S3926">
        <v>7</v>
      </c>
      <c r="T3926">
        <v>5</v>
      </c>
      <c r="U3926">
        <v>6</v>
      </c>
      <c r="V3926" t="s">
        <v>122</v>
      </c>
      <c r="X3926">
        <v>3</v>
      </c>
      <c r="Y3926" t="s">
        <v>68</v>
      </c>
      <c r="Z3926">
        <v>7</v>
      </c>
      <c r="AA3926">
        <v>3</v>
      </c>
      <c r="AB3926">
        <v>3</v>
      </c>
      <c r="AC3926">
        <v>4</v>
      </c>
      <c r="AD3926" t="s">
        <v>128</v>
      </c>
      <c r="AE3926" s="16">
        <v>4</v>
      </c>
      <c r="AF3926" s="16">
        <v>3</v>
      </c>
      <c r="AG3926" s="16">
        <v>2</v>
      </c>
      <c r="AH3926" s="16">
        <v>4</v>
      </c>
      <c r="AI3926" s="16">
        <v>3</v>
      </c>
      <c r="AJ3926" s="16"/>
      <c r="AL3926" s="16"/>
      <c r="AM3926" s="16"/>
      <c r="AN3926" s="16"/>
      <c r="AO3926" s="16"/>
      <c r="AP3926" s="16"/>
      <c r="AQ3926" s="16"/>
      <c r="AR3926" s="16"/>
      <c r="AS3926" s="16"/>
      <c r="AT3926" s="16"/>
      <c r="AU3926">
        <v>0</v>
      </c>
      <c r="AV3926">
        <v>1</v>
      </c>
      <c r="AW3926">
        <v>0</v>
      </c>
      <c r="AX3926">
        <v>1</v>
      </c>
      <c r="AY3926">
        <v>0</v>
      </c>
      <c r="AZ3926">
        <v>0</v>
      </c>
    </row>
    <row r="3927" spans="1:52" x14ac:dyDescent="0.35">
      <c r="A3927">
        <v>19964</v>
      </c>
      <c r="B3927" t="s">
        <v>69</v>
      </c>
      <c r="C3927" t="s">
        <v>74</v>
      </c>
      <c r="D3927" t="s">
        <v>68</v>
      </c>
      <c r="E3927" t="s">
        <v>83</v>
      </c>
      <c r="F3927" t="s">
        <v>198</v>
      </c>
      <c r="G3927" t="s">
        <v>96</v>
      </c>
      <c r="H3927" t="s">
        <v>98</v>
      </c>
      <c r="I3927" t="s">
        <v>203</v>
      </c>
      <c r="J3927" t="s">
        <v>111</v>
      </c>
      <c r="K3927" t="s">
        <v>204</v>
      </c>
      <c r="L3927">
        <v>9</v>
      </c>
      <c r="X3927" s="16"/>
      <c r="Y3927" t="s">
        <v>69</v>
      </c>
      <c r="AB3927">
        <v>4</v>
      </c>
      <c r="AE3927" s="16"/>
      <c r="AF3927" s="16"/>
      <c r="AG3927" s="16"/>
      <c r="AH3927" s="16"/>
      <c r="AI3927" s="16"/>
      <c r="AJ3927" s="16"/>
      <c r="AK3927">
        <v>8</v>
      </c>
      <c r="AL3927" s="16">
        <v>7</v>
      </c>
      <c r="AM3927" s="16">
        <v>10</v>
      </c>
      <c r="AN3927" s="16">
        <v>7</v>
      </c>
      <c r="AO3927" s="16">
        <v>7</v>
      </c>
      <c r="AP3927" s="16">
        <v>10</v>
      </c>
      <c r="AQ3927" s="16">
        <v>1</v>
      </c>
      <c r="AR3927" s="16">
        <v>3</v>
      </c>
      <c r="AS3927" s="16">
        <v>2</v>
      </c>
      <c r="AT3927" s="16">
        <v>4</v>
      </c>
      <c r="AU3927">
        <v>1</v>
      </c>
      <c r="AV3927">
        <v>0</v>
      </c>
      <c r="AW3927">
        <v>1</v>
      </c>
      <c r="AX3927">
        <v>1</v>
      </c>
      <c r="AY3927">
        <v>1</v>
      </c>
      <c r="AZ3927">
        <v>0</v>
      </c>
    </row>
    <row r="3928" spans="1:52" x14ac:dyDescent="0.35">
      <c r="A3928">
        <v>19966</v>
      </c>
      <c r="B3928" t="s">
        <v>69</v>
      </c>
      <c r="C3928" t="s">
        <v>74</v>
      </c>
      <c r="D3928" t="s">
        <v>68</v>
      </c>
      <c r="E3928" t="s">
        <v>81</v>
      </c>
      <c r="F3928" t="s">
        <v>198</v>
      </c>
      <c r="G3928" t="s">
        <v>93</v>
      </c>
      <c r="H3928" t="s">
        <v>98</v>
      </c>
      <c r="I3928" t="s">
        <v>207</v>
      </c>
      <c r="J3928" t="s">
        <v>111</v>
      </c>
      <c r="K3928" t="s">
        <v>204</v>
      </c>
      <c r="L3928">
        <v>8</v>
      </c>
      <c r="X3928" s="16"/>
      <c r="Y3928" t="s">
        <v>69</v>
      </c>
      <c r="AB3928">
        <v>5</v>
      </c>
      <c r="AE3928" s="16"/>
      <c r="AF3928" s="16"/>
      <c r="AG3928" s="16"/>
      <c r="AH3928" s="16"/>
      <c r="AI3928" s="16"/>
      <c r="AJ3928" s="16"/>
      <c r="AK3928">
        <v>8</v>
      </c>
      <c r="AL3928" s="16">
        <v>7</v>
      </c>
      <c r="AM3928" s="16">
        <v>10</v>
      </c>
      <c r="AN3928" s="16">
        <v>9</v>
      </c>
      <c r="AO3928" s="16">
        <v>8</v>
      </c>
      <c r="AP3928" s="16">
        <v>9</v>
      </c>
      <c r="AQ3928" s="16">
        <v>1</v>
      </c>
      <c r="AR3928" s="16">
        <v>3</v>
      </c>
      <c r="AS3928" s="16">
        <v>2</v>
      </c>
      <c r="AT3928" s="16">
        <v>4</v>
      </c>
      <c r="AU3928">
        <v>0</v>
      </c>
      <c r="AV3928">
        <v>0</v>
      </c>
      <c r="AW3928">
        <v>0</v>
      </c>
      <c r="AX3928">
        <v>1</v>
      </c>
      <c r="AY3928">
        <v>0</v>
      </c>
      <c r="AZ3928">
        <v>0</v>
      </c>
    </row>
    <row r="3929" spans="1:52" x14ac:dyDescent="0.35">
      <c r="A3929">
        <v>19967</v>
      </c>
      <c r="B3929" t="s">
        <v>69</v>
      </c>
      <c r="C3929" t="s">
        <v>74</v>
      </c>
      <c r="D3929" t="s">
        <v>68</v>
      </c>
      <c r="E3929" t="s">
        <v>79</v>
      </c>
      <c r="F3929" t="s">
        <v>198</v>
      </c>
      <c r="G3929" t="s">
        <v>96</v>
      </c>
      <c r="H3929" t="s">
        <v>98</v>
      </c>
      <c r="I3929" t="s">
        <v>199</v>
      </c>
      <c r="J3929" t="s">
        <v>111</v>
      </c>
      <c r="K3929" t="s">
        <v>202</v>
      </c>
      <c r="L3929">
        <v>9</v>
      </c>
      <c r="X3929" s="16"/>
      <c r="Y3929" t="s">
        <v>69</v>
      </c>
      <c r="AB3929">
        <v>5</v>
      </c>
      <c r="AE3929" s="16"/>
      <c r="AF3929" s="16"/>
      <c r="AG3929" s="16"/>
      <c r="AH3929" s="16"/>
      <c r="AI3929" s="16"/>
      <c r="AJ3929" s="16"/>
      <c r="AK3929">
        <v>10</v>
      </c>
      <c r="AL3929" s="16">
        <v>10</v>
      </c>
      <c r="AM3929" s="16">
        <v>9</v>
      </c>
      <c r="AN3929" s="16">
        <v>9</v>
      </c>
      <c r="AO3929" s="16">
        <v>10</v>
      </c>
      <c r="AP3929" s="16">
        <v>10</v>
      </c>
      <c r="AQ3929" s="16">
        <v>3</v>
      </c>
      <c r="AR3929" s="16">
        <v>2</v>
      </c>
      <c r="AS3929" s="16">
        <v>4</v>
      </c>
      <c r="AT3929" s="16">
        <v>1</v>
      </c>
      <c r="AU3929">
        <v>1</v>
      </c>
      <c r="AV3929">
        <v>0</v>
      </c>
      <c r="AW3929">
        <v>1</v>
      </c>
      <c r="AX3929">
        <v>1</v>
      </c>
      <c r="AY3929">
        <v>1</v>
      </c>
      <c r="AZ3929">
        <v>0</v>
      </c>
    </row>
    <row r="3930" spans="1:52" x14ac:dyDescent="0.35">
      <c r="A3930">
        <v>19970</v>
      </c>
      <c r="B3930" t="s">
        <v>69</v>
      </c>
      <c r="C3930" t="s">
        <v>74</v>
      </c>
      <c r="D3930" t="s">
        <v>68</v>
      </c>
      <c r="E3930" t="s">
        <v>77</v>
      </c>
      <c r="F3930" t="s">
        <v>196</v>
      </c>
      <c r="G3930" t="s">
        <v>94</v>
      </c>
      <c r="H3930" t="s">
        <v>100</v>
      </c>
      <c r="I3930" t="s">
        <v>201</v>
      </c>
      <c r="J3930" t="s">
        <v>110</v>
      </c>
      <c r="K3930" t="s">
        <v>204</v>
      </c>
      <c r="L3930">
        <v>9</v>
      </c>
      <c r="P3930">
        <v>9</v>
      </c>
      <c r="Q3930">
        <v>7</v>
      </c>
      <c r="R3930">
        <v>8</v>
      </c>
      <c r="S3930">
        <v>8</v>
      </c>
      <c r="T3930">
        <v>9</v>
      </c>
      <c r="U3930">
        <v>7</v>
      </c>
      <c r="V3930" t="s">
        <v>123</v>
      </c>
      <c r="X3930">
        <v>5</v>
      </c>
      <c r="Y3930" t="s">
        <v>68</v>
      </c>
      <c r="Z3930">
        <v>10</v>
      </c>
      <c r="AA3930">
        <v>4</v>
      </c>
      <c r="AB3930">
        <v>5</v>
      </c>
      <c r="AC3930">
        <v>9</v>
      </c>
      <c r="AD3930" t="s">
        <v>128</v>
      </c>
      <c r="AE3930" s="16">
        <v>5</v>
      </c>
      <c r="AF3930" s="16">
        <v>4</v>
      </c>
      <c r="AG3930" s="16">
        <v>5</v>
      </c>
      <c r="AH3930" s="16">
        <v>4</v>
      </c>
      <c r="AI3930" s="16">
        <v>3</v>
      </c>
      <c r="AJ3930" s="16"/>
      <c r="AL3930" s="16"/>
      <c r="AM3930" s="16"/>
      <c r="AN3930" s="16"/>
      <c r="AO3930" s="16"/>
      <c r="AP3930" s="16"/>
      <c r="AQ3930" s="16"/>
      <c r="AR3930" s="16"/>
      <c r="AS3930" s="16"/>
      <c r="AT3930" s="16"/>
      <c r="AU3930">
        <v>1</v>
      </c>
      <c r="AV3930">
        <v>0</v>
      </c>
      <c r="AW3930">
        <v>1</v>
      </c>
      <c r="AX3930">
        <v>0</v>
      </c>
      <c r="AY3930">
        <v>1</v>
      </c>
      <c r="AZ3930">
        <v>0</v>
      </c>
    </row>
    <row r="3931" spans="1:52" x14ac:dyDescent="0.35">
      <c r="A3931">
        <v>19976</v>
      </c>
      <c r="B3931" t="s">
        <v>69</v>
      </c>
      <c r="C3931" t="s">
        <v>74</v>
      </c>
      <c r="D3931" t="s">
        <v>68</v>
      </c>
      <c r="E3931" t="s">
        <v>84</v>
      </c>
      <c r="F3931" t="s">
        <v>208</v>
      </c>
      <c r="G3931" t="s">
        <v>95</v>
      </c>
      <c r="H3931" t="s">
        <v>99</v>
      </c>
      <c r="I3931" t="s">
        <v>203</v>
      </c>
      <c r="J3931" t="s">
        <v>111</v>
      </c>
      <c r="K3931" t="s">
        <v>116</v>
      </c>
      <c r="L3931">
        <v>9</v>
      </c>
      <c r="X3931" s="16"/>
      <c r="Y3931" t="s">
        <v>68</v>
      </c>
      <c r="Z3931">
        <v>10</v>
      </c>
      <c r="AA3931">
        <v>4</v>
      </c>
      <c r="AB3931">
        <v>5</v>
      </c>
      <c r="AC3931">
        <v>10</v>
      </c>
      <c r="AD3931" t="s">
        <v>128</v>
      </c>
      <c r="AE3931" s="16">
        <v>3</v>
      </c>
      <c r="AF3931" s="16">
        <v>2</v>
      </c>
      <c r="AG3931" s="16">
        <v>2</v>
      </c>
      <c r="AH3931" s="16">
        <v>2</v>
      </c>
      <c r="AI3931" s="16">
        <v>1</v>
      </c>
      <c r="AJ3931" s="16"/>
      <c r="AK3931">
        <v>9</v>
      </c>
      <c r="AL3931" s="16">
        <v>9</v>
      </c>
      <c r="AM3931" s="16">
        <v>9</v>
      </c>
      <c r="AN3931" s="16">
        <v>8</v>
      </c>
      <c r="AO3931" s="16">
        <v>8</v>
      </c>
      <c r="AP3931" s="16">
        <v>9</v>
      </c>
      <c r="AQ3931" s="16">
        <v>1</v>
      </c>
      <c r="AR3931" s="16">
        <v>3</v>
      </c>
      <c r="AS3931" s="16">
        <v>2</v>
      </c>
      <c r="AT3931" s="16">
        <v>4</v>
      </c>
      <c r="AU3931">
        <v>0</v>
      </c>
      <c r="AV3931">
        <v>1</v>
      </c>
      <c r="AW3931">
        <v>0</v>
      </c>
      <c r="AX3931">
        <v>1</v>
      </c>
      <c r="AY3931">
        <v>1</v>
      </c>
      <c r="AZ3931">
        <v>0</v>
      </c>
    </row>
    <row r="3932" spans="1:52" x14ac:dyDescent="0.35">
      <c r="A3932">
        <v>19978</v>
      </c>
      <c r="B3932" t="s">
        <v>69</v>
      </c>
      <c r="C3932" t="s">
        <v>74</v>
      </c>
      <c r="D3932" t="s">
        <v>68</v>
      </c>
      <c r="E3932" t="s">
        <v>82</v>
      </c>
      <c r="F3932" t="s">
        <v>198</v>
      </c>
      <c r="G3932" t="s">
        <v>95</v>
      </c>
      <c r="H3932" t="s">
        <v>98</v>
      </c>
      <c r="I3932" t="s">
        <v>197</v>
      </c>
      <c r="J3932" t="s">
        <v>111</v>
      </c>
      <c r="K3932" t="s">
        <v>116</v>
      </c>
      <c r="L3932">
        <v>10</v>
      </c>
      <c r="X3932" s="16"/>
      <c r="Y3932" t="s">
        <v>69</v>
      </c>
      <c r="AB3932">
        <v>5</v>
      </c>
      <c r="AE3932" s="16"/>
      <c r="AF3932" s="16"/>
      <c r="AG3932" s="16"/>
      <c r="AH3932" s="16"/>
      <c r="AI3932" s="16"/>
      <c r="AJ3932" s="16"/>
      <c r="AK3932">
        <v>8</v>
      </c>
      <c r="AL3932" s="16">
        <v>8</v>
      </c>
      <c r="AM3932" s="16">
        <v>7</v>
      </c>
      <c r="AN3932" s="16">
        <v>7</v>
      </c>
      <c r="AO3932" s="16">
        <v>6</v>
      </c>
      <c r="AP3932" s="16">
        <v>7</v>
      </c>
      <c r="AQ3932" s="16">
        <v>1</v>
      </c>
      <c r="AR3932" s="16">
        <v>3</v>
      </c>
      <c r="AS3932" s="16">
        <v>4</v>
      </c>
      <c r="AT3932" s="16">
        <v>2</v>
      </c>
      <c r="AU3932">
        <v>0</v>
      </c>
      <c r="AV3932">
        <v>0</v>
      </c>
      <c r="AW3932">
        <v>0</v>
      </c>
      <c r="AX3932">
        <v>1</v>
      </c>
      <c r="AY3932">
        <v>1</v>
      </c>
      <c r="AZ3932">
        <v>0</v>
      </c>
    </row>
    <row r="3933" spans="1:52" x14ac:dyDescent="0.35">
      <c r="A3933">
        <v>19981</v>
      </c>
      <c r="B3933" t="s">
        <v>69</v>
      </c>
      <c r="C3933" t="s">
        <v>74</v>
      </c>
      <c r="D3933" t="s">
        <v>68</v>
      </c>
      <c r="E3933" t="s">
        <v>77</v>
      </c>
      <c r="F3933" t="s">
        <v>198</v>
      </c>
      <c r="G3933" t="s">
        <v>95</v>
      </c>
      <c r="H3933" t="s">
        <v>98</v>
      </c>
      <c r="I3933" t="s">
        <v>199</v>
      </c>
      <c r="J3933" t="s">
        <v>111</v>
      </c>
      <c r="K3933" t="s">
        <v>116</v>
      </c>
      <c r="L3933">
        <v>9</v>
      </c>
      <c r="X3933" s="16"/>
      <c r="Y3933" t="s">
        <v>69</v>
      </c>
      <c r="AB3933">
        <v>4</v>
      </c>
      <c r="AE3933" s="16"/>
      <c r="AF3933" s="16"/>
      <c r="AG3933" s="16"/>
      <c r="AH3933" s="16"/>
      <c r="AI3933" s="16"/>
      <c r="AJ3933" s="16"/>
      <c r="AK3933">
        <v>10</v>
      </c>
      <c r="AL3933" s="16">
        <v>9</v>
      </c>
      <c r="AM3933" s="16">
        <v>7</v>
      </c>
      <c r="AN3933" s="16">
        <v>8</v>
      </c>
      <c r="AO3933" s="16">
        <v>9</v>
      </c>
      <c r="AP3933" s="16">
        <v>8</v>
      </c>
      <c r="AQ3933" s="16">
        <v>1</v>
      </c>
      <c r="AR3933" s="16">
        <v>4</v>
      </c>
      <c r="AS3933" s="16">
        <v>3</v>
      </c>
      <c r="AT3933" s="16">
        <v>2</v>
      </c>
      <c r="AU3933">
        <v>1</v>
      </c>
      <c r="AV3933">
        <v>0</v>
      </c>
      <c r="AW3933">
        <v>0</v>
      </c>
      <c r="AX3933">
        <v>0</v>
      </c>
      <c r="AY3933">
        <v>0</v>
      </c>
      <c r="AZ3933">
        <v>0</v>
      </c>
    </row>
    <row r="3934" spans="1:52" x14ac:dyDescent="0.35">
      <c r="A3934">
        <v>19983</v>
      </c>
      <c r="B3934" t="s">
        <v>69</v>
      </c>
      <c r="C3934" t="s">
        <v>74</v>
      </c>
      <c r="D3934" t="s">
        <v>68</v>
      </c>
      <c r="E3934" t="s">
        <v>82</v>
      </c>
      <c r="F3934" t="s">
        <v>196</v>
      </c>
      <c r="G3934" t="s">
        <v>95</v>
      </c>
      <c r="H3934" t="s">
        <v>98</v>
      </c>
      <c r="I3934" t="s">
        <v>206</v>
      </c>
      <c r="J3934" t="s">
        <v>111</v>
      </c>
      <c r="K3934" t="s">
        <v>202</v>
      </c>
      <c r="L3934">
        <v>9</v>
      </c>
      <c r="X3934" s="16"/>
      <c r="Y3934" t="s">
        <v>69</v>
      </c>
      <c r="AB3934">
        <v>4</v>
      </c>
      <c r="AE3934" s="16"/>
      <c r="AF3934" s="16"/>
      <c r="AG3934" s="16"/>
      <c r="AH3934" s="16"/>
      <c r="AI3934" s="16"/>
      <c r="AJ3934" s="16"/>
      <c r="AK3934">
        <v>10</v>
      </c>
      <c r="AL3934" s="16">
        <v>9</v>
      </c>
      <c r="AM3934" s="16">
        <v>8</v>
      </c>
      <c r="AN3934" s="16">
        <v>7</v>
      </c>
      <c r="AO3934" s="16">
        <v>7</v>
      </c>
      <c r="AP3934" s="16">
        <v>8</v>
      </c>
      <c r="AQ3934" s="16">
        <v>1</v>
      </c>
      <c r="AR3934" s="16">
        <v>4</v>
      </c>
      <c r="AS3934" s="16">
        <v>3</v>
      </c>
      <c r="AT3934" s="16">
        <v>2</v>
      </c>
      <c r="AU3934">
        <v>0</v>
      </c>
      <c r="AV3934">
        <v>1</v>
      </c>
      <c r="AW3934">
        <v>1</v>
      </c>
      <c r="AX3934">
        <v>1</v>
      </c>
      <c r="AY3934">
        <v>0</v>
      </c>
      <c r="AZ3934">
        <v>0</v>
      </c>
    </row>
    <row r="3935" spans="1:52" x14ac:dyDescent="0.35">
      <c r="A3935">
        <v>19985</v>
      </c>
      <c r="B3935" t="s">
        <v>69</v>
      </c>
      <c r="C3935" t="s">
        <v>74</v>
      </c>
      <c r="D3935" t="s">
        <v>68</v>
      </c>
      <c r="E3935" t="s">
        <v>82</v>
      </c>
      <c r="F3935" t="s">
        <v>198</v>
      </c>
      <c r="G3935" t="s">
        <v>94</v>
      </c>
      <c r="H3935" t="s">
        <v>98</v>
      </c>
      <c r="I3935" t="s">
        <v>201</v>
      </c>
      <c r="J3935" t="s">
        <v>111</v>
      </c>
      <c r="K3935" t="s">
        <v>204</v>
      </c>
      <c r="L3935">
        <v>9</v>
      </c>
      <c r="X3935" s="16"/>
      <c r="Y3935" t="s">
        <v>68</v>
      </c>
      <c r="Z3935">
        <v>9</v>
      </c>
      <c r="AA3935">
        <v>4</v>
      </c>
      <c r="AB3935">
        <v>4</v>
      </c>
      <c r="AC3935">
        <v>8</v>
      </c>
      <c r="AD3935" t="s">
        <v>128</v>
      </c>
      <c r="AE3935" s="16">
        <v>4</v>
      </c>
      <c r="AF3935" s="16">
        <v>3</v>
      </c>
      <c r="AG3935" s="16">
        <v>2</v>
      </c>
      <c r="AH3935" s="16">
        <v>3</v>
      </c>
      <c r="AI3935" s="16">
        <v>1</v>
      </c>
      <c r="AJ3935" s="16"/>
      <c r="AK3935">
        <v>8</v>
      </c>
      <c r="AL3935" s="16">
        <v>9</v>
      </c>
      <c r="AM3935" s="16">
        <v>8</v>
      </c>
      <c r="AN3935" s="16">
        <v>7</v>
      </c>
      <c r="AO3935" s="16">
        <v>8</v>
      </c>
      <c r="AP3935" s="16">
        <v>8</v>
      </c>
      <c r="AQ3935" s="16">
        <v>2</v>
      </c>
      <c r="AR3935" s="16">
        <v>1</v>
      </c>
      <c r="AS3935" s="16">
        <v>3</v>
      </c>
      <c r="AT3935" s="16">
        <v>4</v>
      </c>
      <c r="AU3935">
        <v>1</v>
      </c>
      <c r="AV3935">
        <v>0</v>
      </c>
      <c r="AW3935">
        <v>0</v>
      </c>
      <c r="AX3935">
        <v>0</v>
      </c>
      <c r="AY3935">
        <v>0</v>
      </c>
      <c r="AZ3935">
        <v>0</v>
      </c>
    </row>
    <row r="3936" spans="1:52" x14ac:dyDescent="0.35">
      <c r="A3936">
        <v>19987</v>
      </c>
      <c r="B3936" t="s">
        <v>69</v>
      </c>
      <c r="C3936" t="s">
        <v>74</v>
      </c>
      <c r="D3936" t="s">
        <v>68</v>
      </c>
      <c r="E3936" t="s">
        <v>82</v>
      </c>
      <c r="F3936" t="s">
        <v>196</v>
      </c>
      <c r="G3936" t="s">
        <v>94</v>
      </c>
      <c r="H3936" t="s">
        <v>97</v>
      </c>
      <c r="I3936" t="s">
        <v>197</v>
      </c>
      <c r="J3936" t="s">
        <v>111</v>
      </c>
      <c r="K3936" t="s">
        <v>113</v>
      </c>
      <c r="L3936">
        <v>9</v>
      </c>
      <c r="X3936" s="16"/>
      <c r="Y3936" t="s">
        <v>69</v>
      </c>
      <c r="AB3936">
        <v>4</v>
      </c>
      <c r="AE3936" s="16"/>
      <c r="AF3936" s="16"/>
      <c r="AG3936" s="16"/>
      <c r="AH3936" s="16"/>
      <c r="AI3936" s="16"/>
      <c r="AJ3936" s="16"/>
      <c r="AK3936">
        <v>10</v>
      </c>
      <c r="AL3936" s="16">
        <v>9</v>
      </c>
      <c r="AM3936" s="16">
        <v>8</v>
      </c>
      <c r="AN3936" s="16">
        <v>8</v>
      </c>
      <c r="AO3936" s="16">
        <v>8</v>
      </c>
      <c r="AP3936" s="16">
        <v>7</v>
      </c>
      <c r="AQ3936" s="16">
        <v>2</v>
      </c>
      <c r="AR3936" s="16">
        <v>4</v>
      </c>
      <c r="AS3936" s="16">
        <v>1</v>
      </c>
      <c r="AT3936" s="16">
        <v>3</v>
      </c>
      <c r="AU3936">
        <v>0</v>
      </c>
      <c r="AV3936">
        <v>1</v>
      </c>
      <c r="AW3936">
        <v>1</v>
      </c>
      <c r="AX3936">
        <v>0</v>
      </c>
      <c r="AY3936">
        <v>1</v>
      </c>
      <c r="AZ3936">
        <v>0</v>
      </c>
    </row>
    <row r="3937" spans="1:52" x14ac:dyDescent="0.35">
      <c r="A3937">
        <v>19990</v>
      </c>
      <c r="B3937" t="s">
        <v>69</v>
      </c>
      <c r="C3937" t="s">
        <v>74</v>
      </c>
      <c r="D3937" t="s">
        <v>68</v>
      </c>
      <c r="E3937" t="s">
        <v>77</v>
      </c>
      <c r="F3937" t="s">
        <v>198</v>
      </c>
      <c r="G3937" t="s">
        <v>95</v>
      </c>
      <c r="H3937" t="s">
        <v>97</v>
      </c>
      <c r="I3937" t="s">
        <v>203</v>
      </c>
      <c r="J3937" t="s">
        <v>111</v>
      </c>
      <c r="K3937" t="s">
        <v>116</v>
      </c>
      <c r="L3937">
        <v>9</v>
      </c>
      <c r="X3937" s="16"/>
      <c r="Y3937" t="s">
        <v>69</v>
      </c>
      <c r="AB3937">
        <v>5</v>
      </c>
      <c r="AE3937" s="16"/>
      <c r="AF3937" s="16"/>
      <c r="AG3937" s="16"/>
      <c r="AH3937" s="16"/>
      <c r="AI3937" s="16"/>
      <c r="AJ3937" s="16"/>
      <c r="AK3937">
        <v>10</v>
      </c>
      <c r="AL3937" s="16">
        <v>10</v>
      </c>
      <c r="AM3937" s="16">
        <v>7</v>
      </c>
      <c r="AN3937" s="16">
        <v>9</v>
      </c>
      <c r="AO3937" s="16">
        <v>10</v>
      </c>
      <c r="AP3937" s="16">
        <v>9</v>
      </c>
      <c r="AQ3937" s="16">
        <v>2</v>
      </c>
      <c r="AR3937" s="16">
        <v>1</v>
      </c>
      <c r="AS3937" s="16">
        <v>3</v>
      </c>
      <c r="AT3937" s="16">
        <v>4</v>
      </c>
      <c r="AU3937">
        <v>1</v>
      </c>
      <c r="AV3937">
        <v>0</v>
      </c>
      <c r="AW3937">
        <v>0</v>
      </c>
      <c r="AX3937">
        <v>0</v>
      </c>
      <c r="AY3937">
        <v>1</v>
      </c>
      <c r="AZ3937">
        <v>0</v>
      </c>
    </row>
    <row r="3938" spans="1:52" x14ac:dyDescent="0.35">
      <c r="A3938">
        <v>19991</v>
      </c>
      <c r="B3938" t="s">
        <v>69</v>
      </c>
      <c r="C3938" t="s">
        <v>74</v>
      </c>
      <c r="D3938" t="s">
        <v>68</v>
      </c>
      <c r="E3938" t="s">
        <v>82</v>
      </c>
      <c r="F3938" t="s">
        <v>196</v>
      </c>
      <c r="G3938" t="s">
        <v>96</v>
      </c>
      <c r="H3938" t="s">
        <v>98</v>
      </c>
      <c r="I3938" t="s">
        <v>206</v>
      </c>
      <c r="J3938" t="s">
        <v>111</v>
      </c>
      <c r="K3938" t="s">
        <v>202</v>
      </c>
      <c r="L3938">
        <v>9</v>
      </c>
      <c r="X3938" s="16"/>
      <c r="Y3938" t="s">
        <v>69</v>
      </c>
      <c r="AB3938">
        <v>5</v>
      </c>
      <c r="AE3938" s="16"/>
      <c r="AF3938" s="16"/>
      <c r="AG3938" s="16"/>
      <c r="AH3938" s="16"/>
      <c r="AI3938" s="16"/>
      <c r="AJ3938" s="16"/>
      <c r="AK3938">
        <v>10</v>
      </c>
      <c r="AL3938" s="16">
        <v>8</v>
      </c>
      <c r="AM3938" s="16">
        <v>10</v>
      </c>
      <c r="AN3938" s="16">
        <v>9</v>
      </c>
      <c r="AO3938" s="16">
        <v>10</v>
      </c>
      <c r="AP3938" s="16">
        <v>10</v>
      </c>
      <c r="AQ3938" s="16">
        <v>1</v>
      </c>
      <c r="AR3938" s="16">
        <v>3</v>
      </c>
      <c r="AS3938" s="16">
        <v>2</v>
      </c>
      <c r="AT3938" s="16">
        <v>4</v>
      </c>
      <c r="AU3938">
        <v>1</v>
      </c>
      <c r="AV3938">
        <v>0</v>
      </c>
      <c r="AW3938">
        <v>0</v>
      </c>
      <c r="AX3938">
        <v>0</v>
      </c>
      <c r="AY3938">
        <v>0</v>
      </c>
      <c r="AZ3938">
        <v>0</v>
      </c>
    </row>
    <row r="3939" spans="1:52" x14ac:dyDescent="0.35">
      <c r="A3939">
        <v>19992</v>
      </c>
      <c r="B3939" t="s">
        <v>69</v>
      </c>
      <c r="C3939" t="s">
        <v>74</v>
      </c>
      <c r="D3939" t="s">
        <v>68</v>
      </c>
      <c r="E3939" t="s">
        <v>76</v>
      </c>
      <c r="F3939" t="s">
        <v>200</v>
      </c>
      <c r="G3939" t="s">
        <v>96</v>
      </c>
      <c r="H3939" t="s">
        <v>97</v>
      </c>
      <c r="I3939" t="s">
        <v>197</v>
      </c>
      <c r="J3939" t="s">
        <v>111</v>
      </c>
      <c r="K3939" t="s">
        <v>202</v>
      </c>
      <c r="L3939">
        <v>9</v>
      </c>
      <c r="X3939" s="16"/>
      <c r="Y3939" t="s">
        <v>69</v>
      </c>
      <c r="AB3939">
        <v>5</v>
      </c>
      <c r="AE3939" s="16"/>
      <c r="AF3939" s="16"/>
      <c r="AG3939" s="16"/>
      <c r="AH3939" s="16"/>
      <c r="AI3939" s="16"/>
      <c r="AJ3939" s="16"/>
      <c r="AK3939">
        <v>9</v>
      </c>
      <c r="AL3939" s="16">
        <v>8</v>
      </c>
      <c r="AM3939" s="16">
        <v>8</v>
      </c>
      <c r="AN3939" s="16">
        <v>8</v>
      </c>
      <c r="AO3939" s="16">
        <v>7</v>
      </c>
      <c r="AP3939" s="16">
        <v>9</v>
      </c>
      <c r="AQ3939" s="16">
        <v>2</v>
      </c>
      <c r="AR3939" s="16">
        <v>4</v>
      </c>
      <c r="AS3939" s="16">
        <v>3</v>
      </c>
      <c r="AT3939" s="16">
        <v>1</v>
      </c>
      <c r="AU3939">
        <v>1</v>
      </c>
      <c r="AV3939">
        <v>0</v>
      </c>
      <c r="AW3939">
        <v>0</v>
      </c>
      <c r="AX3939">
        <v>0</v>
      </c>
      <c r="AY3939">
        <v>0</v>
      </c>
      <c r="AZ39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2AD5-EA47-4B7A-BFEF-9497C61015F0}">
  <dimension ref="A2:BJ445"/>
  <sheetViews>
    <sheetView topLeftCell="A91" zoomScale="70" zoomScaleNormal="70" workbookViewId="0">
      <pane xSplit="1" topLeftCell="B1" activePane="topRight" state="frozen"/>
      <selection pane="topRight" activeCell="G105" sqref="G105"/>
    </sheetView>
  </sheetViews>
  <sheetFormatPr defaultRowHeight="14.5" x14ac:dyDescent="0.35"/>
  <cols>
    <col min="1" max="1" width="25.54296875" customWidth="1"/>
    <col min="2" max="2" width="11.453125" style="12" customWidth="1"/>
    <col min="3" max="5" width="8.7265625" style="12"/>
    <col min="6" max="6" width="9.36328125" style="12" bestFit="1" customWidth="1"/>
    <col min="7" max="7" width="9.26953125" style="12" customWidth="1"/>
    <col min="8" max="11" width="8.7265625" style="12"/>
    <col min="14" max="14" width="9.7265625" customWidth="1"/>
    <col min="17" max="17" width="8.7265625" style="12"/>
  </cols>
  <sheetData>
    <row r="2" spans="1:61" x14ac:dyDescent="0.35">
      <c r="A2" s="17" t="s">
        <v>217</v>
      </c>
      <c r="B2" s="25" t="s">
        <v>222</v>
      </c>
      <c r="C2" s="25"/>
      <c r="R2" s="19" t="s">
        <v>228</v>
      </c>
    </row>
    <row r="3" spans="1:61" s="12" customFormat="1" x14ac:dyDescent="0.35">
      <c r="A3" s="13"/>
      <c r="B3" s="13">
        <v>1</v>
      </c>
      <c r="C3" s="13">
        <v>2</v>
      </c>
      <c r="D3" s="13">
        <v>3</v>
      </c>
      <c r="E3" s="13">
        <v>4</v>
      </c>
      <c r="F3" s="13">
        <v>5</v>
      </c>
      <c r="G3" s="13">
        <v>6</v>
      </c>
      <c r="H3" s="13">
        <v>7</v>
      </c>
      <c r="I3" s="13">
        <v>8</v>
      </c>
      <c r="J3" s="13">
        <v>9</v>
      </c>
      <c r="K3" s="13">
        <v>10</v>
      </c>
      <c r="L3" s="12" t="s">
        <v>210</v>
      </c>
      <c r="M3" s="12" t="s">
        <v>211</v>
      </c>
      <c r="N3" s="12" t="s">
        <v>212</v>
      </c>
      <c r="O3" s="12" t="s">
        <v>213</v>
      </c>
      <c r="R3" s="19"/>
    </row>
    <row r="4" spans="1:61" x14ac:dyDescent="0.35">
      <c r="A4" s="8" t="s">
        <v>206</v>
      </c>
      <c r="B4" s="12">
        <f>COUNTIFS('Raw Data'!I:I,"ADITYA BIRLA HEALTH",'Raw Data'!L:L,1)</f>
        <v>0</v>
      </c>
      <c r="C4" s="12">
        <f>COUNTIFS('Raw Data'!I:I,"ADITYA BIRLA HEALTH",'Raw Data'!L:L,2)</f>
        <v>2</v>
      </c>
      <c r="D4" s="12">
        <f>COUNTIFS('Raw Data'!I:I,"ADITYA BIRLA HEALTH",'Raw Data'!L:L,3)</f>
        <v>6</v>
      </c>
      <c r="E4" s="12">
        <f>COUNTIFS('Raw Data'!I:I,"ADITYA BIRLA HEALTH",'Raw Data'!L:L,4)</f>
        <v>13</v>
      </c>
      <c r="F4" s="12">
        <f>COUNTIFS('Raw Data'!I:I,"ADITYA BIRLA HEALTH",'Raw Data'!L:L,5)</f>
        <v>19</v>
      </c>
      <c r="G4" s="12">
        <f>COUNTIFS('Raw Data'!I:I,"ADITYA BIRLA HEALTH",'Raw Data'!L:L,6)</f>
        <v>40</v>
      </c>
      <c r="H4" s="12">
        <f>COUNTIFS('Raw Data'!I:I,"ADITYA BIRLA HEALTH",'Raw Data'!L:L,7)</f>
        <v>42</v>
      </c>
      <c r="I4" s="12">
        <f>COUNTIFS('Raw Data'!I:I,"ADITYA BIRLA HEALTH",'Raw Data'!L:L,8)</f>
        <v>90</v>
      </c>
      <c r="J4" s="12">
        <f>COUNTIFS('Raw Data'!I:I,"ADITYA BIRLA HEALTH",'Raw Data'!L:L,9)</f>
        <v>172</v>
      </c>
      <c r="K4" s="12">
        <f>COUNTIFS('Raw Data'!I:I,"ADITYA BIRLA HEALTH",'Raw Data'!L:L,10)</f>
        <v>108</v>
      </c>
      <c r="L4" s="14">
        <f>SUM(B4:G4)/P4*100</f>
        <v>16.260162601626014</v>
      </c>
      <c r="M4" s="14">
        <f>SUM(H4:I4)/P4*100</f>
        <v>26.829268292682929</v>
      </c>
      <c r="N4" s="14">
        <f>SUM(J4:K4)/P4*100</f>
        <v>56.910569105691053</v>
      </c>
      <c r="O4" s="15">
        <f>N4-L4</f>
        <v>40.650406504065039</v>
      </c>
      <c r="P4" s="12">
        <f>SUM(B4:K4)</f>
        <v>492</v>
      </c>
      <c r="Q4" s="14">
        <f>SUM(L4:N4)</f>
        <v>100</v>
      </c>
      <c r="R4" s="19">
        <v>35</v>
      </c>
    </row>
    <row r="5" spans="1:61" x14ac:dyDescent="0.35">
      <c r="A5" s="8" t="s">
        <v>203</v>
      </c>
      <c r="B5" s="12">
        <f>COUNTIFS('Raw Data'!I:I,"BAGIC",'Raw Data'!L:L,1)</f>
        <v>0</v>
      </c>
      <c r="C5" s="12">
        <f>COUNTIFS('Raw Data'!I:I,"BAGIC",'Raw Data'!L:L,2)</f>
        <v>2</v>
      </c>
      <c r="D5" s="12">
        <f>COUNTIFS('Raw Data'!I:I,"BAGIC",'Raw Data'!L:L,3)</f>
        <v>2</v>
      </c>
      <c r="E5" s="12">
        <f>COUNTIFS('Raw Data'!I:I,"BAGIC",'Raw Data'!L:L,4)</f>
        <v>9</v>
      </c>
      <c r="F5" s="12">
        <f>COUNTIFS('Raw Data'!I:I,"BAGIC",'Raw Data'!L:L,5)</f>
        <v>10</v>
      </c>
      <c r="G5" s="12">
        <f>COUNTIFS('Raw Data'!I:I,"BAGIC",'Raw Data'!L:L,6)</f>
        <v>15</v>
      </c>
      <c r="H5" s="12">
        <f>COUNTIFS('Raw Data'!I:I,"BAGIC",'Raw Data'!L:L,7)</f>
        <v>25</v>
      </c>
      <c r="I5" s="12">
        <f>COUNTIFS('Raw Data'!I:I,"BAGIC",'Raw Data'!L:L,8)</f>
        <v>32</v>
      </c>
      <c r="J5" s="12">
        <f>COUNTIFS('Raw Data'!I:I,"BAGIC",'Raw Data'!L:L,9)</f>
        <v>272</v>
      </c>
      <c r="K5" s="12">
        <f>COUNTIFS('Raw Data'!I:I,"BAGIC",'Raw Data'!L:L,10)</f>
        <v>125</v>
      </c>
      <c r="L5" s="14">
        <f t="shared" ref="L5:L11" si="0">SUM(B5:G5)/P5*100</f>
        <v>7.7235772357723578</v>
      </c>
      <c r="M5" s="14">
        <f t="shared" ref="M5:M11" si="1">SUM(H5:I5)/P5*100</f>
        <v>11.585365853658537</v>
      </c>
      <c r="N5" s="14">
        <f t="shared" ref="N5:N11" si="2">SUM(J5:K5)/P5*100</f>
        <v>80.691056910569102</v>
      </c>
      <c r="O5" s="15">
        <f t="shared" ref="O5:O11" si="3">N5-L5</f>
        <v>72.967479674796749</v>
      </c>
      <c r="P5" s="12">
        <f t="shared" ref="P5:P11" si="4">SUM(B5:K5)</f>
        <v>492</v>
      </c>
      <c r="Q5" s="14">
        <f t="shared" ref="Q5:Q11" si="5">SUM(L5:N5)</f>
        <v>100</v>
      </c>
      <c r="R5" s="19">
        <v>70</v>
      </c>
    </row>
    <row r="6" spans="1:61" x14ac:dyDescent="0.35">
      <c r="A6" s="8" t="s">
        <v>207</v>
      </c>
      <c r="B6" s="12">
        <f>COUNTIFS('Raw Data'!I:I,"CARE HEALTH",'Raw Data'!L:L,1)</f>
        <v>4</v>
      </c>
      <c r="C6" s="12">
        <f>COUNTIFS('Raw Data'!I:I,"CARE HEALTH",'Raw Data'!L:L,2)</f>
        <v>10</v>
      </c>
      <c r="D6" s="12">
        <f>COUNTIFS('Raw Data'!I:I,"CARE HEALTH",'Raw Data'!L:L,3)</f>
        <v>14</v>
      </c>
      <c r="E6" s="12">
        <f>COUNTIFS('Raw Data'!I:I,"CARE HEALTH",'Raw Data'!L:L,4)</f>
        <v>17</v>
      </c>
      <c r="F6" s="12">
        <f>COUNTIFS('Raw Data'!I:I,"CARE HEALTH",'Raw Data'!L:L,5)</f>
        <v>15</v>
      </c>
      <c r="G6" s="12">
        <f>COUNTIFS('Raw Data'!I:I,"CARE HEALTH",'Raw Data'!L:L,6)</f>
        <v>40</v>
      </c>
      <c r="H6" s="12">
        <f>COUNTIFS('Raw Data'!I:I,"CARE HEALTH",'Raw Data'!L:L,7)</f>
        <v>70</v>
      </c>
      <c r="I6" s="12">
        <f>COUNTIFS('Raw Data'!I:I,"CARE HEALTH",'Raw Data'!L:L,8)</f>
        <v>74</v>
      </c>
      <c r="J6" s="12">
        <f>COUNTIFS('Raw Data'!I:I,"CARE HEALTH",'Raw Data'!L:L,9)</f>
        <v>144</v>
      </c>
      <c r="K6" s="12">
        <f>COUNTIFS('Raw Data'!I:I,"CARE HEALTH",'Raw Data'!L:L,10)</f>
        <v>104</v>
      </c>
      <c r="L6" s="14">
        <f t="shared" si="0"/>
        <v>20.325203252032519</v>
      </c>
      <c r="M6" s="14">
        <f t="shared" si="1"/>
        <v>29.268292682926827</v>
      </c>
      <c r="N6" s="14">
        <f t="shared" si="2"/>
        <v>50.40650406504065</v>
      </c>
      <c r="O6" s="15">
        <f t="shared" si="3"/>
        <v>30.081300813008131</v>
      </c>
      <c r="P6" s="12">
        <f t="shared" si="4"/>
        <v>492</v>
      </c>
      <c r="Q6" s="14">
        <f t="shared" si="5"/>
        <v>100</v>
      </c>
      <c r="R6" s="19">
        <v>28</v>
      </c>
    </row>
    <row r="7" spans="1:61" x14ac:dyDescent="0.35">
      <c r="A7" s="8" t="s">
        <v>201</v>
      </c>
      <c r="B7" s="12">
        <f>COUNTIFS('Raw Data'!I:I,"HDFC ERGO",'Raw Data'!L:L,1)</f>
        <v>1</v>
      </c>
      <c r="C7" s="12">
        <f>COUNTIFS('Raw Data'!I:I,"HDFC ERGO",'Raw Data'!L:L,2)</f>
        <v>4</v>
      </c>
      <c r="D7" s="12">
        <f>COUNTIFS('Raw Data'!I:I,"HDFC ERGO",'Raw Data'!L:L,3)</f>
        <v>8</v>
      </c>
      <c r="E7" s="12">
        <f>COUNTIFS('Raw Data'!I:I,"HDFC ERGO",'Raw Data'!L:L,4)</f>
        <v>15</v>
      </c>
      <c r="F7" s="12">
        <f>COUNTIFS('Raw Data'!I:I,"HDFC ERGO",'Raw Data'!L:L,5)</f>
        <v>20</v>
      </c>
      <c r="G7" s="12">
        <f>COUNTIFS('Raw Data'!I:I,"HDFC ERGO",'Raw Data'!L:L,6)</f>
        <v>34</v>
      </c>
      <c r="H7" s="12">
        <f>COUNTIFS('Raw Data'!I:I,"HDFC ERGO",'Raw Data'!L:L,7)</f>
        <v>57</v>
      </c>
      <c r="I7" s="12">
        <f>COUNTIFS('Raw Data'!I:I,"HDFC ERGO",'Raw Data'!L:L,8)</f>
        <v>62</v>
      </c>
      <c r="J7" s="12">
        <f>COUNTIFS('Raw Data'!I:I,"HDFC ERGO",'Raw Data'!L:L,9)</f>
        <v>193</v>
      </c>
      <c r="K7" s="12">
        <f>COUNTIFS('Raw Data'!I:I,"HDFC ERGO",'Raw Data'!L:L,10)</f>
        <v>98</v>
      </c>
      <c r="L7" s="14">
        <f t="shared" si="0"/>
        <v>16.666666666666664</v>
      </c>
      <c r="M7" s="14">
        <f t="shared" si="1"/>
        <v>24.1869918699187</v>
      </c>
      <c r="N7" s="14">
        <f t="shared" si="2"/>
        <v>59.146341463414629</v>
      </c>
      <c r="O7" s="15">
        <f t="shared" si="3"/>
        <v>42.479674796747965</v>
      </c>
      <c r="P7" s="12">
        <f t="shared" si="4"/>
        <v>492</v>
      </c>
      <c r="Q7" s="14">
        <f t="shared" si="5"/>
        <v>100</v>
      </c>
      <c r="R7" s="19">
        <v>48</v>
      </c>
    </row>
    <row r="8" spans="1:61" x14ac:dyDescent="0.35">
      <c r="A8" s="8" t="s">
        <v>197</v>
      </c>
      <c r="B8" s="12">
        <f>COUNTIFS('Raw Data'!I:I,"ICICI LOMBARD",'Raw Data'!L:L,1)</f>
        <v>0</v>
      </c>
      <c r="C8" s="12">
        <f>COUNTIFS('Raw Data'!I:I,"ICICI LOMBARD",'Raw Data'!L:L,2)</f>
        <v>1</v>
      </c>
      <c r="D8" s="12">
        <f>COUNTIFS('Raw Data'!I:I,"ICICI LOMBARD",'Raw Data'!L:L,3)</f>
        <v>2</v>
      </c>
      <c r="E8" s="12">
        <f>COUNTIFS('Raw Data'!I:I,"ICICI LOMBARD",'Raw Data'!L:L,4)</f>
        <v>7</v>
      </c>
      <c r="F8" s="12">
        <f>COUNTIFS('Raw Data'!I:I,"ICICI LOMBARD",'Raw Data'!L:L,5)</f>
        <v>25</v>
      </c>
      <c r="G8" s="12">
        <f>COUNTIFS('Raw Data'!I:I,"ICICI LOMBARD",'Raw Data'!L:L,6)</f>
        <v>28</v>
      </c>
      <c r="H8" s="12">
        <f>COUNTIFS('Raw Data'!I:I,"ICICI LOMBARD",'Raw Data'!L:L,7)</f>
        <v>48</v>
      </c>
      <c r="I8" s="12">
        <f>COUNTIFS('Raw Data'!I:I,"ICICI LOMBARD",'Raw Data'!L:L,8)</f>
        <v>65</v>
      </c>
      <c r="J8" s="12">
        <f>COUNTIFS('Raw Data'!I:I,"ICICI LOMBARD",'Raw Data'!L:L,9)</f>
        <v>219</v>
      </c>
      <c r="K8" s="12">
        <f>COUNTIFS('Raw Data'!I:I,"ICICI LOMBARD",'Raw Data'!L:L,10)</f>
        <v>97</v>
      </c>
      <c r="L8" s="14">
        <f t="shared" si="0"/>
        <v>12.804878048780488</v>
      </c>
      <c r="M8" s="14">
        <f t="shared" si="1"/>
        <v>22.967479674796749</v>
      </c>
      <c r="N8" s="14">
        <f t="shared" si="2"/>
        <v>64.22764227642277</v>
      </c>
      <c r="O8" s="15">
        <f t="shared" si="3"/>
        <v>51.422764227642283</v>
      </c>
      <c r="P8" s="12">
        <f t="shared" si="4"/>
        <v>492</v>
      </c>
      <c r="Q8" s="14">
        <f t="shared" si="5"/>
        <v>100</v>
      </c>
      <c r="R8" s="19">
        <v>47</v>
      </c>
    </row>
    <row r="9" spans="1:61" x14ac:dyDescent="0.35">
      <c r="A9" s="8" t="s">
        <v>199</v>
      </c>
      <c r="B9" s="12">
        <f>COUNTIFS('Raw Data'!I:I,"NEW INDIA ASSURANCE",'Raw Data'!L:L,1)</f>
        <v>4</v>
      </c>
      <c r="C9" s="12">
        <f>COUNTIFS('Raw Data'!I:I,"NEW INDIA ASSURANCE",'Raw Data'!L:L,2)</f>
        <v>8</v>
      </c>
      <c r="D9" s="12">
        <f>COUNTIFS('Raw Data'!I:I,"NEW INDIA ASSURANCE",'Raw Data'!L:L,3)</f>
        <v>18</v>
      </c>
      <c r="E9" s="12">
        <f>COUNTIFS('Raw Data'!I:I,"NEW INDIA ASSURANCE",'Raw Data'!L:L,4)</f>
        <v>17</v>
      </c>
      <c r="F9" s="12">
        <f>COUNTIFS('Raw Data'!I:I,"NEW INDIA ASSURANCE",'Raw Data'!L:L,5)</f>
        <v>12</v>
      </c>
      <c r="G9" s="12">
        <f>COUNTIFS('Raw Data'!I:I,"NEW INDIA ASSURANCE",'Raw Data'!L:L,6)</f>
        <v>50</v>
      </c>
      <c r="H9" s="12">
        <f>COUNTIFS('Raw Data'!I:I,"NEW INDIA ASSURANCE",'Raw Data'!L:L,7)</f>
        <v>40</v>
      </c>
      <c r="I9" s="12">
        <f>COUNTIFS('Raw Data'!I:I,"NEW INDIA ASSURANCE",'Raw Data'!L:L,8)</f>
        <v>81</v>
      </c>
      <c r="J9" s="12">
        <f>COUNTIFS('Raw Data'!I:I,"NEW INDIA ASSURANCE",'Raw Data'!L:L,9)</f>
        <v>173</v>
      </c>
      <c r="K9" s="12">
        <f>COUNTIFS('Raw Data'!I:I,"NEW INDIA ASSURANCE",'Raw Data'!L:L,10)</f>
        <v>89</v>
      </c>
      <c r="L9" s="14">
        <f t="shared" si="0"/>
        <v>22.154471544715449</v>
      </c>
      <c r="M9" s="14">
        <f t="shared" si="1"/>
        <v>24.59349593495935</v>
      </c>
      <c r="N9" s="14">
        <f t="shared" si="2"/>
        <v>53.252032520325201</v>
      </c>
      <c r="O9" s="15">
        <f t="shared" si="3"/>
        <v>31.097560975609753</v>
      </c>
      <c r="P9" s="12">
        <f t="shared" si="4"/>
        <v>492</v>
      </c>
      <c r="Q9" s="14">
        <f t="shared" si="5"/>
        <v>100</v>
      </c>
      <c r="R9" s="19">
        <v>35</v>
      </c>
    </row>
    <row r="10" spans="1:61" x14ac:dyDescent="0.35">
      <c r="A10" s="8" t="s">
        <v>209</v>
      </c>
      <c r="B10" s="12">
        <f>COUNTIFS('Raw Data'!I:I,"NIVA BUPA",'Raw Data'!L:L,1)</f>
        <v>0</v>
      </c>
      <c r="C10" s="12">
        <f>COUNTIFS('Raw Data'!I:I,"NIVA BUPA",'Raw Data'!L:L,2)</f>
        <v>2</v>
      </c>
      <c r="D10" s="12">
        <f>COUNTIFS('Raw Data'!I:I,"NIVA BUPA",'Raw Data'!L:L,3)</f>
        <v>16</v>
      </c>
      <c r="E10" s="12">
        <f>COUNTIFS('Raw Data'!I:I,"NIVA BUPA",'Raw Data'!L:L,4)</f>
        <v>8</v>
      </c>
      <c r="F10" s="12">
        <f>COUNTIFS('Raw Data'!I:I,"NIVA BUPA",'Raw Data'!L:L,5)</f>
        <v>10</v>
      </c>
      <c r="G10" s="12">
        <f>COUNTIFS('Raw Data'!I:I,"NIVA BUPA",'Raw Data'!L:L,6)</f>
        <v>53</v>
      </c>
      <c r="H10" s="12">
        <f>COUNTIFS('Raw Data'!I:I,"NIVA BUPA",'Raw Data'!L:L,7)</f>
        <v>49</v>
      </c>
      <c r="I10" s="12">
        <f>COUNTIFS('Raw Data'!I:I,"NIVA BUPA",'Raw Data'!L:L,8)</f>
        <v>36</v>
      </c>
      <c r="J10" s="12">
        <f>COUNTIFS('Raw Data'!I:I,"NIVA BUPA",'Raw Data'!L:L,9)</f>
        <v>228</v>
      </c>
      <c r="K10" s="12">
        <f>COUNTIFS('Raw Data'!I:I,"NIVA BUPA",'Raw Data'!L:L,10)</f>
        <v>90</v>
      </c>
      <c r="L10" s="14">
        <f t="shared" si="0"/>
        <v>18.089430894308943</v>
      </c>
      <c r="M10" s="14">
        <f t="shared" si="1"/>
        <v>17.276422764227643</v>
      </c>
      <c r="N10" s="14">
        <f t="shared" si="2"/>
        <v>64.634146341463421</v>
      </c>
      <c r="O10" s="15">
        <f t="shared" si="3"/>
        <v>46.544715447154474</v>
      </c>
      <c r="P10" s="12">
        <f t="shared" si="4"/>
        <v>492</v>
      </c>
      <c r="Q10" s="14">
        <f t="shared" si="5"/>
        <v>100</v>
      </c>
      <c r="R10" s="19">
        <v>43</v>
      </c>
    </row>
    <row r="11" spans="1:61" x14ac:dyDescent="0.35">
      <c r="A11" s="8" t="s">
        <v>205</v>
      </c>
      <c r="B11" s="12">
        <f>COUNTIFS('Raw Data'!I:I,"STAR HEALTH",'Raw Data'!L:L,1)</f>
        <v>0</v>
      </c>
      <c r="C11" s="12">
        <f>COUNTIFS('Raw Data'!I:I,"STAR HEALTH",'Raw Data'!L:L,2)</f>
        <v>0</v>
      </c>
      <c r="D11" s="12">
        <f>COUNTIFS('Raw Data'!I:I,"STAR HEALTH",'Raw Data'!L:L,3)</f>
        <v>0</v>
      </c>
      <c r="E11" s="12">
        <f>COUNTIFS('Raw Data'!I:I,"STAR HEALTH",'Raw Data'!L:L,4)</f>
        <v>5</v>
      </c>
      <c r="F11" s="12">
        <f>COUNTIFS('Raw Data'!I:I,"STAR HEALTH",'Raw Data'!L:L,5)</f>
        <v>15</v>
      </c>
      <c r="G11" s="12">
        <f>COUNTIFS('Raw Data'!I:I,"STAR HEALTH",'Raw Data'!L:L,6)</f>
        <v>28</v>
      </c>
      <c r="H11" s="12">
        <f>COUNTIFS('Raw Data'!I:I,"STAR HEALTH",'Raw Data'!L:L,7)</f>
        <v>37</v>
      </c>
      <c r="I11" s="12">
        <f>COUNTIFS('Raw Data'!I:I,"STAR HEALTH",'Raw Data'!L:L,8)</f>
        <v>68</v>
      </c>
      <c r="J11" s="12">
        <f>COUNTIFS('Raw Data'!I:I,"STAR HEALTH",'Raw Data'!L:L,9)</f>
        <v>176</v>
      </c>
      <c r="K11" s="12">
        <f>COUNTIFS('Raw Data'!I:I,"STAR HEALTH",'Raw Data'!L:L,10)</f>
        <v>163</v>
      </c>
      <c r="L11" s="14">
        <f t="shared" si="0"/>
        <v>9.7560975609756095</v>
      </c>
      <c r="M11" s="14">
        <f t="shared" si="1"/>
        <v>21.341463414634145</v>
      </c>
      <c r="N11" s="14">
        <f t="shared" si="2"/>
        <v>68.902439024390233</v>
      </c>
      <c r="O11" s="15">
        <f t="shared" si="3"/>
        <v>59.146341463414622</v>
      </c>
      <c r="P11" s="12">
        <f t="shared" si="4"/>
        <v>492</v>
      </c>
      <c r="Q11" s="14">
        <f t="shared" si="5"/>
        <v>99.999999999999986</v>
      </c>
      <c r="R11" s="19">
        <v>55</v>
      </c>
    </row>
    <row r="12" spans="1:61" x14ac:dyDescent="0.35">
      <c r="A12" s="8"/>
      <c r="L12" s="14"/>
      <c r="M12" s="14"/>
      <c r="N12" s="14"/>
      <c r="O12" s="15"/>
      <c r="P12" s="12"/>
      <c r="Q12" s="14"/>
    </row>
    <row r="13" spans="1:61" x14ac:dyDescent="0.35">
      <c r="A13" s="17" t="s">
        <v>223</v>
      </c>
      <c r="B13" s="25" t="s">
        <v>224</v>
      </c>
      <c r="C13" s="25"/>
      <c r="L13" s="14"/>
      <c r="M13" s="14"/>
      <c r="N13" s="14"/>
      <c r="O13" s="15"/>
      <c r="P13" s="12"/>
      <c r="Q13" s="14"/>
    </row>
    <row r="14" spans="1:61" x14ac:dyDescent="0.35">
      <c r="A14" s="8"/>
      <c r="L14" s="14"/>
      <c r="M14" s="14"/>
      <c r="N14" s="14"/>
      <c r="O14" s="15"/>
      <c r="P14" s="12"/>
      <c r="Q14" s="14"/>
    </row>
    <row r="15" spans="1:61" x14ac:dyDescent="0.35">
      <c r="A15" s="8"/>
      <c r="B15" s="26" t="s">
        <v>76</v>
      </c>
      <c r="C15" s="26"/>
      <c r="D15" s="26"/>
      <c r="E15" s="26"/>
      <c r="F15" s="26"/>
      <c r="G15" s="26" t="s">
        <v>77</v>
      </c>
      <c r="H15" s="26"/>
      <c r="I15" s="26"/>
      <c r="J15" s="26"/>
      <c r="K15" s="26"/>
      <c r="L15" s="26" t="s">
        <v>79</v>
      </c>
      <c r="M15" s="26"/>
      <c r="N15" s="26"/>
      <c r="O15" s="26"/>
      <c r="P15" s="26"/>
      <c r="Q15" s="26" t="s">
        <v>86</v>
      </c>
      <c r="R15" s="26"/>
      <c r="S15" s="26"/>
      <c r="T15" s="26"/>
      <c r="U15" s="26"/>
      <c r="V15" s="26" t="s">
        <v>80</v>
      </c>
      <c r="W15" s="26"/>
      <c r="X15" s="26"/>
      <c r="Y15" s="26"/>
      <c r="Z15" s="26"/>
      <c r="AA15" s="26" t="s">
        <v>83</v>
      </c>
      <c r="AB15" s="26"/>
      <c r="AC15" s="26"/>
      <c r="AD15" s="26"/>
      <c r="AE15" s="26"/>
      <c r="AF15" s="26" t="s">
        <v>84</v>
      </c>
      <c r="AG15" s="26"/>
      <c r="AH15" s="26"/>
      <c r="AI15" s="26"/>
      <c r="AJ15" s="26"/>
      <c r="AK15" s="26" t="s">
        <v>82</v>
      </c>
      <c r="AL15" s="26"/>
      <c r="AM15" s="26"/>
      <c r="AN15" s="26"/>
      <c r="AO15" s="26"/>
      <c r="AP15" s="26" t="s">
        <v>78</v>
      </c>
      <c r="AQ15" s="26"/>
      <c r="AR15" s="26"/>
      <c r="AS15" s="26"/>
      <c r="AT15" s="26"/>
      <c r="AU15" s="26" t="s">
        <v>85</v>
      </c>
      <c r="AV15" s="26"/>
      <c r="AW15" s="26"/>
      <c r="AX15" s="26"/>
      <c r="AY15" s="26"/>
      <c r="AZ15" s="26" t="s">
        <v>81</v>
      </c>
      <c r="BA15" s="26"/>
      <c r="BB15" s="26"/>
      <c r="BC15" s="26"/>
      <c r="BD15" s="26"/>
      <c r="BE15" s="26" t="s">
        <v>75</v>
      </c>
      <c r="BF15" s="26"/>
      <c r="BG15" s="26"/>
      <c r="BH15" s="26"/>
      <c r="BI15" s="26"/>
    </row>
    <row r="16" spans="1:61" x14ac:dyDescent="0.35">
      <c r="B16" s="13" t="s">
        <v>210</v>
      </c>
      <c r="C16" s="13" t="s">
        <v>225</v>
      </c>
      <c r="D16" s="13" t="s">
        <v>226</v>
      </c>
      <c r="E16" s="13" t="s">
        <v>227</v>
      </c>
      <c r="F16" s="13" t="s">
        <v>213</v>
      </c>
      <c r="G16" s="13" t="s">
        <v>210</v>
      </c>
      <c r="H16" s="13" t="s">
        <v>225</v>
      </c>
      <c r="I16" s="13" t="s">
        <v>226</v>
      </c>
      <c r="J16" s="13" t="s">
        <v>227</v>
      </c>
      <c r="K16" s="13" t="s">
        <v>213</v>
      </c>
      <c r="L16" s="13" t="s">
        <v>210</v>
      </c>
      <c r="M16" s="13" t="s">
        <v>225</v>
      </c>
      <c r="N16" s="13" t="s">
        <v>226</v>
      </c>
      <c r="O16" s="13" t="s">
        <v>227</v>
      </c>
      <c r="P16" s="13" t="s">
        <v>213</v>
      </c>
      <c r="Q16" s="13" t="s">
        <v>210</v>
      </c>
      <c r="R16" s="13" t="s">
        <v>225</v>
      </c>
      <c r="S16" s="13" t="s">
        <v>226</v>
      </c>
      <c r="T16" s="13" t="s">
        <v>227</v>
      </c>
      <c r="U16" s="13" t="s">
        <v>213</v>
      </c>
      <c r="V16" s="13" t="s">
        <v>210</v>
      </c>
      <c r="W16" s="13" t="s">
        <v>225</v>
      </c>
      <c r="X16" s="13" t="s">
        <v>226</v>
      </c>
      <c r="Y16" s="13" t="s">
        <v>227</v>
      </c>
      <c r="Z16" s="13" t="s">
        <v>213</v>
      </c>
      <c r="AA16" s="13" t="s">
        <v>210</v>
      </c>
      <c r="AB16" s="13" t="s">
        <v>225</v>
      </c>
      <c r="AC16" s="13" t="s">
        <v>226</v>
      </c>
      <c r="AD16" s="13" t="s">
        <v>227</v>
      </c>
      <c r="AE16" s="13" t="s">
        <v>213</v>
      </c>
      <c r="AF16" s="13" t="s">
        <v>210</v>
      </c>
      <c r="AG16" s="13" t="s">
        <v>225</v>
      </c>
      <c r="AH16" s="13" t="s">
        <v>226</v>
      </c>
      <c r="AI16" s="13" t="s">
        <v>227</v>
      </c>
      <c r="AJ16" s="13" t="s">
        <v>213</v>
      </c>
      <c r="AK16" s="13" t="s">
        <v>210</v>
      </c>
      <c r="AL16" s="13" t="s">
        <v>225</v>
      </c>
      <c r="AM16" s="13" t="s">
        <v>226</v>
      </c>
      <c r="AN16" s="13" t="s">
        <v>227</v>
      </c>
      <c r="AO16" s="13" t="s">
        <v>213</v>
      </c>
      <c r="AP16" s="13" t="s">
        <v>210</v>
      </c>
      <c r="AQ16" s="13" t="s">
        <v>225</v>
      </c>
      <c r="AR16" s="13" t="s">
        <v>226</v>
      </c>
      <c r="AS16" s="13" t="s">
        <v>227</v>
      </c>
      <c r="AT16" s="13" t="s">
        <v>213</v>
      </c>
      <c r="AU16" s="13" t="s">
        <v>210</v>
      </c>
      <c r="AV16" s="13" t="s">
        <v>225</v>
      </c>
      <c r="AW16" s="13" t="s">
        <v>226</v>
      </c>
      <c r="AX16" s="13" t="s">
        <v>227</v>
      </c>
      <c r="AY16" s="13" t="s">
        <v>213</v>
      </c>
      <c r="AZ16" s="13" t="s">
        <v>210</v>
      </c>
      <c r="BA16" s="13" t="s">
        <v>225</v>
      </c>
      <c r="BB16" s="13" t="s">
        <v>226</v>
      </c>
      <c r="BC16" s="13" t="s">
        <v>227</v>
      </c>
      <c r="BD16" s="13" t="s">
        <v>213</v>
      </c>
      <c r="BE16" s="13" t="s">
        <v>210</v>
      </c>
      <c r="BF16" s="13" t="s">
        <v>225</v>
      </c>
      <c r="BG16" s="13" t="s">
        <v>226</v>
      </c>
      <c r="BH16" s="13" t="s">
        <v>227</v>
      </c>
      <c r="BI16" s="13" t="s">
        <v>213</v>
      </c>
    </row>
    <row r="17" spans="1:62" x14ac:dyDescent="0.35">
      <c r="A17" s="8" t="s">
        <v>206</v>
      </c>
      <c r="B17" s="12">
        <f>COUNTIFS('Raw Data'!I:I,"ADITYA BIRLA HEALTH",'Raw Data'!E:E,"AHMEDABAD",'Raw Data'!L:L,1)+COUNTIFS('Raw Data'!I:I,"ADITYA BIRLA HEALTH",'Raw Data'!E:E,"AHMEDABAD",'Raw Data'!L:L,2)+COUNTIFS('Raw Data'!I:I,"ADITYA BIRLA HEALTH",'Raw Data'!E:E,"AHMEDABAD",'Raw Data'!L:L,3)+COUNTIFS('Raw Data'!I:I,"ADITYA BIRLA HEALTH",'Raw Data'!E:E,"AHMEDABAD",'Raw Data'!L:L,4)+COUNTIFS('Raw Data'!I:I,"ADITYA BIRLA HEALTH",'Raw Data'!E:E,"AHMEDABAD",'Raw Data'!L:L,5)+COUNTIFS('Raw Data'!I:I,"ADITYA BIRLA HEALTH",'Raw Data'!E:E,"AHMEDABAD",'Raw Data'!L:L,6)</f>
        <v>8</v>
      </c>
      <c r="C17" s="12">
        <f>COUNTIFS('Raw Data'!I:I,"ADITYA BIRLA HEALTH",'Raw Data'!E:E,"AHMEDABAD",'Raw Data'!L:L,7)+COUNTIFS('Raw Data'!I:I,"ADITYA BIRLA HEALTH",'Raw Data'!E:E,"AHMEDABAD",'Raw Data'!L:L,8)</f>
        <v>9</v>
      </c>
      <c r="D17" s="12">
        <f>COUNTIFS('Raw Data'!I:I,"ADITYA BIRLA HEALTH",'Raw Data'!E:E,"AHMEDABAD",'Raw Data'!L:L,9)+COUNTIFS('Raw Data'!I:I,"ADITYA BIRLA HEALTH",'Raw Data'!E:E,"AHMEDABAD",'Raw Data'!L:L,10)</f>
        <v>24</v>
      </c>
      <c r="E17" s="12">
        <f t="shared" ref="E17:E22" si="6">SUM(B17:D17)</f>
        <v>41</v>
      </c>
      <c r="F17" s="14">
        <f t="shared" ref="F17:F22" si="7">(D17-B17)/E17*100</f>
        <v>39.024390243902438</v>
      </c>
      <c r="G17" s="12">
        <f>COUNTIFS('Raw Data'!I:I,"ADITYA BIRLA HEALTH",'Raw Data'!E:E,"BANGALORE",'Raw Data'!L:L,1)+COUNTIFS('Raw Data'!I:I,"ADITYA BIRLA HEALTH",'Raw Data'!E:E,"BANGALORE",'Raw Data'!L:L,2)+COUNTIFS('Raw Data'!I:I,"ADITYA BIRLA HEALTH",'Raw Data'!E:E,"BANGALORE",'Raw Data'!L:L,3)+COUNTIFS('Raw Data'!I:I,"ADITYA BIRLA HEALTH",'Raw Data'!E:E,"BANGALORE",'Raw Data'!L:L,4)+COUNTIFS('Raw Data'!I:I,"ADITYA BIRLA HEALTH",'Raw Data'!E:E,"BANGALORE",'Raw Data'!L:L,5)+COUNTIFS('Raw Data'!I:I,"ADITYA BIRLA HEALTH",'Raw Data'!E:E,"BANGALORE",'Raw Data'!L:L,6)</f>
        <v>6</v>
      </c>
      <c r="H17" s="12">
        <f>COUNTIFS('Raw Data'!I:I,"ADITYA BIRLA HEALTH",'Raw Data'!E:E,"BANGALORE",'Raw Data'!L:L,7)+COUNTIFS('Raw Data'!I:I,"ADITYA BIRLA HEALTH",'Raw Data'!E:E,"BANGALORE",'Raw Data'!L:L,8)</f>
        <v>15</v>
      </c>
      <c r="I17" s="12">
        <f>COUNTIFS('Raw Data'!I:I,"ADITYA BIRLA HEALTH",'Raw Data'!E:E,"BANGALORE",'Raw Data'!L:L,9)+COUNTIFS('Raw Data'!I:I,"ADITYA BIRLA HEALTH",'Raw Data'!E:E,"BANGALORE",'Raw Data'!L:L,10)</f>
        <v>20</v>
      </c>
      <c r="J17" s="12">
        <f t="shared" ref="J17:J22" si="8">SUM(G17:I17)</f>
        <v>41</v>
      </c>
      <c r="K17" s="14">
        <f t="shared" ref="K17:K22" si="9">(I17-G17)/J17*100</f>
        <v>34.146341463414636</v>
      </c>
      <c r="L17" s="12">
        <f>COUNTIFS('Raw Data'!I:I,"ADITYA BIRLA HEALTH",'Raw Data'!E:E,"CHENNAI",'Raw Data'!L:L,1)+COUNTIFS('Raw Data'!I:I,"ADITYA BIRLA HEALTH",'Raw Data'!E:E,"CHENNAI",'Raw Data'!L:L,2)+COUNTIFS('Raw Data'!I:I,"ADITYA BIRLA HEALTH",'Raw Data'!E:E,"CHENNAI",'Raw Data'!L:L,3)+COUNTIFS('Raw Data'!I:I,"ADITYA BIRLA HEALTH",'Raw Data'!E:E,"CHENNAI",'Raw Data'!L:L,4)+COUNTIFS('Raw Data'!I:I,"ADITYA BIRLA HEALTH",'Raw Data'!E:E,"CHENNAI",'Raw Data'!L:L,5)+COUNTIFS('Raw Data'!I:I,"ADITYA BIRLA HEALTH",'Raw Data'!E:E,"CHENNAI",'Raw Data'!L:L,6)</f>
        <v>5</v>
      </c>
      <c r="M17" s="12">
        <f>COUNTIFS('Raw Data'!I:I,"ADITYA BIRLA HEALTH",'Raw Data'!E:E,"CHENNAI",'Raw Data'!L:L,7)+COUNTIFS('Raw Data'!I:I,"ADITYA BIRLA HEALTH",'Raw Data'!E:E,"CHENNAI",'Raw Data'!L:L,8)</f>
        <v>8</v>
      </c>
      <c r="N17" s="12">
        <f>COUNTIFS('Raw Data'!I:I,"ADITYA BIRLA HEALTH",'Raw Data'!E:E,"CHENNAI",'Raw Data'!L:L,9)+COUNTIFS('Raw Data'!I:I,"ADITYA BIRLA HEALTH",'Raw Data'!E:E,"CHENNAI",'Raw Data'!L:L,10)</f>
        <v>28</v>
      </c>
      <c r="O17" s="18">
        <f t="shared" ref="O17:O22" si="10">SUM(L17:N17)</f>
        <v>41</v>
      </c>
      <c r="P17" s="14">
        <f t="shared" ref="P17:P22" si="11">(N17-L17)/O17*100</f>
        <v>56.09756097560976</v>
      </c>
      <c r="Q17" s="12">
        <f>COUNTIFS('Raw Data'!I:I,"ADITYA BIRLA HEALTH",'Raw Data'!E:E,"DELHI",'Raw Data'!L:L,1)+COUNTIFS('Raw Data'!I:I,"ADITYA BIRLA HEALTH",'Raw Data'!E:E,"DELHI",'Raw Data'!L:L,2)+COUNTIFS('Raw Data'!I:I,"ADITYA BIRLA HEALTH",'Raw Data'!E:E,"DELHI",'Raw Data'!L:L,3)+COUNTIFS('Raw Data'!I:I,"ADITYA BIRLA HEALTH",'Raw Data'!E:E,"DELHI",'Raw Data'!L:L,4)+COUNTIFS('Raw Data'!I:I,"ADITYA BIRLA HEALTH",'Raw Data'!E:E,"DELHI",'Raw Data'!L:L,5)+COUNTIFS('Raw Data'!I:I,"ADITYA BIRLA HEALTH",'Raw Data'!E:E,"DELHI",'Raw Data'!L:L,6)</f>
        <v>5</v>
      </c>
      <c r="R17" s="12">
        <f>COUNTIFS('Raw Data'!I:I,"ADITYA BIRLA HEALTH",'Raw Data'!E:E,"DELHI",'Raw Data'!L:L,7)+COUNTIFS('Raw Data'!I:I,"ADITYA BIRLA HEALTH",'Raw Data'!E:E,"DELHI",'Raw Data'!L:L,8)</f>
        <v>10</v>
      </c>
      <c r="S17" s="12">
        <f>COUNTIFS('Raw Data'!I:I,"ADITYA BIRLA HEALTH",'Raw Data'!E:E,"DELHI",'Raw Data'!L:L,9)+COUNTIFS('Raw Data'!I:I,"ADITYA BIRLA HEALTH",'Raw Data'!E:E,"DELHI",'Raw Data'!L:L,10)</f>
        <v>26</v>
      </c>
      <c r="T17" s="12">
        <f t="shared" ref="T17:T22" si="12">SUM(Q17:S17)</f>
        <v>41</v>
      </c>
      <c r="U17" s="14">
        <f t="shared" ref="U17:U22" si="13">(S17-Q17)/T17*100</f>
        <v>51.219512195121951</v>
      </c>
      <c r="V17" s="12">
        <f>COUNTIFS('Raw Data'!I:I,"ADITYA BIRLA HEALTH",'Raw Data'!E:E,"HYDERABAD",'Raw Data'!L:L,1)+COUNTIFS('Raw Data'!I:I,"ADITYA BIRLA HEALTH",'Raw Data'!E:E,"HYDERABAD",'Raw Data'!L:L,2)+COUNTIFS('Raw Data'!I:I,"ADITYA BIRLA HEALTH",'Raw Data'!E:E,"HYDERABAD",'Raw Data'!L:L,3)+COUNTIFS('Raw Data'!I:I,"ADITYA BIRLA HEALTH",'Raw Data'!E:E,"HYDERABAD",'Raw Data'!L:L,4)+COUNTIFS('Raw Data'!I:I,"ADITYA BIRLA HEALTH",'Raw Data'!E:E,"HYDERABAD",'Raw Data'!L:L,5)+COUNTIFS('Raw Data'!I:I,"ADITYA BIRLA HEALTH",'Raw Data'!E:E,"HYDERABAD",'Raw Data'!L:L,6)</f>
        <v>8</v>
      </c>
      <c r="W17" s="12">
        <f>COUNTIFS('Raw Data'!I:I,"ADITYA BIRLA HEALTH",'Raw Data'!E:E,"HYDERABAD",'Raw Data'!L:L,7)+COUNTIFS('Raw Data'!I:I,"ADITYA BIRLA HEALTH",'Raw Data'!E:E,"HYDERABAD",'Raw Data'!L:L,8)</f>
        <v>7</v>
      </c>
      <c r="X17" s="12">
        <f>COUNTIFS('Raw Data'!I:I,"ADITYA BIRLA HEALTH",'Raw Data'!E:E,"HYDERABAD",'Raw Data'!L:L,9)+COUNTIFS('Raw Data'!I:I,"ADITYA BIRLA HEALTH",'Raw Data'!E:E,"HYDERABAD",'Raw Data'!L:L,10)</f>
        <v>26</v>
      </c>
      <c r="Y17" s="12">
        <f t="shared" ref="Y17:Y22" si="14">SUM(V17:X17)</f>
        <v>41</v>
      </c>
      <c r="Z17" s="14">
        <f t="shared" ref="Z17:Z22" si="15">(X17-V17)/Y17*100</f>
        <v>43.902439024390247</v>
      </c>
      <c r="AA17" s="12">
        <f>COUNTIFS('Raw Data'!I:I,"ADITYA BIRLA HEALTH",'Raw Data'!E:E,"INDORE",'Raw Data'!L:L,1)+COUNTIFS('Raw Data'!I:I,"ADITYA BIRLA HEALTH",'Raw Data'!E:E,"INDORE",'Raw Data'!L:L,2)+COUNTIFS('Raw Data'!I:I,"ADITYA BIRLA HEALTH",'Raw Data'!E:E,"INDORE",'Raw Data'!L:L,3)+COUNTIFS('Raw Data'!I:I,"ADITYA BIRLA HEALTH",'Raw Data'!E:E,"INDORE",'Raw Data'!L:L,4)+COUNTIFS('Raw Data'!I:I,"ADITYA BIRLA HEALTH",'Raw Data'!E:E,"INDORE",'Raw Data'!L:L,5)+COUNTIFS('Raw Data'!I:I,"ADITYA BIRLA HEALTH",'Raw Data'!E:E,"INDORE",'Raw Data'!L:L,6)</f>
        <v>7</v>
      </c>
      <c r="AB17" s="12">
        <f>COUNTIFS('Raw Data'!I:I,"ADITYA BIRLA HEALTH",'Raw Data'!E:E,"INDORE",'Raw Data'!L:L,7)+COUNTIFS('Raw Data'!I:I,"ADITYA BIRLA HEALTH",'Raw Data'!E:E,"INDORE",'Raw Data'!L:L,8)</f>
        <v>15</v>
      </c>
      <c r="AC17" s="12">
        <f>COUNTIFS('Raw Data'!I:I,"ADITYA BIRLA HEALTH",'Raw Data'!E:E,"INDORE",'Raw Data'!L:L,9)+COUNTIFS('Raw Data'!I:I,"ADITYA BIRLA HEALTH",'Raw Data'!E:E,"INDORE",'Raw Data'!L:L,10)</f>
        <v>19</v>
      </c>
      <c r="AD17" s="12">
        <f t="shared" ref="AD17:AD22" si="16">SUM(AA17:AC17)</f>
        <v>41</v>
      </c>
      <c r="AE17" s="14">
        <f t="shared" ref="AE17:AE22" si="17">(AC17-AA17)/AD17*100</f>
        <v>29.268292682926827</v>
      </c>
      <c r="AF17" s="12">
        <f>COUNTIFS('Raw Data'!I:I,"ADITYA BIRLA HEALTH",'Raw Data'!E:E,"JAIPUR",'Raw Data'!L:L,1)+COUNTIFS('Raw Data'!I:I,"ADITYA BIRLA HEALTH",'Raw Data'!E:E,"JAIPUR",'Raw Data'!L:L,2)+COUNTIFS('Raw Data'!I:I,"ADITYA BIRLA HEALTH",'Raw Data'!E:E,"JAIPUR",'Raw Data'!L:L,3)+COUNTIFS('Raw Data'!I:I,"ADITYA BIRLA HEALTH",'Raw Data'!E:E,"JAIPUR",'Raw Data'!L:L,4)+COUNTIFS('Raw Data'!I:I,"ADITYA BIRLA HEALTH",'Raw Data'!E:E,"JAIPUR",'Raw Data'!L:L,5)+COUNTIFS('Raw Data'!I:I,"ADITYA BIRLA HEALTH",'Raw Data'!E:E,"JAIPUR",'Raw Data'!L:L,6)</f>
        <v>9</v>
      </c>
      <c r="AG17" s="12">
        <f>COUNTIFS('Raw Data'!I:I,"ADITYA BIRLA HEALTH",'Raw Data'!E:E,"JAIPUR",'Raw Data'!L:L,7)+COUNTIFS('Raw Data'!I:I,"ADITYA BIRLA HEALTH",'Raw Data'!E:E,"JAIPUR",'Raw Data'!L:L,8)</f>
        <v>13</v>
      </c>
      <c r="AH17" s="12">
        <f>COUNTIFS('Raw Data'!I:I,"ADITYA BIRLA HEALTH",'Raw Data'!E:E,"JAIPUR",'Raw Data'!L:L,9)+COUNTIFS('Raw Data'!I:I,"ADITYA BIRLA HEALTH",'Raw Data'!E:E,"JAIPUR",'Raw Data'!L:L,10)</f>
        <v>19</v>
      </c>
      <c r="AI17" s="12">
        <f t="shared" ref="AI17:AI22" si="18">SUM(AF17:AH17)</f>
        <v>41</v>
      </c>
      <c r="AJ17" s="14">
        <f t="shared" ref="AJ17:AJ22" si="19">(AH17-AF17)/AI17*100</f>
        <v>24.390243902439025</v>
      </c>
      <c r="AK17" s="12">
        <f>COUNTIFS('Raw Data'!I:I,"ADITYA BIRLA HEALTH",'Raw Data'!E:E,"KANPUR",'Raw Data'!L:L,1)+COUNTIFS('Raw Data'!I:I,"ADITYA BIRLA HEALTH",'Raw Data'!E:E,"KANPUR",'Raw Data'!L:L,2)+COUNTIFS('Raw Data'!I:I,"ADITYA BIRLA HEALTH",'Raw Data'!E:E,"KANPUR",'Raw Data'!L:L,3)+COUNTIFS('Raw Data'!I:I,"ADITYA BIRLA HEALTH",'Raw Data'!E:E,"KANPUR",'Raw Data'!L:L,4)+COUNTIFS('Raw Data'!I:I,"ADITYA BIRLA HEALTH",'Raw Data'!E:E,"KANPUR",'Raw Data'!L:L,5)+COUNTIFS('Raw Data'!I:I,"ADITYA BIRLA HEALTH",'Raw Data'!E:E,"KANPUR",'Raw Data'!L:L,6)</f>
        <v>9</v>
      </c>
      <c r="AL17" s="12">
        <f>COUNTIFS('Raw Data'!I:I,"ADITYA BIRLA HEALTH",'Raw Data'!E:E,"KANPUR",'Raw Data'!L:L,7)+COUNTIFS('Raw Data'!I:I,"ADITYA BIRLA HEALTH",'Raw Data'!E:E,"KANPUR",'Raw Data'!L:L,8)</f>
        <v>10</v>
      </c>
      <c r="AM17" s="12">
        <f>COUNTIFS('Raw Data'!I:I,"ADITYA BIRLA HEALTH",'Raw Data'!E:E,"KANPUR",'Raw Data'!L:L,9)+COUNTIFS('Raw Data'!I:I,"ADITYA BIRLA HEALTH",'Raw Data'!E:E,"KANPUR",'Raw Data'!L:L,10)</f>
        <v>22</v>
      </c>
      <c r="AN17" s="12">
        <f t="shared" ref="AN17:AN22" si="20">SUM(AK17:AM17)</f>
        <v>41</v>
      </c>
      <c r="AO17" s="14">
        <f t="shared" ref="AO17:AO22" si="21">(AM17-AK17)/AN17*100</f>
        <v>31.707317073170731</v>
      </c>
      <c r="AP17" s="12">
        <f>COUNTIFS('Raw Data'!I:I,"ADITYA BIRLA HEALTH",'Raw Data'!E:E,"KOLKATA",'Raw Data'!L:L,1)+COUNTIFS('Raw Data'!I:I,"ADITYA BIRLA HEALTH",'Raw Data'!E:E,"KOLKATA",'Raw Data'!L:L,2)+COUNTIFS('Raw Data'!I:I,"ADITYA BIRLA HEALTH",'Raw Data'!E:E,"KOLKATA",'Raw Data'!L:L,3)+COUNTIFS('Raw Data'!I:I,"ADITYA BIRLA HEALTH",'Raw Data'!E:E,"KOLKATA",'Raw Data'!L:L,4)+COUNTIFS('Raw Data'!I:I,"ADITYA BIRLA HEALTH",'Raw Data'!E:E,"KOLKATA",'Raw Data'!L:L,5)+COUNTIFS('Raw Data'!I:I,"ADITYA BIRLA HEALTH",'Raw Data'!E:E,"KOLKATA",'Raw Data'!L:L,6)</f>
        <v>3</v>
      </c>
      <c r="AQ17" s="12">
        <f>COUNTIFS('Raw Data'!I:I,"ADITYA BIRLA HEALTH",'Raw Data'!E:E,"KOLKATA",'Raw Data'!L:L,7)+COUNTIFS('Raw Data'!I:I,"ADITYA BIRLA HEALTH",'Raw Data'!E:E,"KOLKATA",'Raw Data'!L:L,8)</f>
        <v>13</v>
      </c>
      <c r="AR17" s="12">
        <f>COUNTIFS('Raw Data'!I:I,"ADITYA BIRLA HEALTH",'Raw Data'!E:E,"KOLKATA",'Raw Data'!L:L,9)+COUNTIFS('Raw Data'!I:I,"ADITYA BIRLA HEALTH",'Raw Data'!E:E,"KOLKATA",'Raw Data'!L:L,10)</f>
        <v>25</v>
      </c>
      <c r="AS17" s="12">
        <f t="shared" ref="AS17:AS22" si="22">SUM(AP17:AR17)</f>
        <v>41</v>
      </c>
      <c r="AT17" s="14">
        <f t="shared" ref="AT17:AT22" si="23">(AR17-AP17)/AS17*100</f>
        <v>53.658536585365859</v>
      </c>
      <c r="AU17" s="12">
        <f>COUNTIFS('Raw Data'!I:I,"ADITYA BIRLA HEALTH",'Raw Data'!E:E,"LUDHIANA",'Raw Data'!L:L,1)+COUNTIFS('Raw Data'!I:I,"ADITYA BIRLA HEALTH",'Raw Data'!E:E,"LUDHIANA",'Raw Data'!L:L,2)+COUNTIFS('Raw Data'!I:I,"ADITYA BIRLA HEALTH",'Raw Data'!E:E,"LUDHIANA",'Raw Data'!L:L,3)+COUNTIFS('Raw Data'!I:I,"ADITYA BIRLA HEALTH",'Raw Data'!E:E,"LUDHIANA",'Raw Data'!L:L,4)+COUNTIFS('Raw Data'!I:I,"ADITYA BIRLA HEALTH",'Raw Data'!E:E,"LUDHIANA",'Raw Data'!L:L,5)+COUNTIFS('Raw Data'!I:I,"ADITYA BIRLA HEALTH",'Raw Data'!E:E,"LUDHIANA",'Raw Data'!L:L,6)</f>
        <v>5</v>
      </c>
      <c r="AV17" s="12">
        <f>COUNTIFS('Raw Data'!I:I,"ADITYA BIRLA HEALTH",'Raw Data'!E:E,"LUDHIANA",'Raw Data'!L:L,7)+COUNTIFS('Raw Data'!I:I,"ADITYA BIRLA HEALTH",'Raw Data'!E:E,"LUDHIANA",'Raw Data'!L:L,8)</f>
        <v>12</v>
      </c>
      <c r="AW17" s="12">
        <f>COUNTIFS('Raw Data'!I:I,"ADITYA BIRLA HEALTH",'Raw Data'!E:E,"LUDHIANA",'Raw Data'!L:L,9)+COUNTIFS('Raw Data'!I:I,"ADITYA BIRLA HEALTH",'Raw Data'!E:E,"LUDHIANA",'Raw Data'!L:L,10)</f>
        <v>24</v>
      </c>
      <c r="AX17" s="12">
        <f t="shared" ref="AX17:AX22" si="24">SUM(AU17:AW17)</f>
        <v>41</v>
      </c>
      <c r="AY17" s="14">
        <f t="shared" ref="AY17:AY22" si="25">(AW17-AU17)/AX17*100</f>
        <v>46.341463414634148</v>
      </c>
      <c r="AZ17" s="12">
        <f>COUNTIFS('Raw Data'!I:I,"ADITYA BIRLA HEALTH",'Raw Data'!E:E,"MUMBAI",'Raw Data'!L:L,1)+COUNTIFS('Raw Data'!I:I,"ADITYA BIRLA HEALTH",'Raw Data'!E:E,"MUMBAI",'Raw Data'!L:L,2)+COUNTIFS('Raw Data'!I:I,"ADITYA BIRLA HEALTH",'Raw Data'!E:E,"MUMBAI",'Raw Data'!L:L,3)+COUNTIFS('Raw Data'!I:I,"ADITYA BIRLA HEALTH",'Raw Data'!E:E,"MUMBAI",'Raw Data'!L:L,4)+COUNTIFS('Raw Data'!I:I,"ADITYA BIRLA HEALTH",'Raw Data'!E:E,"MUMBAI",'Raw Data'!L:L,5)+COUNTIFS('Raw Data'!I:I,"ADITYA BIRLA HEALTH",'Raw Data'!E:E,"MUMBAI",'Raw Data'!L:L,6)</f>
        <v>8</v>
      </c>
      <c r="BA17" s="12">
        <f>COUNTIFS('Raw Data'!I:I,"ADITYA BIRLA HEALTH",'Raw Data'!E:E,"MUMBAI",'Raw Data'!L:L,7)+COUNTIFS('Raw Data'!I:I,"ADITYA BIRLA HEALTH",'Raw Data'!E:E,"MUMBAI",'Raw Data'!L:L,8)</f>
        <v>9</v>
      </c>
      <c r="BB17" s="12">
        <f>COUNTIFS('Raw Data'!I:I,"ADITYA BIRLA HEALTH",'Raw Data'!E:E,"MUMBAI",'Raw Data'!L:L,9)+COUNTIFS('Raw Data'!I:I,"ADITYA BIRLA HEALTH",'Raw Data'!E:E,"MUMBAI",'Raw Data'!L:L,10)</f>
        <v>24</v>
      </c>
      <c r="BC17" s="12">
        <f t="shared" ref="BC17:BC22" si="26">SUM(AZ17:BB17)</f>
        <v>41</v>
      </c>
      <c r="BD17" s="14">
        <f t="shared" ref="BD17:BD22" si="27">(BB17-AZ17)/BC17*100</f>
        <v>39.024390243902438</v>
      </c>
      <c r="BE17" s="12">
        <f>COUNTIFS('Raw Data'!I:I,"ADITYA BIRLA HEALTH",'Raw Data'!E:E,"PUNE",'Raw Data'!L:L,1)+COUNTIFS('Raw Data'!I:I,"ADITYA BIRLA HEALTH",'Raw Data'!E:E,"PUNE",'Raw Data'!L:L,2)+COUNTIFS('Raw Data'!I:I,"ADITYA BIRLA HEALTH",'Raw Data'!E:E,"PUNE",'Raw Data'!L:L,3)+COUNTIFS('Raw Data'!I:I,"ADITYA BIRLA HEALTH",'Raw Data'!E:E,"PUNE",'Raw Data'!L:L,4)+COUNTIFS('Raw Data'!I:I,"ADITYA BIRLA HEALTH",'Raw Data'!E:E,"PUNE",'Raw Data'!L:L,5)+COUNTIFS('Raw Data'!I:I,"ADITYA BIRLA HEALTH",'Raw Data'!E:E,"PUNE",'Raw Data'!L:L,6)</f>
        <v>7</v>
      </c>
      <c r="BF17" s="12">
        <f>COUNTIFS('Raw Data'!I:I,"ADITYA BIRLA HEALTH",'Raw Data'!E:E,"PUNE",'Raw Data'!L:L,7)+COUNTIFS('Raw Data'!I:I,"ADITYA BIRLA HEALTH",'Raw Data'!E:E,"PUNE",'Raw Data'!L:L,8)</f>
        <v>11</v>
      </c>
      <c r="BG17" s="12">
        <f>COUNTIFS('Raw Data'!I:I,"ADITYA BIRLA HEALTH",'Raw Data'!E:E,"PUNE",'Raw Data'!L:L,9)+COUNTIFS('Raw Data'!I:I,"ADITYA BIRLA HEALTH",'Raw Data'!E:E,"PUNE",'Raw Data'!L:L,10)</f>
        <v>23</v>
      </c>
      <c r="BH17" s="12">
        <f t="shared" ref="BH17:BH22" si="28">SUM(BE17:BG17)</f>
        <v>41</v>
      </c>
      <c r="BI17" s="14">
        <f t="shared" ref="BI17:BI22" si="29">(BG17-BE17)/BH17*100</f>
        <v>39.024390243902438</v>
      </c>
      <c r="BJ17" s="12"/>
    </row>
    <row r="18" spans="1:62" x14ac:dyDescent="0.35">
      <c r="A18" s="8" t="s">
        <v>203</v>
      </c>
      <c r="B18" s="12">
        <f>COUNTIFS('Raw Data'!I:I,"BAGIC",'Raw Data'!E:E,"AHMEDABAD",'Raw Data'!L:L,1)+COUNTIFS('Raw Data'!I:I,"BAGIC",'Raw Data'!E:E,"AHMEDABAD",'Raw Data'!L:L,2)+COUNTIFS('Raw Data'!I:I,"BAGIC",'Raw Data'!E:E,"AHMEDABAD",'Raw Data'!L:L,3)+COUNTIFS('Raw Data'!I:I,"BAGIC",'Raw Data'!E:E,"AHMEDABAD",'Raw Data'!L:L,4)+COUNTIFS('Raw Data'!I:I,"BAGIC",'Raw Data'!E:E,"AHMEDABAD",'Raw Data'!L:L,5)+COUNTIFS('Raw Data'!I:I,"BAGIC",'Raw Data'!E:E,"AHMEDABAD",'Raw Data'!L:L,6)</f>
        <v>2</v>
      </c>
      <c r="C18" s="12">
        <f>COUNTIFS('Raw Data'!I:I,"BAGIC",'Raw Data'!E:E,"AHMEDABAD",'Raw Data'!L:L,7)+COUNTIFS('Raw Data'!I:I,"BAGIC",'Raw Data'!E:E,"AHMEDABAD",'Raw Data'!L:L,8)</f>
        <v>3</v>
      </c>
      <c r="D18" s="12">
        <f>COUNTIFS('Raw Data'!I:I,"BAGIC",'Raw Data'!E:E,"AHMEDABAD",'Raw Data'!L:L,9)+COUNTIFS('Raw Data'!I:I,"BAGIC",'Raw Data'!E:E,"AHMEDABAD",'Raw Data'!L:L,10)</f>
        <v>36</v>
      </c>
      <c r="E18" s="12">
        <f t="shared" si="6"/>
        <v>41</v>
      </c>
      <c r="F18" s="14">
        <f t="shared" si="7"/>
        <v>82.926829268292678</v>
      </c>
      <c r="G18" s="12">
        <f>COUNTIFS('Raw Data'!I:I,"BAGIC",'Raw Data'!E:E,"BANGALORE",'Raw Data'!L:L,1)+COUNTIFS('Raw Data'!I:I,"BAGIC",'Raw Data'!E:E,"BANGALORE",'Raw Data'!L:L,2)+COUNTIFS('Raw Data'!I:I,"BAGIC",'Raw Data'!E:E,"BANGALORE",'Raw Data'!L:L,3)+COUNTIFS('Raw Data'!I:I,"BAGIC",'Raw Data'!E:E,"BANGALORE",'Raw Data'!L:L,4)+COUNTIFS('Raw Data'!I:I,"BAGIC",'Raw Data'!E:E,"BANGALORE",'Raw Data'!L:L,5)+COUNTIFS('Raw Data'!I:I,"BAGIC",'Raw Data'!E:E,"BANGALORE",'Raw Data'!L:L,6)</f>
        <v>5</v>
      </c>
      <c r="H18" s="12">
        <f>COUNTIFS('Raw Data'!I:I,"BAGIC",'Raw Data'!E:E,"BANGALORE",'Raw Data'!L:L,7)+COUNTIFS('Raw Data'!I:I,"BAGIC",'Raw Data'!E:E,"BANGALORE",'Raw Data'!L:L,8)</f>
        <v>6</v>
      </c>
      <c r="I18" s="12">
        <f>COUNTIFS('Raw Data'!I:I,"BAGIC",'Raw Data'!E:E,"BANGALORE",'Raw Data'!L:L,9)+COUNTIFS('Raw Data'!I:I,"BAGIC",'Raw Data'!E:E,"BANGALORE",'Raw Data'!L:L,10)</f>
        <v>30</v>
      </c>
      <c r="J18" s="12">
        <f t="shared" si="8"/>
        <v>41</v>
      </c>
      <c r="K18" s="14">
        <f t="shared" si="9"/>
        <v>60.975609756097562</v>
      </c>
      <c r="L18" s="12">
        <f>COUNTIFS('Raw Data'!I:I,"BAGIC",'Raw Data'!E:E,"CHENNAI",'Raw Data'!L:L,1)+COUNTIFS('Raw Data'!I:I,"BAGIC",'Raw Data'!E:E,"CHENNAI",'Raw Data'!L:L,2)+COUNTIFS('Raw Data'!I:I,"BAGIC",'Raw Data'!E:E,"CHENNAI",'Raw Data'!L:L,3)+COUNTIFS('Raw Data'!I:I,"BAGIC",'Raw Data'!E:E,"CHENNAI",'Raw Data'!L:L,4)+COUNTIFS('Raw Data'!I:I,"BAGIC",'Raw Data'!E:E,"CHENNAI",'Raw Data'!L:L,5)+COUNTIFS('Raw Data'!I:I,"BAGIC",'Raw Data'!E:E,"CHENNAI",'Raw Data'!L:L,6)</f>
        <v>4</v>
      </c>
      <c r="M18" s="12">
        <f>COUNTIFS('Raw Data'!I:I,"BAGIC",'Raw Data'!E:E,"CHENNAI",'Raw Data'!L:L,7)+COUNTIFS('Raw Data'!I:I,"BAGIC",'Raw Data'!E:E,"CHENNAI",'Raw Data'!L:L,8)</f>
        <v>6</v>
      </c>
      <c r="N18" s="12">
        <f>COUNTIFS('Raw Data'!I:I,"BAGIC",'Raw Data'!E:E,"CHENNAI",'Raw Data'!L:L,9)+COUNTIFS('Raw Data'!I:I,"BAGIC",'Raw Data'!E:E,"CHENNAI",'Raw Data'!L:L,10)</f>
        <v>31</v>
      </c>
      <c r="O18" s="18">
        <f t="shared" si="10"/>
        <v>41</v>
      </c>
      <c r="P18" s="14">
        <f t="shared" si="11"/>
        <v>65.853658536585371</v>
      </c>
      <c r="Q18" s="12">
        <f>COUNTIFS('Raw Data'!I:I,"BAGIC",'Raw Data'!E:E,"DELHI",'Raw Data'!L:L,1)+COUNTIFS('Raw Data'!I:I,"BAGIC",'Raw Data'!E:E,"DELHI",'Raw Data'!L:L,2)+COUNTIFS('Raw Data'!I:I,"BAGIC",'Raw Data'!E:E,"DELHI",'Raw Data'!L:L,3)+COUNTIFS('Raw Data'!I:I,"BAGIC",'Raw Data'!E:E,"DELHI",'Raw Data'!L:L,4)+COUNTIFS('Raw Data'!I:I,"BAGIC",'Raw Data'!E:E,"DELHI",'Raw Data'!L:L,5)+COUNTIFS('Raw Data'!I:I,"BAGIC",'Raw Data'!E:E,"DELHI",'Raw Data'!L:L,6)</f>
        <v>4</v>
      </c>
      <c r="R18" s="12">
        <f>COUNTIFS('Raw Data'!I:I,"BAGIC",'Raw Data'!E:E,"DELHI",'Raw Data'!L:L,7)+COUNTIFS('Raw Data'!I:I,"BAGIC",'Raw Data'!E:E,"DELHI",'Raw Data'!L:L,8)</f>
        <v>5</v>
      </c>
      <c r="S18" s="12">
        <f>COUNTIFS('Raw Data'!I:I,"BAGIC",'Raw Data'!E:E,"DELHI",'Raw Data'!L:L,9)+COUNTIFS('Raw Data'!I:I,"BAGIC",'Raw Data'!E:E,"DELHI",'Raw Data'!L:L,10)</f>
        <v>32</v>
      </c>
      <c r="T18" s="12">
        <f t="shared" si="12"/>
        <v>41</v>
      </c>
      <c r="U18" s="14">
        <f t="shared" si="13"/>
        <v>68.292682926829272</v>
      </c>
      <c r="V18" s="12">
        <f>COUNTIFS('Raw Data'!I:I,"BAGIC",'Raw Data'!E:E,"HYDERABAD",'Raw Data'!L:L,1)+COUNTIFS('Raw Data'!I:I,"BAGIC",'Raw Data'!E:E,"HYDERABAD",'Raw Data'!L:L,2)+COUNTIFS('Raw Data'!I:I,"BAGIC",'Raw Data'!E:E,"HYDERABAD",'Raw Data'!L:L,3)+COUNTIFS('Raw Data'!I:I,"BAGIC",'Raw Data'!E:E,"HYDERABAD",'Raw Data'!L:L,4)+COUNTIFS('Raw Data'!I:I,"BAGIC",'Raw Data'!E:E,"HYDERABAD",'Raw Data'!L:L,5)+COUNTIFS('Raw Data'!I:I,"BAGIC",'Raw Data'!E:E,"HYDERABAD",'Raw Data'!L:L,6)</f>
        <v>2</v>
      </c>
      <c r="W18" s="12">
        <f>COUNTIFS('Raw Data'!I:I,"BAGIC",'Raw Data'!E:E,"HYDERABAD",'Raw Data'!L:L,7)+COUNTIFS('Raw Data'!I:I,"BAGIC",'Raw Data'!E:E,"HYDERABAD",'Raw Data'!L:L,8)</f>
        <v>4</v>
      </c>
      <c r="X18" s="12">
        <f>COUNTIFS('Raw Data'!I:I,"BAGIC",'Raw Data'!E:E,"HYDERABAD",'Raw Data'!L:L,9)+COUNTIFS('Raw Data'!I:I,"BAGIC",'Raw Data'!E:E,"HYDERABAD",'Raw Data'!L:L,10)</f>
        <v>35</v>
      </c>
      <c r="Y18" s="12">
        <f t="shared" si="14"/>
        <v>41</v>
      </c>
      <c r="Z18" s="14">
        <f t="shared" si="15"/>
        <v>80.487804878048792</v>
      </c>
      <c r="AA18" s="12">
        <f>COUNTIFS('Raw Data'!I:I,"BAGIC",'Raw Data'!E:E,"INDORE",'Raw Data'!L:L,1)+COUNTIFS('Raw Data'!I:I,"BAGIC",'Raw Data'!E:E,"INDORE",'Raw Data'!L:L,2)+COUNTIFS('Raw Data'!I:I,"BAGIC",'Raw Data'!E:E,"INDORE",'Raw Data'!L:L,3)+COUNTIFS('Raw Data'!I:I,"BAGIC",'Raw Data'!E:E,"INDORE",'Raw Data'!L:L,4)+COUNTIFS('Raw Data'!I:I,"BAGIC",'Raw Data'!E:E,"INDORE",'Raw Data'!L:L,5)+COUNTIFS('Raw Data'!I:I,"BAGIC",'Raw Data'!E:E,"INDORE",'Raw Data'!L:L,6)</f>
        <v>4</v>
      </c>
      <c r="AB18" s="12">
        <f>COUNTIFS('Raw Data'!I:I,"BAGIC",'Raw Data'!E:E,"INDORE",'Raw Data'!L:L,7)+COUNTIFS('Raw Data'!I:I,"BAGIC",'Raw Data'!E:E,"INDORE",'Raw Data'!L:L,8)</f>
        <v>5</v>
      </c>
      <c r="AC18" s="12">
        <f>COUNTIFS('Raw Data'!I:I,"BAGIC",'Raw Data'!E:E,"INDORE",'Raw Data'!L:L,9)+COUNTIFS('Raw Data'!I:I,"BAGIC",'Raw Data'!E:E,"INDORE",'Raw Data'!L:L,10)</f>
        <v>32</v>
      </c>
      <c r="AD18" s="12">
        <f t="shared" si="16"/>
        <v>41</v>
      </c>
      <c r="AE18" s="14">
        <f t="shared" si="17"/>
        <v>68.292682926829272</v>
      </c>
      <c r="AF18" s="12">
        <f>COUNTIFS('Raw Data'!I:I,"BAGIC",'Raw Data'!E:E,"JAIPUR",'Raw Data'!L:L,1)+COUNTIFS('Raw Data'!I:I,"BAGIC",'Raw Data'!E:E,"JAIPUR",'Raw Data'!L:L,2)+COUNTIFS('Raw Data'!I:I,"BAGIC",'Raw Data'!E:E,"JAIPUR",'Raw Data'!L:L,3)+COUNTIFS('Raw Data'!I:I,"BAGIC",'Raw Data'!E:E,"JAIPUR",'Raw Data'!L:L,4)+COUNTIFS('Raw Data'!I:I,"BAGIC",'Raw Data'!E:E,"JAIPUR",'Raw Data'!L:L,5)+COUNTIFS('Raw Data'!I:I,"BAGIC",'Raw Data'!E:E,"JAIPUR",'Raw Data'!L:L,6)</f>
        <v>2</v>
      </c>
      <c r="AG18" s="12">
        <f>COUNTIFS('Raw Data'!I:I,"BAGIC",'Raw Data'!E:E,"JAIPUR",'Raw Data'!L:L,7)+COUNTIFS('Raw Data'!I:I,"BAGIC",'Raw Data'!E:E,"JAIPUR",'Raw Data'!L:L,8)</f>
        <v>2</v>
      </c>
      <c r="AH18" s="12">
        <f>COUNTIFS('Raw Data'!I:I,"BAGIC",'Raw Data'!E:E,"JAIPUR",'Raw Data'!L:L,9)+COUNTIFS('Raw Data'!I:I,"BAGIC",'Raw Data'!E:E,"JAIPUR",'Raw Data'!L:L,10)</f>
        <v>37</v>
      </c>
      <c r="AI18" s="12">
        <f t="shared" si="18"/>
        <v>41</v>
      </c>
      <c r="AJ18" s="14">
        <f t="shared" si="19"/>
        <v>85.365853658536579</v>
      </c>
      <c r="AK18" s="12">
        <f>COUNTIFS('Raw Data'!I:I,"BAGIC",'Raw Data'!E:E,"KANPUR",'Raw Data'!L:L,1)+COUNTIFS('Raw Data'!I:I,"BAGIC",'Raw Data'!E:E,"KANPUR",'Raw Data'!L:L,2)+COUNTIFS('Raw Data'!I:I,"BAGIC",'Raw Data'!E:E,"KANPUR",'Raw Data'!L:L,3)+COUNTIFS('Raw Data'!I:I,"BAGIC",'Raw Data'!E:E,"KANPUR",'Raw Data'!L:L,4)+COUNTIFS('Raw Data'!I:I,"BAGIC",'Raw Data'!E:E,"KANPUR",'Raw Data'!L:L,5)+COUNTIFS('Raw Data'!I:I,"BAGIC",'Raw Data'!E:E,"KANPUR",'Raw Data'!L:L,6)</f>
        <v>4</v>
      </c>
      <c r="AL18" s="12">
        <f>COUNTIFS('Raw Data'!I:I,"BAGIC",'Raw Data'!E:E,"KANPUR",'Raw Data'!L:L,7)+COUNTIFS('Raw Data'!I:I,"BAGIC",'Raw Data'!E:E,"KANPUR",'Raw Data'!L:L,8)</f>
        <v>4</v>
      </c>
      <c r="AM18" s="12">
        <f>COUNTIFS('Raw Data'!I:I,"BAGIC",'Raw Data'!E:E,"KANPUR",'Raw Data'!L:L,9)+COUNTIFS('Raw Data'!I:I,"BAGIC",'Raw Data'!E:E,"KANPUR",'Raw Data'!L:L,10)</f>
        <v>33</v>
      </c>
      <c r="AN18" s="12">
        <f t="shared" si="20"/>
        <v>41</v>
      </c>
      <c r="AO18" s="14">
        <f t="shared" si="21"/>
        <v>70.731707317073173</v>
      </c>
      <c r="AP18" s="12">
        <f>COUNTIFS('Raw Data'!I:I,"BAGIC",'Raw Data'!E:E,"KOLKATA",'Raw Data'!L:L,1)+COUNTIFS('Raw Data'!I:I,"BAGIC",'Raw Data'!E:E,"KOLKATA",'Raw Data'!L:L,2)+COUNTIFS('Raw Data'!I:I,"BAGIC",'Raw Data'!E:E,"KOLKATA",'Raw Data'!L:L,3)+COUNTIFS('Raw Data'!I:I,"BAGIC",'Raw Data'!E:E,"KOLKATA",'Raw Data'!L:L,4)+COUNTIFS('Raw Data'!I:I,"BAGIC",'Raw Data'!E:E,"KOLKATA",'Raw Data'!L:L,5)+COUNTIFS('Raw Data'!I:I,"BAGIC",'Raw Data'!E:E,"KOLKATA",'Raw Data'!L:L,6)</f>
        <v>5</v>
      </c>
      <c r="AQ18" s="12">
        <f>COUNTIFS('Raw Data'!I:I,"BAGIC",'Raw Data'!E:E,"KOLKATA",'Raw Data'!L:L,7)+COUNTIFS('Raw Data'!I:I,"BAGIC",'Raw Data'!E:E,"KOLKATA",'Raw Data'!L:L,8)</f>
        <v>6</v>
      </c>
      <c r="AR18" s="12">
        <f>COUNTIFS('Raw Data'!I:I,"BAGIC",'Raw Data'!E:E,"KOLKATA",'Raw Data'!L:L,9)+COUNTIFS('Raw Data'!I:I,"BAGIC",'Raw Data'!E:E,"KOLKATA",'Raw Data'!L:L,10)</f>
        <v>30</v>
      </c>
      <c r="AS18" s="12">
        <f t="shared" si="22"/>
        <v>41</v>
      </c>
      <c r="AT18" s="14">
        <f t="shared" si="23"/>
        <v>60.975609756097562</v>
      </c>
      <c r="AU18" s="12">
        <f>COUNTIFS('Raw Data'!I:I,"BAGIC",'Raw Data'!E:E,"LUDHIANA",'Raw Data'!L:L,1)+COUNTIFS('Raw Data'!I:I,"BAGIC",'Raw Data'!E:E,"LUDHIANA",'Raw Data'!L:L,2)+COUNTIFS('Raw Data'!I:I,"BAGIC",'Raw Data'!E:E,"LUDHIANA",'Raw Data'!L:L,3)+COUNTIFS('Raw Data'!I:I,"BAGIC",'Raw Data'!E:E,"LUDHIANA",'Raw Data'!L:L,4)+COUNTIFS('Raw Data'!I:I,"BAGIC",'Raw Data'!E:E,"LUDHIANA",'Raw Data'!L:L,5)+COUNTIFS('Raw Data'!I:I,"BAGIC",'Raw Data'!E:E,"LUDHIANA",'Raw Data'!L:L,6)</f>
        <v>2</v>
      </c>
      <c r="AV18" s="12">
        <f>COUNTIFS('Raw Data'!I:I,"BAGIC",'Raw Data'!E:E,"LUDHIANA",'Raw Data'!L:L,7)+COUNTIFS('Raw Data'!I:I,"BAGIC",'Raw Data'!E:E,"LUDHIANA",'Raw Data'!L:L,8)</f>
        <v>7</v>
      </c>
      <c r="AW18" s="12">
        <f>COUNTIFS('Raw Data'!I:I,"BAGIC",'Raw Data'!E:E,"LUDHIANA",'Raw Data'!L:L,9)+COUNTIFS('Raw Data'!I:I,"BAGIC",'Raw Data'!E:E,"LUDHIANA",'Raw Data'!L:L,10)</f>
        <v>32</v>
      </c>
      <c r="AX18" s="12">
        <f t="shared" si="24"/>
        <v>41</v>
      </c>
      <c r="AY18" s="14">
        <f t="shared" si="25"/>
        <v>73.170731707317074</v>
      </c>
      <c r="AZ18" s="12">
        <f>COUNTIFS('Raw Data'!I:I,"BAGIC",'Raw Data'!E:E,"MUMBAI",'Raw Data'!L:L,1)+COUNTIFS('Raw Data'!I:I,"BAGIC",'Raw Data'!E:E,"MUMBAI",'Raw Data'!L:L,2)+COUNTIFS('Raw Data'!I:I,"BAGIC",'Raw Data'!E:E,"MUMBAI",'Raw Data'!L:L,3)+COUNTIFS('Raw Data'!I:I,"BAGIC",'Raw Data'!E:E,"MUMBAI",'Raw Data'!L:L,4)+COUNTIFS('Raw Data'!I:I,"BAGIC",'Raw Data'!E:E,"MUMBAI",'Raw Data'!L:L,5)+COUNTIFS('Raw Data'!I:I,"BAGIC",'Raw Data'!E:E,"MUMBAI",'Raw Data'!L:L,6)</f>
        <v>1</v>
      </c>
      <c r="BA18" s="12">
        <f>COUNTIFS('Raw Data'!I:I,"BAGIC",'Raw Data'!E:E,"MUMBAI",'Raw Data'!L:L,7)+COUNTIFS('Raw Data'!I:I,"BAGIC",'Raw Data'!E:E,"MUMBAI",'Raw Data'!L:L,8)</f>
        <v>5</v>
      </c>
      <c r="BB18" s="12">
        <f>COUNTIFS('Raw Data'!I:I,"BAGIC",'Raw Data'!E:E,"MUMBAI",'Raw Data'!L:L,9)+COUNTIFS('Raw Data'!I:I,"BAGIC",'Raw Data'!E:E,"MUMBAI",'Raw Data'!L:L,10)</f>
        <v>35</v>
      </c>
      <c r="BC18" s="12">
        <f t="shared" si="26"/>
        <v>41</v>
      </c>
      <c r="BD18" s="14">
        <f t="shared" si="27"/>
        <v>82.926829268292678</v>
      </c>
      <c r="BE18" s="12">
        <f>COUNTIFS('Raw Data'!I:I,"BAGIC",'Raw Data'!E:E,"PUNE",'Raw Data'!L:L,1)+COUNTIFS('Raw Data'!I:I,"BAGIC",'Raw Data'!E:E,"PUNE",'Raw Data'!L:L,2)+COUNTIFS('Raw Data'!I:I,"BAGIC",'Raw Data'!E:E,"PUNE",'Raw Data'!L:L,3)+COUNTIFS('Raw Data'!I:I,"BAGIC",'Raw Data'!E:E,"PUNE",'Raw Data'!L:L,4)+COUNTIFS('Raw Data'!I:I,"BAGIC",'Raw Data'!E:E,"PUNE",'Raw Data'!L:L,5)+COUNTIFS('Raw Data'!I:I,"BAGIC",'Raw Data'!E:E,"PUNE",'Raw Data'!L:L,6)</f>
        <v>3</v>
      </c>
      <c r="BF18" s="12">
        <f>COUNTIFS('Raw Data'!I:I,"BAGIC",'Raw Data'!E:E,"PUNE",'Raw Data'!L:L,7)+COUNTIFS('Raw Data'!I:I,"BAGIC",'Raw Data'!E:E,"PUNE",'Raw Data'!L:L,8)</f>
        <v>4</v>
      </c>
      <c r="BG18" s="12">
        <f>COUNTIFS('Raw Data'!I:I,"BAGIC",'Raw Data'!E:E,"PUNE",'Raw Data'!L:L,9)+COUNTIFS('Raw Data'!I:I,"BAGIC",'Raw Data'!E:E,"PUNE",'Raw Data'!L:L,10)</f>
        <v>34</v>
      </c>
      <c r="BH18" s="12">
        <f t="shared" si="28"/>
        <v>41</v>
      </c>
      <c r="BI18" s="14">
        <f t="shared" si="29"/>
        <v>75.609756097560975</v>
      </c>
      <c r="BJ18" s="12"/>
    </row>
    <row r="19" spans="1:62" x14ac:dyDescent="0.35">
      <c r="A19" s="8" t="s">
        <v>207</v>
      </c>
      <c r="B19" s="12">
        <f>COUNTIFS('Raw Data'!I:I,"CARE HEALTH",'Raw Data'!E:E,"AHMEDABAD",'Raw Data'!L:L,1)+COUNTIFS('Raw Data'!I:I,"CARE HEALTH",'Raw Data'!E:E,"AHMEDABAD",'Raw Data'!L:L,2)+COUNTIFS('Raw Data'!I:I,"CARE HEALTH",'Raw Data'!E:E,"AHMEDABAD",'Raw Data'!L:L,3)+COUNTIFS('Raw Data'!I:I,"CARE HEALTH",'Raw Data'!E:E,"AHMEDABAD",'Raw Data'!L:L,4)+COUNTIFS('Raw Data'!I:I,"CARE HEALTH",'Raw Data'!E:E,"AHMEDABAD",'Raw Data'!L:L,5)+COUNTIFS('Raw Data'!I:I,"CARE HEALTH",'Raw Data'!E:E,"AHMEDABAD",'Raw Data'!L:L,6)</f>
        <v>5</v>
      </c>
      <c r="C19" s="12">
        <f>COUNTIFS('Raw Data'!I:I,"CARE HEALTH",'Raw Data'!E:E,"AHMEDABAD",'Raw Data'!L:L,7)+COUNTIFS('Raw Data'!I:I,"CARE HEALTH",'Raw Data'!E:E,"AHMEDABAD",'Raw Data'!L:L,8)</f>
        <v>13</v>
      </c>
      <c r="D19" s="12">
        <f>COUNTIFS('Raw Data'!I:I,"CARE HEALTH",'Raw Data'!E:E,"AHMEDABAD",'Raw Data'!L:L,9)+COUNTIFS('Raw Data'!I:I,"CARE HEALTH",'Raw Data'!E:E,"AHMEDABAD",'Raw Data'!L:L,10)</f>
        <v>23</v>
      </c>
      <c r="E19" s="12">
        <f t="shared" si="6"/>
        <v>41</v>
      </c>
      <c r="F19" s="14">
        <f t="shared" si="7"/>
        <v>43.902439024390247</v>
      </c>
      <c r="G19" s="12">
        <f>COUNTIFS('Raw Data'!I:I,"CARE HEALTH",'Raw Data'!E:E,"BANGALORE",'Raw Data'!L:L,1)+COUNTIFS('Raw Data'!I:I,"CARE HEALTH",'Raw Data'!E:E,"BANGALORE",'Raw Data'!L:L,2)+COUNTIFS('Raw Data'!I:I,"CARE HEALTH",'Raw Data'!E:E,"BANGALORE",'Raw Data'!L:L,3)+COUNTIFS('Raw Data'!I:I,"CARE HEALTH",'Raw Data'!E:E,"BANGALORE",'Raw Data'!L:L,4)+COUNTIFS('Raw Data'!I:I,"CARE HEALTH",'Raw Data'!E:E,"BANGALORE",'Raw Data'!L:L,5)+COUNTIFS('Raw Data'!I:I,"CARE HEALTH",'Raw Data'!E:E,"BANGALORE",'Raw Data'!L:L,6)</f>
        <v>5</v>
      </c>
      <c r="H19" s="12">
        <f>COUNTIFS('Raw Data'!I:I,"CARE HEALTH",'Raw Data'!E:E,"BANGALORE",'Raw Data'!L:L,7)+COUNTIFS('Raw Data'!I:I,"CARE HEALTH",'Raw Data'!E:E,"BANGALORE",'Raw Data'!L:L,8)</f>
        <v>11</v>
      </c>
      <c r="I19" s="12">
        <f>COUNTIFS('Raw Data'!I:I,"CARE HEALTH",'Raw Data'!E:E,"BANGALORE",'Raw Data'!L:L,9)+COUNTIFS('Raw Data'!I:I,"CARE HEALTH",'Raw Data'!E:E,"BANGALORE",'Raw Data'!L:L,10)</f>
        <v>25</v>
      </c>
      <c r="J19" s="12">
        <f t="shared" si="8"/>
        <v>41</v>
      </c>
      <c r="K19" s="14">
        <f t="shared" si="9"/>
        <v>48.780487804878049</v>
      </c>
      <c r="L19" s="12">
        <f>COUNTIFS('Raw Data'!I:I,"CARE HEALTH",'Raw Data'!E:E,"CHENNAI",'Raw Data'!L:L,1)+COUNTIFS('Raw Data'!I:I,"CARE HEALTH",'Raw Data'!E:E,"CHENNAI",'Raw Data'!L:L,2)+COUNTIFS('Raw Data'!I:I,"CARE HEALTH",'Raw Data'!E:E,"CHENNAI",'Raw Data'!L:L,3)+COUNTIFS('Raw Data'!I:I,"CARE HEALTH",'Raw Data'!E:E,"CHENNAI",'Raw Data'!L:L,4)+COUNTIFS('Raw Data'!I:I,"CARE HEALTH",'Raw Data'!E:E,"CHENNAI",'Raw Data'!L:L,5)+COUNTIFS('Raw Data'!I:I,"CARE HEALTH",'Raw Data'!E:E,"CHENNAI",'Raw Data'!L:L,6)</f>
        <v>11</v>
      </c>
      <c r="M19" s="12">
        <f>COUNTIFS('Raw Data'!I:I,"CARE HEALTH",'Raw Data'!E:E,"CHENNAI",'Raw Data'!L:L,7)+COUNTIFS('Raw Data'!I:I,"CARE HEALTH",'Raw Data'!E:E,"CHENNAI",'Raw Data'!L:L,8)</f>
        <v>13</v>
      </c>
      <c r="N19" s="12">
        <f>COUNTIFS('Raw Data'!I:I,"CARE HEALTH",'Raw Data'!E:E,"CHENNAI",'Raw Data'!L:L,9)+COUNTIFS('Raw Data'!I:I,"CARE HEALTH",'Raw Data'!E:E,"CHENNAI",'Raw Data'!L:L,10)</f>
        <v>17</v>
      </c>
      <c r="O19" s="18">
        <f t="shared" si="10"/>
        <v>41</v>
      </c>
      <c r="P19" s="14">
        <f t="shared" si="11"/>
        <v>14.634146341463413</v>
      </c>
      <c r="Q19" s="12">
        <f>COUNTIFS('Raw Data'!I:I,"CARE HEALTH",'Raw Data'!E:E,"DELHI",'Raw Data'!L:L,1)+COUNTIFS('Raw Data'!I:I,"CARE HEALTH",'Raw Data'!E:E,"DELHI",'Raw Data'!L:L,2)+COUNTIFS('Raw Data'!I:I,"CARE HEALTH",'Raw Data'!E:E,"DELHI",'Raw Data'!L:L,3)+COUNTIFS('Raw Data'!I:I,"CARE HEALTH",'Raw Data'!E:E,"DELHI",'Raw Data'!L:L,4)+COUNTIFS('Raw Data'!I:I,"CARE HEALTH",'Raw Data'!E:E,"DELHI",'Raw Data'!L:L,5)+COUNTIFS('Raw Data'!I:I,"CARE HEALTH",'Raw Data'!E:E,"DELHI",'Raw Data'!L:L,6)</f>
        <v>9</v>
      </c>
      <c r="R19" s="12">
        <f>COUNTIFS('Raw Data'!I:I,"CARE HEALTH",'Raw Data'!E:E,"DELHI",'Raw Data'!L:L,7)+COUNTIFS('Raw Data'!I:I,"CARE HEALTH",'Raw Data'!E:E,"DELHI",'Raw Data'!L:L,8)</f>
        <v>11</v>
      </c>
      <c r="S19" s="12">
        <f>COUNTIFS('Raw Data'!I:I,"CARE HEALTH",'Raw Data'!E:E,"DELHI",'Raw Data'!L:L,9)+COUNTIFS('Raw Data'!I:I,"CARE HEALTH",'Raw Data'!E:E,"DELHI",'Raw Data'!L:L,10)</f>
        <v>21</v>
      </c>
      <c r="T19" s="12">
        <f t="shared" si="12"/>
        <v>41</v>
      </c>
      <c r="U19" s="14">
        <f t="shared" si="13"/>
        <v>29.268292682926827</v>
      </c>
      <c r="V19" s="12">
        <f>COUNTIFS('Raw Data'!I:I,"CARE HEALTH",'Raw Data'!E:E,"HYDERABAD",'Raw Data'!L:L,1)+COUNTIFS('Raw Data'!I:I,"CARE HEALTH",'Raw Data'!E:E,"HYDERABAD",'Raw Data'!L:L,2)+COUNTIFS('Raw Data'!I:I,"CARE HEALTH",'Raw Data'!E:E,"HYDERABAD",'Raw Data'!L:L,3)+COUNTIFS('Raw Data'!I:I,"CARE HEALTH",'Raw Data'!E:E,"HYDERABAD",'Raw Data'!L:L,4)+COUNTIFS('Raw Data'!I:I,"CARE HEALTH",'Raw Data'!E:E,"HYDERABAD",'Raw Data'!L:L,5)+COUNTIFS('Raw Data'!I:I,"CARE HEALTH",'Raw Data'!E:E,"HYDERABAD",'Raw Data'!L:L,6)</f>
        <v>10</v>
      </c>
      <c r="W19" s="12">
        <f>COUNTIFS('Raw Data'!I:I,"CARE HEALTH",'Raw Data'!E:E,"HYDERABAD",'Raw Data'!L:L,7)+COUNTIFS('Raw Data'!I:I,"CARE HEALTH",'Raw Data'!E:E,"HYDERABAD",'Raw Data'!L:L,8)</f>
        <v>7</v>
      </c>
      <c r="X19" s="12">
        <f>COUNTIFS('Raw Data'!I:I,"CARE HEALTH",'Raw Data'!E:E,"HYDERABAD",'Raw Data'!L:L,9)+COUNTIFS('Raw Data'!I:I,"CARE HEALTH",'Raw Data'!E:E,"HYDERABAD",'Raw Data'!L:L,10)</f>
        <v>24</v>
      </c>
      <c r="Y19" s="12">
        <f t="shared" si="14"/>
        <v>41</v>
      </c>
      <c r="Z19" s="14">
        <f t="shared" si="15"/>
        <v>34.146341463414636</v>
      </c>
      <c r="AA19" s="12">
        <f>COUNTIFS('Raw Data'!I:I,"CARE HEALTH",'Raw Data'!E:E,"INDORE",'Raw Data'!L:L,1)+COUNTIFS('Raw Data'!I:I,"CARE HEALTH",'Raw Data'!E:E,"INDORE",'Raw Data'!L:L,2)+COUNTIFS('Raw Data'!I:I,"CARE HEALTH",'Raw Data'!E:E,"INDORE",'Raw Data'!L:L,3)+COUNTIFS('Raw Data'!I:I,"CARE HEALTH",'Raw Data'!E:E,"INDORE",'Raw Data'!L:L,4)+COUNTIFS('Raw Data'!I:I,"CARE HEALTH",'Raw Data'!E:E,"INDORE",'Raw Data'!L:L,5)+COUNTIFS('Raw Data'!I:I,"CARE HEALTH",'Raw Data'!E:E,"INDORE",'Raw Data'!L:L,6)</f>
        <v>8</v>
      </c>
      <c r="AB19" s="12">
        <f>COUNTIFS('Raw Data'!I:I,"CARE HEALTH",'Raw Data'!E:E,"INDORE",'Raw Data'!L:L,7)+COUNTIFS('Raw Data'!I:I,"CARE HEALTH",'Raw Data'!E:E,"INDORE",'Raw Data'!L:L,8)</f>
        <v>14</v>
      </c>
      <c r="AC19" s="12">
        <f>COUNTIFS('Raw Data'!I:I,"CARE HEALTH",'Raw Data'!E:E,"INDORE",'Raw Data'!L:L,9)+COUNTIFS('Raw Data'!I:I,"CARE HEALTH",'Raw Data'!E:E,"INDORE",'Raw Data'!L:L,10)</f>
        <v>19</v>
      </c>
      <c r="AD19" s="12">
        <f t="shared" si="16"/>
        <v>41</v>
      </c>
      <c r="AE19" s="14">
        <f t="shared" si="17"/>
        <v>26.829268292682929</v>
      </c>
      <c r="AF19" s="12">
        <f>COUNTIFS('Raw Data'!I:I,"CARE HEALTH",'Raw Data'!E:E,"JAIPUR",'Raw Data'!L:L,1)+COUNTIFS('Raw Data'!I:I,"CARE HEALTH",'Raw Data'!E:E,"JAIPUR",'Raw Data'!L:L,2)+COUNTIFS('Raw Data'!I:I,"CARE HEALTH",'Raw Data'!E:E,"JAIPUR",'Raw Data'!L:L,3)+COUNTIFS('Raw Data'!I:I,"CARE HEALTH",'Raw Data'!E:E,"JAIPUR",'Raw Data'!L:L,4)+COUNTIFS('Raw Data'!I:I,"CARE HEALTH",'Raw Data'!E:E,"JAIPUR",'Raw Data'!L:L,5)+COUNTIFS('Raw Data'!I:I,"CARE HEALTH",'Raw Data'!E:E,"JAIPUR",'Raw Data'!L:L,6)</f>
        <v>7</v>
      </c>
      <c r="AG19" s="12">
        <f>COUNTIFS('Raw Data'!I:I,"CARE HEALTH",'Raw Data'!E:E,"JAIPUR",'Raw Data'!L:L,7)+COUNTIFS('Raw Data'!I:I,"CARE HEALTH",'Raw Data'!E:E,"JAIPUR",'Raw Data'!L:L,8)</f>
        <v>12</v>
      </c>
      <c r="AH19" s="12">
        <f>COUNTIFS('Raw Data'!I:I,"CARE HEALTH",'Raw Data'!E:E,"JAIPUR",'Raw Data'!L:L,9)+COUNTIFS('Raw Data'!I:I,"CARE HEALTH",'Raw Data'!E:E,"JAIPUR",'Raw Data'!L:L,10)</f>
        <v>22</v>
      </c>
      <c r="AI19" s="12">
        <f t="shared" si="18"/>
        <v>41</v>
      </c>
      <c r="AJ19" s="14">
        <f t="shared" si="19"/>
        <v>36.585365853658537</v>
      </c>
      <c r="AK19" s="12">
        <f>COUNTIFS('Raw Data'!I:I,"CARE HEALTH",'Raw Data'!E:E,"KANPUR",'Raw Data'!L:L,1)+COUNTIFS('Raw Data'!I:I,"CARE HEALTH",'Raw Data'!E:E,"KANPUR",'Raw Data'!L:L,2)+COUNTIFS('Raw Data'!I:I,"CARE HEALTH",'Raw Data'!E:E,"KANPUR",'Raw Data'!L:L,3)+COUNTIFS('Raw Data'!I:I,"CARE HEALTH",'Raw Data'!E:E,"KANPUR",'Raw Data'!L:L,4)+COUNTIFS('Raw Data'!I:I,"CARE HEALTH",'Raw Data'!E:E,"KANPUR",'Raw Data'!L:L,5)+COUNTIFS('Raw Data'!I:I,"CARE HEALTH",'Raw Data'!E:E,"KANPUR",'Raw Data'!L:L,6)</f>
        <v>10</v>
      </c>
      <c r="AL19" s="12">
        <f>COUNTIFS('Raw Data'!I:I,"CARE HEALTH",'Raw Data'!E:E,"KANPUR",'Raw Data'!L:L,7)+COUNTIFS('Raw Data'!I:I,"CARE HEALTH",'Raw Data'!E:E,"KANPUR",'Raw Data'!L:L,8)</f>
        <v>13</v>
      </c>
      <c r="AM19" s="12">
        <f>COUNTIFS('Raw Data'!I:I,"CARE HEALTH",'Raw Data'!E:E,"KANPUR",'Raw Data'!L:L,9)+COUNTIFS('Raw Data'!I:I,"CARE HEALTH",'Raw Data'!E:E,"KANPUR",'Raw Data'!L:L,10)</f>
        <v>18</v>
      </c>
      <c r="AN19" s="12">
        <f t="shared" si="20"/>
        <v>41</v>
      </c>
      <c r="AO19" s="14">
        <f t="shared" si="21"/>
        <v>19.512195121951219</v>
      </c>
      <c r="AP19" s="12">
        <f>COUNTIFS('Raw Data'!I:I,"CARE HEALTH",'Raw Data'!E:E,"KOLKATA",'Raw Data'!L:L,1)+COUNTIFS('Raw Data'!I:I,"CARE HEALTH",'Raw Data'!E:E,"KOLKATA",'Raw Data'!L:L,2)+COUNTIFS('Raw Data'!I:I,"CARE HEALTH",'Raw Data'!E:E,"KOLKATA",'Raw Data'!L:L,3)+COUNTIFS('Raw Data'!I:I,"CARE HEALTH",'Raw Data'!E:E,"KOLKATA",'Raw Data'!L:L,4)+COUNTIFS('Raw Data'!I:I,"CARE HEALTH",'Raw Data'!E:E,"KOLKATA",'Raw Data'!L:L,5)+COUNTIFS('Raw Data'!I:I,"CARE HEALTH",'Raw Data'!E:E,"KOLKATA",'Raw Data'!L:L,6)</f>
        <v>11</v>
      </c>
      <c r="AQ19" s="12">
        <f>COUNTIFS('Raw Data'!I:I,"CARE HEALTH",'Raw Data'!E:E,"KOLKATA",'Raw Data'!L:L,7)+COUNTIFS('Raw Data'!I:I,"CARE HEALTH",'Raw Data'!E:E,"KOLKATA",'Raw Data'!L:L,8)</f>
        <v>10</v>
      </c>
      <c r="AR19" s="12">
        <f>COUNTIFS('Raw Data'!I:I,"CARE HEALTH",'Raw Data'!E:E,"KOLKATA",'Raw Data'!L:L,9)+COUNTIFS('Raw Data'!I:I,"CARE HEALTH",'Raw Data'!E:E,"KOLKATA",'Raw Data'!L:L,10)</f>
        <v>20</v>
      </c>
      <c r="AS19" s="12">
        <f t="shared" si="22"/>
        <v>41</v>
      </c>
      <c r="AT19" s="14">
        <f t="shared" si="23"/>
        <v>21.951219512195124</v>
      </c>
      <c r="AU19" s="12">
        <f>COUNTIFS('Raw Data'!I:I,"CARE HEALTH",'Raw Data'!E:E,"LUDHIANA",'Raw Data'!L:L,1)+COUNTIFS('Raw Data'!I:I,"CARE HEALTH",'Raw Data'!E:E,"LUDHIANA",'Raw Data'!L:L,2)+COUNTIFS('Raw Data'!I:I,"CARE HEALTH",'Raw Data'!E:E,"LUDHIANA",'Raw Data'!L:L,3)+COUNTIFS('Raw Data'!I:I,"CARE HEALTH",'Raw Data'!E:E,"LUDHIANA",'Raw Data'!L:L,4)+COUNTIFS('Raw Data'!I:I,"CARE HEALTH",'Raw Data'!E:E,"LUDHIANA",'Raw Data'!L:L,5)+COUNTIFS('Raw Data'!I:I,"CARE HEALTH",'Raw Data'!E:E,"LUDHIANA",'Raw Data'!L:L,6)</f>
        <v>8</v>
      </c>
      <c r="AV19" s="12">
        <f>COUNTIFS('Raw Data'!I:I,"CARE HEALTH",'Raw Data'!E:E,"LUDHIANA",'Raw Data'!L:L,7)+COUNTIFS('Raw Data'!I:I,"CARE HEALTH",'Raw Data'!E:E,"LUDHIANA",'Raw Data'!L:L,8)</f>
        <v>12</v>
      </c>
      <c r="AW19" s="12">
        <f>COUNTIFS('Raw Data'!I:I,"CARE HEALTH",'Raw Data'!E:E,"LUDHIANA",'Raw Data'!L:L,9)+COUNTIFS('Raw Data'!I:I,"CARE HEALTH",'Raw Data'!E:E,"LUDHIANA",'Raw Data'!L:L,10)</f>
        <v>21</v>
      </c>
      <c r="AX19" s="12">
        <f t="shared" si="24"/>
        <v>41</v>
      </c>
      <c r="AY19" s="14">
        <f t="shared" si="25"/>
        <v>31.707317073170731</v>
      </c>
      <c r="AZ19" s="12">
        <f>COUNTIFS('Raw Data'!I:I,"CARE HEALTH",'Raw Data'!E:E,"MUMBAI",'Raw Data'!L:L,1)+COUNTIFS('Raw Data'!I:I,"CARE HEALTH",'Raw Data'!E:E,"MUMBAI",'Raw Data'!L:L,2)+COUNTIFS('Raw Data'!I:I,"CARE HEALTH",'Raw Data'!E:E,"MUMBAI",'Raw Data'!L:L,3)+COUNTIFS('Raw Data'!I:I,"CARE HEALTH",'Raw Data'!E:E,"MUMBAI",'Raw Data'!L:L,4)+COUNTIFS('Raw Data'!I:I,"CARE HEALTH",'Raw Data'!E:E,"MUMBAI",'Raw Data'!L:L,5)+COUNTIFS('Raw Data'!I:I,"CARE HEALTH",'Raw Data'!E:E,"MUMBAI",'Raw Data'!L:L,6)</f>
        <v>5</v>
      </c>
      <c r="BA19" s="12">
        <f>COUNTIFS('Raw Data'!I:I,"CARE HEALTH",'Raw Data'!E:E,"MUMBAI",'Raw Data'!L:L,7)+COUNTIFS('Raw Data'!I:I,"CARE HEALTH",'Raw Data'!E:E,"MUMBAI",'Raw Data'!L:L,8)</f>
        <v>14</v>
      </c>
      <c r="BB19" s="12">
        <f>COUNTIFS('Raw Data'!I:I,"CARE HEALTH",'Raw Data'!E:E,"MUMBAI",'Raw Data'!L:L,9)+COUNTIFS('Raw Data'!I:I,"CARE HEALTH",'Raw Data'!E:E,"MUMBAI",'Raw Data'!L:L,10)</f>
        <v>22</v>
      </c>
      <c r="BC19" s="12">
        <f t="shared" si="26"/>
        <v>41</v>
      </c>
      <c r="BD19" s="14">
        <f t="shared" si="27"/>
        <v>41.463414634146339</v>
      </c>
      <c r="BE19" s="12">
        <f>COUNTIFS('Raw Data'!I:I,"CARE HEALTH",'Raw Data'!E:E,"PUNE",'Raw Data'!L:L,1)+COUNTIFS('Raw Data'!I:I,"CARE HEALTH",'Raw Data'!E:E,"PUNE",'Raw Data'!L:L,2)+COUNTIFS('Raw Data'!I:I,"CARE HEALTH",'Raw Data'!E:E,"PUNE",'Raw Data'!L:L,3)+COUNTIFS('Raw Data'!I:I,"CARE HEALTH",'Raw Data'!E:E,"PUNE",'Raw Data'!L:L,4)+COUNTIFS('Raw Data'!I:I,"CARE HEALTH",'Raw Data'!E:E,"PUNE",'Raw Data'!L:L,5)+COUNTIFS('Raw Data'!I:I,"CARE HEALTH",'Raw Data'!E:E,"PUNE",'Raw Data'!L:L,6)</f>
        <v>11</v>
      </c>
      <c r="BF19" s="12">
        <f>COUNTIFS('Raw Data'!I:I,"CARE HEALTH",'Raw Data'!E:E,"PUNE",'Raw Data'!L:L,7)+COUNTIFS('Raw Data'!I:I,"CARE HEALTH",'Raw Data'!E:E,"PUNE",'Raw Data'!L:L,8)</f>
        <v>14</v>
      </c>
      <c r="BG19" s="12">
        <f>COUNTIFS('Raw Data'!I:I,"CARE HEALTH",'Raw Data'!E:E,"PUNE",'Raw Data'!L:L,9)+COUNTIFS('Raw Data'!I:I,"CARE HEALTH",'Raw Data'!E:E,"PUNE",'Raw Data'!L:L,10)</f>
        <v>16</v>
      </c>
      <c r="BH19" s="12">
        <f t="shared" si="28"/>
        <v>41</v>
      </c>
      <c r="BI19" s="14">
        <f t="shared" si="29"/>
        <v>12.195121951219512</v>
      </c>
      <c r="BJ19" s="12"/>
    </row>
    <row r="20" spans="1:62" x14ac:dyDescent="0.35">
      <c r="A20" s="8" t="s">
        <v>201</v>
      </c>
      <c r="B20" s="12">
        <f>COUNTIFS('Raw Data'!I:I,"HDFC ERGO",'Raw Data'!E:E,"AHMEDABAD",'Raw Data'!L:L,1)+COUNTIFS('Raw Data'!I:I,"HDFC ERGO",'Raw Data'!E:E,"AHMEDABAD",'Raw Data'!L:L,2)+COUNTIFS('Raw Data'!I:I,"HDFC ERGO",'Raw Data'!E:E,"AHMEDABAD",'Raw Data'!L:L,3)+COUNTIFS('Raw Data'!I:I,"HDFC ERGO",'Raw Data'!E:E,"AHMEDABAD",'Raw Data'!L:L,4)+COUNTIFS('Raw Data'!I:I,"HDFC ERGO",'Raw Data'!E:E,"AHMEDABAD",'Raw Data'!L:L,5)+COUNTIFS('Raw Data'!I:I,"HDFC ERGO",'Raw Data'!E:E,"AHMEDABAD",'Raw Data'!L:L,6)</f>
        <v>7</v>
      </c>
      <c r="C20" s="12">
        <f>COUNTIFS('Raw Data'!I:I,"HDFC ERGO",'Raw Data'!E:E,"AHMEDABAD",'Raw Data'!L:L,7)+COUNTIFS('Raw Data'!I:I,"HDFC ERGO",'Raw Data'!E:E,"AHMEDABAD",'Raw Data'!L:L,8)</f>
        <v>12</v>
      </c>
      <c r="D20" s="12">
        <f>COUNTIFS('Raw Data'!I:I,"HDFC ERGO",'Raw Data'!E:E,"AHMEDABAD",'Raw Data'!L:L,9)+COUNTIFS('Raw Data'!I:I,"HDFC ERGO",'Raw Data'!E:E,"AHMEDABAD",'Raw Data'!L:L,10)</f>
        <v>22</v>
      </c>
      <c r="E20" s="12">
        <f t="shared" si="6"/>
        <v>41</v>
      </c>
      <c r="F20" s="14">
        <f t="shared" si="7"/>
        <v>36.585365853658537</v>
      </c>
      <c r="G20" s="12">
        <f>COUNTIFS('Raw Data'!I:I,"HDFC ERGO",'Raw Data'!E:E,"BANGALORE",'Raw Data'!L:L,1)+COUNTIFS('Raw Data'!I:I,"HDFC ERGO",'Raw Data'!E:E,"BANGALORE",'Raw Data'!L:L,2)+COUNTIFS('Raw Data'!I:I,"HDFC ERGO",'Raw Data'!E:E,"BANGALORE",'Raw Data'!L:L,3)+COUNTIFS('Raw Data'!I:I,"HDFC ERGO",'Raw Data'!E:E,"BANGALORE",'Raw Data'!L:L,4)+COUNTIFS('Raw Data'!I:I,"HDFC ERGO",'Raw Data'!E:E,"BANGALORE",'Raw Data'!L:L,5)+COUNTIFS('Raw Data'!I:I,"HDFC ERGO",'Raw Data'!E:E,"BANGALORE",'Raw Data'!L:L,6)</f>
        <v>4</v>
      </c>
      <c r="H20" s="12">
        <f>COUNTIFS('Raw Data'!I:I,"HDFC ERGO",'Raw Data'!E:E,"BANGALORE",'Raw Data'!L:L,7)+COUNTIFS('Raw Data'!I:I,"HDFC ERGO",'Raw Data'!E:E,"BANGALORE",'Raw Data'!L:L,8)</f>
        <v>11</v>
      </c>
      <c r="I20" s="12">
        <f>COUNTIFS('Raw Data'!I:I,"HDFC ERGO",'Raw Data'!E:E,"BANGALORE",'Raw Data'!L:L,9)+COUNTIFS('Raw Data'!I:I,"HDFC ERGO",'Raw Data'!E:E,"BANGALORE",'Raw Data'!L:L,10)</f>
        <v>26</v>
      </c>
      <c r="J20" s="12">
        <f t="shared" si="8"/>
        <v>41</v>
      </c>
      <c r="K20" s="14">
        <f t="shared" si="9"/>
        <v>53.658536585365859</v>
      </c>
      <c r="L20" s="12">
        <f>COUNTIFS('Raw Data'!I:I,"HDFC ERGO",'Raw Data'!E:E,"CHENNAI",'Raw Data'!L:L,1)+COUNTIFS('Raw Data'!I:I,"HDFC ERGO",'Raw Data'!E:E,"CHENNAI",'Raw Data'!L:L,2)+COUNTIFS('Raw Data'!I:I,"HDFC ERGO",'Raw Data'!E:E,"CHENNAI",'Raw Data'!L:L,3)+COUNTIFS('Raw Data'!I:I,"HDFC ERGO",'Raw Data'!E:E,"CHENNAI",'Raw Data'!L:L,4)+COUNTIFS('Raw Data'!I:I,"HDFC ERGO",'Raw Data'!E:E,"CHENNAI",'Raw Data'!L:L,5)+COUNTIFS('Raw Data'!I:I,"HDFC ERGO",'Raw Data'!E:E,"CHENNAI",'Raw Data'!L:L,6)</f>
        <v>7</v>
      </c>
      <c r="M20" s="12">
        <f>COUNTIFS('Raw Data'!I:I,"HDFC ERGO",'Raw Data'!E:E,"CHENNAI",'Raw Data'!L:L,7)+COUNTIFS('Raw Data'!I:I,"HDFC ERGO",'Raw Data'!E:E,"CHENNAI",'Raw Data'!L:L,8)</f>
        <v>15</v>
      </c>
      <c r="N20" s="12">
        <f>COUNTIFS('Raw Data'!I:I,"HDFC ERGO",'Raw Data'!E:E,"CHENNAI",'Raw Data'!L:L,9)+COUNTIFS('Raw Data'!I:I,"HDFC ERGO",'Raw Data'!E:E,"CHENNAI",'Raw Data'!L:L,10)</f>
        <v>19</v>
      </c>
      <c r="O20" s="18">
        <f t="shared" si="10"/>
        <v>41</v>
      </c>
      <c r="P20" s="14">
        <f t="shared" si="11"/>
        <v>29.268292682926827</v>
      </c>
      <c r="Q20" s="12">
        <f>COUNTIFS('Raw Data'!I:I,"HDFC ERGO",'Raw Data'!E:E,"DELHI",'Raw Data'!L:L,1)+COUNTIFS('Raw Data'!I:I,"HDFC ERGO",'Raw Data'!E:E,"DELHI",'Raw Data'!L:L,2)+COUNTIFS('Raw Data'!I:I,"HDFC ERGO",'Raw Data'!E:E,"DELHI",'Raw Data'!L:L,3)+COUNTIFS('Raw Data'!I:I,"HDFC ERGO",'Raw Data'!E:E,"DELHI",'Raw Data'!L:L,4)+COUNTIFS('Raw Data'!I:I,"HDFC ERGO",'Raw Data'!E:E,"DELHI",'Raw Data'!L:L,5)+COUNTIFS('Raw Data'!I:I,"HDFC ERGO",'Raw Data'!E:E,"DELHI",'Raw Data'!L:L,6)</f>
        <v>8</v>
      </c>
      <c r="R20" s="12">
        <f>COUNTIFS('Raw Data'!I:I,"HDFC ERGO",'Raw Data'!E:E,"DELHI",'Raw Data'!L:L,7)+COUNTIFS('Raw Data'!I:I,"HDFC ERGO",'Raw Data'!E:E,"DELHI",'Raw Data'!L:L,8)</f>
        <v>8</v>
      </c>
      <c r="S20" s="12">
        <f>COUNTIFS('Raw Data'!I:I,"HDFC ERGO",'Raw Data'!E:E,"DELHI",'Raw Data'!L:L,9)+COUNTIFS('Raw Data'!I:I,"HDFC ERGO",'Raw Data'!E:E,"DELHI",'Raw Data'!L:L,10)</f>
        <v>25</v>
      </c>
      <c r="T20" s="12">
        <f t="shared" si="12"/>
        <v>41</v>
      </c>
      <c r="U20" s="14">
        <f t="shared" si="13"/>
        <v>41.463414634146339</v>
      </c>
      <c r="V20" s="12">
        <f>COUNTIFS('Raw Data'!I:I,"HDFC ERGO",'Raw Data'!E:E,"HYDERABAD",'Raw Data'!L:L,1)+COUNTIFS('Raw Data'!I:I,"HDFC ERGO",'Raw Data'!E:E,"HYDERABAD",'Raw Data'!L:L,2)+COUNTIFS('Raw Data'!I:I,"HDFC ERGO",'Raw Data'!E:E,"HYDERABAD",'Raw Data'!L:L,3)+COUNTIFS('Raw Data'!I:I,"HDFC ERGO",'Raw Data'!E:E,"HYDERABAD",'Raw Data'!L:L,4)+COUNTIFS('Raw Data'!I:I,"HDFC ERGO",'Raw Data'!E:E,"HYDERABAD",'Raw Data'!L:L,5)+COUNTIFS('Raw Data'!I:I,"HDFC ERGO",'Raw Data'!E:E,"HYDERABAD",'Raw Data'!L:L,6)</f>
        <v>8</v>
      </c>
      <c r="W20" s="12">
        <f>COUNTIFS('Raw Data'!I:I,"HDFC ERGO",'Raw Data'!E:E,"HYDERABAD",'Raw Data'!L:L,7)+COUNTIFS('Raw Data'!I:I,"HDFC ERGO",'Raw Data'!E:E,"HYDERABAD",'Raw Data'!L:L,8)</f>
        <v>8</v>
      </c>
      <c r="X20" s="12">
        <f>COUNTIFS('Raw Data'!I:I,"HDFC ERGO",'Raw Data'!E:E,"HYDERABAD",'Raw Data'!L:L,9)+COUNTIFS('Raw Data'!I:I,"HDFC ERGO",'Raw Data'!E:E,"HYDERABAD",'Raw Data'!L:L,10)</f>
        <v>25</v>
      </c>
      <c r="Y20" s="12">
        <f t="shared" si="14"/>
        <v>41</v>
      </c>
      <c r="Z20" s="14">
        <f t="shared" si="15"/>
        <v>41.463414634146339</v>
      </c>
      <c r="AA20" s="12">
        <f>COUNTIFS('Raw Data'!I:I,"HDFC ERGO",'Raw Data'!E:E,"INDORE",'Raw Data'!L:L,1)+COUNTIFS('Raw Data'!I:I,"HDFC ERGO",'Raw Data'!E:E,"INDORE",'Raw Data'!L:L,2)+COUNTIFS('Raw Data'!I:I,"HDFC ERGO",'Raw Data'!E:E,"INDORE",'Raw Data'!L:L,3)+COUNTIFS('Raw Data'!I:I,"HDFC ERGO",'Raw Data'!E:E,"INDORE",'Raw Data'!L:L,4)+COUNTIFS('Raw Data'!I:I,"HDFC ERGO",'Raw Data'!E:E,"INDORE",'Raw Data'!L:L,5)+COUNTIFS('Raw Data'!I:I,"HDFC ERGO",'Raw Data'!E:E,"INDORE",'Raw Data'!L:L,6)</f>
        <v>4</v>
      </c>
      <c r="AB20" s="12">
        <f>COUNTIFS('Raw Data'!I:I,"HDFC ERGO",'Raw Data'!E:E,"INDORE",'Raw Data'!L:L,7)+COUNTIFS('Raw Data'!I:I,"HDFC ERGO",'Raw Data'!E:E,"INDORE",'Raw Data'!L:L,8)</f>
        <v>13</v>
      </c>
      <c r="AC20" s="12">
        <f>COUNTIFS('Raw Data'!I:I,"HDFC ERGO",'Raw Data'!E:E,"INDORE",'Raw Data'!L:L,9)+COUNTIFS('Raw Data'!I:I,"HDFC ERGO",'Raw Data'!E:E,"INDORE",'Raw Data'!L:L,10)</f>
        <v>24</v>
      </c>
      <c r="AD20" s="12">
        <f t="shared" si="16"/>
        <v>41</v>
      </c>
      <c r="AE20" s="14">
        <f t="shared" si="17"/>
        <v>48.780487804878049</v>
      </c>
      <c r="AF20" s="12">
        <f>COUNTIFS('Raw Data'!I:I,"HDFC ERGO",'Raw Data'!E:E,"JAIPUR",'Raw Data'!L:L,1)+COUNTIFS('Raw Data'!I:I,"HDFC ERGO",'Raw Data'!E:E,"JAIPUR",'Raw Data'!L:L,2)+COUNTIFS('Raw Data'!I:I,"HDFC ERGO",'Raw Data'!E:E,"JAIPUR",'Raw Data'!L:L,3)+COUNTIFS('Raw Data'!I:I,"HDFC ERGO",'Raw Data'!E:E,"JAIPUR",'Raw Data'!L:L,4)+COUNTIFS('Raw Data'!I:I,"HDFC ERGO",'Raw Data'!E:E,"JAIPUR",'Raw Data'!L:L,5)+COUNTIFS('Raw Data'!I:I,"HDFC ERGO",'Raw Data'!E:E,"JAIPUR",'Raw Data'!L:L,6)</f>
        <v>8</v>
      </c>
      <c r="AG20" s="12">
        <f>COUNTIFS('Raw Data'!I:I,"HDFC ERGO",'Raw Data'!E:E,"JAIPUR",'Raw Data'!L:L,7)+COUNTIFS('Raw Data'!I:I,"HDFC ERGO",'Raw Data'!E:E,"JAIPUR",'Raw Data'!L:L,8)</f>
        <v>5</v>
      </c>
      <c r="AH20" s="12">
        <f>COUNTIFS('Raw Data'!I:I,"HDFC ERGO",'Raw Data'!E:E,"JAIPUR",'Raw Data'!L:L,9)+COUNTIFS('Raw Data'!I:I,"HDFC ERGO",'Raw Data'!E:E,"JAIPUR",'Raw Data'!L:L,10)</f>
        <v>28</v>
      </c>
      <c r="AI20" s="12">
        <f t="shared" si="18"/>
        <v>41</v>
      </c>
      <c r="AJ20" s="14">
        <f t="shared" si="19"/>
        <v>48.780487804878049</v>
      </c>
      <c r="AK20" s="12">
        <f>COUNTIFS('Raw Data'!I:I,"HDFC ERGO",'Raw Data'!E:E,"KANPUR",'Raw Data'!L:L,1)+COUNTIFS('Raw Data'!I:I,"HDFC ERGO",'Raw Data'!E:E,"KANPUR",'Raw Data'!L:L,2)+COUNTIFS('Raw Data'!I:I,"HDFC ERGO",'Raw Data'!E:E,"KANPUR",'Raw Data'!L:L,3)+COUNTIFS('Raw Data'!I:I,"HDFC ERGO",'Raw Data'!E:E,"KANPUR",'Raw Data'!L:L,4)+COUNTIFS('Raw Data'!I:I,"HDFC ERGO",'Raw Data'!E:E,"KANPUR",'Raw Data'!L:L,5)+COUNTIFS('Raw Data'!I:I,"HDFC ERGO",'Raw Data'!E:E,"KANPUR",'Raw Data'!L:L,6)</f>
        <v>3</v>
      </c>
      <c r="AL20" s="12">
        <f>COUNTIFS('Raw Data'!I:I,"HDFC ERGO",'Raw Data'!E:E,"KANPUR",'Raw Data'!L:L,7)+COUNTIFS('Raw Data'!I:I,"HDFC ERGO",'Raw Data'!E:E,"KANPUR",'Raw Data'!L:L,8)</f>
        <v>10</v>
      </c>
      <c r="AM20" s="12">
        <f>COUNTIFS('Raw Data'!I:I,"HDFC ERGO",'Raw Data'!E:E,"KANPUR",'Raw Data'!L:L,9)+COUNTIFS('Raw Data'!I:I,"HDFC ERGO",'Raw Data'!E:E,"KANPUR",'Raw Data'!L:L,10)</f>
        <v>28</v>
      </c>
      <c r="AN20" s="12">
        <f t="shared" si="20"/>
        <v>41</v>
      </c>
      <c r="AO20" s="14">
        <f t="shared" si="21"/>
        <v>60.975609756097562</v>
      </c>
      <c r="AP20" s="12">
        <f>COUNTIFS('Raw Data'!I:I,"HDFC ERGO",'Raw Data'!E:E,"KOLKATA",'Raw Data'!L:L,1)+COUNTIFS('Raw Data'!I:I,"HDFC ERGO",'Raw Data'!E:E,"KOLKATA",'Raw Data'!L:L,2)+COUNTIFS('Raw Data'!I:I,"HDFC ERGO",'Raw Data'!E:E,"KOLKATA",'Raw Data'!L:L,3)+COUNTIFS('Raw Data'!I:I,"HDFC ERGO",'Raw Data'!E:E,"KOLKATA",'Raw Data'!L:L,4)+COUNTIFS('Raw Data'!I:I,"HDFC ERGO",'Raw Data'!E:E,"KOLKATA",'Raw Data'!L:L,5)+COUNTIFS('Raw Data'!I:I,"HDFC ERGO",'Raw Data'!E:E,"KOLKATA",'Raw Data'!L:L,6)</f>
        <v>7</v>
      </c>
      <c r="AQ20" s="12">
        <f>COUNTIFS('Raw Data'!I:I,"HDFC ERGO",'Raw Data'!E:E,"KOLKATA",'Raw Data'!L:L,7)+COUNTIFS('Raw Data'!I:I,"HDFC ERGO",'Raw Data'!E:E,"KOLKATA",'Raw Data'!L:L,8)</f>
        <v>8</v>
      </c>
      <c r="AR20" s="12">
        <f>COUNTIFS('Raw Data'!I:I,"HDFC ERGO",'Raw Data'!E:E,"KOLKATA",'Raw Data'!L:L,9)+COUNTIFS('Raw Data'!I:I,"HDFC ERGO",'Raw Data'!E:E,"KOLKATA",'Raw Data'!L:L,10)</f>
        <v>26</v>
      </c>
      <c r="AS20" s="12">
        <f t="shared" si="22"/>
        <v>41</v>
      </c>
      <c r="AT20" s="14">
        <f t="shared" si="23"/>
        <v>46.341463414634148</v>
      </c>
      <c r="AU20" s="12">
        <f>COUNTIFS('Raw Data'!I:I,"HDFC ERGO",'Raw Data'!E:E,"LUDHIANA",'Raw Data'!L:L,1)+COUNTIFS('Raw Data'!I:I,"HDFC ERGO",'Raw Data'!E:E,"LUDHIANA",'Raw Data'!L:L,2)+COUNTIFS('Raw Data'!I:I,"HDFC ERGO",'Raw Data'!E:E,"LUDHIANA",'Raw Data'!L:L,3)+COUNTIFS('Raw Data'!I:I,"HDFC ERGO",'Raw Data'!E:E,"LUDHIANA",'Raw Data'!L:L,4)+COUNTIFS('Raw Data'!I:I,"HDFC ERGO",'Raw Data'!E:E,"LUDHIANA",'Raw Data'!L:L,5)+COUNTIFS('Raw Data'!I:I,"HDFC ERGO",'Raw Data'!E:E,"LUDHIANA",'Raw Data'!L:L,6)</f>
        <v>8</v>
      </c>
      <c r="AV20" s="12">
        <f>COUNTIFS('Raw Data'!I:I,"HDFC ERGO",'Raw Data'!E:E,"LUDHIANA",'Raw Data'!L:L,7)+COUNTIFS('Raw Data'!I:I,"HDFC ERGO",'Raw Data'!E:E,"LUDHIANA",'Raw Data'!L:L,8)</f>
        <v>10</v>
      </c>
      <c r="AW20" s="12">
        <f>COUNTIFS('Raw Data'!I:I,"HDFC ERGO",'Raw Data'!E:E,"LUDHIANA",'Raw Data'!L:L,9)+COUNTIFS('Raw Data'!I:I,"HDFC ERGO",'Raw Data'!E:E,"LUDHIANA",'Raw Data'!L:L,10)</f>
        <v>23</v>
      </c>
      <c r="AX20" s="12">
        <f t="shared" si="24"/>
        <v>41</v>
      </c>
      <c r="AY20" s="14">
        <f t="shared" si="25"/>
        <v>36.585365853658537</v>
      </c>
      <c r="AZ20" s="12">
        <f>COUNTIFS('Raw Data'!I:I,"HDFC ERGO",'Raw Data'!E:E,"MUMBAI",'Raw Data'!L:L,1)+COUNTIFS('Raw Data'!I:I,"HDFC ERGO",'Raw Data'!E:E,"MUMBAI",'Raw Data'!L:L,2)+COUNTIFS('Raw Data'!I:I,"HDFC ERGO",'Raw Data'!E:E,"MUMBAI",'Raw Data'!L:L,3)+COUNTIFS('Raw Data'!I:I,"HDFC ERGO",'Raw Data'!E:E,"MUMBAI",'Raw Data'!L:L,4)+COUNTIFS('Raw Data'!I:I,"HDFC ERGO",'Raw Data'!E:E,"MUMBAI",'Raw Data'!L:L,5)+COUNTIFS('Raw Data'!I:I,"HDFC ERGO",'Raw Data'!E:E,"MUMBAI",'Raw Data'!L:L,6)</f>
        <v>8</v>
      </c>
      <c r="BA20" s="12">
        <f>COUNTIFS('Raw Data'!I:I,"HDFC ERGO",'Raw Data'!E:E,"MUMBAI",'Raw Data'!L:L,7)+COUNTIFS('Raw Data'!I:I,"HDFC ERGO",'Raw Data'!E:E,"MUMBAI",'Raw Data'!L:L,8)</f>
        <v>8</v>
      </c>
      <c r="BB20" s="12">
        <f>COUNTIFS('Raw Data'!I:I,"HDFC ERGO",'Raw Data'!E:E,"MUMBAI",'Raw Data'!L:L,9)+COUNTIFS('Raw Data'!I:I,"HDFC ERGO",'Raw Data'!E:E,"MUMBAI",'Raw Data'!L:L,10)</f>
        <v>25</v>
      </c>
      <c r="BC20" s="12">
        <f t="shared" si="26"/>
        <v>41</v>
      </c>
      <c r="BD20" s="14">
        <f t="shared" si="27"/>
        <v>41.463414634146339</v>
      </c>
      <c r="BE20" s="12">
        <f>COUNTIFS('Raw Data'!I:I,"HDFC ERGO",'Raw Data'!E:E,"PUNE",'Raw Data'!L:L,1)+COUNTIFS('Raw Data'!I:I,"HDFC ERGO",'Raw Data'!E:E,"PUNE",'Raw Data'!L:L,2)+COUNTIFS('Raw Data'!I:I,"HDFC ERGO",'Raw Data'!E:E,"PUNE",'Raw Data'!L:L,3)+COUNTIFS('Raw Data'!I:I,"HDFC ERGO",'Raw Data'!E:E,"PUNE",'Raw Data'!L:L,4)+COUNTIFS('Raw Data'!I:I,"HDFC ERGO",'Raw Data'!E:E,"PUNE",'Raw Data'!L:L,5)+COUNTIFS('Raw Data'!I:I,"HDFC ERGO",'Raw Data'!E:E,"PUNE",'Raw Data'!L:L,6)</f>
        <v>10</v>
      </c>
      <c r="BF20" s="12">
        <f>COUNTIFS('Raw Data'!I:I,"HDFC ERGO",'Raw Data'!E:E,"PUNE",'Raw Data'!L:L,7)+COUNTIFS('Raw Data'!I:I,"HDFC ERGO",'Raw Data'!E:E,"PUNE",'Raw Data'!L:L,8)</f>
        <v>11</v>
      </c>
      <c r="BG20" s="12">
        <f>COUNTIFS('Raw Data'!I:I,"HDFC ERGO",'Raw Data'!E:E,"PUNE",'Raw Data'!L:L,9)+COUNTIFS('Raw Data'!I:I,"HDFC ERGO",'Raw Data'!E:E,"PUNE",'Raw Data'!L:L,10)</f>
        <v>20</v>
      </c>
      <c r="BH20" s="12">
        <f t="shared" si="28"/>
        <v>41</v>
      </c>
      <c r="BI20" s="14">
        <f t="shared" si="29"/>
        <v>24.390243902439025</v>
      </c>
      <c r="BJ20" s="12"/>
    </row>
    <row r="21" spans="1:62" x14ac:dyDescent="0.35">
      <c r="A21" s="8" t="s">
        <v>197</v>
      </c>
      <c r="B21" s="12">
        <f>COUNTIFS('Raw Data'!I:I,"ICICI LOMBARD",'Raw Data'!E:E,"AHMEDABAD",'Raw Data'!L:L,1)+COUNTIFS('Raw Data'!I:I,"ICICI LOMBARD",'Raw Data'!E:E,"AHMEDABAD",'Raw Data'!L:L,2)+COUNTIFS('Raw Data'!I:I,"ICICI LOMBARD",'Raw Data'!E:E,"AHMEDABAD",'Raw Data'!L:L,3)+COUNTIFS('Raw Data'!I:I,"ICICI LOMBARD",'Raw Data'!E:E,"AHMEDABAD",'Raw Data'!L:L,4)+COUNTIFS('Raw Data'!I:I,"ICICI LOMBARD",'Raw Data'!E:E,"AHMEDABAD",'Raw Data'!L:L,5)+COUNTIFS('Raw Data'!I:I,"ICICI LOMBARD",'Raw Data'!E:E,"AHMEDABAD",'Raw Data'!L:L,6)</f>
        <v>4</v>
      </c>
      <c r="C21" s="12">
        <f>COUNTIFS('Raw Data'!I:I,"ICICI LOMBARD",'Raw Data'!E:E,"AHMEDABAD",'Raw Data'!L:L,7)+COUNTIFS('Raw Data'!I:I,"ICICI LOMBARD",'Raw Data'!E:E,"AHMEDABAD",'Raw Data'!L:L,8)</f>
        <v>13</v>
      </c>
      <c r="D21" s="12">
        <f>COUNTIFS('Raw Data'!I:I,"ICICI LOMBARD",'Raw Data'!E:E,"AHMEDABAD",'Raw Data'!L:L,9)+COUNTIFS('Raw Data'!I:I,"ICICI LOMBARD",'Raw Data'!E:E,"AHMEDABAD",'Raw Data'!L:L,10)</f>
        <v>24</v>
      </c>
      <c r="E21" s="12">
        <f t="shared" si="6"/>
        <v>41</v>
      </c>
      <c r="F21" s="14">
        <f t="shared" si="7"/>
        <v>48.780487804878049</v>
      </c>
      <c r="G21" s="12">
        <f>COUNTIFS('Raw Data'!I:I,"ICICI LOMBARD",'Raw Data'!E:E,"BANGALORE",'Raw Data'!L:L,1)+COUNTIFS('Raw Data'!I:I,"ICICI LOMBARD",'Raw Data'!E:E,"BANGALORE",'Raw Data'!L:L,2)+COUNTIFS('Raw Data'!I:I,"ICICI LOMBARD",'Raw Data'!E:E,"BANGALORE",'Raw Data'!L:L,3)+COUNTIFS('Raw Data'!I:I,"ICICI LOMBARD",'Raw Data'!E:E,"BANGALORE",'Raw Data'!L:L,4)+COUNTIFS('Raw Data'!I:I,"ICICI LOMBARD",'Raw Data'!E:E,"BANGALORE",'Raw Data'!L:L,5)+COUNTIFS('Raw Data'!I:I,"ICICI LOMBARD",'Raw Data'!E:E,"BANGALORE",'Raw Data'!L:L,6)</f>
        <v>7</v>
      </c>
      <c r="H21" s="12">
        <f>COUNTIFS('Raw Data'!I:I,"ICICI LOMBARD",'Raw Data'!E:E,"BANGALORE",'Raw Data'!L:L,7)+COUNTIFS('Raw Data'!I:I,"ICICI LOMBARD",'Raw Data'!E:E,"BANGALORE",'Raw Data'!L:L,8)</f>
        <v>10</v>
      </c>
      <c r="I21" s="12">
        <f>COUNTIFS('Raw Data'!I:I,"ICICI LOMBARD",'Raw Data'!E:E,"BANGALORE",'Raw Data'!L:L,9)+COUNTIFS('Raw Data'!I:I,"ICICI LOMBARD",'Raw Data'!E:E,"BANGALORE",'Raw Data'!L:L,10)</f>
        <v>24</v>
      </c>
      <c r="J21" s="12">
        <f t="shared" si="8"/>
        <v>41</v>
      </c>
      <c r="K21" s="14">
        <f t="shared" si="9"/>
        <v>41.463414634146339</v>
      </c>
      <c r="L21" s="12">
        <f>COUNTIFS('Raw Data'!I:I,"ICICI LOMBARD",'Raw Data'!E:E,"CHENNAI",'Raw Data'!L:L,1)+COUNTIFS('Raw Data'!I:I,"ICICI LOMBARD",'Raw Data'!E:E,"CHENNAI",'Raw Data'!L:L,2)+COUNTIFS('Raw Data'!I:I,"ICICI LOMBARD",'Raw Data'!E:E,"CHENNAI",'Raw Data'!L:L,3)+COUNTIFS('Raw Data'!I:I,"ICICI LOMBARD",'Raw Data'!E:E,"CHENNAI",'Raw Data'!L:L,4)+COUNTIFS('Raw Data'!I:I,"ICICI LOMBARD",'Raw Data'!E:E,"CHENNAI",'Raw Data'!L:L,5)+COUNTIFS('Raw Data'!I:I,"ICICI LOMBARD",'Raw Data'!E:E,"CHENNAI",'Raw Data'!L:L,6)</f>
        <v>9</v>
      </c>
      <c r="M21" s="12">
        <f>COUNTIFS('Raw Data'!I:I,"ICICI LOMBARD",'Raw Data'!E:E,"CHENNAI",'Raw Data'!L:L,7)+COUNTIFS('Raw Data'!I:I,"ICICI LOMBARD",'Raw Data'!E:E,"CHENNAI",'Raw Data'!L:L,8)</f>
        <v>9</v>
      </c>
      <c r="N21" s="12">
        <f>COUNTIFS('Raw Data'!I:I,"ICICI LOMBARD",'Raw Data'!E:E,"CHENNAI",'Raw Data'!L:L,9)+COUNTIFS('Raw Data'!I:I,"ICICI LOMBARD",'Raw Data'!E:E,"CHENNAI",'Raw Data'!L:L,10)</f>
        <v>23</v>
      </c>
      <c r="O21" s="18">
        <f t="shared" si="10"/>
        <v>41</v>
      </c>
      <c r="P21" s="14">
        <f t="shared" si="11"/>
        <v>34.146341463414636</v>
      </c>
      <c r="Q21" s="12">
        <f>COUNTIFS('Raw Data'!I:I,"ICICI LOMBARD",'Raw Data'!E:E,"DELHI",'Raw Data'!L:L,1)+COUNTIFS('Raw Data'!I:I,"ICICI LOMBARD",'Raw Data'!E:E,"DELHI",'Raw Data'!L:L,2)+COUNTIFS('Raw Data'!I:I,"ICICI LOMBARD",'Raw Data'!E:E,"DELHI",'Raw Data'!L:L,3)+COUNTIFS('Raw Data'!I:I,"ICICI LOMBARD",'Raw Data'!E:E,"DELHI",'Raw Data'!L:L,4)+COUNTIFS('Raw Data'!I:I,"ICICI LOMBARD",'Raw Data'!E:E,"DELHI",'Raw Data'!L:L,5)+COUNTIFS('Raw Data'!I:I,"ICICI LOMBARD",'Raw Data'!E:E,"DELHI",'Raw Data'!L:L,6)</f>
        <v>3</v>
      </c>
      <c r="R21" s="12">
        <f>COUNTIFS('Raw Data'!I:I,"ICICI LOMBARD",'Raw Data'!E:E,"DELHI",'Raw Data'!L:L,7)+COUNTIFS('Raw Data'!I:I,"ICICI LOMBARD",'Raw Data'!E:E,"DELHI",'Raw Data'!L:L,8)</f>
        <v>12</v>
      </c>
      <c r="S21" s="12">
        <f>COUNTIFS('Raw Data'!I:I,"ICICI LOMBARD",'Raw Data'!E:E,"DELHI",'Raw Data'!L:L,9)+COUNTIFS('Raw Data'!I:I,"ICICI LOMBARD",'Raw Data'!E:E,"DELHI",'Raw Data'!L:L,10)</f>
        <v>26</v>
      </c>
      <c r="T21" s="12">
        <f t="shared" si="12"/>
        <v>41</v>
      </c>
      <c r="U21" s="14">
        <f t="shared" si="13"/>
        <v>56.09756097560976</v>
      </c>
      <c r="V21" s="12">
        <f>COUNTIFS('Raw Data'!I:I,"ICICI LOMBARD",'Raw Data'!E:E,"HYDERABAD",'Raw Data'!L:L,1)+COUNTIFS('Raw Data'!I:I,"ICICI LOMBARD",'Raw Data'!E:E,"HYDERABAD",'Raw Data'!L:L,2)+COUNTIFS('Raw Data'!I:I,"ICICI LOMBARD",'Raw Data'!E:E,"HYDERABAD",'Raw Data'!L:L,3)+COUNTIFS('Raw Data'!I:I,"ICICI LOMBARD",'Raw Data'!E:E,"HYDERABAD",'Raw Data'!L:L,4)+COUNTIFS('Raw Data'!I:I,"ICICI LOMBARD",'Raw Data'!E:E,"HYDERABAD",'Raw Data'!L:L,5)+COUNTIFS('Raw Data'!I:I,"ICICI LOMBARD",'Raw Data'!E:E,"HYDERABAD",'Raw Data'!L:L,6)</f>
        <v>5</v>
      </c>
      <c r="W21" s="12">
        <f>COUNTIFS('Raw Data'!I:I,"ICICI LOMBARD",'Raw Data'!E:E,"HYDERABAD",'Raw Data'!L:L,7)+COUNTIFS('Raw Data'!I:I,"ICICI LOMBARD",'Raw Data'!E:E,"HYDERABAD",'Raw Data'!L:L,8)</f>
        <v>9</v>
      </c>
      <c r="X21" s="12">
        <f>COUNTIFS('Raw Data'!I:I,"ICICI LOMBARD",'Raw Data'!E:E,"HYDERABAD",'Raw Data'!L:L,9)+COUNTIFS('Raw Data'!I:I,"ICICI LOMBARD",'Raw Data'!E:E,"HYDERABAD",'Raw Data'!L:L,10)</f>
        <v>27</v>
      </c>
      <c r="Y21" s="12">
        <f t="shared" si="14"/>
        <v>41</v>
      </c>
      <c r="Z21" s="14">
        <f t="shared" si="15"/>
        <v>53.658536585365859</v>
      </c>
      <c r="AA21" s="12">
        <f>COUNTIFS('Raw Data'!I:I,"ICICI LOMBARD",'Raw Data'!E:E,"INDORE",'Raw Data'!L:L,1)+COUNTIFS('Raw Data'!I:I,"ICICI LOMBARD",'Raw Data'!E:E,"INDORE",'Raw Data'!L:L,2)+COUNTIFS('Raw Data'!I:I,"ICICI LOMBARD",'Raw Data'!E:E,"INDORE",'Raw Data'!L:L,3)+COUNTIFS('Raw Data'!I:I,"ICICI LOMBARD",'Raw Data'!E:E,"INDORE",'Raw Data'!L:L,4)+COUNTIFS('Raw Data'!I:I,"ICICI LOMBARD",'Raw Data'!E:E,"INDORE",'Raw Data'!L:L,5)+COUNTIFS('Raw Data'!I:I,"ICICI LOMBARD",'Raw Data'!E:E,"INDORE",'Raw Data'!L:L,6)</f>
        <v>6</v>
      </c>
      <c r="AB21" s="12">
        <f>COUNTIFS('Raw Data'!I:I,"ICICI LOMBARD",'Raw Data'!E:E,"INDORE",'Raw Data'!L:L,7)+COUNTIFS('Raw Data'!I:I,"ICICI LOMBARD",'Raw Data'!E:E,"INDORE",'Raw Data'!L:L,8)</f>
        <v>7</v>
      </c>
      <c r="AC21" s="12">
        <f>COUNTIFS('Raw Data'!I:I,"ICICI LOMBARD",'Raw Data'!E:E,"INDORE",'Raw Data'!L:L,9)+COUNTIFS('Raw Data'!I:I,"ICICI LOMBARD",'Raw Data'!E:E,"INDORE",'Raw Data'!L:L,10)</f>
        <v>28</v>
      </c>
      <c r="AD21" s="12">
        <f t="shared" si="16"/>
        <v>41</v>
      </c>
      <c r="AE21" s="14">
        <f t="shared" si="17"/>
        <v>53.658536585365859</v>
      </c>
      <c r="AF21" s="12">
        <f>COUNTIFS('Raw Data'!I:I,"ICICI LOMBARD",'Raw Data'!E:E,"JAIPUR",'Raw Data'!L:L,1)+COUNTIFS('Raw Data'!I:I,"ICICI LOMBARD",'Raw Data'!E:E,"JAIPUR",'Raw Data'!L:L,2)+COUNTIFS('Raw Data'!I:I,"ICICI LOMBARD",'Raw Data'!E:E,"JAIPUR",'Raw Data'!L:L,3)+COUNTIFS('Raw Data'!I:I,"ICICI LOMBARD",'Raw Data'!E:E,"JAIPUR",'Raw Data'!L:L,4)+COUNTIFS('Raw Data'!I:I,"ICICI LOMBARD",'Raw Data'!E:E,"JAIPUR",'Raw Data'!L:L,5)+COUNTIFS('Raw Data'!I:I,"ICICI LOMBARD",'Raw Data'!E:E,"JAIPUR",'Raw Data'!L:L,6)</f>
        <v>4</v>
      </c>
      <c r="AG21" s="12">
        <f>COUNTIFS('Raw Data'!I:I,"ICICI LOMBARD",'Raw Data'!E:E,"JAIPUR",'Raw Data'!L:L,7)+COUNTIFS('Raw Data'!I:I,"ICICI LOMBARD",'Raw Data'!E:E,"JAIPUR",'Raw Data'!L:L,8)</f>
        <v>9</v>
      </c>
      <c r="AH21" s="12">
        <f>COUNTIFS('Raw Data'!I:I,"ICICI LOMBARD",'Raw Data'!E:E,"JAIPUR",'Raw Data'!L:L,9)+COUNTIFS('Raw Data'!I:I,"ICICI LOMBARD",'Raw Data'!E:E,"JAIPUR",'Raw Data'!L:L,10)</f>
        <v>28</v>
      </c>
      <c r="AI21" s="12">
        <f t="shared" si="18"/>
        <v>41</v>
      </c>
      <c r="AJ21" s="14">
        <f t="shared" si="19"/>
        <v>58.536585365853654</v>
      </c>
      <c r="AK21" s="12">
        <f>COUNTIFS('Raw Data'!I:I,"ICICI LOMBARD",'Raw Data'!E:E,"KANPUR",'Raw Data'!L:L,1)+COUNTIFS('Raw Data'!I:I,"ICICI LOMBARD",'Raw Data'!E:E,"KANPUR",'Raw Data'!L:L,2)+COUNTIFS('Raw Data'!I:I,"ICICI LOMBARD",'Raw Data'!E:E,"KANPUR",'Raw Data'!L:L,3)+COUNTIFS('Raw Data'!I:I,"ICICI LOMBARD",'Raw Data'!E:E,"KANPUR",'Raw Data'!L:L,4)+COUNTIFS('Raw Data'!I:I,"ICICI LOMBARD",'Raw Data'!E:E,"KANPUR",'Raw Data'!L:L,5)+COUNTIFS('Raw Data'!I:I,"ICICI LOMBARD",'Raw Data'!E:E,"KANPUR",'Raw Data'!L:L,6)</f>
        <v>4</v>
      </c>
      <c r="AL21" s="12">
        <f>COUNTIFS('Raw Data'!I:I,"ICICI LOMBARD",'Raw Data'!E:E,"KANPUR",'Raw Data'!L:L,7)+COUNTIFS('Raw Data'!I:I,"ICICI LOMBARD",'Raw Data'!E:E,"KANPUR",'Raw Data'!L:L,8)</f>
        <v>8</v>
      </c>
      <c r="AM21" s="12">
        <f>COUNTIFS('Raw Data'!I:I,"ICICI LOMBARD",'Raw Data'!E:E,"KANPUR",'Raw Data'!L:L,9)+COUNTIFS('Raw Data'!I:I,"ICICI LOMBARD",'Raw Data'!E:E,"KANPUR",'Raw Data'!L:L,10)</f>
        <v>29</v>
      </c>
      <c r="AN21" s="12">
        <f t="shared" si="20"/>
        <v>41</v>
      </c>
      <c r="AO21" s="14">
        <f t="shared" si="21"/>
        <v>60.975609756097562</v>
      </c>
      <c r="AP21" s="12">
        <f>COUNTIFS('Raw Data'!I:I,"ICICI LOMBARD",'Raw Data'!E:E,"KOLKATA",'Raw Data'!L:L,1)+COUNTIFS('Raw Data'!I:I,"ICICI LOMBARD",'Raw Data'!E:E,"KOLKATA",'Raw Data'!L:L,2)+COUNTIFS('Raw Data'!I:I,"ICICI LOMBARD",'Raw Data'!E:E,"KOLKATA",'Raw Data'!L:L,3)+COUNTIFS('Raw Data'!I:I,"ICICI LOMBARD",'Raw Data'!E:E,"KOLKATA",'Raw Data'!L:L,4)+COUNTIFS('Raw Data'!I:I,"ICICI LOMBARD",'Raw Data'!E:E,"KOLKATA",'Raw Data'!L:L,5)+COUNTIFS('Raw Data'!I:I,"ICICI LOMBARD",'Raw Data'!E:E,"KOLKATA",'Raw Data'!L:L,6)</f>
        <v>6</v>
      </c>
      <c r="AQ21" s="12">
        <f>COUNTIFS('Raw Data'!I:I,"ICICI LOMBARD",'Raw Data'!E:E,"KOLKATA",'Raw Data'!L:L,7)+COUNTIFS('Raw Data'!I:I,"ICICI LOMBARD",'Raw Data'!E:E,"KOLKATA",'Raw Data'!L:L,8)</f>
        <v>10</v>
      </c>
      <c r="AR21" s="12">
        <f>COUNTIFS('Raw Data'!I:I,"ICICI LOMBARD",'Raw Data'!E:E,"KOLKATA",'Raw Data'!L:L,9)+COUNTIFS('Raw Data'!I:I,"ICICI LOMBARD",'Raw Data'!E:E,"KOLKATA",'Raw Data'!L:L,10)</f>
        <v>25</v>
      </c>
      <c r="AS21" s="12">
        <f t="shared" si="22"/>
        <v>41</v>
      </c>
      <c r="AT21" s="14">
        <f t="shared" si="23"/>
        <v>46.341463414634148</v>
      </c>
      <c r="AU21" s="12">
        <f>COUNTIFS('Raw Data'!I:I,"ICICI LOMBARD",'Raw Data'!E:E,"LUDHIANA",'Raw Data'!L:L,1)+COUNTIFS('Raw Data'!I:I,"ICICI LOMBARD",'Raw Data'!E:E,"LUDHIANA",'Raw Data'!L:L,2)+COUNTIFS('Raw Data'!I:I,"ICICI LOMBARD",'Raw Data'!E:E,"LUDHIANA",'Raw Data'!L:L,3)+COUNTIFS('Raw Data'!I:I,"ICICI LOMBARD",'Raw Data'!E:E,"LUDHIANA",'Raw Data'!L:L,4)+COUNTIFS('Raw Data'!I:I,"ICICI LOMBARD",'Raw Data'!E:E,"LUDHIANA",'Raw Data'!L:L,5)+COUNTIFS('Raw Data'!I:I,"ICICI LOMBARD",'Raw Data'!E:E,"LUDHIANA",'Raw Data'!L:L,6)</f>
        <v>3</v>
      </c>
      <c r="AV21" s="12">
        <f>COUNTIFS('Raw Data'!I:I,"ICICI LOMBARD",'Raw Data'!E:E,"LUDHIANA",'Raw Data'!L:L,7)+COUNTIFS('Raw Data'!I:I,"ICICI LOMBARD",'Raw Data'!E:E,"LUDHIANA",'Raw Data'!L:L,8)</f>
        <v>13</v>
      </c>
      <c r="AW21" s="12">
        <f>COUNTIFS('Raw Data'!I:I,"ICICI LOMBARD",'Raw Data'!E:E,"LUDHIANA",'Raw Data'!L:L,9)+COUNTIFS('Raw Data'!I:I,"ICICI LOMBARD",'Raw Data'!E:E,"LUDHIANA",'Raw Data'!L:L,10)</f>
        <v>25</v>
      </c>
      <c r="AX21" s="12">
        <f t="shared" si="24"/>
        <v>41</v>
      </c>
      <c r="AY21" s="14">
        <f t="shared" si="25"/>
        <v>53.658536585365859</v>
      </c>
      <c r="AZ21" s="12">
        <f>COUNTIFS('Raw Data'!I:I,"ICICI LOMBARD",'Raw Data'!E:E,"MUMBAI",'Raw Data'!L:L,1)+COUNTIFS('Raw Data'!I:I,"ICICI LOMBARD",'Raw Data'!E:E,"MUMBAI",'Raw Data'!L:L,2)+COUNTIFS('Raw Data'!I:I,"ICICI LOMBARD",'Raw Data'!E:E,"MUMBAI",'Raw Data'!L:L,3)+COUNTIFS('Raw Data'!I:I,"ICICI LOMBARD",'Raw Data'!E:E,"MUMBAI",'Raw Data'!L:L,4)+COUNTIFS('Raw Data'!I:I,"ICICI LOMBARD",'Raw Data'!E:E,"MUMBAI",'Raw Data'!L:L,5)+COUNTIFS('Raw Data'!I:I,"ICICI LOMBARD",'Raw Data'!E:E,"MUMBAI",'Raw Data'!L:L,6)</f>
        <v>7</v>
      </c>
      <c r="BA21" s="12">
        <f>COUNTIFS('Raw Data'!I:I,"ICICI LOMBARD",'Raw Data'!E:E,"MUMBAI",'Raw Data'!L:L,7)+COUNTIFS('Raw Data'!I:I,"ICICI LOMBARD",'Raw Data'!E:E,"MUMBAI",'Raw Data'!L:L,8)</f>
        <v>4</v>
      </c>
      <c r="BB21" s="12">
        <f>COUNTIFS('Raw Data'!I:I,"ICICI LOMBARD",'Raw Data'!E:E,"MUMBAI",'Raw Data'!L:L,9)+COUNTIFS('Raw Data'!I:I,"ICICI LOMBARD",'Raw Data'!E:E,"MUMBAI",'Raw Data'!L:L,10)</f>
        <v>30</v>
      </c>
      <c r="BC21" s="12">
        <f t="shared" si="26"/>
        <v>41</v>
      </c>
      <c r="BD21" s="14">
        <f t="shared" si="27"/>
        <v>56.09756097560976</v>
      </c>
      <c r="BE21" s="12">
        <f>COUNTIFS('Raw Data'!I:I,"ICICI LOMBARD",'Raw Data'!E:E,"PUNE",'Raw Data'!L:L,1)+COUNTIFS('Raw Data'!I:I,"ICICI LOMBARD",'Raw Data'!E:E,"PUNE",'Raw Data'!L:L,2)+COUNTIFS('Raw Data'!I:I,"ICICI LOMBARD",'Raw Data'!E:E,"PUNE",'Raw Data'!L:L,3)+COUNTIFS('Raw Data'!I:I,"ICICI LOMBARD",'Raw Data'!E:E,"PUNE",'Raw Data'!L:L,4)+COUNTIFS('Raw Data'!I:I,"ICICI LOMBARD",'Raw Data'!E:E,"PUNE",'Raw Data'!L:L,5)+COUNTIFS('Raw Data'!I:I,"ICICI LOMBARD",'Raw Data'!E:E,"PUNE",'Raw Data'!L:L,6)</f>
        <v>5</v>
      </c>
      <c r="BF21" s="12">
        <f>COUNTIFS('Raw Data'!I:I,"ICICI LOMBARD",'Raw Data'!E:E,"PUNE",'Raw Data'!L:L,7)+COUNTIFS('Raw Data'!I:I,"ICICI LOMBARD",'Raw Data'!E:E,"PUNE",'Raw Data'!L:L,8)</f>
        <v>9</v>
      </c>
      <c r="BG21" s="12">
        <f>COUNTIFS('Raw Data'!I:I,"ICICI LOMBARD",'Raw Data'!E:E,"PUNE",'Raw Data'!L:L,9)+COUNTIFS('Raw Data'!I:I,"ICICI LOMBARD",'Raw Data'!E:E,"PUNE",'Raw Data'!L:L,10)</f>
        <v>27</v>
      </c>
      <c r="BH21" s="12">
        <f t="shared" si="28"/>
        <v>41</v>
      </c>
      <c r="BI21" s="14">
        <f t="shared" si="29"/>
        <v>53.658536585365859</v>
      </c>
      <c r="BJ21" s="12"/>
    </row>
    <row r="22" spans="1:62" x14ac:dyDescent="0.35">
      <c r="A22" s="8" t="s">
        <v>199</v>
      </c>
      <c r="B22" s="12">
        <f>COUNTIFS('Raw Data'!I:I,"NEW INDIA ASSURANCE",'Raw Data'!E:E,"AHMEDABAD",'Raw Data'!L:L,1)+COUNTIFS('Raw Data'!I:I,"NEW INDIA ASSURANCE",'Raw Data'!E:E,"AHMEDABAD",'Raw Data'!L:L,2)+COUNTIFS('Raw Data'!I:I,"NEW INDIA ASSURANCE",'Raw Data'!E:E,"AHMEDABAD",'Raw Data'!L:L,3)+COUNTIFS('Raw Data'!I:I,"NEW INDIA ASSURANCE",'Raw Data'!E:E,"AHMEDABAD",'Raw Data'!L:L,4)+COUNTIFS('Raw Data'!I:I,"NEW INDIA ASSURANCE",'Raw Data'!E:E,"AHMEDABAD",'Raw Data'!L:L,5)+COUNTIFS('Raw Data'!I:I,"NEW INDIA ASSURANCE",'Raw Data'!E:E,"AHMEDABAD",'Raw Data'!L:L,6)</f>
        <v>9</v>
      </c>
      <c r="C22" s="12">
        <f>COUNTIFS('Raw Data'!I:I,"NEW INDIA ASSURANCE",'Raw Data'!E:E,"AHMEDABAD",'Raw Data'!L:L,7)+COUNTIFS('Raw Data'!I:I,"NEW INDIA ASSURANCE",'Raw Data'!E:E,"AHMEDABAD",'Raw Data'!L:L,8)</f>
        <v>9</v>
      </c>
      <c r="D22" s="12">
        <f>COUNTIFS('Raw Data'!I:I,"NEW INDIA ASSURANCE",'Raw Data'!E:E,"AHMEDABAD",'Raw Data'!L:L,9)+COUNTIFS('Raw Data'!I:I,"NEW INDIA ASSURANCE",'Raw Data'!E:E,"AHMEDABAD",'Raw Data'!L:L,10)</f>
        <v>23</v>
      </c>
      <c r="E22" s="12">
        <f t="shared" si="6"/>
        <v>41</v>
      </c>
      <c r="F22" s="14">
        <f t="shared" si="7"/>
        <v>34.146341463414636</v>
      </c>
      <c r="G22" s="12">
        <f>COUNTIFS('Raw Data'!I:I,"NEW INDIA ASSURANCE",'Raw Data'!E:E,"BANGALORE",'Raw Data'!L:L,1)+COUNTIFS('Raw Data'!I:I,"NEW INDIA ASSURANCE",'Raw Data'!E:E,"BANGALORE",'Raw Data'!L:L,2)+COUNTIFS('Raw Data'!I:I,"NEW INDIA ASSURANCE",'Raw Data'!E:E,"BANGALORE",'Raw Data'!L:L,3)+COUNTIFS('Raw Data'!I:I,"NEW INDIA ASSURANCE",'Raw Data'!E:E,"BANGALORE",'Raw Data'!L:L,4)+COUNTIFS('Raw Data'!I:I,"NEW INDIA ASSURANCE",'Raw Data'!E:E,"BANGALORE",'Raw Data'!L:L,5)+COUNTIFS('Raw Data'!I:I,"NEW INDIA ASSURANCE",'Raw Data'!E:E,"BANGALORE",'Raw Data'!L:L,6)</f>
        <v>4</v>
      </c>
      <c r="H22" s="12">
        <f>COUNTIFS('Raw Data'!I:I,"NEW INDIA ASSURANCE",'Raw Data'!E:E,"BANGALORE",'Raw Data'!L:L,7)+COUNTIFS('Raw Data'!I:I,"NEW INDIA ASSURANCE",'Raw Data'!E:E,"BANGALORE",'Raw Data'!L:L,8)</f>
        <v>10</v>
      </c>
      <c r="I22" s="12">
        <f>COUNTIFS('Raw Data'!I:I,"NEW INDIA ASSURANCE",'Raw Data'!E:E,"BANGALORE",'Raw Data'!L:L,9)+COUNTIFS('Raw Data'!I:I,"NEW INDIA ASSURANCE",'Raw Data'!E:E,"BANGALORE",'Raw Data'!L:L,10)</f>
        <v>27</v>
      </c>
      <c r="J22" s="12">
        <f t="shared" si="8"/>
        <v>41</v>
      </c>
      <c r="K22" s="14">
        <f t="shared" si="9"/>
        <v>56.09756097560976</v>
      </c>
      <c r="L22" s="12">
        <f>COUNTIFS('Raw Data'!I:I,"NEW INDIA ASSURANCE",'Raw Data'!E:E,"CHENNAI",'Raw Data'!L:L,1)+COUNTIFS('Raw Data'!I:I,"NEW INDIA ASSURANCE",'Raw Data'!E:E,"CHENNAI",'Raw Data'!L:L,2)+COUNTIFS('Raw Data'!I:I,"NEW INDIA ASSURANCE",'Raw Data'!E:E,"CHENNAI",'Raw Data'!L:L,3)+COUNTIFS('Raw Data'!I:I,"NEW INDIA ASSURANCE",'Raw Data'!E:E,"CHENNAI",'Raw Data'!L:L,4)+COUNTIFS('Raw Data'!I:I,"NEW INDIA ASSURANCE",'Raw Data'!E:E,"CHENNAI",'Raw Data'!L:L,5)+COUNTIFS('Raw Data'!I:I,"NEW INDIA ASSURANCE",'Raw Data'!E:E,"CHENNAI",'Raw Data'!L:L,6)</f>
        <v>8</v>
      </c>
      <c r="M22" s="12">
        <f>COUNTIFS('Raw Data'!I:I,"NEW INDIA ASSURANCE",'Raw Data'!E:E,"CHENNAI",'Raw Data'!L:L,7)+COUNTIFS('Raw Data'!I:I,"NEW INDIA ASSURANCE",'Raw Data'!E:E,"CHENNAI",'Raw Data'!L:L,8)</f>
        <v>11</v>
      </c>
      <c r="N22" s="12">
        <f>COUNTIFS('Raw Data'!I:I,"NEW INDIA ASSURANCE",'Raw Data'!E:E,"CHENNAI",'Raw Data'!L:L,9)+COUNTIFS('Raw Data'!I:I,"NEW INDIA ASSURANCE",'Raw Data'!E:E,"CHENNAI",'Raw Data'!L:L,10)</f>
        <v>22</v>
      </c>
      <c r="O22" s="18">
        <f t="shared" si="10"/>
        <v>41</v>
      </c>
      <c r="P22" s="14">
        <f t="shared" si="11"/>
        <v>34.146341463414636</v>
      </c>
      <c r="Q22" s="12">
        <f>COUNTIFS('Raw Data'!I:I,"NEW INDIA ASSURANCE",'Raw Data'!E:E,"DELHI",'Raw Data'!L:L,1)+COUNTIFS('Raw Data'!I:I,"NEW INDIA ASSURANCE",'Raw Data'!E:E,"DELHI",'Raw Data'!L:L,2)+COUNTIFS('Raw Data'!I:I,"NEW INDIA ASSURANCE",'Raw Data'!E:E,"DELHI",'Raw Data'!L:L,3)+COUNTIFS('Raw Data'!I:I,"NEW INDIA ASSURANCE",'Raw Data'!E:E,"DELHI",'Raw Data'!L:L,4)+COUNTIFS('Raw Data'!I:I,"NEW INDIA ASSURANCE",'Raw Data'!E:E,"DELHI",'Raw Data'!L:L,5)+COUNTIFS('Raw Data'!I:I,"NEW INDIA ASSURANCE",'Raw Data'!E:E,"DELHI",'Raw Data'!L:L,6)</f>
        <v>7</v>
      </c>
      <c r="R22" s="12">
        <f>COUNTIFS('Raw Data'!I:I,"NEW INDIA ASSURANCE",'Raw Data'!E:E,"DELHI",'Raw Data'!L:L,7)+COUNTIFS('Raw Data'!I:I,"NEW INDIA ASSURANCE",'Raw Data'!E:E,"DELHI",'Raw Data'!L:L,8)</f>
        <v>13</v>
      </c>
      <c r="S22" s="12">
        <f>COUNTIFS('Raw Data'!I:I,"NEW INDIA ASSURANCE",'Raw Data'!E:E,"DELHI",'Raw Data'!L:L,9)+COUNTIFS('Raw Data'!I:I,"NEW INDIA ASSURANCE",'Raw Data'!E:E,"DELHI",'Raw Data'!L:L,10)</f>
        <v>21</v>
      </c>
      <c r="T22" s="12">
        <f t="shared" si="12"/>
        <v>41</v>
      </c>
      <c r="U22" s="14">
        <f t="shared" si="13"/>
        <v>34.146341463414636</v>
      </c>
      <c r="V22" s="12">
        <f>COUNTIFS('Raw Data'!I:I,"NEW INDIA ASSURANCE",'Raw Data'!E:E,"HYDERABAD",'Raw Data'!L:L,1)+COUNTIFS('Raw Data'!I:I,"NEW INDIA ASSURANCE",'Raw Data'!E:E,"HYDERABAD",'Raw Data'!L:L,2)+COUNTIFS('Raw Data'!I:I,"NEW INDIA ASSURANCE",'Raw Data'!E:E,"HYDERABAD",'Raw Data'!L:L,3)+COUNTIFS('Raw Data'!I:I,"NEW INDIA ASSURANCE",'Raw Data'!E:E,"HYDERABAD",'Raw Data'!L:L,4)+COUNTIFS('Raw Data'!I:I,"NEW INDIA ASSURANCE",'Raw Data'!E:E,"HYDERABAD",'Raw Data'!L:L,5)+COUNTIFS('Raw Data'!I:I,"NEW INDIA ASSURANCE",'Raw Data'!E:E,"HYDERABAD",'Raw Data'!L:L,6)</f>
        <v>12</v>
      </c>
      <c r="W22" s="12">
        <f>COUNTIFS('Raw Data'!I:I,"NEW INDIA ASSURANCE",'Raw Data'!E:E,"HYDERABAD",'Raw Data'!L:L,7)+COUNTIFS('Raw Data'!I:I,"NEW INDIA ASSURANCE",'Raw Data'!E:E,"HYDERABAD",'Raw Data'!L:L,8)</f>
        <v>11</v>
      </c>
      <c r="X22" s="12">
        <f>COUNTIFS('Raw Data'!I:I,"NEW INDIA ASSURANCE",'Raw Data'!E:E,"HYDERABAD",'Raw Data'!L:L,9)+COUNTIFS('Raw Data'!I:I,"NEW INDIA ASSURANCE",'Raw Data'!E:E,"HYDERABAD",'Raw Data'!L:L,10)</f>
        <v>18</v>
      </c>
      <c r="Y22" s="12">
        <f t="shared" si="14"/>
        <v>41</v>
      </c>
      <c r="Z22" s="14">
        <f t="shared" si="15"/>
        <v>14.634146341463413</v>
      </c>
      <c r="AA22" s="12">
        <f>COUNTIFS('Raw Data'!I:I,"NEW INDIA ASSURANCE",'Raw Data'!E:E,"INDORE",'Raw Data'!L:L,1)+COUNTIFS('Raw Data'!I:I,"NEW INDIA ASSURANCE",'Raw Data'!E:E,"INDORE",'Raw Data'!L:L,2)+COUNTIFS('Raw Data'!I:I,"NEW INDIA ASSURANCE",'Raw Data'!E:E,"INDORE",'Raw Data'!L:L,3)+COUNTIFS('Raw Data'!I:I,"NEW INDIA ASSURANCE",'Raw Data'!E:E,"INDORE",'Raw Data'!L:L,4)+COUNTIFS('Raw Data'!I:I,"NEW INDIA ASSURANCE",'Raw Data'!E:E,"INDORE",'Raw Data'!L:L,5)+COUNTIFS('Raw Data'!I:I,"NEW INDIA ASSURANCE",'Raw Data'!E:E,"INDORE",'Raw Data'!L:L,6)</f>
        <v>9</v>
      </c>
      <c r="AB22" s="12">
        <f>COUNTIFS('Raw Data'!I:I,"NEW INDIA ASSURANCE",'Raw Data'!E:E,"INDORE",'Raw Data'!L:L,7)+COUNTIFS('Raw Data'!I:I,"NEW INDIA ASSURANCE",'Raw Data'!E:E,"INDORE",'Raw Data'!L:L,8)</f>
        <v>9</v>
      </c>
      <c r="AC22" s="12">
        <f>COUNTIFS('Raw Data'!I:I,"NEW INDIA ASSURANCE",'Raw Data'!E:E,"INDORE",'Raw Data'!L:L,9)+COUNTIFS('Raw Data'!I:I,"NEW INDIA ASSURANCE",'Raw Data'!E:E,"INDORE",'Raw Data'!L:L,10)</f>
        <v>23</v>
      </c>
      <c r="AD22" s="12">
        <f t="shared" si="16"/>
        <v>41</v>
      </c>
      <c r="AE22" s="14">
        <f t="shared" si="17"/>
        <v>34.146341463414636</v>
      </c>
      <c r="AF22" s="12">
        <f>COUNTIFS('Raw Data'!I:I,"NEW INDIA ASSURANCE",'Raw Data'!E:E,"JAIPUR",'Raw Data'!L:L,1)+COUNTIFS('Raw Data'!I:I,"NEW INDIA ASSURANCE",'Raw Data'!E:E,"JAIPUR",'Raw Data'!L:L,2)+COUNTIFS('Raw Data'!I:I,"NEW INDIA ASSURANCE",'Raw Data'!E:E,"JAIPUR",'Raw Data'!L:L,3)+COUNTIFS('Raw Data'!I:I,"NEW INDIA ASSURANCE",'Raw Data'!E:E,"JAIPUR",'Raw Data'!L:L,4)+COUNTIFS('Raw Data'!I:I,"NEW INDIA ASSURANCE",'Raw Data'!E:E,"JAIPUR",'Raw Data'!L:L,5)+COUNTIFS('Raw Data'!I:I,"NEW INDIA ASSURANCE",'Raw Data'!E:E,"JAIPUR",'Raw Data'!L:L,6)</f>
        <v>8</v>
      </c>
      <c r="AG22" s="12">
        <f>COUNTIFS('Raw Data'!I:I,"NEW INDIA ASSURANCE",'Raw Data'!E:E,"JAIPUR",'Raw Data'!L:L,7)+COUNTIFS('Raw Data'!I:I,"NEW INDIA ASSURANCE",'Raw Data'!E:E,"JAIPUR",'Raw Data'!L:L,8)</f>
        <v>13</v>
      </c>
      <c r="AH22" s="12">
        <f>COUNTIFS('Raw Data'!I:I,"NEW INDIA ASSURANCE",'Raw Data'!E:E,"JAIPUR",'Raw Data'!L:L,9)+COUNTIFS('Raw Data'!I:I,"NEW INDIA ASSURANCE",'Raw Data'!E:E,"JAIPUR",'Raw Data'!L:L,10)</f>
        <v>20</v>
      </c>
      <c r="AI22" s="12">
        <f t="shared" si="18"/>
        <v>41</v>
      </c>
      <c r="AJ22" s="14">
        <f t="shared" si="19"/>
        <v>29.268292682926827</v>
      </c>
      <c r="AK22" s="12">
        <f>COUNTIFS('Raw Data'!I:I,"NEW INDIA ASSURANCE",'Raw Data'!E:E,"KANPUR",'Raw Data'!L:L,1)+COUNTIFS('Raw Data'!I:I,"NEW INDIA ASSURANCE",'Raw Data'!E:E,"KANPUR",'Raw Data'!L:L,2)+COUNTIFS('Raw Data'!I:I,"NEW INDIA ASSURANCE",'Raw Data'!E:E,"KANPUR",'Raw Data'!L:L,3)+COUNTIFS('Raw Data'!I:I,"NEW INDIA ASSURANCE",'Raw Data'!E:E,"KANPUR",'Raw Data'!L:L,4)+COUNTIFS('Raw Data'!I:I,"NEW INDIA ASSURANCE",'Raw Data'!E:E,"KANPUR",'Raw Data'!L:L,5)+COUNTIFS('Raw Data'!I:I,"NEW INDIA ASSURANCE",'Raw Data'!E:E,"KANPUR",'Raw Data'!L:L,6)</f>
        <v>12</v>
      </c>
      <c r="AL22" s="12">
        <f>COUNTIFS('Raw Data'!I:I,"NEW INDIA ASSURANCE",'Raw Data'!E:E,"KANPUR",'Raw Data'!L:L,7)+COUNTIFS('Raw Data'!I:I,"NEW INDIA ASSURANCE",'Raw Data'!E:E,"KANPUR",'Raw Data'!L:L,8)</f>
        <v>8</v>
      </c>
      <c r="AM22" s="12">
        <f>COUNTIFS('Raw Data'!I:I,"NEW INDIA ASSURANCE",'Raw Data'!E:E,"KANPUR",'Raw Data'!L:L,9)+COUNTIFS('Raw Data'!I:I,"NEW INDIA ASSURANCE",'Raw Data'!E:E,"KANPUR",'Raw Data'!L:L,10)</f>
        <v>21</v>
      </c>
      <c r="AN22" s="12">
        <f t="shared" si="20"/>
        <v>41</v>
      </c>
      <c r="AO22" s="14">
        <f t="shared" si="21"/>
        <v>21.951219512195124</v>
      </c>
      <c r="AP22" s="12">
        <f>COUNTIFS('Raw Data'!I:I,"NEW INDIA ASSURANCE",'Raw Data'!E:E,"KOLKATA",'Raw Data'!L:L,1)+COUNTIFS('Raw Data'!I:I,"NEW INDIA ASSURANCE",'Raw Data'!E:E,"KOLKATA",'Raw Data'!L:L,2)+COUNTIFS('Raw Data'!I:I,"NEW INDIA ASSURANCE",'Raw Data'!E:E,"KOLKATA",'Raw Data'!L:L,3)+COUNTIFS('Raw Data'!I:I,"NEW INDIA ASSURANCE",'Raw Data'!E:E,"KOLKATA",'Raw Data'!L:L,4)+COUNTIFS('Raw Data'!I:I,"NEW INDIA ASSURANCE",'Raw Data'!E:E,"KOLKATA",'Raw Data'!L:L,5)+COUNTIFS('Raw Data'!I:I,"NEW INDIA ASSURANCE",'Raw Data'!E:E,"KOLKATA",'Raw Data'!L:L,6)</f>
        <v>10</v>
      </c>
      <c r="AQ22" s="12">
        <f>COUNTIFS('Raw Data'!I:I,"NEW INDIA ASSURANCE",'Raw Data'!E:E,"KOLKATA",'Raw Data'!L:L,7)+COUNTIFS('Raw Data'!I:I,"NEW INDIA ASSURANCE",'Raw Data'!E:E,"KOLKATA",'Raw Data'!L:L,8)</f>
        <v>10</v>
      </c>
      <c r="AR22" s="12">
        <f>COUNTIFS('Raw Data'!I:I,"NEW INDIA ASSURANCE",'Raw Data'!E:E,"KOLKATA",'Raw Data'!L:L,9)+COUNTIFS('Raw Data'!I:I,"NEW INDIA ASSURANCE",'Raw Data'!E:E,"KOLKATA",'Raw Data'!L:L,10)</f>
        <v>21</v>
      </c>
      <c r="AS22" s="12">
        <f t="shared" si="22"/>
        <v>41</v>
      </c>
      <c r="AT22" s="14">
        <f t="shared" si="23"/>
        <v>26.829268292682929</v>
      </c>
      <c r="AU22" s="12">
        <f>COUNTIFS('Raw Data'!I:I,"NEW INDIA ASSURANCE",'Raw Data'!E:E,"LUDHIANA",'Raw Data'!L:L,1)+COUNTIFS('Raw Data'!I:I,"NEW INDIA ASSURANCE",'Raw Data'!E:E,"LUDHIANA",'Raw Data'!L:L,2)+COUNTIFS('Raw Data'!I:I,"NEW INDIA ASSURANCE",'Raw Data'!E:E,"LUDHIANA",'Raw Data'!L:L,3)+COUNTIFS('Raw Data'!I:I,"NEW INDIA ASSURANCE",'Raw Data'!E:E,"LUDHIANA",'Raw Data'!L:L,4)+COUNTIFS('Raw Data'!I:I,"NEW INDIA ASSURANCE",'Raw Data'!E:E,"LUDHIANA",'Raw Data'!L:L,5)+COUNTIFS('Raw Data'!I:I,"NEW INDIA ASSURANCE",'Raw Data'!E:E,"LUDHIANA",'Raw Data'!L:L,6)</f>
        <v>13</v>
      </c>
      <c r="AV22" s="12">
        <f>COUNTIFS('Raw Data'!I:I,"NEW INDIA ASSURANCE",'Raw Data'!E:E,"LUDHIANA",'Raw Data'!L:L,7)+COUNTIFS('Raw Data'!I:I,"NEW INDIA ASSURANCE",'Raw Data'!E:E,"LUDHIANA",'Raw Data'!L:L,8)</f>
        <v>7</v>
      </c>
      <c r="AW22" s="12">
        <f>COUNTIFS('Raw Data'!I:I,"NEW INDIA ASSURANCE",'Raw Data'!E:E,"LUDHIANA",'Raw Data'!L:L,9)+COUNTIFS('Raw Data'!I:I,"NEW INDIA ASSURANCE",'Raw Data'!E:E,"LUDHIANA",'Raw Data'!L:L,10)</f>
        <v>21</v>
      </c>
      <c r="AX22" s="12">
        <f t="shared" si="24"/>
        <v>41</v>
      </c>
      <c r="AY22" s="14">
        <f t="shared" si="25"/>
        <v>19.512195121951219</v>
      </c>
      <c r="AZ22" s="12">
        <f>COUNTIFS('Raw Data'!I:I,"NEW INDIA ASSURANCE",'Raw Data'!E:E,"MUMBAI",'Raw Data'!L:L,1)+COUNTIFS('Raw Data'!I:I,"NEW INDIA ASSURANCE",'Raw Data'!E:E,"MUMBAI",'Raw Data'!L:L,2)+COUNTIFS('Raw Data'!I:I,"NEW INDIA ASSURANCE",'Raw Data'!E:E,"MUMBAI",'Raw Data'!L:L,3)+COUNTIFS('Raw Data'!I:I,"NEW INDIA ASSURANCE",'Raw Data'!E:E,"MUMBAI",'Raw Data'!L:L,4)+COUNTIFS('Raw Data'!I:I,"NEW INDIA ASSURANCE",'Raw Data'!E:E,"MUMBAI",'Raw Data'!L:L,5)+COUNTIFS('Raw Data'!I:I,"NEW INDIA ASSURANCE",'Raw Data'!E:E,"MUMBAI",'Raw Data'!L:L,6)</f>
        <v>9</v>
      </c>
      <c r="BA22" s="12">
        <f>COUNTIFS('Raw Data'!I:I,"NEW INDIA ASSURANCE",'Raw Data'!E:E,"MUMBAI",'Raw Data'!L:L,7)+COUNTIFS('Raw Data'!I:I,"NEW INDIA ASSURANCE",'Raw Data'!E:E,"MUMBAI",'Raw Data'!L:L,8)</f>
        <v>9</v>
      </c>
      <c r="BB22" s="12">
        <f>COUNTIFS('Raw Data'!I:I,"NEW INDIA ASSURANCE",'Raw Data'!E:E,"MUMBAI",'Raw Data'!L:L,9)+COUNTIFS('Raw Data'!I:I,"NEW INDIA ASSURANCE",'Raw Data'!E:E,"MUMBAI",'Raw Data'!L:L,10)</f>
        <v>23</v>
      </c>
      <c r="BC22" s="12">
        <f t="shared" si="26"/>
        <v>41</v>
      </c>
      <c r="BD22" s="14">
        <f t="shared" si="27"/>
        <v>34.146341463414636</v>
      </c>
      <c r="BE22" s="12">
        <f>COUNTIFS('Raw Data'!I:I,"NEW INDIA ASSURANCE",'Raw Data'!E:E,"PUNE",'Raw Data'!L:L,1)+COUNTIFS('Raw Data'!I:I,"NEW INDIA ASSURANCE",'Raw Data'!E:E,"PUNE",'Raw Data'!L:L,2)+COUNTIFS('Raw Data'!I:I,"NEW INDIA ASSURANCE",'Raw Data'!E:E,"PUNE",'Raw Data'!L:L,3)+COUNTIFS('Raw Data'!I:I,"NEW INDIA ASSURANCE",'Raw Data'!E:E,"PUNE",'Raw Data'!L:L,4)+COUNTIFS('Raw Data'!I:I,"NEW INDIA ASSURANCE",'Raw Data'!E:E,"PUNE",'Raw Data'!L:L,5)+COUNTIFS('Raw Data'!I:I,"NEW INDIA ASSURANCE",'Raw Data'!E:E,"PUNE",'Raw Data'!L:L,6)</f>
        <v>8</v>
      </c>
      <c r="BF22" s="12">
        <f>COUNTIFS('Raw Data'!I:I,"NEW INDIA ASSURANCE",'Raw Data'!E:E,"PUNE",'Raw Data'!L:L,7)+COUNTIFS('Raw Data'!I:I,"NEW INDIA ASSURANCE",'Raw Data'!E:E,"PUNE",'Raw Data'!L:L,8)</f>
        <v>11</v>
      </c>
      <c r="BG22" s="12">
        <f>COUNTIFS('Raw Data'!I:I,"NEW INDIA ASSURANCE",'Raw Data'!E:E,"PUNE",'Raw Data'!L:L,9)+COUNTIFS('Raw Data'!I:I,"NEW INDIA ASSURANCE",'Raw Data'!E:E,"PUNE",'Raw Data'!L:L,10)</f>
        <v>22</v>
      </c>
      <c r="BH22" s="12">
        <f t="shared" si="28"/>
        <v>41</v>
      </c>
      <c r="BI22" s="14">
        <f t="shared" si="29"/>
        <v>34.146341463414636</v>
      </c>
      <c r="BJ22" s="12"/>
    </row>
    <row r="23" spans="1:62" x14ac:dyDescent="0.35">
      <c r="A23" s="8" t="s">
        <v>209</v>
      </c>
      <c r="B23" s="12">
        <f>COUNTIFS('Raw Data'!I:I,"NIVA BUPA",'Raw Data'!E:E,"AHMEDABAD",'Raw Data'!L:L,1)+COUNTIFS('Raw Data'!I:I,"NIVA BUPA",'Raw Data'!E:E,"AHMEDABAD",'Raw Data'!L:L,2)+COUNTIFS('Raw Data'!I:I,"NIVA BUPA",'Raw Data'!E:E,"AHMEDABAD",'Raw Data'!L:L,3)+COUNTIFS('Raw Data'!I:I,"NIVA BUPA",'Raw Data'!E:E,"AHMEDABAD",'Raw Data'!L:L,4)+COUNTIFS('Raw Data'!I:I,"NIVA BUPA",'Raw Data'!E:E,"AHMEDABAD",'Raw Data'!L:L,5)+COUNTIFS('Raw Data'!I:I,"NIVA BUPA",'Raw Data'!E:E,"AHMEDABAD",'Raw Data'!L:L,6)</f>
        <v>4</v>
      </c>
      <c r="C23" s="12">
        <f>COUNTIFS('Raw Data'!I:I,"NIVA BUPA",'Raw Data'!E:E,"AHMEDABAD",'Raw Data'!L:L,7)+COUNTIFS('Raw Data'!I:I,"NIVA BUPA",'Raw Data'!E:E,"AHMEDABAD",'Raw Data'!L:L,8)</f>
        <v>10</v>
      </c>
      <c r="D23" s="12">
        <f>COUNTIFS('Raw Data'!I:I,"NIVA BUPA",'Raw Data'!E:E,"AHMEDABAD",'Raw Data'!L:L,9)+COUNTIFS('Raw Data'!I:I,"NIVA BUPA",'Raw Data'!E:E,"AHMEDABAD",'Raw Data'!L:L,10)</f>
        <v>27</v>
      </c>
      <c r="E23" s="12">
        <f t="shared" ref="E23" si="30">SUM(B23:D23)</f>
        <v>41</v>
      </c>
      <c r="F23" s="14">
        <f t="shared" ref="F23" si="31">(D23-B23)/E23*100</f>
        <v>56.09756097560976</v>
      </c>
      <c r="G23" s="12">
        <f>COUNTIFS('Raw Data'!I:I,"NIVA BUPA",'Raw Data'!E:E,"BANGALORE",'Raw Data'!L:L,1)+COUNTIFS('Raw Data'!I:I,"NIVA BUPA",'Raw Data'!E:E,"BANGALORE",'Raw Data'!L:L,2)+COUNTIFS('Raw Data'!I:I,"NIVA BUPA",'Raw Data'!E:E,"BANGALORE",'Raw Data'!L:L,3)+COUNTIFS('Raw Data'!I:I,"NIVA BUPA",'Raw Data'!E:E,"BANGALORE",'Raw Data'!L:L,4)+COUNTIFS('Raw Data'!I:I,"NIVA BUPA",'Raw Data'!E:E,"BANGALORE",'Raw Data'!L:L,5)+COUNTIFS('Raw Data'!I:I,"NIVA BUPA",'Raw Data'!E:E,"BANGALORE",'Raw Data'!L:L,6)</f>
        <v>8</v>
      </c>
      <c r="H23" s="12">
        <f>COUNTIFS('Raw Data'!I:I,"NIVA BUPA",'Raw Data'!E:E,"BANGALORE",'Raw Data'!L:L,7)+COUNTIFS('Raw Data'!I:I,"NIVA BUPA",'Raw Data'!E:E,"BANGALORE",'Raw Data'!L:L,8)</f>
        <v>7</v>
      </c>
      <c r="I23" s="12">
        <f>COUNTIFS('Raw Data'!I:I,"NIVA BUPA",'Raw Data'!E:E,"BANGALORE",'Raw Data'!L:L,9)+COUNTIFS('Raw Data'!I:I,"NIVA BUPA",'Raw Data'!E:E,"BANGALORE",'Raw Data'!L:L,10)</f>
        <v>26</v>
      </c>
      <c r="J23" s="12">
        <f t="shared" ref="J23" si="32">SUM(G23:I23)</f>
        <v>41</v>
      </c>
      <c r="K23" s="14">
        <f t="shared" ref="K23" si="33">(I23-G23)/J23*100</f>
        <v>43.902439024390247</v>
      </c>
      <c r="L23" s="12">
        <f>COUNTIFS('Raw Data'!I:I,"NIVA BUPA",'Raw Data'!E:E,"CHENNAI",'Raw Data'!L:L,1)+COUNTIFS('Raw Data'!I:I,"NIVA BUPA",'Raw Data'!E:E,"CHENNAI",'Raw Data'!L:L,2)+COUNTIFS('Raw Data'!I:I,"NIVA BUPA",'Raw Data'!E:E,"CHENNAI",'Raw Data'!L:L,3)+COUNTIFS('Raw Data'!I:I,"NIVA BUPA",'Raw Data'!E:E,"CHENNAI",'Raw Data'!L:L,4)+COUNTIFS('Raw Data'!I:I,"NIVA BUPA",'Raw Data'!E:E,"CHENNAI",'Raw Data'!L:L,5)+COUNTIFS('Raw Data'!I:I,"NIVA BUPA",'Raw Data'!E:E,"CHENNAI",'Raw Data'!L:L,6)</f>
        <v>5</v>
      </c>
      <c r="M23" s="12">
        <f>COUNTIFS('Raw Data'!I:I,"NIVA BUPA",'Raw Data'!E:E,"CHENNAI",'Raw Data'!L:L,7)+COUNTIFS('Raw Data'!I:I,"NIVA BUPA",'Raw Data'!E:E,"CHENNAI",'Raw Data'!L:L,8)</f>
        <v>9</v>
      </c>
      <c r="N23" s="12">
        <f>COUNTIFS('Raw Data'!I:I,"NIVA BUPA",'Raw Data'!E:E,"CHENNAI",'Raw Data'!L:L,9)+COUNTIFS('Raw Data'!I:I,"NIVA BUPA",'Raw Data'!E:E,"CHENNAI",'Raw Data'!L:L,10)</f>
        <v>27</v>
      </c>
      <c r="O23" s="18">
        <f t="shared" ref="O23" si="34">SUM(L23:N23)</f>
        <v>41</v>
      </c>
      <c r="P23" s="14">
        <f t="shared" ref="P23" si="35">(N23-L23)/O23*100</f>
        <v>53.658536585365859</v>
      </c>
      <c r="Q23" s="12">
        <f>COUNTIFS('Raw Data'!I:I,"NIVA BUPA",'Raw Data'!E:E,"DELHI",'Raw Data'!L:L,1)+COUNTIFS('Raw Data'!I:I,"NIVA BUPA",'Raw Data'!E:E,"DELHI",'Raw Data'!L:L,2)+COUNTIFS('Raw Data'!I:I,"NIVA BUPA",'Raw Data'!E:E,"DELHI",'Raw Data'!L:L,3)+COUNTIFS('Raw Data'!I:I,"NIVA BUPA",'Raw Data'!E:E,"DELHI",'Raw Data'!L:L,4)+COUNTIFS('Raw Data'!I:I,"NIVA BUPA",'Raw Data'!E:E,"DELHI",'Raw Data'!L:L,5)+COUNTIFS('Raw Data'!I:I,"NIVA BUPA",'Raw Data'!E:E,"DELHI",'Raw Data'!L:L,6)</f>
        <v>13</v>
      </c>
      <c r="R23" s="12">
        <f>COUNTIFS('Raw Data'!I:I,"NIVA BUPA",'Raw Data'!E:E,"DELHI",'Raw Data'!L:L,7)+COUNTIFS('Raw Data'!I:I,"NIVA BUPA",'Raw Data'!E:E,"DELHI",'Raw Data'!L:L,8)</f>
        <v>4</v>
      </c>
      <c r="S23" s="12">
        <f>COUNTIFS('Raw Data'!I:I,"NIVA BUPA",'Raw Data'!E:E,"DELHI",'Raw Data'!L:L,9)+COUNTIFS('Raw Data'!I:I,"NIVA BUPA",'Raw Data'!E:E,"DELHI",'Raw Data'!L:L,10)</f>
        <v>24</v>
      </c>
      <c r="T23" s="12">
        <f t="shared" ref="T23" si="36">SUM(Q23:S23)</f>
        <v>41</v>
      </c>
      <c r="U23" s="14">
        <f t="shared" ref="U23" si="37">(S23-Q23)/T23*100</f>
        <v>26.829268292682929</v>
      </c>
      <c r="V23" s="12">
        <f>COUNTIFS('Raw Data'!I:I,"NIVA BUPA",'Raw Data'!E:E,"HYDERABAD",'Raw Data'!L:L,1)+COUNTIFS('Raw Data'!I:I,"NIVA BUPA",'Raw Data'!E:E,"HYDERABAD",'Raw Data'!L:L,2)+COUNTIFS('Raw Data'!I:I,"NIVA BUPA",'Raw Data'!E:E,"HYDERABAD",'Raw Data'!L:L,3)+COUNTIFS('Raw Data'!I:I,"NIVA BUPA",'Raw Data'!E:E,"HYDERABAD",'Raw Data'!L:L,4)+COUNTIFS('Raw Data'!I:I,"NIVA BUPA",'Raw Data'!E:E,"HYDERABAD",'Raw Data'!L:L,5)+COUNTIFS('Raw Data'!I:I,"NIVA BUPA",'Raw Data'!E:E,"HYDERABAD",'Raw Data'!L:L,6)</f>
        <v>8</v>
      </c>
      <c r="W23" s="12">
        <f>COUNTIFS('Raw Data'!I:I,"NIVA BUPA",'Raw Data'!E:E,"HYDERABAD",'Raw Data'!L:L,7)+COUNTIFS('Raw Data'!I:I,"NIVA BUPA",'Raw Data'!E:E,"HYDERABAD",'Raw Data'!L:L,8)</f>
        <v>3</v>
      </c>
      <c r="X23" s="12">
        <f>COUNTIFS('Raw Data'!I:I,"NIVA BUPA",'Raw Data'!E:E,"HYDERABAD",'Raw Data'!L:L,9)+COUNTIFS('Raw Data'!I:I,"NIVA BUPA",'Raw Data'!E:E,"HYDERABAD",'Raw Data'!L:L,10)</f>
        <v>30</v>
      </c>
      <c r="Y23" s="12">
        <f t="shared" ref="Y23" si="38">SUM(V23:X23)</f>
        <v>41</v>
      </c>
      <c r="Z23" s="14">
        <f t="shared" ref="Z23" si="39">(X23-V23)/Y23*100</f>
        <v>53.658536585365859</v>
      </c>
      <c r="AA23" s="12">
        <f>COUNTIFS('Raw Data'!I:I,"NIVA BUPA",'Raw Data'!E:E,"INDORE",'Raw Data'!L:L,1)+COUNTIFS('Raw Data'!I:I,"NIVA BUPA",'Raw Data'!E:E,"INDORE",'Raw Data'!L:L,2)+COUNTIFS('Raw Data'!I:I,"NIVA BUPA",'Raw Data'!E:E,"INDORE",'Raw Data'!L:L,3)+COUNTIFS('Raw Data'!I:I,"NIVA BUPA",'Raw Data'!E:E,"INDORE",'Raw Data'!L:L,4)+COUNTIFS('Raw Data'!I:I,"NIVA BUPA",'Raw Data'!E:E,"INDORE",'Raw Data'!L:L,5)+COUNTIFS('Raw Data'!I:I,"NIVA BUPA",'Raw Data'!E:E,"INDORE",'Raw Data'!L:L,6)</f>
        <v>7</v>
      </c>
      <c r="AB23" s="12">
        <f>COUNTIFS('Raw Data'!I:I,"NIVA BUPA",'Raw Data'!E:E,"INDORE",'Raw Data'!L:L,7)+COUNTIFS('Raw Data'!I:I,"NIVA BUPA",'Raw Data'!E:E,"INDORE",'Raw Data'!L:L,8)</f>
        <v>8</v>
      </c>
      <c r="AC23" s="12">
        <f>COUNTIFS('Raw Data'!I:I,"NIVA BUPA",'Raw Data'!E:E,"INDORE",'Raw Data'!L:L,9)+COUNTIFS('Raw Data'!I:I,"NIVA BUPA",'Raw Data'!E:E,"INDORE",'Raw Data'!L:L,10)</f>
        <v>26</v>
      </c>
      <c r="AD23" s="12">
        <f t="shared" ref="AD23" si="40">SUM(AA23:AC23)</f>
        <v>41</v>
      </c>
      <c r="AE23" s="14">
        <f t="shared" ref="AE23" si="41">(AC23-AA23)/AD23*100</f>
        <v>46.341463414634148</v>
      </c>
      <c r="AF23" s="12">
        <f>COUNTIFS('Raw Data'!I:I,"NIVA BUPA",'Raw Data'!E:E,"JAIPUR",'Raw Data'!L:L,1)+COUNTIFS('Raw Data'!I:I,"NIVA BUPA",'Raw Data'!E:E,"JAIPUR",'Raw Data'!L:L,2)+COUNTIFS('Raw Data'!I:I,"NIVA BUPA",'Raw Data'!E:E,"JAIPUR",'Raw Data'!L:L,3)+COUNTIFS('Raw Data'!I:I,"NIVA BUPA",'Raw Data'!E:E,"JAIPUR",'Raw Data'!L:L,4)+COUNTIFS('Raw Data'!I:I,"NIVA BUPA",'Raw Data'!E:E,"JAIPUR",'Raw Data'!L:L,5)+COUNTIFS('Raw Data'!I:I,"NIVA BUPA",'Raw Data'!E:E,"JAIPUR",'Raw Data'!L:L,6)</f>
        <v>6</v>
      </c>
      <c r="AG23" s="12">
        <f>COUNTIFS('Raw Data'!I:I,"NIVA BUPA",'Raw Data'!E:E,"JAIPUR",'Raw Data'!L:L,7)+COUNTIFS('Raw Data'!I:I,"NIVA BUPA",'Raw Data'!E:E,"JAIPUR",'Raw Data'!L:L,8)</f>
        <v>9</v>
      </c>
      <c r="AH23" s="12">
        <f>COUNTIFS('Raw Data'!I:I,"NIVA BUPA",'Raw Data'!E:E,"JAIPUR",'Raw Data'!L:L,9)+COUNTIFS('Raw Data'!I:I,"NIVA BUPA",'Raw Data'!E:E,"JAIPUR",'Raw Data'!L:L,10)</f>
        <v>26</v>
      </c>
      <c r="AI23" s="12">
        <f t="shared" ref="AI23" si="42">SUM(AF23:AH23)</f>
        <v>41</v>
      </c>
      <c r="AJ23" s="14">
        <f t="shared" ref="AJ23" si="43">(AH23-AF23)/AI23*100</f>
        <v>48.780487804878049</v>
      </c>
      <c r="AK23" s="12">
        <f>COUNTIFS('Raw Data'!I:I,"NIVA BUPA",'Raw Data'!E:E,"KANPUR",'Raw Data'!L:L,1)+COUNTIFS('Raw Data'!I:I,"NIVA BUPA",'Raw Data'!E:E,"KANPUR",'Raw Data'!L:L,2)+COUNTIFS('Raw Data'!I:I,"NIVA BUPA",'Raw Data'!E:E,"KANPUR",'Raw Data'!L:L,3)+COUNTIFS('Raw Data'!I:I,"NIVA BUPA",'Raw Data'!E:E,"KANPUR",'Raw Data'!L:L,4)+COUNTIFS('Raw Data'!I:I,"NIVA BUPA",'Raw Data'!E:E,"KANPUR",'Raw Data'!L:L,5)+COUNTIFS('Raw Data'!I:I,"NIVA BUPA",'Raw Data'!E:E,"KANPUR",'Raw Data'!L:L,6)</f>
        <v>7</v>
      </c>
      <c r="AL23" s="12">
        <f>COUNTIFS('Raw Data'!I:I,"NIVA BUPA",'Raw Data'!E:E,"KANPUR",'Raw Data'!L:L,7)+COUNTIFS('Raw Data'!I:I,"NIVA BUPA",'Raw Data'!E:E,"KANPUR",'Raw Data'!L:L,8)</f>
        <v>5</v>
      </c>
      <c r="AM23" s="12">
        <f>COUNTIFS('Raw Data'!I:I,"NIVA BUPA",'Raw Data'!E:E,"KANPUR",'Raw Data'!L:L,9)+COUNTIFS('Raw Data'!I:I,"NIVA BUPA",'Raw Data'!E:E,"KANPUR",'Raw Data'!L:L,10)</f>
        <v>29</v>
      </c>
      <c r="AN23" s="12">
        <f t="shared" ref="AN23" si="44">SUM(AK23:AM23)</f>
        <v>41</v>
      </c>
      <c r="AO23" s="14">
        <f t="shared" ref="AO23" si="45">(AM23-AK23)/AN23*100</f>
        <v>53.658536585365859</v>
      </c>
      <c r="AP23" s="12">
        <f>COUNTIFS('Raw Data'!I:I,"NIVA BUPA",'Raw Data'!E:E,"KOLKATA",'Raw Data'!L:L,1)+COUNTIFS('Raw Data'!I:I,"NIVA BUPA",'Raw Data'!E:E,"KOLKATA",'Raw Data'!L:L,2)+COUNTIFS('Raw Data'!I:I,"NIVA BUPA",'Raw Data'!E:E,"KOLKATA",'Raw Data'!L:L,3)+COUNTIFS('Raw Data'!I:I,"NIVA BUPA",'Raw Data'!E:E,"KOLKATA",'Raw Data'!L:L,4)+COUNTIFS('Raw Data'!I:I,"NIVA BUPA",'Raw Data'!E:E,"KOLKATA",'Raw Data'!L:L,5)+COUNTIFS('Raw Data'!I:I,"NIVA BUPA",'Raw Data'!E:E,"KOLKATA",'Raw Data'!L:L,6)</f>
        <v>6</v>
      </c>
      <c r="AQ23" s="12">
        <f>COUNTIFS('Raw Data'!I:I,"NIVA BUPA",'Raw Data'!E:E,"KOLKATA",'Raw Data'!L:L,7)+COUNTIFS('Raw Data'!I:I,"NIVA BUPA",'Raw Data'!E:E,"KOLKATA",'Raw Data'!L:L,8)</f>
        <v>8</v>
      </c>
      <c r="AR23" s="12">
        <f>COUNTIFS('Raw Data'!I:I,"NIVA BUPA",'Raw Data'!E:E,"KOLKATA",'Raw Data'!L:L,9)+COUNTIFS('Raw Data'!I:I,"NIVA BUPA",'Raw Data'!E:E,"KOLKATA",'Raw Data'!L:L,10)</f>
        <v>27</v>
      </c>
      <c r="AS23" s="12">
        <f t="shared" ref="AS23" si="46">SUM(AP23:AR23)</f>
        <v>41</v>
      </c>
      <c r="AT23" s="14">
        <f t="shared" ref="AT23" si="47">(AR23-AP23)/AS23*100</f>
        <v>51.219512195121951</v>
      </c>
      <c r="AU23" s="12">
        <f>COUNTIFS('Raw Data'!I:I,"NIVA BUPA",'Raw Data'!E:E,"LUDHIANA",'Raw Data'!L:L,1)+COUNTIFS('Raw Data'!I:I,"NIVA BUPA",'Raw Data'!E:E,"LUDHIANA",'Raw Data'!L:L,2)+COUNTIFS('Raw Data'!I:I,"NIVA BUPA",'Raw Data'!E:E,"LUDHIANA",'Raw Data'!L:L,3)+COUNTIFS('Raw Data'!I:I,"NIVA BUPA",'Raw Data'!E:E,"LUDHIANA",'Raw Data'!L:L,4)+COUNTIFS('Raw Data'!I:I,"NIVA BUPA",'Raw Data'!E:E,"LUDHIANA",'Raw Data'!L:L,5)+COUNTIFS('Raw Data'!I:I,"NIVA BUPA",'Raw Data'!E:E,"LUDHIANA",'Raw Data'!L:L,6)</f>
        <v>8</v>
      </c>
      <c r="AV23" s="12">
        <f>COUNTIFS('Raw Data'!I:I,"NIVA BUPA",'Raw Data'!E:E,"LUDHIANA",'Raw Data'!L:L,7)+COUNTIFS('Raw Data'!I:I,"NIVA BUPA",'Raw Data'!E:E,"LUDHIANA",'Raw Data'!L:L,8)</f>
        <v>6</v>
      </c>
      <c r="AW23" s="12">
        <f>COUNTIFS('Raw Data'!I:I,"NIVA BUPA",'Raw Data'!E:E,"LUDHIANA",'Raw Data'!L:L,9)+COUNTIFS('Raw Data'!I:I,"NIVA BUPA",'Raw Data'!E:E,"LUDHIANA",'Raw Data'!L:L,10)</f>
        <v>27</v>
      </c>
      <c r="AX23" s="12">
        <f t="shared" ref="AX23" si="48">SUM(AU23:AW23)</f>
        <v>41</v>
      </c>
      <c r="AY23" s="14">
        <f t="shared" ref="AY23" si="49">(AW23-AU23)/AX23*100</f>
        <v>46.341463414634148</v>
      </c>
      <c r="AZ23" s="12">
        <f>COUNTIFS('Raw Data'!I:I,"NIVA BUPA",'Raw Data'!E:E,"MUMBAI",'Raw Data'!L:L,1)+COUNTIFS('Raw Data'!I:I,"NIVA BUPA",'Raw Data'!E:E,"MUMBAI",'Raw Data'!L:L,2)+COUNTIFS('Raw Data'!I:I,"NIVA BUPA",'Raw Data'!E:E,"MUMBAI",'Raw Data'!L:L,3)+COUNTIFS('Raw Data'!I:I,"NIVA BUPA",'Raw Data'!E:E,"MUMBAI",'Raw Data'!L:L,4)+COUNTIFS('Raw Data'!I:I,"NIVA BUPA",'Raw Data'!E:E,"MUMBAI",'Raw Data'!L:L,5)+COUNTIFS('Raw Data'!I:I,"NIVA BUPA",'Raw Data'!E:E,"MUMBAI",'Raw Data'!L:L,6)</f>
        <v>10</v>
      </c>
      <c r="BA23" s="12">
        <f>COUNTIFS('Raw Data'!I:I,"NIVA BUPA",'Raw Data'!E:E,"MUMBAI",'Raw Data'!L:L,7)+COUNTIFS('Raw Data'!I:I,"NIVA BUPA",'Raw Data'!E:E,"MUMBAI",'Raw Data'!L:L,8)</f>
        <v>6</v>
      </c>
      <c r="BB23" s="12">
        <f>COUNTIFS('Raw Data'!I:I,"NIVA BUPA",'Raw Data'!E:E,"MUMBAI",'Raw Data'!L:L,9)+COUNTIFS('Raw Data'!I:I,"NIVA BUPA",'Raw Data'!E:E,"MUMBAI",'Raw Data'!L:L,10)</f>
        <v>25</v>
      </c>
      <c r="BC23" s="12">
        <f t="shared" ref="BC23" si="50">SUM(AZ23:BB23)</f>
        <v>41</v>
      </c>
      <c r="BD23" s="14">
        <f t="shared" ref="BD23" si="51">(BB23-AZ23)/BC23*100</f>
        <v>36.585365853658537</v>
      </c>
      <c r="BE23" s="12">
        <f>COUNTIFS('Raw Data'!I:I,"NIVA BUPA",'Raw Data'!E:E,"PUNE",'Raw Data'!L:L,1)+COUNTIFS('Raw Data'!I:I,"NIVA BUPA",'Raw Data'!E:E,"PUNE",'Raw Data'!L:L,2)+COUNTIFS('Raw Data'!I:I,"NIVA BUPA",'Raw Data'!E:E,"PUNE",'Raw Data'!L:L,3)+COUNTIFS('Raw Data'!I:I,"NIVA BUPA",'Raw Data'!E:E,"PUNE",'Raw Data'!L:L,4)+COUNTIFS('Raw Data'!I:I,"NIVA BUPA",'Raw Data'!E:E,"PUNE",'Raw Data'!L:L,5)+COUNTIFS('Raw Data'!I:I,"NIVA BUPA",'Raw Data'!E:E,"PUNE",'Raw Data'!L:L,6)</f>
        <v>7</v>
      </c>
      <c r="BF23" s="12">
        <f>COUNTIFS('Raw Data'!I:I,"NIVA BUPA",'Raw Data'!E:E,"PUNE",'Raw Data'!L:L,7)+COUNTIFS('Raw Data'!I:I,"NIVA BUPA",'Raw Data'!E:E,"PUNE",'Raw Data'!L:L,8)</f>
        <v>10</v>
      </c>
      <c r="BG23" s="12">
        <f>COUNTIFS('Raw Data'!I:I,"NIVA BUPA",'Raw Data'!E:E,"PUNE",'Raw Data'!L:L,9)+COUNTIFS('Raw Data'!I:I,"NIVA BUPA",'Raw Data'!E:E,"PUNE",'Raw Data'!L:L,10)</f>
        <v>24</v>
      </c>
      <c r="BH23" s="12">
        <f t="shared" ref="BH23" si="52">SUM(BE23:BG23)</f>
        <v>41</v>
      </c>
      <c r="BI23" s="14">
        <f t="shared" ref="BI23" si="53">(BG23-BE23)/BH23*100</f>
        <v>41.463414634146339</v>
      </c>
      <c r="BJ23" s="12"/>
    </row>
    <row r="24" spans="1:62" x14ac:dyDescent="0.35">
      <c r="A24" s="8" t="s">
        <v>205</v>
      </c>
      <c r="B24" s="12">
        <f>COUNTIFS('Raw Data'!I:I,"STAR HEALTH",'Raw Data'!E:E,"AHMEDABAD",'Raw Data'!L:L,1)+COUNTIFS('Raw Data'!I:I,"STAR HEALTH",'Raw Data'!E:E,"AHMEDABAD",'Raw Data'!L:L,2)+COUNTIFS('Raw Data'!I:I,"STAR HEALTH",'Raw Data'!E:E,"AHMEDABAD",'Raw Data'!L:L,3)+COUNTIFS('Raw Data'!I:I,"STAR HEALTH",'Raw Data'!E:E,"AHMEDABAD",'Raw Data'!L:L,4)+COUNTIFS('Raw Data'!I:I,"STAR HEALTH",'Raw Data'!E:E,"AHMEDABAD",'Raw Data'!L:L,5)+COUNTIFS('Raw Data'!I:I,"STAR HEALTH",'Raw Data'!E:E,"AHMEDABAD",'Raw Data'!L:L,6)</f>
        <v>3</v>
      </c>
      <c r="C24" s="12">
        <f>COUNTIFS('Raw Data'!I:I,"STAR HEALTH",'Raw Data'!E:E,"AHMEDABAD",'Raw Data'!L:L,7)+COUNTIFS('Raw Data'!I:I,"STAR HEALTH",'Raw Data'!E:E,"AHMEDABAD",'Raw Data'!L:L,8)</f>
        <v>11</v>
      </c>
      <c r="D24" s="12">
        <f>COUNTIFS('Raw Data'!I:I,"STAR HEALTH",'Raw Data'!E:E,"AHMEDABAD",'Raw Data'!L:L,9)+COUNTIFS('Raw Data'!I:I,"STAR HEALTH",'Raw Data'!E:E,"AHMEDABAD",'Raw Data'!L:L,10)</f>
        <v>27</v>
      </c>
      <c r="E24" s="12">
        <f t="shared" ref="E24" si="54">SUM(B24:D24)</f>
        <v>41</v>
      </c>
      <c r="F24" s="14">
        <f t="shared" ref="F24" si="55">(D24-B24)/E24*100</f>
        <v>58.536585365853654</v>
      </c>
      <c r="G24" s="12">
        <f>COUNTIFS('Raw Data'!I:I,"STAR HEALTH",'Raw Data'!E:E,"BANGALORE",'Raw Data'!L:L,1)+COUNTIFS('Raw Data'!I:I,"STAR HEALTH",'Raw Data'!E:E,"BANGALORE",'Raw Data'!L:L,2)+COUNTIFS('Raw Data'!I:I,"STAR HEALTH",'Raw Data'!E:E,"BANGALORE",'Raw Data'!L:L,3)+COUNTIFS('Raw Data'!I:I,"STAR HEALTH",'Raw Data'!E:E,"BANGALORE",'Raw Data'!L:L,4)+COUNTIFS('Raw Data'!I:I,"STAR HEALTH",'Raw Data'!E:E,"BANGALORE",'Raw Data'!L:L,5)+COUNTIFS('Raw Data'!I:I,"STAR HEALTH",'Raw Data'!E:E,"BANGALORE",'Raw Data'!L:L,6)</f>
        <v>4</v>
      </c>
      <c r="H24" s="12">
        <f>COUNTIFS('Raw Data'!I:I,"STAR HEALTH",'Raw Data'!E:E,"BANGALORE",'Raw Data'!L:L,7)+COUNTIFS('Raw Data'!I:I,"STAR HEALTH",'Raw Data'!E:E,"BANGALORE",'Raw Data'!L:L,8)</f>
        <v>8</v>
      </c>
      <c r="I24" s="12">
        <f>COUNTIFS('Raw Data'!I:I,"STAR HEALTH",'Raw Data'!E:E,"BANGALORE",'Raw Data'!L:L,9)+COUNTIFS('Raw Data'!I:I,"STAR HEALTH",'Raw Data'!E:E,"BANGALORE",'Raw Data'!L:L,10)</f>
        <v>29</v>
      </c>
      <c r="J24" s="12">
        <f t="shared" ref="J24" si="56">SUM(G24:I24)</f>
        <v>41</v>
      </c>
      <c r="K24" s="14">
        <f t="shared" ref="K24" si="57">(I24-G24)/J24*100</f>
        <v>60.975609756097562</v>
      </c>
      <c r="L24" s="12">
        <f>COUNTIFS('Raw Data'!I:I,"STAR HEALTH",'Raw Data'!E:E,"CHENNAI",'Raw Data'!L:L,1)+COUNTIFS('Raw Data'!I:I,"STAR HEALTH",'Raw Data'!E:E,"CHENNAI",'Raw Data'!L:L,2)+COUNTIFS('Raw Data'!I:I,"STAR HEALTH",'Raw Data'!E:E,"CHENNAI",'Raw Data'!L:L,3)+COUNTIFS('Raw Data'!I:I,"STAR HEALTH",'Raw Data'!E:E,"CHENNAI",'Raw Data'!L:L,4)+COUNTIFS('Raw Data'!I:I,"STAR HEALTH",'Raw Data'!E:E,"CHENNAI",'Raw Data'!L:L,5)+COUNTIFS('Raw Data'!I:I,"STAR HEALTH",'Raw Data'!E:E,"CHENNAI",'Raw Data'!L:L,6)</f>
        <v>4</v>
      </c>
      <c r="M24" s="12">
        <f>COUNTIFS('Raw Data'!I:I,"STAR HEALTH",'Raw Data'!E:E,"CHENNAI",'Raw Data'!L:L,7)+COUNTIFS('Raw Data'!I:I,"STAR HEALTH",'Raw Data'!E:E,"CHENNAI",'Raw Data'!L:L,8)</f>
        <v>9</v>
      </c>
      <c r="N24" s="12">
        <f>COUNTIFS('Raw Data'!I:I,"STAR HEALTH",'Raw Data'!E:E,"CHENNAI",'Raw Data'!L:L,9)+COUNTIFS('Raw Data'!I:I,"STAR HEALTH",'Raw Data'!E:E,"CHENNAI",'Raw Data'!L:L,10)</f>
        <v>28</v>
      </c>
      <c r="O24" s="18">
        <f t="shared" ref="O24" si="58">SUM(L24:N24)</f>
        <v>41</v>
      </c>
      <c r="P24" s="14">
        <f t="shared" ref="P24" si="59">(N24-L24)/O24*100</f>
        <v>58.536585365853654</v>
      </c>
      <c r="Q24" s="12">
        <f>COUNTIFS('Raw Data'!I:I,"STAR HEALTH",'Raw Data'!E:E,"DELHI",'Raw Data'!L:L,1)+COUNTIFS('Raw Data'!I:I,"STAR HEALTH",'Raw Data'!E:E,"DELHI",'Raw Data'!L:L,2)+COUNTIFS('Raw Data'!I:I,"STAR HEALTH",'Raw Data'!E:E,"DELHI",'Raw Data'!L:L,3)+COUNTIFS('Raw Data'!I:I,"STAR HEALTH",'Raw Data'!E:E,"DELHI",'Raw Data'!L:L,4)+COUNTIFS('Raw Data'!I:I,"STAR HEALTH",'Raw Data'!E:E,"DELHI",'Raw Data'!L:L,5)+COUNTIFS('Raw Data'!I:I,"STAR HEALTH",'Raw Data'!E:E,"DELHI",'Raw Data'!L:L,6)</f>
        <v>5</v>
      </c>
      <c r="R24" s="12">
        <f>COUNTIFS('Raw Data'!I:I,"STAR HEALTH",'Raw Data'!E:E,"DELHI",'Raw Data'!L:L,7)+COUNTIFS('Raw Data'!I:I,"STAR HEALTH",'Raw Data'!E:E,"DELHI",'Raw Data'!L:L,8)</f>
        <v>11</v>
      </c>
      <c r="S24" s="12">
        <f>COUNTIFS('Raw Data'!I:I,"STAR HEALTH",'Raw Data'!E:E,"DELHI",'Raw Data'!L:L,9)+COUNTIFS('Raw Data'!I:I,"STAR HEALTH",'Raw Data'!E:E,"DELHI",'Raw Data'!L:L,10)</f>
        <v>25</v>
      </c>
      <c r="T24" s="12">
        <f t="shared" ref="T24" si="60">SUM(Q24:S24)</f>
        <v>41</v>
      </c>
      <c r="U24" s="14">
        <f t="shared" ref="U24" si="61">(S24-Q24)/T24*100</f>
        <v>48.780487804878049</v>
      </c>
      <c r="V24" s="12">
        <f>COUNTIFS('Raw Data'!I:I,"STAR HEALTH",'Raw Data'!E:E,"HYDERABAD",'Raw Data'!L:L,1)+COUNTIFS('Raw Data'!I:I,"STAR HEALTH",'Raw Data'!E:E,"HYDERABAD",'Raw Data'!L:L,2)+COUNTIFS('Raw Data'!I:I,"STAR HEALTH",'Raw Data'!E:E,"HYDERABAD",'Raw Data'!L:L,3)+COUNTIFS('Raw Data'!I:I,"STAR HEALTH",'Raw Data'!E:E,"HYDERABAD",'Raw Data'!L:L,4)+COUNTIFS('Raw Data'!I:I,"STAR HEALTH",'Raw Data'!E:E,"HYDERABAD",'Raw Data'!L:L,5)+COUNTIFS('Raw Data'!I:I,"STAR HEALTH",'Raw Data'!E:E,"HYDERABAD",'Raw Data'!L:L,6)</f>
        <v>4</v>
      </c>
      <c r="W24" s="12">
        <f>COUNTIFS('Raw Data'!I:I,"STAR HEALTH",'Raw Data'!E:E,"HYDERABAD",'Raw Data'!L:L,7)+COUNTIFS('Raw Data'!I:I,"STAR HEALTH",'Raw Data'!E:E,"HYDERABAD",'Raw Data'!L:L,8)</f>
        <v>8</v>
      </c>
      <c r="X24" s="12">
        <f>COUNTIFS('Raw Data'!I:I,"STAR HEALTH",'Raw Data'!E:E,"HYDERABAD",'Raw Data'!L:L,9)+COUNTIFS('Raw Data'!I:I,"STAR HEALTH",'Raw Data'!E:E,"HYDERABAD",'Raw Data'!L:L,10)</f>
        <v>29</v>
      </c>
      <c r="Y24" s="12">
        <f t="shared" ref="Y24" si="62">SUM(V24:X24)</f>
        <v>41</v>
      </c>
      <c r="Z24" s="14">
        <f t="shared" ref="Z24" si="63">(X24-V24)/Y24*100</f>
        <v>60.975609756097562</v>
      </c>
      <c r="AA24" s="12">
        <f>COUNTIFS('Raw Data'!I:I,"STAR HEALTH",'Raw Data'!E:E,"INDORE",'Raw Data'!L:L,1)+COUNTIFS('Raw Data'!I:I,"STAR HEALTH",'Raw Data'!E:E,"INDORE",'Raw Data'!L:L,2)+COUNTIFS('Raw Data'!I:I,"STAR HEALTH",'Raw Data'!E:E,"INDORE",'Raw Data'!L:L,3)+COUNTIFS('Raw Data'!I:I,"STAR HEALTH",'Raw Data'!E:E,"INDORE",'Raw Data'!L:L,4)+COUNTIFS('Raw Data'!I:I,"STAR HEALTH",'Raw Data'!E:E,"INDORE",'Raw Data'!L:L,5)+COUNTIFS('Raw Data'!I:I,"STAR HEALTH",'Raw Data'!E:E,"INDORE",'Raw Data'!L:L,6)</f>
        <v>1</v>
      </c>
      <c r="AB24" s="12">
        <f>COUNTIFS('Raw Data'!I:I,"STAR HEALTH",'Raw Data'!E:E,"INDORE",'Raw Data'!L:L,7)+COUNTIFS('Raw Data'!I:I,"STAR HEALTH",'Raw Data'!E:E,"INDORE",'Raw Data'!L:L,8)</f>
        <v>9</v>
      </c>
      <c r="AC24" s="12">
        <f>COUNTIFS('Raw Data'!I:I,"STAR HEALTH",'Raw Data'!E:E,"INDORE",'Raw Data'!L:L,9)+COUNTIFS('Raw Data'!I:I,"STAR HEALTH",'Raw Data'!E:E,"INDORE",'Raw Data'!L:L,10)</f>
        <v>31</v>
      </c>
      <c r="AD24" s="12">
        <f t="shared" ref="AD24" si="64">SUM(AA24:AC24)</f>
        <v>41</v>
      </c>
      <c r="AE24" s="14">
        <f t="shared" ref="AE24" si="65">(AC24-AA24)/AD24*100</f>
        <v>73.170731707317074</v>
      </c>
      <c r="AF24" s="12">
        <f>COUNTIFS('Raw Data'!I:I,"STAR HEALTH",'Raw Data'!E:E,"JAIPUR",'Raw Data'!L:L,1)+COUNTIFS('Raw Data'!I:I,"STAR HEALTH",'Raw Data'!E:E,"JAIPUR",'Raw Data'!L:L,2)+COUNTIFS('Raw Data'!I:I,"STAR HEALTH",'Raw Data'!E:E,"JAIPUR",'Raw Data'!L:L,3)+COUNTIFS('Raw Data'!I:I,"STAR HEALTH",'Raw Data'!E:E,"JAIPUR",'Raw Data'!L:L,4)+COUNTIFS('Raw Data'!I:I,"STAR HEALTH",'Raw Data'!E:E,"JAIPUR",'Raw Data'!L:L,5)+COUNTIFS('Raw Data'!I:I,"STAR HEALTH",'Raw Data'!E:E,"JAIPUR",'Raw Data'!L:L,6)</f>
        <v>8</v>
      </c>
      <c r="AG24" s="12">
        <f>COUNTIFS('Raw Data'!I:I,"STAR HEALTH",'Raw Data'!E:E,"JAIPUR",'Raw Data'!L:L,7)+COUNTIFS('Raw Data'!I:I,"STAR HEALTH",'Raw Data'!E:E,"JAIPUR",'Raw Data'!L:L,8)</f>
        <v>6</v>
      </c>
      <c r="AH24" s="12">
        <f>COUNTIFS('Raw Data'!I:I,"STAR HEALTH",'Raw Data'!E:E,"JAIPUR",'Raw Data'!L:L,9)+COUNTIFS('Raw Data'!I:I,"STAR HEALTH",'Raw Data'!E:E,"JAIPUR",'Raw Data'!L:L,10)</f>
        <v>27</v>
      </c>
      <c r="AI24" s="12">
        <f t="shared" ref="AI24" si="66">SUM(AF24:AH24)</f>
        <v>41</v>
      </c>
      <c r="AJ24" s="14">
        <f t="shared" ref="AJ24" si="67">(AH24-AF24)/AI24*100</f>
        <v>46.341463414634148</v>
      </c>
      <c r="AK24" s="12">
        <f>COUNTIFS('Raw Data'!I:I,"STAR HEALTH",'Raw Data'!E:E,"KANPUR",'Raw Data'!L:L,1)+COUNTIFS('Raw Data'!I:I,"STAR HEALTH",'Raw Data'!E:E,"KANPUR",'Raw Data'!L:L,2)+COUNTIFS('Raw Data'!I:I,"STAR HEALTH",'Raw Data'!E:E,"KANPUR",'Raw Data'!L:L,3)+COUNTIFS('Raw Data'!I:I,"STAR HEALTH",'Raw Data'!E:E,"KANPUR",'Raw Data'!L:L,4)+COUNTIFS('Raw Data'!I:I,"STAR HEALTH",'Raw Data'!E:E,"KANPUR",'Raw Data'!L:L,5)+COUNTIFS('Raw Data'!I:I,"STAR HEALTH",'Raw Data'!E:E,"KANPUR",'Raw Data'!L:L,6)</f>
        <v>6</v>
      </c>
      <c r="AL24" s="12">
        <f>COUNTIFS('Raw Data'!I:I,"STAR HEALTH",'Raw Data'!E:E,"KANPUR",'Raw Data'!L:L,7)+COUNTIFS('Raw Data'!I:I,"STAR HEALTH",'Raw Data'!E:E,"KANPUR",'Raw Data'!L:L,8)</f>
        <v>11</v>
      </c>
      <c r="AM24" s="12">
        <f>COUNTIFS('Raw Data'!I:I,"STAR HEALTH",'Raw Data'!E:E,"KANPUR",'Raw Data'!L:L,9)+COUNTIFS('Raw Data'!I:I,"STAR HEALTH",'Raw Data'!E:E,"KANPUR",'Raw Data'!L:L,10)</f>
        <v>24</v>
      </c>
      <c r="AN24" s="12">
        <f t="shared" ref="AN24" si="68">SUM(AK24:AM24)</f>
        <v>41</v>
      </c>
      <c r="AO24" s="14">
        <f t="shared" ref="AO24" si="69">(AM24-AK24)/AN24*100</f>
        <v>43.902439024390247</v>
      </c>
      <c r="AP24" s="12">
        <f>COUNTIFS('Raw Data'!I:I,"STAR HEALTH",'Raw Data'!E:E,"KOLKATA",'Raw Data'!L:L,1)+COUNTIFS('Raw Data'!I:I,"STAR HEALTH",'Raw Data'!E:E,"KOLKATA",'Raw Data'!L:L,2)+COUNTIFS('Raw Data'!I:I,"STAR HEALTH",'Raw Data'!E:E,"KOLKATA",'Raw Data'!L:L,3)+COUNTIFS('Raw Data'!I:I,"STAR HEALTH",'Raw Data'!E:E,"KOLKATA",'Raw Data'!L:L,4)+COUNTIFS('Raw Data'!I:I,"STAR HEALTH",'Raw Data'!E:E,"KOLKATA",'Raw Data'!L:L,5)+COUNTIFS('Raw Data'!I:I,"STAR HEALTH",'Raw Data'!E:E,"KOLKATA",'Raw Data'!L:L,6)</f>
        <v>3</v>
      </c>
      <c r="AQ24" s="12">
        <f>COUNTIFS('Raw Data'!I:I,"STAR HEALTH",'Raw Data'!E:E,"KOLKATA",'Raw Data'!L:L,7)+COUNTIFS('Raw Data'!I:I,"STAR HEALTH",'Raw Data'!E:E,"KOLKATA",'Raw Data'!L:L,8)</f>
        <v>13</v>
      </c>
      <c r="AR24" s="12">
        <f>COUNTIFS('Raw Data'!I:I,"STAR HEALTH",'Raw Data'!E:E,"KOLKATA",'Raw Data'!L:L,9)+COUNTIFS('Raw Data'!I:I,"STAR HEALTH",'Raw Data'!E:E,"KOLKATA",'Raw Data'!L:L,10)</f>
        <v>25</v>
      </c>
      <c r="AS24" s="12">
        <f t="shared" ref="AS24" si="70">SUM(AP24:AR24)</f>
        <v>41</v>
      </c>
      <c r="AT24" s="14">
        <f t="shared" ref="AT24" si="71">(AR24-AP24)/AS24*100</f>
        <v>53.658536585365859</v>
      </c>
      <c r="AU24" s="12">
        <f>COUNTIFS('Raw Data'!I:I,"STAR HEALTH",'Raw Data'!E:E,"LUDHIANA",'Raw Data'!L:L,1)+COUNTIFS('Raw Data'!I:I,"STAR HEALTH",'Raw Data'!E:E,"LUDHIANA",'Raw Data'!L:L,2)+COUNTIFS('Raw Data'!I:I,"STAR HEALTH",'Raw Data'!E:E,"LUDHIANA",'Raw Data'!L:L,3)+COUNTIFS('Raw Data'!I:I,"STAR HEALTH",'Raw Data'!E:E,"LUDHIANA",'Raw Data'!L:L,4)+COUNTIFS('Raw Data'!I:I,"STAR HEALTH",'Raw Data'!E:E,"LUDHIANA",'Raw Data'!L:L,5)+COUNTIFS('Raw Data'!I:I,"STAR HEALTH",'Raw Data'!E:E,"LUDHIANA",'Raw Data'!L:L,6)</f>
        <v>4</v>
      </c>
      <c r="AV24" s="12">
        <f>COUNTIFS('Raw Data'!I:I,"STAR HEALTH",'Raw Data'!E:E,"LUDHIANA",'Raw Data'!L:L,7)+COUNTIFS('Raw Data'!I:I,"STAR HEALTH",'Raw Data'!E:E,"LUDHIANA",'Raw Data'!L:L,8)</f>
        <v>7</v>
      </c>
      <c r="AW24" s="12">
        <f>COUNTIFS('Raw Data'!I:I,"STAR HEALTH",'Raw Data'!E:E,"LUDHIANA",'Raw Data'!L:L,9)+COUNTIFS('Raw Data'!I:I,"STAR HEALTH",'Raw Data'!E:E,"LUDHIANA",'Raw Data'!L:L,10)</f>
        <v>30</v>
      </c>
      <c r="AX24" s="12">
        <f t="shared" ref="AX24" si="72">SUM(AU24:AW24)</f>
        <v>41</v>
      </c>
      <c r="AY24" s="14">
        <f t="shared" ref="AY24" si="73">(AW24-AU24)/AX24*100</f>
        <v>63.414634146341463</v>
      </c>
      <c r="AZ24" s="12">
        <f>COUNTIFS('Raw Data'!I:I,"STAR HEALTH",'Raw Data'!E:E,"MUMBAI",'Raw Data'!L:L,1)+COUNTIFS('Raw Data'!I:I,"STAR HEALTH",'Raw Data'!E:E,"MUMBAI",'Raw Data'!L:L,2)+COUNTIFS('Raw Data'!I:I,"STAR HEALTH",'Raw Data'!E:E,"MUMBAI",'Raw Data'!L:L,3)+COUNTIFS('Raw Data'!I:I,"STAR HEALTH",'Raw Data'!E:E,"MUMBAI",'Raw Data'!L:L,4)+COUNTIFS('Raw Data'!I:I,"STAR HEALTH",'Raw Data'!E:E,"MUMBAI",'Raw Data'!L:L,5)+COUNTIFS('Raw Data'!I:I,"STAR HEALTH",'Raw Data'!E:E,"MUMBAI",'Raw Data'!L:L,6)</f>
        <v>3</v>
      </c>
      <c r="BA24" s="12">
        <f>COUNTIFS('Raw Data'!I:I,"STAR HEALTH",'Raw Data'!E:E,"MUMBAI",'Raw Data'!L:L,7)+COUNTIFS('Raw Data'!I:I,"STAR HEALTH",'Raw Data'!E:E,"MUMBAI",'Raw Data'!L:L,8)</f>
        <v>7</v>
      </c>
      <c r="BB24" s="12">
        <f>COUNTIFS('Raw Data'!I:I,"STAR HEALTH",'Raw Data'!E:E,"MUMBAI",'Raw Data'!L:L,9)+COUNTIFS('Raw Data'!I:I,"STAR HEALTH",'Raw Data'!E:E,"MUMBAI",'Raw Data'!L:L,10)</f>
        <v>31</v>
      </c>
      <c r="BC24" s="12">
        <f t="shared" ref="BC24" si="74">SUM(AZ24:BB24)</f>
        <v>41</v>
      </c>
      <c r="BD24" s="14">
        <f t="shared" ref="BD24" si="75">(BB24-AZ24)/BC24*100</f>
        <v>68.292682926829272</v>
      </c>
      <c r="BE24" s="12">
        <f>COUNTIFS('Raw Data'!I:I,"STAR HEALTH",'Raw Data'!E:E,"PUNE",'Raw Data'!L:L,1)+COUNTIFS('Raw Data'!I:I,"STAR HEALTH",'Raw Data'!E:E,"PUNE",'Raw Data'!L:L,2)+COUNTIFS('Raw Data'!I:I,"STAR HEALTH",'Raw Data'!E:E,"PUNE",'Raw Data'!L:L,3)+COUNTIFS('Raw Data'!I:I,"STAR HEALTH",'Raw Data'!E:E,"PUNE",'Raw Data'!L:L,4)+COUNTIFS('Raw Data'!I:I,"STAR HEALTH",'Raw Data'!E:E,"PUNE",'Raw Data'!L:L,5)+COUNTIFS('Raw Data'!I:I,"STAR HEALTH",'Raw Data'!E:E,"PUNE",'Raw Data'!L:L,6)</f>
        <v>3</v>
      </c>
      <c r="BF24" s="12">
        <f>COUNTIFS('Raw Data'!I:I,"STAR HEALTH",'Raw Data'!E:E,"PUNE",'Raw Data'!L:L,7)+COUNTIFS('Raw Data'!I:I,"STAR HEALTH",'Raw Data'!E:E,"PUNE",'Raw Data'!L:L,8)</f>
        <v>5</v>
      </c>
      <c r="BG24" s="12">
        <f>COUNTIFS('Raw Data'!I:I,"STAR HEALTH",'Raw Data'!E:E,"PUNE",'Raw Data'!L:L,9)+COUNTIFS('Raw Data'!I:I,"STAR HEALTH",'Raw Data'!E:E,"PUNE",'Raw Data'!L:L,10)</f>
        <v>33</v>
      </c>
      <c r="BH24" s="12">
        <f t="shared" ref="BH24" si="76">SUM(BE24:BG24)</f>
        <v>41</v>
      </c>
      <c r="BI24" s="14">
        <f t="shared" ref="BI24" si="77">(BG24-BE24)/BH24*100</f>
        <v>73.170731707317074</v>
      </c>
      <c r="BJ24" s="12"/>
    </row>
    <row r="25" spans="1:62" x14ac:dyDescent="0.35">
      <c r="A25" s="8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</row>
    <row r="26" spans="1:62" x14ac:dyDescent="0.35">
      <c r="A26" s="17" t="s">
        <v>218</v>
      </c>
      <c r="B26" s="25" t="s">
        <v>229</v>
      </c>
      <c r="C26" s="25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</row>
    <row r="27" spans="1:62" x14ac:dyDescent="0.35">
      <c r="R27" s="19" t="s">
        <v>228</v>
      </c>
    </row>
    <row r="28" spans="1:62" s="12" customFormat="1" x14ac:dyDescent="0.35">
      <c r="A28" s="13"/>
      <c r="B28" s="13">
        <v>1</v>
      </c>
      <c r="C28" s="13">
        <v>2</v>
      </c>
      <c r="D28" s="13">
        <v>3</v>
      </c>
      <c r="E28" s="13">
        <v>4</v>
      </c>
      <c r="F28" s="13">
        <v>5</v>
      </c>
      <c r="G28" s="13">
        <v>6</v>
      </c>
      <c r="H28" s="13">
        <v>7</v>
      </c>
      <c r="I28" s="13">
        <v>8</v>
      </c>
      <c r="J28" s="13">
        <v>9</v>
      </c>
      <c r="K28" s="13">
        <v>10</v>
      </c>
      <c r="L28" s="12" t="s">
        <v>210</v>
      </c>
      <c r="M28" s="12" t="s">
        <v>211</v>
      </c>
      <c r="N28" s="12" t="s">
        <v>212</v>
      </c>
      <c r="O28" s="12" t="s">
        <v>213</v>
      </c>
      <c r="R28" s="19"/>
    </row>
    <row r="29" spans="1:62" x14ac:dyDescent="0.35">
      <c r="A29" s="8" t="s">
        <v>206</v>
      </c>
      <c r="B29" s="12">
        <f>COUNTIFS('Raw Data'!I:I,"ADITYA BIRLA HEALTH",'Raw Data'!P:P,1)</f>
        <v>0</v>
      </c>
      <c r="C29" s="12">
        <f>COUNTIFS('Raw Data'!I:I,"ADITYA BIRLA HEALTH",'Raw Data'!P:P,2)</f>
        <v>1</v>
      </c>
      <c r="D29" s="12">
        <f>COUNTIFS('Raw Data'!I:I,"ADITYA BIRLA HEALTH",'Raw Data'!P:P,3)</f>
        <v>1</v>
      </c>
      <c r="E29" s="12">
        <f>COUNTIFS('Raw Data'!I:I,"ADITYA BIRLA HEALTH",'Raw Data'!P:P,4)</f>
        <v>0</v>
      </c>
      <c r="F29" s="12">
        <f>COUNTIFS('Raw Data'!I:I,"ADITYA BIRLA HEALTH",'Raw Data'!P:P,5)</f>
        <v>2</v>
      </c>
      <c r="G29" s="12">
        <f>COUNTIFS('Raw Data'!I:I,"ADITYA BIRLA HEALTH",'Raw Data'!P:P,6)</f>
        <v>10</v>
      </c>
      <c r="H29" s="12">
        <f>COUNTIFS('Raw Data'!I:I,"ADITYA BIRLA HEALTH",'Raw Data'!P:P,7)</f>
        <v>11</v>
      </c>
      <c r="I29" s="12">
        <f>COUNTIFS('Raw Data'!I:I,"ADITYA BIRLA HEALTH",'Raw Data'!P:P,8)</f>
        <v>11</v>
      </c>
      <c r="J29" s="12">
        <f>COUNTIFS('Raw Data'!I:I,"ADITYA BIRLA HEALTH",'Raw Data'!P:P,9)</f>
        <v>27</v>
      </c>
      <c r="K29" s="12">
        <f>COUNTIFS('Raw Data'!I:I,"ADITYA BIRLA HEALTH",'Raw Data'!P:P,10)</f>
        <v>28</v>
      </c>
      <c r="L29" s="14">
        <f>SUM(B29:G29)/P29*100</f>
        <v>15.384615384615385</v>
      </c>
      <c r="M29" s="14">
        <f>SUM(H29:I29)/P29*100</f>
        <v>24.175824175824175</v>
      </c>
      <c r="N29" s="14">
        <f>SUM(J29:K29)/P29*100</f>
        <v>60.439560439560438</v>
      </c>
      <c r="O29" s="15">
        <f>N29-L29</f>
        <v>45.054945054945051</v>
      </c>
      <c r="P29" s="12">
        <f>SUM(B29:K29)</f>
        <v>91</v>
      </c>
      <c r="Q29" s="12">
        <f>SUM(L29:N29)</f>
        <v>100</v>
      </c>
      <c r="R29" s="19">
        <v>49</v>
      </c>
    </row>
    <row r="30" spans="1:62" x14ac:dyDescent="0.35">
      <c r="A30" s="8" t="s">
        <v>203</v>
      </c>
      <c r="B30" s="12">
        <f>COUNTIFS('Raw Data'!I:I,"BAGIC",'Raw Data'!P:P,1)</f>
        <v>0</v>
      </c>
      <c r="C30" s="12">
        <f>COUNTIFS('Raw Data'!I:I,"BAGIC",'Raw Data'!P:P,2)</f>
        <v>1</v>
      </c>
      <c r="D30" s="12">
        <f>COUNTIFS('Raw Data'!I:I,"BAGIC",'Raw Data'!P:P,3)</f>
        <v>0</v>
      </c>
      <c r="E30" s="12">
        <f>COUNTIFS('Raw Data'!I:I,"BAGIC",'Raw Data'!P:P,4)</f>
        <v>2</v>
      </c>
      <c r="F30" s="12">
        <f>COUNTIFS('Raw Data'!I:I,"BAGIC",'Raw Data'!P:P,5)</f>
        <v>1</v>
      </c>
      <c r="G30" s="12">
        <f>COUNTIFS('Raw Data'!I:I,"BAGIC",'Raw Data'!P:P,6)</f>
        <v>2</v>
      </c>
      <c r="H30" s="12">
        <f>COUNTIFS('Raw Data'!I:I,"BAGIC",'Raw Data'!P:P,7)</f>
        <v>4</v>
      </c>
      <c r="I30" s="12">
        <f>COUNTIFS('Raw Data'!I:I,"BAGIC",'Raw Data'!P:P,8)</f>
        <v>6</v>
      </c>
      <c r="J30" s="12">
        <f>COUNTIFS('Raw Data'!I:I,"BAGIC",'Raw Data'!P:P,9)</f>
        <v>23</v>
      </c>
      <c r="K30" s="12">
        <f>COUNTIFS('Raw Data'!I:I,"BAGIC",'Raw Data'!P:P,10)</f>
        <v>48</v>
      </c>
      <c r="L30" s="14">
        <f t="shared" ref="L30:L36" si="78">SUM(B30:G30)/P30*100</f>
        <v>6.8965517241379306</v>
      </c>
      <c r="M30" s="14">
        <f t="shared" ref="M30:M36" si="79">SUM(H30:I30)/P30*100</f>
        <v>11.494252873563218</v>
      </c>
      <c r="N30" s="14">
        <f t="shared" ref="N30:N36" si="80">SUM(J30:K30)/P30*100</f>
        <v>81.609195402298852</v>
      </c>
      <c r="O30" s="15">
        <f t="shared" ref="O30:O36" si="81">N30-L30</f>
        <v>74.712643678160916</v>
      </c>
      <c r="P30" s="12">
        <f t="shared" ref="P30:P36" si="82">SUM(B30:K30)</f>
        <v>87</v>
      </c>
      <c r="Q30" s="12">
        <f t="shared" ref="Q30:Q36" si="83">SUM(L30:N30)</f>
        <v>100</v>
      </c>
      <c r="R30" s="19">
        <v>77</v>
      </c>
    </row>
    <row r="31" spans="1:62" x14ac:dyDescent="0.35">
      <c r="A31" s="8" t="s">
        <v>207</v>
      </c>
      <c r="B31" s="12">
        <f>COUNTIFS('Raw Data'!I:I,"CARE HEALTH",'Raw Data'!P:P,1)</f>
        <v>1</v>
      </c>
      <c r="C31" s="12">
        <f>COUNTIFS('Raw Data'!I:I,"CARE HEALTH",'Raw Data'!P:P,2)</f>
        <v>0</v>
      </c>
      <c r="D31" s="12">
        <f>COUNTIFS('Raw Data'!I:I,"CARE HEALTH",'Raw Data'!P:P,3)</f>
        <v>3</v>
      </c>
      <c r="E31" s="12">
        <f>COUNTIFS('Raw Data'!I:I,"CARE HEALTH",'Raw Data'!P:P,4)</f>
        <v>1</v>
      </c>
      <c r="F31" s="12">
        <f>COUNTIFS('Raw Data'!I:I,"CARE HEALTH",'Raw Data'!P:P,5)</f>
        <v>4</v>
      </c>
      <c r="G31" s="12">
        <f>COUNTIFS('Raw Data'!I:I,"CARE HEALTH",'Raw Data'!P:P,6)</f>
        <v>5</v>
      </c>
      <c r="H31" s="12">
        <f>COUNTIFS('Raw Data'!I:I,"CARE HEALTH",'Raw Data'!P:P,7)</f>
        <v>11</v>
      </c>
      <c r="I31" s="12">
        <f>COUNTIFS('Raw Data'!I:I,"CARE HEALTH",'Raw Data'!P:P,8)</f>
        <v>11</v>
      </c>
      <c r="J31" s="12">
        <f>COUNTIFS('Raw Data'!I:I,"CARE HEALTH",'Raw Data'!P:P,9)</f>
        <v>16</v>
      </c>
      <c r="K31" s="12">
        <f>COUNTIFS('Raw Data'!I:I,"CARE HEALTH",'Raw Data'!P:P,10)</f>
        <v>28</v>
      </c>
      <c r="L31" s="14">
        <f t="shared" si="78"/>
        <v>17.5</v>
      </c>
      <c r="M31" s="14">
        <f t="shared" si="79"/>
        <v>27.500000000000004</v>
      </c>
      <c r="N31" s="14">
        <f t="shared" si="80"/>
        <v>55.000000000000007</v>
      </c>
      <c r="O31" s="15">
        <f t="shared" si="81"/>
        <v>37.500000000000007</v>
      </c>
      <c r="P31" s="12">
        <f t="shared" si="82"/>
        <v>80</v>
      </c>
      <c r="Q31" s="12">
        <f t="shared" si="83"/>
        <v>100</v>
      </c>
      <c r="R31" s="19">
        <v>43</v>
      </c>
    </row>
    <row r="32" spans="1:62" x14ac:dyDescent="0.35">
      <c r="A32" s="8" t="s">
        <v>201</v>
      </c>
      <c r="B32" s="12">
        <f>COUNTIFS('Raw Data'!I:I,"HDFC ERGO",'Raw Data'!P:P,1)</f>
        <v>1</v>
      </c>
      <c r="C32" s="12">
        <f>COUNTIFS('Raw Data'!I:I,"HDFC ERGO",'Raw Data'!P:P,2)</f>
        <v>0</v>
      </c>
      <c r="D32" s="12">
        <f>COUNTIFS('Raw Data'!I:I,"HDFC ERGO",'Raw Data'!P:P,3)</f>
        <v>1</v>
      </c>
      <c r="E32" s="12">
        <f>COUNTIFS('Raw Data'!I:I,"HDFC ERGO",'Raw Data'!P:P,4)</f>
        <v>2</v>
      </c>
      <c r="F32" s="12">
        <f>COUNTIFS('Raw Data'!I:I,"HDFC ERGO",'Raw Data'!P:P,5)</f>
        <v>3</v>
      </c>
      <c r="G32" s="12">
        <f>COUNTIFS('Raw Data'!I:I,"HDFC ERGO",'Raw Data'!P:P,6)</f>
        <v>5</v>
      </c>
      <c r="H32" s="12">
        <f>COUNTIFS('Raw Data'!I:I,"HDFC ERGO",'Raw Data'!P:P,7)</f>
        <v>6</v>
      </c>
      <c r="I32" s="12">
        <f>COUNTIFS('Raw Data'!I:I,"HDFC ERGO",'Raw Data'!P:P,8)</f>
        <v>6</v>
      </c>
      <c r="J32" s="12">
        <f>COUNTIFS('Raw Data'!I:I,"HDFC ERGO",'Raw Data'!P:P,9)</f>
        <v>31</v>
      </c>
      <c r="K32" s="12">
        <f>COUNTIFS('Raw Data'!I:I,"HDFC ERGO",'Raw Data'!P:P,10)</f>
        <v>25</v>
      </c>
      <c r="L32" s="14">
        <f t="shared" si="78"/>
        <v>15</v>
      </c>
      <c r="M32" s="14">
        <f t="shared" si="79"/>
        <v>15</v>
      </c>
      <c r="N32" s="14">
        <f t="shared" si="80"/>
        <v>70</v>
      </c>
      <c r="O32" s="15">
        <f t="shared" si="81"/>
        <v>55</v>
      </c>
      <c r="P32" s="12">
        <f t="shared" si="82"/>
        <v>80</v>
      </c>
      <c r="Q32" s="12">
        <f t="shared" si="83"/>
        <v>100</v>
      </c>
      <c r="R32" s="19">
        <v>58</v>
      </c>
    </row>
    <row r="33" spans="1:61" x14ac:dyDescent="0.35">
      <c r="A33" s="8" t="s">
        <v>197</v>
      </c>
      <c r="B33" s="12">
        <f>COUNTIFS('Raw Data'!I:I,"ICICI LOMBARD",'Raw Data'!P:P,1)</f>
        <v>0</v>
      </c>
      <c r="C33" s="12">
        <f>COUNTIFS('Raw Data'!I:I,"ICICI LOMBARD",'Raw Data'!P:P,2)</f>
        <v>0</v>
      </c>
      <c r="D33" s="12">
        <f>COUNTIFS('Raw Data'!I:I,"ICICI LOMBARD",'Raw Data'!P:P,3)</f>
        <v>0</v>
      </c>
      <c r="E33" s="12">
        <f>COUNTIFS('Raw Data'!I:I,"ICICI LOMBARD",'Raw Data'!P:P,4)</f>
        <v>2</v>
      </c>
      <c r="F33" s="12">
        <f>COUNTIFS('Raw Data'!I:I,"ICICI LOMBARD",'Raw Data'!P:P,5)</f>
        <v>3</v>
      </c>
      <c r="G33" s="12">
        <f>COUNTIFS('Raw Data'!I:I,"ICICI LOMBARD",'Raw Data'!P:P,6)</f>
        <v>2</v>
      </c>
      <c r="H33" s="12">
        <f>COUNTIFS('Raw Data'!I:I,"ICICI LOMBARD",'Raw Data'!P:P,7)</f>
        <v>9</v>
      </c>
      <c r="I33" s="12">
        <f>COUNTIFS('Raw Data'!I:I,"ICICI LOMBARD",'Raw Data'!P:P,8)</f>
        <v>9</v>
      </c>
      <c r="J33" s="12">
        <f>COUNTIFS('Raw Data'!I:I,"ICICI LOMBARD",'Raw Data'!P:P,9)</f>
        <v>31</v>
      </c>
      <c r="K33" s="12">
        <f>COUNTIFS('Raw Data'!I:I,"ICICI LOMBARD",'Raw Data'!P:P,10)</f>
        <v>25</v>
      </c>
      <c r="L33" s="14">
        <f t="shared" si="78"/>
        <v>8.6419753086419746</v>
      </c>
      <c r="M33" s="14">
        <f t="shared" si="79"/>
        <v>22.222222222222221</v>
      </c>
      <c r="N33" s="14">
        <f t="shared" si="80"/>
        <v>69.135802469135797</v>
      </c>
      <c r="O33" s="15">
        <f t="shared" si="81"/>
        <v>60.493827160493822</v>
      </c>
      <c r="P33" s="12">
        <f t="shared" si="82"/>
        <v>81</v>
      </c>
      <c r="Q33" s="12">
        <f t="shared" si="83"/>
        <v>100</v>
      </c>
      <c r="R33" s="19">
        <v>55</v>
      </c>
    </row>
    <row r="34" spans="1:61" x14ac:dyDescent="0.35">
      <c r="A34" s="8" t="s">
        <v>199</v>
      </c>
      <c r="B34" s="12">
        <f>COUNTIFS('Raw Data'!I:I,"NEW INDIA ASSURANCE",'Raw Data'!P:P,1)</f>
        <v>0</v>
      </c>
      <c r="C34" s="12">
        <f>COUNTIFS('Raw Data'!I:I,"NEW INDIA ASSURANCE",'Raw Data'!P:P,2)</f>
        <v>0</v>
      </c>
      <c r="D34" s="12">
        <f>COUNTIFS('Raw Data'!I:I,"NEW INDIA ASSURANCE",'Raw Data'!P:P,3)</f>
        <v>2</v>
      </c>
      <c r="E34" s="12">
        <f>COUNTIFS('Raw Data'!I:I,"NEW INDIA ASSURANCE",'Raw Data'!P:P,4)</f>
        <v>3</v>
      </c>
      <c r="F34" s="12">
        <f>COUNTIFS('Raw Data'!I:I,"NEW INDIA ASSURANCE",'Raw Data'!P:P,5)</f>
        <v>2</v>
      </c>
      <c r="G34" s="12">
        <f>COUNTIFS('Raw Data'!I:I,"NEW INDIA ASSURANCE",'Raw Data'!P:P,6)</f>
        <v>4</v>
      </c>
      <c r="H34" s="12">
        <f>COUNTIFS('Raw Data'!I:I,"NEW INDIA ASSURANCE",'Raw Data'!P:P,7)</f>
        <v>7</v>
      </c>
      <c r="I34" s="12">
        <f>COUNTIFS('Raw Data'!I:I,"NEW INDIA ASSURANCE",'Raw Data'!P:P,8)</f>
        <v>10</v>
      </c>
      <c r="J34" s="12">
        <f>COUNTIFS('Raw Data'!I:I,"NEW INDIA ASSURANCE",'Raw Data'!P:P,9)</f>
        <v>36</v>
      </c>
      <c r="K34" s="12">
        <f>COUNTIFS('Raw Data'!I:I,"NEW INDIA ASSURANCE",'Raw Data'!P:P,10)</f>
        <v>23</v>
      </c>
      <c r="L34" s="14">
        <f t="shared" si="78"/>
        <v>12.643678160919542</v>
      </c>
      <c r="M34" s="14">
        <f t="shared" si="79"/>
        <v>19.540229885057471</v>
      </c>
      <c r="N34" s="14">
        <f t="shared" si="80"/>
        <v>67.81609195402298</v>
      </c>
      <c r="O34" s="15">
        <f t="shared" si="81"/>
        <v>55.172413793103438</v>
      </c>
      <c r="P34" s="12">
        <f t="shared" si="82"/>
        <v>87</v>
      </c>
      <c r="Q34" s="12">
        <f t="shared" si="83"/>
        <v>100</v>
      </c>
      <c r="R34" s="19">
        <v>43</v>
      </c>
    </row>
    <row r="35" spans="1:61" x14ac:dyDescent="0.35">
      <c r="A35" s="8" t="s">
        <v>209</v>
      </c>
      <c r="B35" s="12">
        <f>COUNTIFS('Raw Data'!I:I,"NIVA BUPA",'Raw Data'!P:P,1)</f>
        <v>0</v>
      </c>
      <c r="C35" s="12">
        <f>COUNTIFS('Raw Data'!I:I,"NIVA BUPA",'Raw Data'!P:P,2)</f>
        <v>0</v>
      </c>
      <c r="D35" s="12">
        <f>COUNTIFS('Raw Data'!I:I,"NIVA BUPA",'Raw Data'!P:P,3)</f>
        <v>1</v>
      </c>
      <c r="E35" s="12">
        <f>COUNTIFS('Raw Data'!I:I,"NIVA BUPA",'Raw Data'!P:P,4)</f>
        <v>4</v>
      </c>
      <c r="F35" s="12">
        <f>COUNTIFS('Raw Data'!I:I,"NIVA BUPA",'Raw Data'!P:P,5)</f>
        <v>0</v>
      </c>
      <c r="G35" s="12">
        <f>COUNTIFS('Raw Data'!I:I,"NIVA BUPA",'Raw Data'!P:P,6)</f>
        <v>2</v>
      </c>
      <c r="H35" s="12">
        <f>COUNTIFS('Raw Data'!I:I,"NIVA BUPA",'Raw Data'!P:P,7)</f>
        <v>5</v>
      </c>
      <c r="I35" s="12">
        <f>COUNTIFS('Raw Data'!I:I,"NIVA BUPA",'Raw Data'!P:P,8)</f>
        <v>13</v>
      </c>
      <c r="J35" s="12">
        <f>COUNTIFS('Raw Data'!I:I,"NIVA BUPA",'Raw Data'!P:P,9)</f>
        <v>35</v>
      </c>
      <c r="K35" s="12">
        <f>COUNTIFS('Raw Data'!I:I,"NIVA BUPA",'Raw Data'!P:P,10)</f>
        <v>28</v>
      </c>
      <c r="L35" s="14">
        <f t="shared" si="78"/>
        <v>7.9545454545454541</v>
      </c>
      <c r="M35" s="14">
        <f t="shared" si="79"/>
        <v>20.454545454545457</v>
      </c>
      <c r="N35" s="14">
        <f t="shared" si="80"/>
        <v>71.590909090909093</v>
      </c>
      <c r="O35" s="15">
        <f t="shared" si="81"/>
        <v>63.63636363636364</v>
      </c>
      <c r="P35" s="12">
        <f t="shared" si="82"/>
        <v>88</v>
      </c>
      <c r="Q35" s="12">
        <f t="shared" si="83"/>
        <v>100</v>
      </c>
      <c r="R35" s="19">
        <v>67</v>
      </c>
    </row>
    <row r="36" spans="1:61" x14ac:dyDescent="0.35">
      <c r="A36" s="8" t="s">
        <v>205</v>
      </c>
      <c r="B36" s="12">
        <f>COUNTIFS('Raw Data'!I:I,"STAR HEALTH",'Raw Data'!P:P,1)</f>
        <v>0</v>
      </c>
      <c r="C36" s="12">
        <f>COUNTIFS('Raw Data'!I:I,"STAR HEALTH",'Raw Data'!P:P,2)</f>
        <v>0</v>
      </c>
      <c r="D36" s="12">
        <f>COUNTIFS('Raw Data'!I:I,"STAR HEALTH",'Raw Data'!P:P,3)</f>
        <v>1</v>
      </c>
      <c r="E36" s="12">
        <f>COUNTIFS('Raw Data'!I:I,"STAR HEALTH",'Raw Data'!P:P,4)</f>
        <v>2</v>
      </c>
      <c r="F36" s="12">
        <f>COUNTIFS('Raw Data'!I:I,"STAR HEALTH",'Raw Data'!P:P,5)</f>
        <v>1</v>
      </c>
      <c r="G36" s="12">
        <f>COUNTIFS('Raw Data'!I:I,"STAR HEALTH",'Raw Data'!P:P,6)</f>
        <v>3</v>
      </c>
      <c r="H36" s="12">
        <f>COUNTIFS('Raw Data'!I:I,"STAR HEALTH",'Raw Data'!P:P,7)</f>
        <v>9</v>
      </c>
      <c r="I36" s="12">
        <f>COUNTIFS('Raw Data'!I:I,"STAR HEALTH",'Raw Data'!P:P,8)</f>
        <v>5</v>
      </c>
      <c r="J36" s="12">
        <f>COUNTIFS('Raw Data'!I:I,"STAR HEALTH",'Raw Data'!P:P,9)</f>
        <v>30</v>
      </c>
      <c r="K36" s="12">
        <f>COUNTIFS('Raw Data'!I:I,"STAR HEALTH",'Raw Data'!P:P,10)</f>
        <v>44</v>
      </c>
      <c r="L36" s="14">
        <f t="shared" si="78"/>
        <v>7.3684210526315779</v>
      </c>
      <c r="M36" s="14">
        <f t="shared" si="79"/>
        <v>14.736842105263156</v>
      </c>
      <c r="N36" s="14">
        <f t="shared" si="80"/>
        <v>77.89473684210526</v>
      </c>
      <c r="O36" s="15">
        <f t="shared" si="81"/>
        <v>70.526315789473685</v>
      </c>
      <c r="P36" s="12">
        <f t="shared" si="82"/>
        <v>95</v>
      </c>
      <c r="Q36" s="12">
        <f t="shared" si="83"/>
        <v>100</v>
      </c>
      <c r="R36" s="19">
        <v>72</v>
      </c>
    </row>
    <row r="39" spans="1:61" x14ac:dyDescent="0.35">
      <c r="A39" s="8"/>
      <c r="B39" s="26" t="s">
        <v>76</v>
      </c>
      <c r="C39" s="26"/>
      <c r="D39" s="26"/>
      <c r="E39" s="26"/>
      <c r="F39" s="26"/>
      <c r="G39" s="26" t="s">
        <v>77</v>
      </c>
      <c r="H39" s="26"/>
      <c r="I39" s="26"/>
      <c r="J39" s="26"/>
      <c r="K39" s="26"/>
      <c r="L39" s="26" t="s">
        <v>79</v>
      </c>
      <c r="M39" s="26"/>
      <c r="N39" s="26"/>
      <c r="O39" s="26"/>
      <c r="P39" s="26"/>
      <c r="Q39" s="26" t="s">
        <v>86</v>
      </c>
      <c r="R39" s="26"/>
      <c r="S39" s="26"/>
      <c r="T39" s="26"/>
      <c r="U39" s="26"/>
      <c r="V39" s="26" t="s">
        <v>80</v>
      </c>
      <c r="W39" s="26"/>
      <c r="X39" s="26"/>
      <c r="Y39" s="26"/>
      <c r="Z39" s="26"/>
      <c r="AA39" s="26" t="s">
        <v>83</v>
      </c>
      <c r="AB39" s="26"/>
      <c r="AC39" s="26"/>
      <c r="AD39" s="26"/>
      <c r="AE39" s="26"/>
      <c r="AF39" s="26" t="s">
        <v>84</v>
      </c>
      <c r="AG39" s="26"/>
      <c r="AH39" s="26"/>
      <c r="AI39" s="26"/>
      <c r="AJ39" s="26"/>
      <c r="AK39" s="26" t="s">
        <v>82</v>
      </c>
      <c r="AL39" s="26"/>
      <c r="AM39" s="26"/>
      <c r="AN39" s="26"/>
      <c r="AO39" s="26"/>
      <c r="AP39" s="26" t="s">
        <v>78</v>
      </c>
      <c r="AQ39" s="26"/>
      <c r="AR39" s="26"/>
      <c r="AS39" s="26"/>
      <c r="AT39" s="26"/>
      <c r="AU39" s="26" t="s">
        <v>85</v>
      </c>
      <c r="AV39" s="26"/>
      <c r="AW39" s="26"/>
      <c r="AX39" s="26"/>
      <c r="AY39" s="26"/>
      <c r="AZ39" s="26" t="s">
        <v>81</v>
      </c>
      <c r="BA39" s="26"/>
      <c r="BB39" s="26"/>
      <c r="BC39" s="26"/>
      <c r="BD39" s="26"/>
      <c r="BE39" s="26" t="s">
        <v>75</v>
      </c>
      <c r="BF39" s="26"/>
      <c r="BG39" s="26"/>
      <c r="BH39" s="26"/>
      <c r="BI39" s="26"/>
    </row>
    <row r="40" spans="1:61" x14ac:dyDescent="0.35">
      <c r="B40" s="13" t="s">
        <v>210</v>
      </c>
      <c r="C40" s="13" t="s">
        <v>225</v>
      </c>
      <c r="D40" s="13" t="s">
        <v>226</v>
      </c>
      <c r="E40" s="13" t="s">
        <v>227</v>
      </c>
      <c r="F40" s="13" t="s">
        <v>213</v>
      </c>
      <c r="G40" s="13" t="s">
        <v>210</v>
      </c>
      <c r="H40" s="13" t="s">
        <v>225</v>
      </c>
      <c r="I40" s="13" t="s">
        <v>226</v>
      </c>
      <c r="J40" s="13" t="s">
        <v>227</v>
      </c>
      <c r="K40" s="13" t="s">
        <v>213</v>
      </c>
      <c r="L40" s="13" t="s">
        <v>210</v>
      </c>
      <c r="M40" s="13" t="s">
        <v>225</v>
      </c>
      <c r="N40" s="13" t="s">
        <v>226</v>
      </c>
      <c r="O40" s="13" t="s">
        <v>227</v>
      </c>
      <c r="P40" s="13" t="s">
        <v>213</v>
      </c>
      <c r="Q40" s="13" t="s">
        <v>210</v>
      </c>
      <c r="R40" s="13" t="s">
        <v>225</v>
      </c>
      <c r="S40" s="13" t="s">
        <v>226</v>
      </c>
      <c r="T40" s="13" t="s">
        <v>227</v>
      </c>
      <c r="U40" s="13" t="s">
        <v>213</v>
      </c>
      <c r="V40" s="13" t="s">
        <v>210</v>
      </c>
      <c r="W40" s="13" t="s">
        <v>225</v>
      </c>
      <c r="X40" s="13" t="s">
        <v>226</v>
      </c>
      <c r="Y40" s="13" t="s">
        <v>227</v>
      </c>
      <c r="Z40" s="13" t="s">
        <v>213</v>
      </c>
      <c r="AA40" s="13" t="s">
        <v>210</v>
      </c>
      <c r="AB40" s="13" t="s">
        <v>225</v>
      </c>
      <c r="AC40" s="13" t="s">
        <v>226</v>
      </c>
      <c r="AD40" s="13" t="s">
        <v>227</v>
      </c>
      <c r="AE40" s="13" t="s">
        <v>213</v>
      </c>
      <c r="AF40" s="13" t="s">
        <v>210</v>
      </c>
      <c r="AG40" s="13" t="s">
        <v>225</v>
      </c>
      <c r="AH40" s="13" t="s">
        <v>226</v>
      </c>
      <c r="AI40" s="13" t="s">
        <v>227</v>
      </c>
      <c r="AJ40" s="13" t="s">
        <v>213</v>
      </c>
      <c r="AK40" s="13" t="s">
        <v>210</v>
      </c>
      <c r="AL40" s="13" t="s">
        <v>225</v>
      </c>
      <c r="AM40" s="13" t="s">
        <v>226</v>
      </c>
      <c r="AN40" s="13" t="s">
        <v>227</v>
      </c>
      <c r="AO40" s="13" t="s">
        <v>213</v>
      </c>
      <c r="AP40" s="13" t="s">
        <v>210</v>
      </c>
      <c r="AQ40" s="13" t="s">
        <v>225</v>
      </c>
      <c r="AR40" s="13" t="s">
        <v>226</v>
      </c>
      <c r="AS40" s="13" t="s">
        <v>227</v>
      </c>
      <c r="AT40" s="13" t="s">
        <v>213</v>
      </c>
      <c r="AU40" s="13" t="s">
        <v>210</v>
      </c>
      <c r="AV40" s="13" t="s">
        <v>225</v>
      </c>
      <c r="AW40" s="13" t="s">
        <v>226</v>
      </c>
      <c r="AX40" s="13" t="s">
        <v>227</v>
      </c>
      <c r="AY40" s="13" t="s">
        <v>213</v>
      </c>
      <c r="AZ40" s="13" t="s">
        <v>210</v>
      </c>
      <c r="BA40" s="13" t="s">
        <v>225</v>
      </c>
      <c r="BB40" s="13" t="s">
        <v>226</v>
      </c>
      <c r="BC40" s="13" t="s">
        <v>227</v>
      </c>
      <c r="BD40" s="13" t="s">
        <v>213</v>
      </c>
      <c r="BE40" s="13" t="s">
        <v>210</v>
      </c>
      <c r="BF40" s="13" t="s">
        <v>225</v>
      </c>
      <c r="BG40" s="13" t="s">
        <v>226</v>
      </c>
      <c r="BH40" s="13" t="s">
        <v>227</v>
      </c>
      <c r="BI40" s="13" t="s">
        <v>213</v>
      </c>
    </row>
    <row r="41" spans="1:61" x14ac:dyDescent="0.35">
      <c r="A41" s="8" t="s">
        <v>206</v>
      </c>
      <c r="B41" s="12">
        <f>COUNTIFS('Raw Data'!I:I,"ADITYA BIRLA HEALTH",'Raw Data'!E:E,"AHMEDABAD",'Raw Data'!P:P,1)+COUNTIFS('Raw Data'!I:I,"ADITYA BIRLA HEALTH",'Raw Data'!E:E,"AHMEDABAD",'Raw Data'!P:P,2)+COUNTIFS('Raw Data'!I:I,"ADITYA BIRLA HEALTH",'Raw Data'!E:E,"AHMEDABAD",'Raw Data'!P:P,3)+COUNTIFS('Raw Data'!I:I,"ADITYA BIRLA HEALTH",'Raw Data'!E:E,"AHMEDABAD",'Raw Data'!P:P,4)+COUNTIFS('Raw Data'!I:I,"ADITYA BIRLA HEALTH",'Raw Data'!E:E,"AHMEDABAD",'Raw Data'!P:P,5)+COUNTIFS('Raw Data'!I:I,"ADITYA BIRLA HEALTH",'Raw Data'!E:E,"AHMEDABAD",'Raw Data'!P:P,6)</f>
        <v>1</v>
      </c>
      <c r="C41" s="12">
        <f>COUNTIFS('Raw Data'!I:I,"ADITYA BIRLA HEALTH",'Raw Data'!E:E,"AHMEDABAD",'Raw Data'!P:P,7)+COUNTIFS('Raw Data'!I:I,"ADITYA BIRLA HEALTH",'Raw Data'!E:E,"AHMEDABAD",'Raw Data'!P:P,8)</f>
        <v>1</v>
      </c>
      <c r="D41" s="12">
        <f>COUNTIFS('Raw Data'!I:I,"ADITYA BIRLA HEALTH",'Raw Data'!E:E,"AHMEDABAD",'Raw Data'!P:P,9)+COUNTIFS('Raw Data'!I:I,"ADITYA BIRLA HEALTH",'Raw Data'!E:E,"AHMEDABAD",'Raw Data'!P:P,10)</f>
        <v>5</v>
      </c>
      <c r="E41" s="12">
        <f t="shared" ref="E41:E48" si="84">SUM(B41:D41)</f>
        <v>7</v>
      </c>
      <c r="F41" s="14">
        <f t="shared" ref="F41:F48" si="85">(D41-B41)/E41*100</f>
        <v>57.142857142857139</v>
      </c>
      <c r="G41" s="12">
        <f>COUNTIFS('Raw Data'!I:I,"ADITYA BIRLA HEALTH",'Raw Data'!E:E,"BANGALORE",'Raw Data'!P:P,1)+COUNTIFS('Raw Data'!I:I,"ADITYA BIRLA HEALTH",'Raw Data'!E:E,"BANGALORE",'Raw Data'!P:P,2)+COUNTIFS('Raw Data'!I:I,"ADITYA BIRLA HEALTH",'Raw Data'!E:E,"BANGALORE",'Raw Data'!P:P,3)+COUNTIFS('Raw Data'!I:I,"ADITYA BIRLA HEALTH",'Raw Data'!E:E,"BANGALORE",'Raw Data'!P:P,4)+COUNTIFS('Raw Data'!I:I,"ADITYA BIRLA HEALTH",'Raw Data'!E:E,"BANGALORE",'Raw Data'!P:P,5)+COUNTIFS('Raw Data'!I:I,"ADITYA BIRLA HEALTH",'Raw Data'!E:E,"BANGALORE",'Raw Data'!P:P,6)</f>
        <v>0</v>
      </c>
      <c r="H41" s="12">
        <f>COUNTIFS('Raw Data'!I:I,"ADITYA BIRLA HEALTH",'Raw Data'!E:E,"BANGALORE",'Raw Data'!P:P,7)+COUNTIFS('Raw Data'!I:I,"ADITYA BIRLA HEALTH",'Raw Data'!E:E,"BANGALORE",'Raw Data'!P:P,8)</f>
        <v>5</v>
      </c>
      <c r="I41" s="12">
        <f>COUNTIFS('Raw Data'!I:I,"ADITYA BIRLA HEALTH",'Raw Data'!E:E,"BANGALORE",'Raw Data'!P:P,9)+COUNTIFS('Raw Data'!I:I,"ADITYA BIRLA HEALTH",'Raw Data'!E:E,"BANGALORE",'Raw Data'!P:P,10)</f>
        <v>3</v>
      </c>
      <c r="J41" s="12">
        <f t="shared" ref="J41:J48" si="86">SUM(G41:I41)</f>
        <v>8</v>
      </c>
      <c r="K41" s="14">
        <f t="shared" ref="K41:K48" si="87">(I41-G41)/J41*100</f>
        <v>37.5</v>
      </c>
      <c r="L41" s="12">
        <f>COUNTIFS('Raw Data'!I:I,"ADITYA BIRLA HEALTH",'Raw Data'!E:E,"CHENNAI",'Raw Data'!P:P,1)+COUNTIFS('Raw Data'!I:I,"ADITYA BIRLA HEALTH",'Raw Data'!E:E,"CHENNAI",'Raw Data'!P:P,2)+COUNTIFS('Raw Data'!I:I,"ADITYA BIRLA HEALTH",'Raw Data'!E:E,"CHENNAI",'Raw Data'!P:P,3)+COUNTIFS('Raw Data'!I:I,"ADITYA BIRLA HEALTH",'Raw Data'!E:E,"CHENNAI",'Raw Data'!P:P,4)+COUNTIFS('Raw Data'!I:I,"ADITYA BIRLA HEALTH",'Raw Data'!E:E,"CHENNAI",'Raw Data'!P:P,5)+COUNTIFS('Raw Data'!I:I,"ADITYA BIRLA HEALTH",'Raw Data'!E:E,"CHENNAI",'Raw Data'!P:P,6)</f>
        <v>1</v>
      </c>
      <c r="M41" s="12">
        <f>COUNTIFS('Raw Data'!I:I,"ADITYA BIRLA HEALTH",'Raw Data'!E:E,"CHENNAI",'Raw Data'!P:P,7)+COUNTIFS('Raw Data'!I:I,"ADITYA BIRLA HEALTH",'Raw Data'!E:E,"CHENNAI",'Raw Data'!P:P,8)</f>
        <v>2</v>
      </c>
      <c r="N41" s="12">
        <f>COUNTIFS('Raw Data'!I:I,"ADITYA BIRLA HEALTH",'Raw Data'!E:E,"CHENNAI",'Raw Data'!P:P,9)+COUNTIFS('Raw Data'!I:I,"ADITYA BIRLA HEALTH",'Raw Data'!E:E,"CHENNAI",'Raw Data'!P:P,10)</f>
        <v>7</v>
      </c>
      <c r="O41" s="18">
        <f t="shared" ref="O41:O48" si="88">SUM(L41:N41)</f>
        <v>10</v>
      </c>
      <c r="P41" s="14">
        <f t="shared" ref="P41:P48" si="89">(N41-L41)/O41*100</f>
        <v>60</v>
      </c>
      <c r="Q41" s="12">
        <f>COUNTIFS('Raw Data'!I:I,"ADITYA BIRLA HEALTH",'Raw Data'!E:E,"DELHI",'Raw Data'!P:P,1)+COUNTIFS('Raw Data'!I:I,"ADITYA BIRLA HEALTH",'Raw Data'!E:E,"DELHI",'Raw Data'!P:P,2)+COUNTIFS('Raw Data'!I:I,"ADITYA BIRLA HEALTH",'Raw Data'!E:E,"DELHI",'Raw Data'!P:P,3)+COUNTIFS('Raw Data'!I:I,"ADITYA BIRLA HEALTH",'Raw Data'!E:E,"DELHI",'Raw Data'!P:P,4)+COUNTIFS('Raw Data'!I:I,"ADITYA BIRLA HEALTH",'Raw Data'!E:E,"DELHI",'Raw Data'!P:P,5)+COUNTIFS('Raw Data'!I:I,"ADITYA BIRLA HEALTH",'Raw Data'!E:E,"DELHI",'Raw Data'!P:P,6)</f>
        <v>0</v>
      </c>
      <c r="R41" s="12">
        <f>COUNTIFS('Raw Data'!I:I,"ADITYA BIRLA HEALTH",'Raw Data'!E:E,"DELHI",'Raw Data'!P:P,7)+COUNTIFS('Raw Data'!I:I,"ADITYA BIRLA HEALTH",'Raw Data'!E:E,"DELHI",'Raw Data'!P:P,8)</f>
        <v>3</v>
      </c>
      <c r="S41" s="12">
        <f>COUNTIFS('Raw Data'!I:I,"ADITYA BIRLA HEALTH",'Raw Data'!E:E,"DELHI",'Raw Data'!P:P,9)+COUNTIFS('Raw Data'!I:I,"ADITYA BIRLA HEALTH",'Raw Data'!E:E,"DELHI",'Raw Data'!P:P,10)</f>
        <v>2</v>
      </c>
      <c r="T41" s="12">
        <f t="shared" ref="T41:T48" si="90">SUM(Q41:S41)</f>
        <v>5</v>
      </c>
      <c r="U41" s="14">
        <f t="shared" ref="U41:U48" si="91">(S41-Q41)/T41*100</f>
        <v>40</v>
      </c>
      <c r="V41" s="12">
        <f>COUNTIFS('Raw Data'!I:I,"ADITYA BIRLA HEALTH",'Raw Data'!E:E,"HYDERABAD",'Raw Data'!P:P,1)+COUNTIFS('Raw Data'!I:I,"ADITYA BIRLA HEALTH",'Raw Data'!E:E,"HYDERABAD",'Raw Data'!P:P,2)+COUNTIFS('Raw Data'!I:I,"ADITYA BIRLA HEALTH",'Raw Data'!E:E,"HYDERABAD",'Raw Data'!P:P,3)+COUNTIFS('Raw Data'!I:I,"ADITYA BIRLA HEALTH",'Raw Data'!E:E,"HYDERABAD",'Raw Data'!P:P,4)+COUNTIFS('Raw Data'!I:I,"ADITYA BIRLA HEALTH",'Raw Data'!E:E,"HYDERABAD",'Raw Data'!P:P,5)+COUNTIFS('Raw Data'!I:I,"ADITYA BIRLA HEALTH",'Raw Data'!E:E,"HYDERABAD",'Raw Data'!P:P,6)</f>
        <v>0</v>
      </c>
      <c r="W41" s="12">
        <f>COUNTIFS('Raw Data'!I:I,"ADITYA BIRLA HEALTH",'Raw Data'!E:E,"HYDERABAD",'Raw Data'!P:P,7)+COUNTIFS('Raw Data'!I:I,"ADITYA BIRLA HEALTH",'Raw Data'!E:E,"HYDERABAD",'Raw Data'!P:P,8)</f>
        <v>0</v>
      </c>
      <c r="X41" s="12">
        <f>COUNTIFS('Raw Data'!I:I,"ADITYA BIRLA HEALTH",'Raw Data'!E:E,"HYDERABAD",'Raw Data'!P:P,9)+COUNTIFS('Raw Data'!I:I,"ADITYA BIRLA HEALTH",'Raw Data'!E:E,"HYDERABAD",'Raw Data'!P:P,10)</f>
        <v>6</v>
      </c>
      <c r="Y41" s="12">
        <f t="shared" ref="Y41:Y48" si="92">SUM(V41:X41)</f>
        <v>6</v>
      </c>
      <c r="Z41" s="14">
        <f t="shared" ref="Z41:Z48" si="93">(X41-V41)/Y41*100</f>
        <v>100</v>
      </c>
      <c r="AA41" s="12">
        <f>COUNTIFS('Raw Data'!I:I,"ADITYA BIRLA HEALTH",'Raw Data'!E:E,"INDORE",'Raw Data'!P:P,1)+COUNTIFS('Raw Data'!I:I,"ADITYA BIRLA HEALTH",'Raw Data'!E:E,"INDORE",'Raw Data'!P:P,2)+COUNTIFS('Raw Data'!I:I,"ADITYA BIRLA HEALTH",'Raw Data'!E:E,"INDORE",'Raw Data'!P:P,3)+COUNTIFS('Raw Data'!I:I,"ADITYA BIRLA HEALTH",'Raw Data'!E:E,"INDORE",'Raw Data'!P:P,4)+COUNTIFS('Raw Data'!I:I,"ADITYA BIRLA HEALTH",'Raw Data'!E:E,"INDORE",'Raw Data'!P:P,5)+COUNTIFS('Raw Data'!I:I,"ADITYA BIRLA HEALTH",'Raw Data'!E:E,"INDORE",'Raw Data'!P:P,6)</f>
        <v>2</v>
      </c>
      <c r="AB41" s="12">
        <f>COUNTIFS('Raw Data'!I:I,"ADITYA BIRLA HEALTH",'Raw Data'!E:E,"INDORE",'Raw Data'!P:P,7)+COUNTIFS('Raw Data'!I:I,"ADITYA BIRLA HEALTH",'Raw Data'!E:E,"INDORE",'Raw Data'!P:P,8)</f>
        <v>2</v>
      </c>
      <c r="AC41" s="12">
        <f>COUNTIFS('Raw Data'!I:I,"ADITYA BIRLA HEALTH",'Raw Data'!E:E,"INDORE",'Raw Data'!P:P,9)+COUNTIFS('Raw Data'!I:I,"ADITYA BIRLA HEALTH",'Raw Data'!E:E,"INDORE",'Raw Data'!P:P,10)</f>
        <v>3</v>
      </c>
      <c r="AD41" s="12">
        <f t="shared" ref="AD41:AD48" si="94">SUM(AA41:AC41)</f>
        <v>7</v>
      </c>
      <c r="AE41" s="14">
        <f t="shared" ref="AE41:AE48" si="95">(AC41-AA41)/AD41*100</f>
        <v>14.285714285714285</v>
      </c>
      <c r="AF41" s="12">
        <f>COUNTIFS('Raw Data'!I:I,"ADITYA BIRLA HEALTH",'Raw Data'!E:E,"JAIPUR",'Raw Data'!P:P,1)+COUNTIFS('Raw Data'!I:I,"ADITYA BIRLA HEALTH",'Raw Data'!E:E,"JAIPUR",'Raw Data'!P:P,2)+COUNTIFS('Raw Data'!I:I,"ADITYA BIRLA HEALTH",'Raw Data'!E:E,"JAIPUR",'Raw Data'!P:P,3)+COUNTIFS('Raw Data'!I:I,"ADITYA BIRLA HEALTH",'Raw Data'!E:E,"JAIPUR",'Raw Data'!P:P,4)+COUNTIFS('Raw Data'!I:I,"ADITYA BIRLA HEALTH",'Raw Data'!E:E,"JAIPUR",'Raw Data'!P:P,5)+COUNTIFS('Raw Data'!I:I,"ADITYA BIRLA HEALTH",'Raw Data'!E:E,"JAIPUR",'Raw Data'!P:P,6)</f>
        <v>1</v>
      </c>
      <c r="AG41" s="12">
        <f>COUNTIFS('Raw Data'!I:I,"ADITYA BIRLA HEALTH",'Raw Data'!E:E,"JAIPUR",'Raw Data'!P:P,7)+COUNTIFS('Raw Data'!I:I,"ADITYA BIRLA HEALTH",'Raw Data'!E:E,"JAIPUR",'Raw Data'!P:P,8)</f>
        <v>0</v>
      </c>
      <c r="AH41" s="12">
        <f>COUNTIFS('Raw Data'!I:I,"ADITYA BIRLA HEALTH",'Raw Data'!E:E,"JAIPUR",'Raw Data'!P:P,9)+COUNTIFS('Raw Data'!I:I,"ADITYA BIRLA HEALTH",'Raw Data'!E:E,"JAIPUR",'Raw Data'!P:P,10)</f>
        <v>4</v>
      </c>
      <c r="AI41" s="12">
        <f t="shared" ref="AI41:AI48" si="96">SUM(AF41:AH41)</f>
        <v>5</v>
      </c>
      <c r="AJ41" s="14">
        <f t="shared" ref="AJ41:AJ48" si="97">(AH41-AF41)/AI41*100</f>
        <v>60</v>
      </c>
      <c r="AK41" s="12">
        <f>COUNTIFS('Raw Data'!I:I,"ADITYA BIRLA HEALTH",'Raw Data'!E:E,"KANPUR",'Raw Data'!P:P,1)+COUNTIFS('Raw Data'!I:I,"ADITYA BIRLA HEALTH",'Raw Data'!E:E,"KANPUR",'Raw Data'!P:P,2)+COUNTIFS('Raw Data'!I:I,"ADITYA BIRLA HEALTH",'Raw Data'!E:E,"KANPUR",'Raw Data'!P:P,3)+COUNTIFS('Raw Data'!I:I,"ADITYA BIRLA HEALTH",'Raw Data'!E:E,"KANPUR",'Raw Data'!P:P,4)+COUNTIFS('Raw Data'!I:I,"ADITYA BIRLA HEALTH",'Raw Data'!E:E,"KANPUR",'Raw Data'!P:P,5)+COUNTIFS('Raw Data'!I:I,"ADITYA BIRLA HEALTH",'Raw Data'!E:E,"KANPUR",'Raw Data'!P:P,6)</f>
        <v>2</v>
      </c>
      <c r="AL41" s="12">
        <f>COUNTIFS('Raw Data'!I:I,"ADITYA BIRLA HEALTH",'Raw Data'!E:E,"KANPUR",'Raw Data'!P:P,7)+COUNTIFS('Raw Data'!I:I,"ADITYA BIRLA HEALTH",'Raw Data'!E:E,"KANPUR",'Raw Data'!P:P,8)</f>
        <v>3</v>
      </c>
      <c r="AM41" s="12">
        <f>COUNTIFS('Raw Data'!I:I,"ADITYA BIRLA HEALTH",'Raw Data'!E:E,"KANPUR",'Raw Data'!P:P,9)+COUNTIFS('Raw Data'!I:I,"ADITYA BIRLA HEALTH",'Raw Data'!E:E,"KANPUR",'Raw Data'!P:P,10)</f>
        <v>3</v>
      </c>
      <c r="AN41" s="12">
        <f t="shared" ref="AN41:AN48" si="98">SUM(AK41:AM41)</f>
        <v>8</v>
      </c>
      <c r="AO41" s="14">
        <f t="shared" ref="AO41:AO48" si="99">(AM41-AK41)/AN41*100</f>
        <v>12.5</v>
      </c>
      <c r="AP41" s="12">
        <f>COUNTIFS('Raw Data'!I:I,"ADITYA BIRLA HEALTH",'Raw Data'!E:E,"KOLKATA",'Raw Data'!P:P,1)+COUNTIFS('Raw Data'!I:I,"ADITYA BIRLA HEALTH",'Raw Data'!E:E,"KOLKATA",'Raw Data'!P:P,2)+COUNTIFS('Raw Data'!I:I,"ADITYA BIRLA HEALTH",'Raw Data'!E:E,"KOLKATA",'Raw Data'!P:P,3)+COUNTIFS('Raw Data'!I:I,"ADITYA BIRLA HEALTH",'Raw Data'!E:E,"KOLKATA",'Raw Data'!P:P,4)+COUNTIFS('Raw Data'!I:I,"ADITYA BIRLA HEALTH",'Raw Data'!E:E,"KOLKATA",'Raw Data'!P:P,5)+COUNTIFS('Raw Data'!I:I,"ADITYA BIRLA HEALTH",'Raw Data'!E:E,"KOLKATA",'Raw Data'!P:P,6)</f>
        <v>1</v>
      </c>
      <c r="AQ41" s="12">
        <f>COUNTIFS('Raw Data'!I:I,"ADITYA BIRLA HEALTH",'Raw Data'!E:E,"KOLKATA",'Raw Data'!P:P,7)+COUNTIFS('Raw Data'!I:I,"ADITYA BIRLA HEALTH",'Raw Data'!E:E,"KOLKATA",'Raw Data'!P:P,8)</f>
        <v>1</v>
      </c>
      <c r="AR41" s="12">
        <f>COUNTIFS('Raw Data'!I:I,"ADITYA BIRLA HEALTH",'Raw Data'!E:E,"KOLKATA",'Raw Data'!P:P,9)+COUNTIFS('Raw Data'!I:I,"ADITYA BIRLA HEALTH",'Raw Data'!E:E,"KOLKATA",'Raw Data'!P:P,10)</f>
        <v>10</v>
      </c>
      <c r="AS41" s="12">
        <f t="shared" ref="AS41:AS48" si="100">SUM(AP41:AR41)</f>
        <v>12</v>
      </c>
      <c r="AT41" s="14">
        <f t="shared" ref="AT41:AT48" si="101">(AR41-AP41)/AS41*100</f>
        <v>75</v>
      </c>
      <c r="AU41" s="12">
        <f>COUNTIFS('Raw Data'!I:I,"ADITYA BIRLA HEALTH",'Raw Data'!E:E,"LUDHIANA",'Raw Data'!P:P,1)+COUNTIFS('Raw Data'!I:I,"ADITYA BIRLA HEALTH",'Raw Data'!E:E,"LUDHIANA",'Raw Data'!P:P,2)+COUNTIFS('Raw Data'!I:I,"ADITYA BIRLA HEALTH",'Raw Data'!E:E,"LUDHIANA",'Raw Data'!P:P,3)+COUNTIFS('Raw Data'!I:I,"ADITYA BIRLA HEALTH",'Raw Data'!E:E,"LUDHIANA",'Raw Data'!P:P,4)+COUNTIFS('Raw Data'!I:I,"ADITYA BIRLA HEALTH",'Raw Data'!E:E,"LUDHIANA",'Raw Data'!P:P,5)+COUNTIFS('Raw Data'!I:I,"ADITYA BIRLA HEALTH",'Raw Data'!E:E,"LUDHIANA",'Raw Data'!P:P,6)</f>
        <v>2</v>
      </c>
      <c r="AV41" s="12">
        <f>COUNTIFS('Raw Data'!I:I,"ADITYA BIRLA HEALTH",'Raw Data'!E:E,"LUDHIANA",'Raw Data'!P:P,7)+COUNTIFS('Raw Data'!I:I,"ADITYA BIRLA HEALTH",'Raw Data'!E:E,"LUDHIANA",'Raw Data'!P:P,8)</f>
        <v>1</v>
      </c>
      <c r="AW41" s="12">
        <f>COUNTIFS('Raw Data'!I:I,"ADITYA BIRLA HEALTH",'Raw Data'!E:E,"LUDHIANA",'Raw Data'!P:P,9)+COUNTIFS('Raw Data'!I:I,"ADITYA BIRLA HEALTH",'Raw Data'!E:E,"LUDHIANA",'Raw Data'!P:P,10)</f>
        <v>4</v>
      </c>
      <c r="AX41" s="12">
        <f t="shared" ref="AX41:AX48" si="102">SUM(AU41:AW41)</f>
        <v>7</v>
      </c>
      <c r="AY41" s="14">
        <f t="shared" ref="AY41:AY48" si="103">(AW41-AU41)/AX41*100</f>
        <v>28.571428571428569</v>
      </c>
      <c r="AZ41" s="12">
        <f>COUNTIFS('Raw Data'!I:I,"ADITYA BIRLA HEALTH",'Raw Data'!E:E,"MUMBAI",'Raw Data'!P:P,1)+COUNTIFS('Raw Data'!I:I,"ADITYA BIRLA HEALTH",'Raw Data'!E:E,"MUMBAI",'Raw Data'!P:P,2)+COUNTIFS('Raw Data'!I:I,"ADITYA BIRLA HEALTH",'Raw Data'!E:E,"MUMBAI",'Raw Data'!P:P,3)+COUNTIFS('Raw Data'!I:I,"ADITYA BIRLA HEALTH",'Raw Data'!E:E,"MUMBAI",'Raw Data'!P:P,4)+COUNTIFS('Raw Data'!I:I,"ADITYA BIRLA HEALTH",'Raw Data'!E:E,"MUMBAI",'Raw Data'!P:P,5)+COUNTIFS('Raw Data'!I:I,"ADITYA BIRLA HEALTH",'Raw Data'!E:E,"MUMBAI",'Raw Data'!P:P,6)</f>
        <v>2</v>
      </c>
      <c r="BA41" s="12">
        <f>COUNTIFS('Raw Data'!I:I,"ADITYA BIRLA HEALTH",'Raw Data'!E:E,"MUMBAI",'Raw Data'!P:P,7)+COUNTIFS('Raw Data'!I:I,"ADITYA BIRLA HEALTH",'Raw Data'!E:E,"MUMBAI",'Raw Data'!P:P,8)</f>
        <v>2</v>
      </c>
      <c r="BB41" s="12">
        <f>COUNTIFS('Raw Data'!I:I,"ADITYA BIRLA HEALTH",'Raw Data'!E:E,"MUMBAI",'Raw Data'!P:P,9)+COUNTIFS('Raw Data'!I:I,"ADITYA BIRLA HEALTH",'Raw Data'!E:E,"MUMBAI",'Raw Data'!P:P,10)</f>
        <v>3</v>
      </c>
      <c r="BC41" s="12">
        <f t="shared" ref="BC41:BC48" si="104">SUM(AZ41:BB41)</f>
        <v>7</v>
      </c>
      <c r="BD41" s="14">
        <f t="shared" ref="BD41:BD48" si="105">(BB41-AZ41)/BC41*100</f>
        <v>14.285714285714285</v>
      </c>
      <c r="BE41" s="12">
        <f>COUNTIFS('Raw Data'!I:I,"ADITYA BIRLA HEALTH",'Raw Data'!E:E,"PUNE",'Raw Data'!P:P,1)+COUNTIFS('Raw Data'!I:I,"ADITYA BIRLA HEALTH",'Raw Data'!E:E,"PUNE",'Raw Data'!P:P,2)+COUNTIFS('Raw Data'!I:I,"ADITYA BIRLA HEALTH",'Raw Data'!E:E,"PUNE",'Raw Data'!P:P,3)+COUNTIFS('Raw Data'!I:I,"ADITYA BIRLA HEALTH",'Raw Data'!E:E,"PUNE",'Raw Data'!P:P,4)+COUNTIFS('Raw Data'!I:I,"ADITYA BIRLA HEALTH",'Raw Data'!E:E,"PUNE",'Raw Data'!P:P,5)+COUNTIFS('Raw Data'!I:I,"ADITYA BIRLA HEALTH",'Raw Data'!E:E,"PUNE",'Raw Data'!P:P,6)</f>
        <v>2</v>
      </c>
      <c r="BF41" s="12">
        <f>COUNTIFS('Raw Data'!I:I,"ADITYA BIRLA HEALTH",'Raw Data'!E:E,"PUNE",'Raw Data'!P:P,7)+COUNTIFS('Raw Data'!I:I,"ADITYA BIRLA HEALTH",'Raw Data'!E:E,"PUNE",'Raw Data'!P:P,8)</f>
        <v>2</v>
      </c>
      <c r="BG41" s="12">
        <f>COUNTIFS('Raw Data'!I:I,"ADITYA BIRLA HEALTH",'Raw Data'!E:E,"PUNE",'Raw Data'!P:P,9)+COUNTIFS('Raw Data'!I:I,"ADITYA BIRLA HEALTH",'Raw Data'!E:E,"PUNE",'Raw Data'!P:P,10)</f>
        <v>5</v>
      </c>
      <c r="BH41" s="12">
        <f t="shared" ref="BH41:BH48" si="106">SUM(BE41:BG41)</f>
        <v>9</v>
      </c>
      <c r="BI41" s="14">
        <f t="shared" ref="BI41:BI48" si="107">(BG41-BE41)/BH41*100</f>
        <v>33.333333333333329</v>
      </c>
    </row>
    <row r="42" spans="1:61" x14ac:dyDescent="0.35">
      <c r="A42" s="8" t="s">
        <v>203</v>
      </c>
      <c r="B42" s="12">
        <f>COUNTIFS('Raw Data'!I:I,"BAGIC",'Raw Data'!E:E,"AHMEDABAD",'Raw Data'!P:P,1)+COUNTIFS('Raw Data'!I:I,"BAGIC",'Raw Data'!E:E,"AHMEDABAD",'Raw Data'!P:P,2)+COUNTIFS('Raw Data'!I:I,"BAGIC",'Raw Data'!E:E,"AHMEDABAD",'Raw Data'!P:P,3)+COUNTIFS('Raw Data'!I:I,"BAGIC",'Raw Data'!E:E,"AHMEDABAD",'Raw Data'!P:P,4)+COUNTIFS('Raw Data'!I:I,"BAGIC",'Raw Data'!E:E,"AHMEDABAD",'Raw Data'!P:P,5)+COUNTIFS('Raw Data'!I:I,"BAGIC",'Raw Data'!E:E,"AHMEDABAD",'Raw Data'!P:P,6)</f>
        <v>0</v>
      </c>
      <c r="C42" s="12">
        <f>COUNTIFS('Raw Data'!I:I,"BAGIC",'Raw Data'!E:E,"AHMEDABAD",'Raw Data'!P:P,7)+COUNTIFS('Raw Data'!I:I,"BAGIC",'Raw Data'!E:E,"AHMEDABAD",'Raw Data'!P:P,8)</f>
        <v>2</v>
      </c>
      <c r="D42" s="12">
        <f>COUNTIFS('Raw Data'!I:I,"BAGIC",'Raw Data'!E:E,"AHMEDABAD",'Raw Data'!P:P,9)+COUNTIFS('Raw Data'!I:I,"BAGIC",'Raw Data'!E:E,"AHMEDABAD",'Raw Data'!P:P,10)</f>
        <v>8</v>
      </c>
      <c r="E42" s="12">
        <f t="shared" si="84"/>
        <v>10</v>
      </c>
      <c r="F42" s="14">
        <f t="shared" si="85"/>
        <v>80</v>
      </c>
      <c r="G42" s="12">
        <f>COUNTIFS('Raw Data'!I:I,"BAGIC",'Raw Data'!E:E,"BANGALORE",'Raw Data'!P:P,1)+COUNTIFS('Raw Data'!I:I,"BAGIC",'Raw Data'!E:E,"BANGALORE",'Raw Data'!P:P,2)+COUNTIFS('Raw Data'!I:I,"BAGIC",'Raw Data'!E:E,"BANGALORE",'Raw Data'!P:P,3)+COUNTIFS('Raw Data'!I:I,"BAGIC",'Raw Data'!E:E,"BANGALORE",'Raw Data'!P:P,4)+COUNTIFS('Raw Data'!I:I,"BAGIC",'Raw Data'!E:E,"BANGALORE",'Raw Data'!P:P,5)+COUNTIFS('Raw Data'!I:I,"BAGIC",'Raw Data'!E:E,"BANGALORE",'Raw Data'!P:P,6)</f>
        <v>1</v>
      </c>
      <c r="H42" s="12">
        <f>COUNTIFS('Raw Data'!I:I,"BAGIC",'Raw Data'!E:E,"BANGALORE",'Raw Data'!P:P,7)+COUNTIFS('Raw Data'!I:I,"BAGIC",'Raw Data'!E:E,"BANGALORE",'Raw Data'!P:P,8)</f>
        <v>0</v>
      </c>
      <c r="I42" s="12">
        <f>COUNTIFS('Raw Data'!I:I,"BAGIC",'Raw Data'!E:E,"BANGALORE",'Raw Data'!P:P,9)+COUNTIFS('Raw Data'!I:I,"BAGIC",'Raw Data'!E:E,"BANGALORE",'Raw Data'!P:P,10)</f>
        <v>5</v>
      </c>
      <c r="J42" s="12">
        <f t="shared" si="86"/>
        <v>6</v>
      </c>
      <c r="K42" s="14">
        <f t="shared" si="87"/>
        <v>66.666666666666657</v>
      </c>
      <c r="L42" s="12">
        <f>COUNTIFS('Raw Data'!I:I,"BAGIC",'Raw Data'!E:E,"CHENNAI",'Raw Data'!P:P,1)+COUNTIFS('Raw Data'!I:I,"BAGIC",'Raw Data'!E:E,"CHENNAI",'Raw Data'!P:P,2)+COUNTIFS('Raw Data'!I:I,"BAGIC",'Raw Data'!E:E,"CHENNAI",'Raw Data'!P:P,3)+COUNTIFS('Raw Data'!I:I,"BAGIC",'Raw Data'!E:E,"CHENNAI",'Raw Data'!P:P,4)+COUNTIFS('Raw Data'!I:I,"BAGIC",'Raw Data'!E:E,"CHENNAI",'Raw Data'!P:P,5)+COUNTIFS('Raw Data'!I:I,"BAGIC",'Raw Data'!E:E,"CHENNAI",'Raw Data'!P:P,6)</f>
        <v>0</v>
      </c>
      <c r="M42" s="12">
        <f>COUNTIFS('Raw Data'!I:I,"BAGIC",'Raw Data'!E:E,"CHENNAI",'Raw Data'!P:P,7)+COUNTIFS('Raw Data'!I:I,"BAGIC",'Raw Data'!E:E,"CHENNAI",'Raw Data'!P:P,8)</f>
        <v>1</v>
      </c>
      <c r="N42" s="12">
        <f>COUNTIFS('Raw Data'!I:I,"BAGIC",'Raw Data'!E:E,"CHENNAI",'Raw Data'!P:P,9)+COUNTIFS('Raw Data'!I:I,"BAGIC",'Raw Data'!E:E,"CHENNAI",'Raw Data'!P:P,10)</f>
        <v>4</v>
      </c>
      <c r="O42" s="18">
        <f t="shared" si="88"/>
        <v>5</v>
      </c>
      <c r="P42" s="14">
        <f t="shared" si="89"/>
        <v>80</v>
      </c>
      <c r="Q42" s="12">
        <f>COUNTIFS('Raw Data'!I:I,"BAGIC",'Raw Data'!E:E,"DELHI",'Raw Data'!P:P,1)+COUNTIFS('Raw Data'!I:I,"BAGIC",'Raw Data'!E:E,"DELHI",'Raw Data'!P:P,2)+COUNTIFS('Raw Data'!I:I,"BAGIC",'Raw Data'!E:E,"DELHI",'Raw Data'!P:P,3)+COUNTIFS('Raw Data'!I:I,"BAGIC",'Raw Data'!E:E,"DELHI",'Raw Data'!P:P,4)+COUNTIFS('Raw Data'!I:I,"BAGIC",'Raw Data'!E:E,"DELHI",'Raw Data'!P:P,5)+COUNTIFS('Raw Data'!I:I,"BAGIC",'Raw Data'!E:E,"DELHI",'Raw Data'!P:P,6)</f>
        <v>0</v>
      </c>
      <c r="R42" s="12">
        <f>COUNTIFS('Raw Data'!I:I,"BAGIC",'Raw Data'!E:E,"DELHI",'Raw Data'!P:P,7)+COUNTIFS('Raw Data'!I:I,"BAGIC",'Raw Data'!E:E,"DELHI",'Raw Data'!P:P,8)</f>
        <v>0</v>
      </c>
      <c r="S42" s="12">
        <f>COUNTIFS('Raw Data'!I:I,"BAGIC",'Raw Data'!E:E,"DELHI",'Raw Data'!P:P,9)+COUNTIFS('Raw Data'!I:I,"BAGIC",'Raw Data'!E:E,"DELHI",'Raw Data'!P:P,10)</f>
        <v>4</v>
      </c>
      <c r="T42" s="12">
        <f t="shared" si="90"/>
        <v>4</v>
      </c>
      <c r="U42" s="14">
        <f t="shared" si="91"/>
        <v>100</v>
      </c>
      <c r="V42" s="12">
        <f>COUNTIFS('Raw Data'!I:I,"BAGIC",'Raw Data'!E:E,"HYDERABAD",'Raw Data'!P:P,1)+COUNTIFS('Raw Data'!I:I,"BAGIC",'Raw Data'!E:E,"HYDERABAD",'Raw Data'!P:P,2)+COUNTIFS('Raw Data'!I:I,"BAGIC",'Raw Data'!E:E,"HYDERABAD",'Raw Data'!P:P,3)+COUNTIFS('Raw Data'!I:I,"BAGIC",'Raw Data'!E:E,"HYDERABAD",'Raw Data'!P:P,4)+COUNTIFS('Raw Data'!I:I,"BAGIC",'Raw Data'!E:E,"HYDERABAD",'Raw Data'!P:P,5)+COUNTIFS('Raw Data'!I:I,"BAGIC",'Raw Data'!E:E,"HYDERABAD",'Raw Data'!P:P,6)</f>
        <v>0</v>
      </c>
      <c r="W42" s="12">
        <f>COUNTIFS('Raw Data'!I:I,"BAGIC",'Raw Data'!E:E,"HYDERABAD",'Raw Data'!P:P,7)+COUNTIFS('Raw Data'!I:I,"BAGIC",'Raw Data'!E:E,"HYDERABAD",'Raw Data'!P:P,8)</f>
        <v>2</v>
      </c>
      <c r="X42" s="12">
        <f>COUNTIFS('Raw Data'!I:I,"BAGIC",'Raw Data'!E:E,"HYDERABAD",'Raw Data'!P:P,9)+COUNTIFS('Raw Data'!I:I,"BAGIC",'Raw Data'!E:E,"HYDERABAD",'Raw Data'!P:P,10)</f>
        <v>7</v>
      </c>
      <c r="Y42" s="12">
        <f t="shared" si="92"/>
        <v>9</v>
      </c>
      <c r="Z42" s="14">
        <f t="shared" si="93"/>
        <v>77.777777777777786</v>
      </c>
      <c r="AA42" s="12">
        <f>COUNTIFS('Raw Data'!I:I,"BAGIC",'Raw Data'!E:E,"INDORE",'Raw Data'!P:P,1)+COUNTIFS('Raw Data'!I:I,"BAGIC",'Raw Data'!E:E,"INDORE",'Raw Data'!P:P,2)+COUNTIFS('Raw Data'!I:I,"BAGIC",'Raw Data'!E:E,"INDORE",'Raw Data'!P:P,3)+COUNTIFS('Raw Data'!I:I,"BAGIC",'Raw Data'!E:E,"INDORE",'Raw Data'!P:P,4)+COUNTIFS('Raw Data'!I:I,"BAGIC",'Raw Data'!E:E,"INDORE",'Raw Data'!P:P,5)+COUNTIFS('Raw Data'!I:I,"BAGIC",'Raw Data'!E:E,"INDORE",'Raw Data'!P:P,6)</f>
        <v>1</v>
      </c>
      <c r="AB42" s="12">
        <f>COUNTIFS('Raw Data'!I:I,"BAGIC",'Raw Data'!E:E,"INDORE",'Raw Data'!P:P,7)+COUNTIFS('Raw Data'!I:I,"BAGIC",'Raw Data'!E:E,"INDORE",'Raw Data'!P:P,8)</f>
        <v>0</v>
      </c>
      <c r="AC42" s="12">
        <f>COUNTIFS('Raw Data'!I:I,"BAGIC",'Raw Data'!E:E,"INDORE",'Raw Data'!P:P,9)+COUNTIFS('Raw Data'!I:I,"BAGIC",'Raw Data'!E:E,"INDORE",'Raw Data'!P:P,10)</f>
        <v>5</v>
      </c>
      <c r="AD42" s="12">
        <f t="shared" si="94"/>
        <v>6</v>
      </c>
      <c r="AE42" s="14">
        <f t="shared" si="95"/>
        <v>66.666666666666657</v>
      </c>
      <c r="AF42" s="12">
        <f>COUNTIFS('Raw Data'!I:I,"BAGIC",'Raw Data'!E:E,"JAIPUR",'Raw Data'!P:P,1)+COUNTIFS('Raw Data'!I:I,"BAGIC",'Raw Data'!E:E,"JAIPUR",'Raw Data'!P:P,2)+COUNTIFS('Raw Data'!I:I,"BAGIC",'Raw Data'!E:E,"JAIPUR",'Raw Data'!P:P,3)+COUNTIFS('Raw Data'!I:I,"BAGIC",'Raw Data'!E:E,"JAIPUR",'Raw Data'!P:P,4)+COUNTIFS('Raw Data'!I:I,"BAGIC",'Raw Data'!E:E,"JAIPUR",'Raw Data'!P:P,5)+COUNTIFS('Raw Data'!I:I,"BAGIC",'Raw Data'!E:E,"JAIPUR",'Raw Data'!P:P,6)</f>
        <v>1</v>
      </c>
      <c r="AG42" s="12">
        <f>COUNTIFS('Raw Data'!I:I,"BAGIC",'Raw Data'!E:E,"JAIPUR",'Raw Data'!P:P,7)+COUNTIFS('Raw Data'!I:I,"BAGIC",'Raw Data'!E:E,"JAIPUR",'Raw Data'!P:P,8)</f>
        <v>1</v>
      </c>
      <c r="AH42" s="12">
        <f>COUNTIFS('Raw Data'!I:I,"BAGIC",'Raw Data'!E:E,"JAIPUR",'Raw Data'!P:P,9)+COUNTIFS('Raw Data'!I:I,"BAGIC",'Raw Data'!E:E,"JAIPUR",'Raw Data'!P:P,10)</f>
        <v>6</v>
      </c>
      <c r="AI42" s="12">
        <f t="shared" si="96"/>
        <v>8</v>
      </c>
      <c r="AJ42" s="14">
        <f t="shared" si="97"/>
        <v>62.5</v>
      </c>
      <c r="AK42" s="12">
        <f>COUNTIFS('Raw Data'!I:I,"BAGIC",'Raw Data'!E:E,"KANPUR",'Raw Data'!P:P,1)+COUNTIFS('Raw Data'!I:I,"BAGIC",'Raw Data'!E:E,"KANPUR",'Raw Data'!P:P,2)+COUNTIFS('Raw Data'!I:I,"BAGIC",'Raw Data'!E:E,"KANPUR",'Raw Data'!P:P,3)+COUNTIFS('Raw Data'!I:I,"BAGIC",'Raw Data'!E:E,"KANPUR",'Raw Data'!P:P,4)+COUNTIFS('Raw Data'!I:I,"BAGIC",'Raw Data'!E:E,"KANPUR",'Raw Data'!P:P,5)+COUNTIFS('Raw Data'!I:I,"BAGIC",'Raw Data'!E:E,"KANPUR",'Raw Data'!P:P,6)</f>
        <v>0</v>
      </c>
      <c r="AL42" s="12">
        <f>COUNTIFS('Raw Data'!I:I,"BAGIC",'Raw Data'!E:E,"KANPUR",'Raw Data'!P:P,7)+COUNTIFS('Raw Data'!I:I,"BAGIC",'Raw Data'!E:E,"KANPUR",'Raw Data'!P:P,8)</f>
        <v>1</v>
      </c>
      <c r="AM42" s="12">
        <f>COUNTIFS('Raw Data'!I:I,"BAGIC",'Raw Data'!E:E,"KANPUR",'Raw Data'!P:P,9)+COUNTIFS('Raw Data'!I:I,"BAGIC",'Raw Data'!E:E,"KANPUR",'Raw Data'!P:P,10)</f>
        <v>6</v>
      </c>
      <c r="AN42" s="12">
        <f t="shared" si="98"/>
        <v>7</v>
      </c>
      <c r="AO42" s="14">
        <f t="shared" si="99"/>
        <v>85.714285714285708</v>
      </c>
      <c r="AP42" s="12">
        <f>COUNTIFS('Raw Data'!I:I,"BAGIC",'Raw Data'!E:E,"KOLKATA",'Raw Data'!P:P,1)+COUNTIFS('Raw Data'!I:I,"BAGIC",'Raw Data'!E:E,"KOLKATA",'Raw Data'!P:P,2)+COUNTIFS('Raw Data'!I:I,"BAGIC",'Raw Data'!E:E,"KOLKATA",'Raw Data'!P:P,3)+COUNTIFS('Raw Data'!I:I,"BAGIC",'Raw Data'!E:E,"KOLKATA",'Raw Data'!P:P,4)+COUNTIFS('Raw Data'!I:I,"BAGIC",'Raw Data'!E:E,"KOLKATA",'Raw Data'!P:P,5)+COUNTIFS('Raw Data'!I:I,"BAGIC",'Raw Data'!E:E,"KOLKATA",'Raw Data'!P:P,6)</f>
        <v>2</v>
      </c>
      <c r="AQ42" s="12">
        <f>COUNTIFS('Raw Data'!I:I,"BAGIC",'Raw Data'!E:E,"KOLKATA",'Raw Data'!P:P,7)+COUNTIFS('Raw Data'!I:I,"BAGIC",'Raw Data'!E:E,"KOLKATA",'Raw Data'!P:P,8)</f>
        <v>1</v>
      </c>
      <c r="AR42" s="12">
        <f>COUNTIFS('Raw Data'!I:I,"BAGIC",'Raw Data'!E:E,"KOLKATA",'Raw Data'!P:P,9)+COUNTIFS('Raw Data'!I:I,"BAGIC",'Raw Data'!E:E,"KOLKATA",'Raw Data'!P:P,10)</f>
        <v>11</v>
      </c>
      <c r="AS42" s="12">
        <f t="shared" si="100"/>
        <v>14</v>
      </c>
      <c r="AT42" s="14">
        <f t="shared" si="101"/>
        <v>64.285714285714292</v>
      </c>
      <c r="AU42" s="12">
        <f>COUNTIFS('Raw Data'!I:I,"BAGIC",'Raw Data'!E:E,"LUDHIANA",'Raw Data'!P:P,1)+COUNTIFS('Raw Data'!I:I,"BAGIC",'Raw Data'!E:E,"LUDHIANA",'Raw Data'!P:P,2)+COUNTIFS('Raw Data'!I:I,"BAGIC",'Raw Data'!E:E,"LUDHIANA",'Raw Data'!P:P,3)+COUNTIFS('Raw Data'!I:I,"BAGIC",'Raw Data'!E:E,"LUDHIANA",'Raw Data'!P:P,4)+COUNTIFS('Raw Data'!I:I,"BAGIC",'Raw Data'!E:E,"LUDHIANA",'Raw Data'!P:P,5)+COUNTIFS('Raw Data'!I:I,"BAGIC",'Raw Data'!E:E,"LUDHIANA",'Raw Data'!P:P,6)</f>
        <v>1</v>
      </c>
      <c r="AV42" s="12">
        <f>COUNTIFS('Raw Data'!I:I,"BAGIC",'Raw Data'!E:E,"LUDHIANA",'Raw Data'!P:P,7)+COUNTIFS('Raw Data'!I:I,"BAGIC",'Raw Data'!E:E,"LUDHIANA",'Raw Data'!P:P,8)</f>
        <v>1</v>
      </c>
      <c r="AW42" s="12">
        <f>COUNTIFS('Raw Data'!I:I,"BAGIC",'Raw Data'!E:E,"LUDHIANA",'Raw Data'!P:P,9)+COUNTIFS('Raw Data'!I:I,"BAGIC",'Raw Data'!E:E,"LUDHIANA",'Raw Data'!P:P,10)</f>
        <v>3</v>
      </c>
      <c r="AX42" s="12">
        <f t="shared" si="102"/>
        <v>5</v>
      </c>
      <c r="AY42" s="14">
        <f t="shared" si="103"/>
        <v>40</v>
      </c>
      <c r="AZ42" s="12">
        <f>COUNTIFS('Raw Data'!I:I,"BAGIC",'Raw Data'!E:E,"MUMBAI",'Raw Data'!P:P,1)+COUNTIFS('Raw Data'!I:I,"BAGIC",'Raw Data'!E:E,"MUMBAI",'Raw Data'!P:P,2)+COUNTIFS('Raw Data'!I:I,"BAGIC",'Raw Data'!E:E,"MUMBAI",'Raw Data'!P:P,3)+COUNTIFS('Raw Data'!I:I,"BAGIC",'Raw Data'!E:E,"MUMBAI",'Raw Data'!P:P,4)+COUNTIFS('Raw Data'!I:I,"BAGIC",'Raw Data'!E:E,"MUMBAI",'Raw Data'!P:P,5)+COUNTIFS('Raw Data'!I:I,"BAGIC",'Raw Data'!E:E,"MUMBAI",'Raw Data'!P:P,6)</f>
        <v>0</v>
      </c>
      <c r="BA42" s="12">
        <f>COUNTIFS('Raw Data'!I:I,"BAGIC",'Raw Data'!E:E,"MUMBAI",'Raw Data'!P:P,7)+COUNTIFS('Raw Data'!I:I,"BAGIC",'Raw Data'!E:E,"MUMBAI",'Raw Data'!P:P,8)</f>
        <v>1</v>
      </c>
      <c r="BB42" s="12">
        <f>COUNTIFS('Raw Data'!I:I,"BAGIC",'Raw Data'!E:E,"MUMBAI",'Raw Data'!P:P,9)+COUNTIFS('Raw Data'!I:I,"BAGIC",'Raw Data'!E:E,"MUMBAI",'Raw Data'!P:P,10)</f>
        <v>7</v>
      </c>
      <c r="BC42" s="12">
        <f t="shared" si="104"/>
        <v>8</v>
      </c>
      <c r="BD42" s="14">
        <f t="shared" si="105"/>
        <v>87.5</v>
      </c>
      <c r="BE42" s="12">
        <f>COUNTIFS('Raw Data'!I:I,"BAGIC",'Raw Data'!E:E,"PUNE",'Raw Data'!P:P,1)+COUNTIFS('Raw Data'!I:I,"BAGIC",'Raw Data'!E:E,"PUNE",'Raw Data'!P:P,2)+COUNTIFS('Raw Data'!I:I,"BAGIC",'Raw Data'!E:E,"PUNE",'Raw Data'!P:P,3)+COUNTIFS('Raw Data'!I:I,"BAGIC",'Raw Data'!E:E,"PUNE",'Raw Data'!P:P,4)+COUNTIFS('Raw Data'!I:I,"BAGIC",'Raw Data'!E:E,"PUNE",'Raw Data'!P:P,5)+COUNTIFS('Raw Data'!I:I,"BAGIC",'Raw Data'!E:E,"PUNE",'Raw Data'!P:P,6)</f>
        <v>0</v>
      </c>
      <c r="BF42" s="12">
        <f>COUNTIFS('Raw Data'!I:I,"BAGIC",'Raw Data'!E:E,"PUNE",'Raw Data'!P:P,7)+COUNTIFS('Raw Data'!I:I,"BAGIC",'Raw Data'!E:E,"PUNE",'Raw Data'!P:P,8)</f>
        <v>0</v>
      </c>
      <c r="BG42" s="12">
        <f>COUNTIFS('Raw Data'!I:I,"BAGIC",'Raw Data'!E:E,"PUNE",'Raw Data'!P:P,9)+COUNTIFS('Raw Data'!I:I,"BAGIC",'Raw Data'!E:E,"PUNE",'Raw Data'!P:P,10)</f>
        <v>5</v>
      </c>
      <c r="BH42" s="12">
        <f t="shared" si="106"/>
        <v>5</v>
      </c>
      <c r="BI42" s="14">
        <f t="shared" si="107"/>
        <v>100</v>
      </c>
    </row>
    <row r="43" spans="1:61" x14ac:dyDescent="0.35">
      <c r="A43" s="8" t="s">
        <v>207</v>
      </c>
      <c r="B43" s="12">
        <f>COUNTIFS('Raw Data'!I:I,"CARE HEALTH",'Raw Data'!E:E,"AHMEDABAD",'Raw Data'!P:P,1)+COUNTIFS('Raw Data'!I:I,"CARE HEALTH",'Raw Data'!E:E,"AHMEDABAD",'Raw Data'!P:P,2)+COUNTIFS('Raw Data'!I:I,"CARE HEALTH",'Raw Data'!E:E,"AHMEDABAD",'Raw Data'!P:P,3)+COUNTIFS('Raw Data'!I:I,"CARE HEALTH",'Raw Data'!E:E,"AHMEDABAD",'Raw Data'!P:P,4)+COUNTIFS('Raw Data'!I:I,"CARE HEALTH",'Raw Data'!E:E,"AHMEDABAD",'Raw Data'!P:P,5)+COUNTIFS('Raw Data'!I:I,"CARE HEALTH",'Raw Data'!E:E,"AHMEDABAD",'Raw Data'!P:P,6)</f>
        <v>0</v>
      </c>
      <c r="C43" s="12">
        <f>COUNTIFS('Raw Data'!I:I,"CARE HEALTH",'Raw Data'!E:E,"AHMEDABAD",'Raw Data'!P:P,7)+COUNTIFS('Raw Data'!I:I,"CARE HEALTH",'Raw Data'!E:E,"AHMEDABAD",'Raw Data'!P:P,8)</f>
        <v>3</v>
      </c>
      <c r="D43" s="12">
        <f>COUNTIFS('Raw Data'!I:I,"CARE HEALTH",'Raw Data'!E:E,"AHMEDABAD",'Raw Data'!P:P,9)+COUNTIFS('Raw Data'!I:I,"CARE HEALTH",'Raw Data'!E:E,"AHMEDABAD",'Raw Data'!P:P,10)</f>
        <v>6</v>
      </c>
      <c r="E43" s="12">
        <f t="shared" si="84"/>
        <v>9</v>
      </c>
      <c r="F43" s="14">
        <f t="shared" si="85"/>
        <v>66.666666666666657</v>
      </c>
      <c r="G43" s="12">
        <f>COUNTIFS('Raw Data'!I:I,"CARE HEALTH",'Raw Data'!E:E,"BANGALORE",'Raw Data'!P:P,1)+COUNTIFS('Raw Data'!I:I,"CARE HEALTH",'Raw Data'!E:E,"BANGALORE",'Raw Data'!P:P,2)+COUNTIFS('Raw Data'!I:I,"CARE HEALTH",'Raw Data'!E:E,"BANGALORE",'Raw Data'!P:P,3)+COUNTIFS('Raw Data'!I:I,"CARE HEALTH",'Raw Data'!E:E,"BANGALORE",'Raw Data'!P:P,4)+COUNTIFS('Raw Data'!I:I,"CARE HEALTH",'Raw Data'!E:E,"BANGALORE",'Raw Data'!P:P,5)+COUNTIFS('Raw Data'!I:I,"CARE HEALTH",'Raw Data'!E:E,"BANGALORE",'Raw Data'!P:P,6)</f>
        <v>3</v>
      </c>
      <c r="H43" s="12">
        <f>COUNTIFS('Raw Data'!I:I,"CARE HEALTH",'Raw Data'!E:E,"BANGALORE",'Raw Data'!P:P,7)+COUNTIFS('Raw Data'!I:I,"CARE HEALTH",'Raw Data'!E:E,"BANGALORE",'Raw Data'!P:P,8)</f>
        <v>3</v>
      </c>
      <c r="I43" s="12">
        <f>COUNTIFS('Raw Data'!I:I,"CARE HEALTH",'Raw Data'!E:E,"BANGALORE",'Raw Data'!P:P,9)+COUNTIFS('Raw Data'!I:I,"CARE HEALTH",'Raw Data'!E:E,"BANGALORE",'Raw Data'!P:P,10)</f>
        <v>5</v>
      </c>
      <c r="J43" s="12">
        <f t="shared" si="86"/>
        <v>11</v>
      </c>
      <c r="K43" s="14">
        <f t="shared" si="87"/>
        <v>18.181818181818183</v>
      </c>
      <c r="L43" s="12">
        <f>COUNTIFS('Raw Data'!I:I,"CARE HEALTH",'Raw Data'!E:E,"CHENNAI",'Raw Data'!P:P,1)+COUNTIFS('Raw Data'!I:I,"CARE HEALTH",'Raw Data'!E:E,"CHENNAI",'Raw Data'!P:P,2)+COUNTIFS('Raw Data'!I:I,"CARE HEALTH",'Raw Data'!E:E,"CHENNAI",'Raw Data'!P:P,3)+COUNTIFS('Raw Data'!I:I,"CARE HEALTH",'Raw Data'!E:E,"CHENNAI",'Raw Data'!P:P,4)+COUNTIFS('Raw Data'!I:I,"CARE HEALTH",'Raw Data'!E:E,"CHENNAI",'Raw Data'!P:P,5)+COUNTIFS('Raw Data'!I:I,"CARE HEALTH",'Raw Data'!E:E,"CHENNAI",'Raw Data'!P:P,6)</f>
        <v>1</v>
      </c>
      <c r="M43" s="12">
        <f>COUNTIFS('Raw Data'!I:I,"CARE HEALTH",'Raw Data'!E:E,"CHENNAI",'Raw Data'!P:P,7)+COUNTIFS('Raw Data'!I:I,"CARE HEALTH",'Raw Data'!E:E,"CHENNAI",'Raw Data'!P:P,8)</f>
        <v>0</v>
      </c>
      <c r="N43" s="12">
        <f>COUNTIFS('Raw Data'!I:I,"CARE HEALTH",'Raw Data'!E:E,"CHENNAI",'Raw Data'!P:P,9)+COUNTIFS('Raw Data'!I:I,"CARE HEALTH",'Raw Data'!E:E,"CHENNAI",'Raw Data'!P:P,10)</f>
        <v>2</v>
      </c>
      <c r="O43" s="18">
        <f t="shared" si="88"/>
        <v>3</v>
      </c>
      <c r="P43" s="14">
        <f t="shared" si="89"/>
        <v>33.333333333333329</v>
      </c>
      <c r="Q43" s="12">
        <f>COUNTIFS('Raw Data'!I:I,"CARE HEALTH",'Raw Data'!E:E,"DELHI",'Raw Data'!P:P,1)+COUNTIFS('Raw Data'!I:I,"CARE HEALTH",'Raw Data'!E:E,"DELHI",'Raw Data'!P:P,2)+COUNTIFS('Raw Data'!I:I,"CARE HEALTH",'Raw Data'!E:E,"DELHI",'Raw Data'!P:P,3)+COUNTIFS('Raw Data'!I:I,"CARE HEALTH",'Raw Data'!E:E,"DELHI",'Raw Data'!P:P,4)+COUNTIFS('Raw Data'!I:I,"CARE HEALTH",'Raw Data'!E:E,"DELHI",'Raw Data'!P:P,5)+COUNTIFS('Raw Data'!I:I,"CARE HEALTH",'Raw Data'!E:E,"DELHI",'Raw Data'!P:P,6)</f>
        <v>1</v>
      </c>
      <c r="R43" s="12">
        <f>COUNTIFS('Raw Data'!I:I,"CARE HEALTH",'Raw Data'!E:E,"DELHI",'Raw Data'!P:P,7)+COUNTIFS('Raw Data'!I:I,"CARE HEALTH",'Raw Data'!E:E,"DELHI",'Raw Data'!P:P,8)</f>
        <v>2</v>
      </c>
      <c r="S43" s="12">
        <f>COUNTIFS('Raw Data'!I:I,"CARE HEALTH",'Raw Data'!E:E,"DELHI",'Raw Data'!P:P,9)+COUNTIFS('Raw Data'!I:I,"CARE HEALTH",'Raw Data'!E:E,"DELHI",'Raw Data'!P:P,10)</f>
        <v>4</v>
      </c>
      <c r="T43" s="12">
        <f t="shared" si="90"/>
        <v>7</v>
      </c>
      <c r="U43" s="14">
        <f t="shared" si="91"/>
        <v>42.857142857142854</v>
      </c>
      <c r="V43" s="12">
        <f>COUNTIFS('Raw Data'!I:I,"CARE HEALTH",'Raw Data'!E:E,"HYDERABAD",'Raw Data'!P:P,1)+COUNTIFS('Raw Data'!I:I,"CARE HEALTH",'Raw Data'!E:E,"HYDERABAD",'Raw Data'!P:P,2)+COUNTIFS('Raw Data'!I:I,"CARE HEALTH",'Raw Data'!E:E,"HYDERABAD",'Raw Data'!P:P,3)+COUNTIFS('Raw Data'!I:I,"CARE HEALTH",'Raw Data'!E:E,"HYDERABAD",'Raw Data'!P:P,4)+COUNTIFS('Raw Data'!I:I,"CARE HEALTH",'Raw Data'!E:E,"HYDERABAD",'Raw Data'!P:P,5)+COUNTIFS('Raw Data'!I:I,"CARE HEALTH",'Raw Data'!E:E,"HYDERABAD",'Raw Data'!P:P,6)</f>
        <v>0</v>
      </c>
      <c r="W43" s="12">
        <f>COUNTIFS('Raw Data'!I:I,"CARE HEALTH",'Raw Data'!E:E,"HYDERABAD",'Raw Data'!P:P,7)+COUNTIFS('Raw Data'!I:I,"CARE HEALTH",'Raw Data'!E:E,"HYDERABAD",'Raw Data'!P:P,8)</f>
        <v>0</v>
      </c>
      <c r="X43" s="12">
        <f>COUNTIFS('Raw Data'!I:I,"CARE HEALTH",'Raw Data'!E:E,"HYDERABAD",'Raw Data'!P:P,9)+COUNTIFS('Raw Data'!I:I,"CARE HEALTH",'Raw Data'!E:E,"HYDERABAD",'Raw Data'!P:P,10)</f>
        <v>2</v>
      </c>
      <c r="Y43" s="12">
        <f t="shared" si="92"/>
        <v>2</v>
      </c>
      <c r="Z43" s="14">
        <f t="shared" si="93"/>
        <v>100</v>
      </c>
      <c r="AA43" s="12">
        <f>COUNTIFS('Raw Data'!I:I,"CARE HEALTH",'Raw Data'!E:E,"INDORE",'Raw Data'!P:P,1)+COUNTIFS('Raw Data'!I:I,"CARE HEALTH",'Raw Data'!E:E,"INDORE",'Raw Data'!P:P,2)+COUNTIFS('Raw Data'!I:I,"CARE HEALTH",'Raw Data'!E:E,"INDORE",'Raw Data'!P:P,3)+COUNTIFS('Raw Data'!I:I,"CARE HEALTH",'Raw Data'!E:E,"INDORE",'Raw Data'!P:P,4)+COUNTIFS('Raw Data'!I:I,"CARE HEALTH",'Raw Data'!E:E,"INDORE",'Raw Data'!P:P,5)+COUNTIFS('Raw Data'!I:I,"CARE HEALTH",'Raw Data'!E:E,"INDORE",'Raw Data'!P:P,6)</f>
        <v>1</v>
      </c>
      <c r="AB43" s="12">
        <f>COUNTIFS('Raw Data'!I:I,"CARE HEALTH",'Raw Data'!E:E,"INDORE",'Raw Data'!P:P,7)+COUNTIFS('Raw Data'!I:I,"CARE HEALTH",'Raw Data'!E:E,"INDORE",'Raw Data'!P:P,8)</f>
        <v>3</v>
      </c>
      <c r="AC43" s="12">
        <f>COUNTIFS('Raw Data'!I:I,"CARE HEALTH",'Raw Data'!E:E,"INDORE",'Raw Data'!P:P,9)+COUNTIFS('Raw Data'!I:I,"CARE HEALTH",'Raw Data'!E:E,"INDORE",'Raw Data'!P:P,10)</f>
        <v>4</v>
      </c>
      <c r="AD43" s="12">
        <f t="shared" si="94"/>
        <v>8</v>
      </c>
      <c r="AE43" s="14">
        <f t="shared" si="95"/>
        <v>37.5</v>
      </c>
      <c r="AF43" s="12">
        <f>COUNTIFS('Raw Data'!I:I,"CARE HEALTH",'Raw Data'!E:E,"JAIPUR",'Raw Data'!P:P,1)+COUNTIFS('Raw Data'!I:I,"CARE HEALTH",'Raw Data'!E:E,"JAIPUR",'Raw Data'!P:P,2)+COUNTIFS('Raw Data'!I:I,"CARE HEALTH",'Raw Data'!E:E,"JAIPUR",'Raw Data'!P:P,3)+COUNTIFS('Raw Data'!I:I,"CARE HEALTH",'Raw Data'!E:E,"JAIPUR",'Raw Data'!P:P,4)+COUNTIFS('Raw Data'!I:I,"CARE HEALTH",'Raw Data'!E:E,"JAIPUR",'Raw Data'!P:P,5)+COUNTIFS('Raw Data'!I:I,"CARE HEALTH",'Raw Data'!E:E,"JAIPUR",'Raw Data'!P:P,6)</f>
        <v>0</v>
      </c>
      <c r="AG43" s="12">
        <f>COUNTIFS('Raw Data'!I:I,"CARE HEALTH",'Raw Data'!E:E,"JAIPUR",'Raw Data'!P:P,7)+COUNTIFS('Raw Data'!I:I,"CARE HEALTH",'Raw Data'!E:E,"JAIPUR",'Raw Data'!P:P,8)</f>
        <v>2</v>
      </c>
      <c r="AH43" s="12">
        <f>COUNTIFS('Raw Data'!I:I,"CARE HEALTH",'Raw Data'!E:E,"JAIPUR",'Raw Data'!P:P,9)+COUNTIFS('Raw Data'!I:I,"CARE HEALTH",'Raw Data'!E:E,"JAIPUR",'Raw Data'!P:P,10)</f>
        <v>4</v>
      </c>
      <c r="AI43" s="12">
        <f t="shared" si="96"/>
        <v>6</v>
      </c>
      <c r="AJ43" s="14">
        <f t="shared" si="97"/>
        <v>66.666666666666657</v>
      </c>
      <c r="AK43" s="12">
        <f>COUNTIFS('Raw Data'!I:I,"CARE HEALTH",'Raw Data'!E:E,"KANPUR",'Raw Data'!P:P,1)+COUNTIFS('Raw Data'!I:I,"CARE HEALTH",'Raw Data'!E:E,"KANPUR",'Raw Data'!P:P,2)+COUNTIFS('Raw Data'!I:I,"CARE HEALTH",'Raw Data'!E:E,"KANPUR",'Raw Data'!P:P,3)+COUNTIFS('Raw Data'!I:I,"CARE HEALTH",'Raw Data'!E:E,"KANPUR",'Raw Data'!P:P,4)+COUNTIFS('Raw Data'!I:I,"CARE HEALTH",'Raw Data'!E:E,"KANPUR",'Raw Data'!P:P,5)+COUNTIFS('Raw Data'!I:I,"CARE HEALTH",'Raw Data'!E:E,"KANPUR",'Raw Data'!P:P,6)</f>
        <v>3</v>
      </c>
      <c r="AL43" s="12">
        <f>COUNTIFS('Raw Data'!I:I,"CARE HEALTH",'Raw Data'!E:E,"KANPUR",'Raw Data'!P:P,7)+COUNTIFS('Raw Data'!I:I,"CARE HEALTH",'Raw Data'!E:E,"KANPUR",'Raw Data'!P:P,8)</f>
        <v>1</v>
      </c>
      <c r="AM43" s="12">
        <f>COUNTIFS('Raw Data'!I:I,"CARE HEALTH",'Raw Data'!E:E,"KANPUR",'Raw Data'!P:P,9)+COUNTIFS('Raw Data'!I:I,"CARE HEALTH",'Raw Data'!E:E,"KANPUR",'Raw Data'!P:P,10)</f>
        <v>7</v>
      </c>
      <c r="AN43" s="12">
        <f t="shared" si="98"/>
        <v>11</v>
      </c>
      <c r="AO43" s="14">
        <f t="shared" si="99"/>
        <v>36.363636363636367</v>
      </c>
      <c r="AP43" s="12">
        <f>COUNTIFS('Raw Data'!I:I,"CARE HEALTH",'Raw Data'!E:E,"KOLKATA",'Raw Data'!P:P,1)+COUNTIFS('Raw Data'!I:I,"CARE HEALTH",'Raw Data'!E:E,"KOLKATA",'Raw Data'!P:P,2)+COUNTIFS('Raw Data'!I:I,"CARE HEALTH",'Raw Data'!E:E,"KOLKATA",'Raw Data'!P:P,3)+COUNTIFS('Raw Data'!I:I,"CARE HEALTH",'Raw Data'!E:E,"KOLKATA",'Raw Data'!P:P,4)+COUNTIFS('Raw Data'!I:I,"CARE HEALTH",'Raw Data'!E:E,"KOLKATA",'Raw Data'!P:P,5)+COUNTIFS('Raw Data'!I:I,"CARE HEALTH",'Raw Data'!E:E,"KOLKATA",'Raw Data'!P:P,6)</f>
        <v>2</v>
      </c>
      <c r="AQ43" s="12">
        <f>COUNTIFS('Raw Data'!I:I,"CARE HEALTH",'Raw Data'!E:E,"KOLKATA",'Raw Data'!P:P,7)+COUNTIFS('Raw Data'!I:I,"CARE HEALTH",'Raw Data'!E:E,"KOLKATA",'Raw Data'!P:P,8)</f>
        <v>4</v>
      </c>
      <c r="AR43" s="12">
        <f>COUNTIFS('Raw Data'!I:I,"CARE HEALTH",'Raw Data'!E:E,"KOLKATA",'Raw Data'!P:P,9)+COUNTIFS('Raw Data'!I:I,"CARE HEALTH",'Raw Data'!E:E,"KOLKATA",'Raw Data'!P:P,10)</f>
        <v>3</v>
      </c>
      <c r="AS43" s="12">
        <f t="shared" si="100"/>
        <v>9</v>
      </c>
      <c r="AT43" s="14">
        <f t="shared" si="101"/>
        <v>11.111111111111111</v>
      </c>
      <c r="AU43" s="12">
        <f>COUNTIFS('Raw Data'!I:I,"CARE HEALTH",'Raw Data'!E:E,"LUDHIANA",'Raw Data'!P:P,1)+COUNTIFS('Raw Data'!I:I,"CARE HEALTH",'Raw Data'!E:E,"LUDHIANA",'Raw Data'!P:P,2)+COUNTIFS('Raw Data'!I:I,"CARE HEALTH",'Raw Data'!E:E,"LUDHIANA",'Raw Data'!P:P,3)+COUNTIFS('Raw Data'!I:I,"CARE HEALTH",'Raw Data'!E:E,"LUDHIANA",'Raw Data'!P:P,4)+COUNTIFS('Raw Data'!I:I,"CARE HEALTH",'Raw Data'!E:E,"LUDHIANA",'Raw Data'!P:P,5)+COUNTIFS('Raw Data'!I:I,"CARE HEALTH",'Raw Data'!E:E,"LUDHIANA",'Raw Data'!P:P,6)</f>
        <v>2</v>
      </c>
      <c r="AV43" s="12">
        <f>COUNTIFS('Raw Data'!I:I,"CARE HEALTH",'Raw Data'!E:E,"LUDHIANA",'Raw Data'!P:P,7)+COUNTIFS('Raw Data'!I:I,"CARE HEALTH",'Raw Data'!E:E,"LUDHIANA",'Raw Data'!P:P,8)</f>
        <v>2</v>
      </c>
      <c r="AW43" s="12">
        <f>COUNTIFS('Raw Data'!I:I,"CARE HEALTH",'Raw Data'!E:E,"LUDHIANA",'Raw Data'!P:P,9)+COUNTIFS('Raw Data'!I:I,"CARE HEALTH",'Raw Data'!E:E,"LUDHIANA",'Raw Data'!P:P,10)</f>
        <v>3</v>
      </c>
      <c r="AX43" s="12">
        <f t="shared" si="102"/>
        <v>7</v>
      </c>
      <c r="AY43" s="14">
        <f t="shared" si="103"/>
        <v>14.285714285714285</v>
      </c>
      <c r="AZ43" s="12">
        <f>COUNTIFS('Raw Data'!I:I,"CARE HEALTH",'Raw Data'!E:E,"MUMBAI",'Raw Data'!P:P,1)+COUNTIFS('Raw Data'!I:I,"CARE HEALTH",'Raw Data'!E:E,"MUMBAI",'Raw Data'!P:P,2)+COUNTIFS('Raw Data'!I:I,"CARE HEALTH",'Raw Data'!E:E,"MUMBAI",'Raw Data'!P:P,3)+COUNTIFS('Raw Data'!I:I,"CARE HEALTH",'Raw Data'!E:E,"MUMBAI",'Raw Data'!P:P,4)+COUNTIFS('Raw Data'!I:I,"CARE HEALTH",'Raw Data'!E:E,"MUMBAI",'Raw Data'!P:P,5)+COUNTIFS('Raw Data'!I:I,"CARE HEALTH",'Raw Data'!E:E,"MUMBAI",'Raw Data'!P:P,6)</f>
        <v>0</v>
      </c>
      <c r="BA43" s="12">
        <f>COUNTIFS('Raw Data'!I:I,"CARE HEALTH",'Raw Data'!E:E,"MUMBAI",'Raw Data'!P:P,7)+COUNTIFS('Raw Data'!I:I,"CARE HEALTH",'Raw Data'!E:E,"MUMBAI",'Raw Data'!P:P,8)</f>
        <v>1</v>
      </c>
      <c r="BB43" s="12">
        <f>COUNTIFS('Raw Data'!I:I,"CARE HEALTH",'Raw Data'!E:E,"MUMBAI",'Raw Data'!P:P,9)+COUNTIFS('Raw Data'!I:I,"CARE HEALTH",'Raw Data'!E:E,"MUMBAI",'Raw Data'!P:P,10)</f>
        <v>2</v>
      </c>
      <c r="BC43" s="12">
        <f t="shared" si="104"/>
        <v>3</v>
      </c>
      <c r="BD43" s="14">
        <f t="shared" si="105"/>
        <v>66.666666666666657</v>
      </c>
      <c r="BE43" s="12">
        <f>COUNTIFS('Raw Data'!I:I,"CARE HEALTH",'Raw Data'!E:E,"PUNE",'Raw Data'!P:P,1)+COUNTIFS('Raw Data'!I:I,"CARE HEALTH",'Raw Data'!E:E,"PUNE",'Raw Data'!P:P,2)+COUNTIFS('Raw Data'!I:I,"CARE HEALTH",'Raw Data'!E:E,"PUNE",'Raw Data'!P:P,3)+COUNTIFS('Raw Data'!I:I,"CARE HEALTH",'Raw Data'!E:E,"PUNE",'Raw Data'!P:P,4)+COUNTIFS('Raw Data'!I:I,"CARE HEALTH",'Raw Data'!E:E,"PUNE",'Raw Data'!P:P,5)+COUNTIFS('Raw Data'!I:I,"CARE HEALTH",'Raw Data'!E:E,"PUNE",'Raw Data'!P:P,6)</f>
        <v>1</v>
      </c>
      <c r="BF43" s="12">
        <f>COUNTIFS('Raw Data'!I:I,"CARE HEALTH",'Raw Data'!E:E,"PUNE",'Raw Data'!P:P,7)+COUNTIFS('Raw Data'!I:I,"CARE HEALTH",'Raw Data'!E:E,"PUNE",'Raw Data'!P:P,8)</f>
        <v>1</v>
      </c>
      <c r="BG43" s="12">
        <f>COUNTIFS('Raw Data'!I:I,"CARE HEALTH",'Raw Data'!E:E,"PUNE",'Raw Data'!P:P,9)+COUNTIFS('Raw Data'!I:I,"CARE HEALTH",'Raw Data'!E:E,"PUNE",'Raw Data'!P:P,10)</f>
        <v>2</v>
      </c>
      <c r="BH43" s="12">
        <f t="shared" si="106"/>
        <v>4</v>
      </c>
      <c r="BI43" s="14">
        <f t="shared" si="107"/>
        <v>25</v>
      </c>
    </row>
    <row r="44" spans="1:61" x14ac:dyDescent="0.35">
      <c r="A44" s="8" t="s">
        <v>201</v>
      </c>
      <c r="B44" s="12">
        <f>COUNTIFS('Raw Data'!I:I,"HDFC ERGO",'Raw Data'!E:E,"AHMEDABAD",'Raw Data'!P:P,1)+COUNTIFS('Raw Data'!I:I,"HDFC ERGO",'Raw Data'!E:E,"AHMEDABAD",'Raw Data'!P:P,2)+COUNTIFS('Raw Data'!I:I,"HDFC ERGO",'Raw Data'!E:E,"AHMEDABAD",'Raw Data'!P:P,3)+COUNTIFS('Raw Data'!I:I,"HDFC ERGO",'Raw Data'!E:E,"AHMEDABAD",'Raw Data'!P:P,4)+COUNTIFS('Raw Data'!I:I,"HDFC ERGO",'Raw Data'!E:E,"AHMEDABAD",'Raw Data'!P:P,5)+COUNTIFS('Raw Data'!I:I,"HDFC ERGO",'Raw Data'!E:E,"AHMEDABAD",'Raw Data'!P:P,6)</f>
        <v>1</v>
      </c>
      <c r="C44" s="12">
        <f>COUNTIFS('Raw Data'!I:I,"HDFC ERGO",'Raw Data'!E:E,"AHMEDABAD",'Raw Data'!P:P,7)+COUNTIFS('Raw Data'!I:I,"HDFC ERGO",'Raw Data'!E:E,"AHMEDABAD",'Raw Data'!P:P,8)</f>
        <v>1</v>
      </c>
      <c r="D44" s="12">
        <f>COUNTIFS('Raw Data'!I:I,"HDFC ERGO",'Raw Data'!E:E,"AHMEDABAD",'Raw Data'!P:P,9)+COUNTIFS('Raw Data'!I:I,"HDFC ERGO",'Raw Data'!E:E,"AHMEDABAD",'Raw Data'!P:P,10)</f>
        <v>6</v>
      </c>
      <c r="E44" s="12">
        <f t="shared" si="84"/>
        <v>8</v>
      </c>
      <c r="F44" s="14">
        <f t="shared" si="85"/>
        <v>62.5</v>
      </c>
      <c r="G44" s="12">
        <f>COUNTIFS('Raw Data'!I:I,"HDFC ERGO",'Raw Data'!E:E,"BANGALORE",'Raw Data'!P:P,1)+COUNTIFS('Raw Data'!I:I,"HDFC ERGO",'Raw Data'!E:E,"BANGALORE",'Raw Data'!P:P,2)+COUNTIFS('Raw Data'!I:I,"HDFC ERGO",'Raw Data'!E:E,"BANGALORE",'Raw Data'!P:P,3)+COUNTIFS('Raw Data'!I:I,"HDFC ERGO",'Raw Data'!E:E,"BANGALORE",'Raw Data'!P:P,4)+COUNTIFS('Raw Data'!I:I,"HDFC ERGO",'Raw Data'!E:E,"BANGALORE",'Raw Data'!P:P,5)+COUNTIFS('Raw Data'!I:I,"HDFC ERGO",'Raw Data'!E:E,"BANGALORE",'Raw Data'!P:P,6)</f>
        <v>1</v>
      </c>
      <c r="H44" s="12">
        <f>COUNTIFS('Raw Data'!I:I,"HDFC ERGO",'Raw Data'!E:E,"BANGALORE",'Raw Data'!P:P,7)+COUNTIFS('Raw Data'!I:I,"HDFC ERGO",'Raw Data'!E:E,"BANGALORE",'Raw Data'!P:P,8)</f>
        <v>1</v>
      </c>
      <c r="I44" s="12">
        <f>COUNTIFS('Raw Data'!I:I,"HDFC ERGO",'Raw Data'!E:E,"BANGALORE",'Raw Data'!P:P,9)+COUNTIFS('Raw Data'!I:I,"HDFC ERGO",'Raw Data'!E:E,"BANGALORE",'Raw Data'!P:P,10)</f>
        <v>5</v>
      </c>
      <c r="J44" s="12">
        <f t="shared" si="86"/>
        <v>7</v>
      </c>
      <c r="K44" s="14">
        <f t="shared" si="87"/>
        <v>57.142857142857139</v>
      </c>
      <c r="L44" s="12">
        <f>COUNTIFS('Raw Data'!I:I,"HDFC ERGO",'Raw Data'!E:E,"CHENNAI",'Raw Data'!P:P,1)+COUNTIFS('Raw Data'!I:I,"HDFC ERGO",'Raw Data'!E:E,"CHENNAI",'Raw Data'!P:P,2)+COUNTIFS('Raw Data'!I:I,"HDFC ERGO",'Raw Data'!E:E,"CHENNAI",'Raw Data'!P:P,3)+COUNTIFS('Raw Data'!I:I,"HDFC ERGO",'Raw Data'!E:E,"CHENNAI",'Raw Data'!P:P,4)+COUNTIFS('Raw Data'!I:I,"HDFC ERGO",'Raw Data'!E:E,"CHENNAI",'Raw Data'!P:P,5)+COUNTIFS('Raw Data'!I:I,"HDFC ERGO",'Raw Data'!E:E,"CHENNAI",'Raw Data'!P:P,6)</f>
        <v>0</v>
      </c>
      <c r="M44" s="12">
        <f>COUNTIFS('Raw Data'!I:I,"HDFC ERGO",'Raw Data'!E:E,"CHENNAI",'Raw Data'!P:P,7)+COUNTIFS('Raw Data'!I:I,"HDFC ERGO",'Raw Data'!E:E,"CHENNAI",'Raw Data'!P:P,8)</f>
        <v>0</v>
      </c>
      <c r="N44" s="12">
        <f>COUNTIFS('Raw Data'!I:I,"HDFC ERGO",'Raw Data'!E:E,"CHENNAI",'Raw Data'!P:P,9)+COUNTIFS('Raw Data'!I:I,"HDFC ERGO",'Raw Data'!E:E,"CHENNAI",'Raw Data'!P:P,10)</f>
        <v>4</v>
      </c>
      <c r="O44" s="18">
        <f t="shared" si="88"/>
        <v>4</v>
      </c>
      <c r="P44" s="14">
        <f t="shared" si="89"/>
        <v>100</v>
      </c>
      <c r="Q44" s="12">
        <f>COUNTIFS('Raw Data'!I:I,"HDFC ERGO",'Raw Data'!E:E,"DELHI",'Raw Data'!P:P,1)+COUNTIFS('Raw Data'!I:I,"HDFC ERGO",'Raw Data'!E:E,"DELHI",'Raw Data'!P:P,2)+COUNTIFS('Raw Data'!I:I,"HDFC ERGO",'Raw Data'!E:E,"DELHI",'Raw Data'!P:P,3)+COUNTIFS('Raw Data'!I:I,"HDFC ERGO",'Raw Data'!E:E,"DELHI",'Raw Data'!P:P,4)+COUNTIFS('Raw Data'!I:I,"HDFC ERGO",'Raw Data'!E:E,"DELHI",'Raw Data'!P:P,5)+COUNTIFS('Raw Data'!I:I,"HDFC ERGO",'Raw Data'!E:E,"DELHI",'Raw Data'!P:P,6)</f>
        <v>1</v>
      </c>
      <c r="R44" s="12">
        <f>COUNTIFS('Raw Data'!I:I,"HDFC ERGO",'Raw Data'!E:E,"DELHI",'Raw Data'!P:P,7)+COUNTIFS('Raw Data'!I:I,"HDFC ERGO",'Raw Data'!E:E,"DELHI",'Raw Data'!P:P,8)</f>
        <v>0</v>
      </c>
      <c r="S44" s="12">
        <f>COUNTIFS('Raw Data'!I:I,"HDFC ERGO",'Raw Data'!E:E,"DELHI",'Raw Data'!P:P,9)+COUNTIFS('Raw Data'!I:I,"HDFC ERGO",'Raw Data'!E:E,"DELHI",'Raw Data'!P:P,10)</f>
        <v>3</v>
      </c>
      <c r="T44" s="12">
        <f t="shared" si="90"/>
        <v>4</v>
      </c>
      <c r="U44" s="14">
        <f t="shared" si="91"/>
        <v>50</v>
      </c>
      <c r="V44" s="12">
        <f>COUNTIFS('Raw Data'!I:I,"HDFC ERGO",'Raw Data'!E:E,"HYDERABAD",'Raw Data'!P:P,1)+COUNTIFS('Raw Data'!I:I,"HDFC ERGO",'Raw Data'!E:E,"HYDERABAD",'Raw Data'!P:P,2)+COUNTIFS('Raw Data'!I:I,"HDFC ERGO",'Raw Data'!E:E,"HYDERABAD",'Raw Data'!P:P,3)+COUNTIFS('Raw Data'!I:I,"HDFC ERGO",'Raw Data'!E:E,"HYDERABAD",'Raw Data'!P:P,4)+COUNTIFS('Raw Data'!I:I,"HDFC ERGO",'Raw Data'!E:E,"HYDERABAD",'Raw Data'!P:P,5)+COUNTIFS('Raw Data'!I:I,"HDFC ERGO",'Raw Data'!E:E,"HYDERABAD",'Raw Data'!P:P,6)</f>
        <v>2</v>
      </c>
      <c r="W44" s="12">
        <f>COUNTIFS('Raw Data'!I:I,"HDFC ERGO",'Raw Data'!E:E,"HYDERABAD",'Raw Data'!P:P,7)+COUNTIFS('Raw Data'!I:I,"HDFC ERGO",'Raw Data'!E:E,"HYDERABAD",'Raw Data'!P:P,8)</f>
        <v>2</v>
      </c>
      <c r="X44" s="12">
        <f>COUNTIFS('Raw Data'!I:I,"HDFC ERGO",'Raw Data'!E:E,"HYDERABAD",'Raw Data'!P:P,9)+COUNTIFS('Raw Data'!I:I,"HDFC ERGO",'Raw Data'!E:E,"HYDERABAD",'Raw Data'!P:P,10)</f>
        <v>5</v>
      </c>
      <c r="Y44" s="12">
        <f t="shared" si="92"/>
        <v>9</v>
      </c>
      <c r="Z44" s="14">
        <f t="shared" si="93"/>
        <v>33.333333333333329</v>
      </c>
      <c r="AA44" s="12">
        <f>COUNTIFS('Raw Data'!I:I,"HDFC ERGO",'Raw Data'!E:E,"INDORE",'Raw Data'!P:P,1)+COUNTIFS('Raw Data'!I:I,"HDFC ERGO",'Raw Data'!E:E,"INDORE",'Raw Data'!P:P,2)+COUNTIFS('Raw Data'!I:I,"HDFC ERGO",'Raw Data'!E:E,"INDORE",'Raw Data'!P:P,3)+COUNTIFS('Raw Data'!I:I,"HDFC ERGO",'Raw Data'!E:E,"INDORE",'Raw Data'!P:P,4)+COUNTIFS('Raw Data'!I:I,"HDFC ERGO",'Raw Data'!E:E,"INDORE",'Raw Data'!P:P,5)+COUNTIFS('Raw Data'!I:I,"HDFC ERGO",'Raw Data'!E:E,"INDORE",'Raw Data'!P:P,6)</f>
        <v>1</v>
      </c>
      <c r="AB44" s="12">
        <f>COUNTIFS('Raw Data'!I:I,"HDFC ERGO",'Raw Data'!E:E,"INDORE",'Raw Data'!P:P,7)+COUNTIFS('Raw Data'!I:I,"HDFC ERGO",'Raw Data'!E:E,"INDORE",'Raw Data'!P:P,8)</f>
        <v>0</v>
      </c>
      <c r="AC44" s="12">
        <f>COUNTIFS('Raw Data'!I:I,"HDFC ERGO",'Raw Data'!E:E,"INDORE",'Raw Data'!P:P,9)+COUNTIFS('Raw Data'!I:I,"HDFC ERGO",'Raw Data'!E:E,"INDORE",'Raw Data'!P:P,10)</f>
        <v>2</v>
      </c>
      <c r="AD44" s="12">
        <f t="shared" si="94"/>
        <v>3</v>
      </c>
      <c r="AE44" s="14">
        <f t="shared" si="95"/>
        <v>33.333333333333329</v>
      </c>
      <c r="AF44" s="12">
        <f>COUNTIFS('Raw Data'!I:I,"HDFC ERGO",'Raw Data'!E:E,"JAIPUR",'Raw Data'!P:P,1)+COUNTIFS('Raw Data'!I:I,"HDFC ERGO",'Raw Data'!E:E,"JAIPUR",'Raw Data'!P:P,2)+COUNTIFS('Raw Data'!I:I,"HDFC ERGO",'Raw Data'!E:E,"JAIPUR",'Raw Data'!P:P,3)+COUNTIFS('Raw Data'!I:I,"HDFC ERGO",'Raw Data'!E:E,"JAIPUR",'Raw Data'!P:P,4)+COUNTIFS('Raw Data'!I:I,"HDFC ERGO",'Raw Data'!E:E,"JAIPUR",'Raw Data'!P:P,5)+COUNTIFS('Raw Data'!I:I,"HDFC ERGO",'Raw Data'!E:E,"JAIPUR",'Raw Data'!P:P,6)</f>
        <v>0</v>
      </c>
      <c r="AG44" s="12">
        <f>COUNTIFS('Raw Data'!I:I,"HDFC ERGO",'Raw Data'!E:E,"JAIPUR",'Raw Data'!P:P,7)+COUNTIFS('Raw Data'!I:I,"HDFC ERGO",'Raw Data'!E:E,"JAIPUR",'Raw Data'!P:P,8)</f>
        <v>1</v>
      </c>
      <c r="AH44" s="12">
        <f>COUNTIFS('Raw Data'!I:I,"HDFC ERGO",'Raw Data'!E:E,"JAIPUR",'Raw Data'!P:P,9)+COUNTIFS('Raw Data'!I:I,"HDFC ERGO",'Raw Data'!E:E,"JAIPUR",'Raw Data'!P:P,10)</f>
        <v>6</v>
      </c>
      <c r="AI44" s="12">
        <f t="shared" si="96"/>
        <v>7</v>
      </c>
      <c r="AJ44" s="14">
        <f t="shared" si="97"/>
        <v>85.714285714285708</v>
      </c>
      <c r="AK44" s="12">
        <f>COUNTIFS('Raw Data'!I:I,"HDFC ERGO",'Raw Data'!E:E,"KANPUR",'Raw Data'!P:P,1)+COUNTIFS('Raw Data'!I:I,"HDFC ERGO",'Raw Data'!E:E,"KANPUR",'Raw Data'!P:P,2)+COUNTIFS('Raw Data'!I:I,"HDFC ERGO",'Raw Data'!E:E,"KANPUR",'Raw Data'!P:P,3)+COUNTIFS('Raw Data'!I:I,"HDFC ERGO",'Raw Data'!E:E,"KANPUR",'Raw Data'!P:P,4)+COUNTIFS('Raw Data'!I:I,"HDFC ERGO",'Raw Data'!E:E,"KANPUR",'Raw Data'!P:P,5)+COUNTIFS('Raw Data'!I:I,"HDFC ERGO",'Raw Data'!E:E,"KANPUR",'Raw Data'!P:P,6)</f>
        <v>1</v>
      </c>
      <c r="AL44" s="12">
        <f>COUNTIFS('Raw Data'!I:I,"HDFC ERGO",'Raw Data'!E:E,"KANPUR",'Raw Data'!P:P,7)+COUNTIFS('Raw Data'!I:I,"HDFC ERGO",'Raw Data'!E:E,"KANPUR",'Raw Data'!P:P,8)</f>
        <v>1</v>
      </c>
      <c r="AM44" s="12">
        <f>COUNTIFS('Raw Data'!I:I,"HDFC ERGO",'Raw Data'!E:E,"KANPUR",'Raw Data'!P:P,9)+COUNTIFS('Raw Data'!I:I,"HDFC ERGO",'Raw Data'!E:E,"KANPUR",'Raw Data'!P:P,10)</f>
        <v>5</v>
      </c>
      <c r="AN44" s="12">
        <f t="shared" si="98"/>
        <v>7</v>
      </c>
      <c r="AO44" s="14">
        <f t="shared" si="99"/>
        <v>57.142857142857139</v>
      </c>
      <c r="AP44" s="12">
        <f>COUNTIFS('Raw Data'!I:I,"HDFC ERGO",'Raw Data'!E:E,"KOLKATA",'Raw Data'!P:P,1)+COUNTIFS('Raw Data'!I:I,"HDFC ERGO",'Raw Data'!E:E,"KOLKATA",'Raw Data'!P:P,2)+COUNTIFS('Raw Data'!I:I,"HDFC ERGO",'Raw Data'!E:E,"KOLKATA",'Raw Data'!P:P,3)+COUNTIFS('Raw Data'!I:I,"HDFC ERGO",'Raw Data'!E:E,"KOLKATA",'Raw Data'!P:P,4)+COUNTIFS('Raw Data'!I:I,"HDFC ERGO",'Raw Data'!E:E,"KOLKATA",'Raw Data'!P:P,5)+COUNTIFS('Raw Data'!I:I,"HDFC ERGO",'Raw Data'!E:E,"KOLKATA",'Raw Data'!P:P,6)</f>
        <v>0</v>
      </c>
      <c r="AQ44" s="12">
        <f>COUNTIFS('Raw Data'!I:I,"HDFC ERGO",'Raw Data'!E:E,"KOLKATA",'Raw Data'!P:P,7)+COUNTIFS('Raw Data'!I:I,"HDFC ERGO",'Raw Data'!E:E,"KOLKATA",'Raw Data'!P:P,8)</f>
        <v>2</v>
      </c>
      <c r="AR44" s="12">
        <f>COUNTIFS('Raw Data'!I:I,"HDFC ERGO",'Raw Data'!E:E,"KOLKATA",'Raw Data'!P:P,9)+COUNTIFS('Raw Data'!I:I,"HDFC ERGO",'Raw Data'!E:E,"KOLKATA",'Raw Data'!P:P,10)</f>
        <v>4</v>
      </c>
      <c r="AS44" s="12">
        <f t="shared" si="100"/>
        <v>6</v>
      </c>
      <c r="AT44" s="14">
        <f t="shared" si="101"/>
        <v>66.666666666666657</v>
      </c>
      <c r="AU44" s="12">
        <f>COUNTIFS('Raw Data'!I:I,"HDFC ERGO",'Raw Data'!E:E,"LUDHIANA",'Raw Data'!P:P,1)+COUNTIFS('Raw Data'!I:I,"HDFC ERGO",'Raw Data'!E:E,"LUDHIANA",'Raw Data'!P:P,2)+COUNTIFS('Raw Data'!I:I,"HDFC ERGO",'Raw Data'!E:E,"LUDHIANA",'Raw Data'!P:P,3)+COUNTIFS('Raw Data'!I:I,"HDFC ERGO",'Raw Data'!E:E,"LUDHIANA",'Raw Data'!P:P,4)+COUNTIFS('Raw Data'!I:I,"HDFC ERGO",'Raw Data'!E:E,"LUDHIANA",'Raw Data'!P:P,5)+COUNTIFS('Raw Data'!I:I,"HDFC ERGO",'Raw Data'!E:E,"LUDHIANA",'Raw Data'!P:P,6)</f>
        <v>1</v>
      </c>
      <c r="AV44" s="12">
        <f>COUNTIFS('Raw Data'!I:I,"HDFC ERGO",'Raw Data'!E:E,"LUDHIANA",'Raw Data'!P:P,7)+COUNTIFS('Raw Data'!I:I,"HDFC ERGO",'Raw Data'!E:E,"LUDHIANA",'Raw Data'!P:P,8)</f>
        <v>1</v>
      </c>
      <c r="AW44" s="12">
        <f>COUNTIFS('Raw Data'!I:I,"HDFC ERGO",'Raw Data'!E:E,"LUDHIANA",'Raw Data'!P:P,9)+COUNTIFS('Raw Data'!I:I,"HDFC ERGO",'Raw Data'!E:E,"LUDHIANA",'Raw Data'!P:P,10)</f>
        <v>7</v>
      </c>
      <c r="AX44" s="12">
        <f t="shared" si="102"/>
        <v>9</v>
      </c>
      <c r="AY44" s="14">
        <f t="shared" si="103"/>
        <v>66.666666666666657</v>
      </c>
      <c r="AZ44" s="12">
        <f>COUNTIFS('Raw Data'!I:I,"HDFC ERGO",'Raw Data'!E:E,"MUMBAI",'Raw Data'!P:P,1)+COUNTIFS('Raw Data'!I:I,"HDFC ERGO",'Raw Data'!E:E,"MUMBAI",'Raw Data'!P:P,2)+COUNTIFS('Raw Data'!I:I,"HDFC ERGO",'Raw Data'!E:E,"MUMBAI",'Raw Data'!P:P,3)+COUNTIFS('Raw Data'!I:I,"HDFC ERGO",'Raw Data'!E:E,"MUMBAI",'Raw Data'!P:P,4)+COUNTIFS('Raw Data'!I:I,"HDFC ERGO",'Raw Data'!E:E,"MUMBAI",'Raw Data'!P:P,5)+COUNTIFS('Raw Data'!I:I,"HDFC ERGO",'Raw Data'!E:E,"MUMBAI",'Raw Data'!P:P,6)</f>
        <v>2</v>
      </c>
      <c r="BA44" s="12">
        <f>COUNTIFS('Raw Data'!I:I,"HDFC ERGO",'Raw Data'!E:E,"MUMBAI",'Raw Data'!P:P,7)+COUNTIFS('Raw Data'!I:I,"HDFC ERGO",'Raw Data'!E:E,"MUMBAI",'Raw Data'!P:P,8)</f>
        <v>1</v>
      </c>
      <c r="BB44" s="12">
        <f>COUNTIFS('Raw Data'!I:I,"HDFC ERGO",'Raw Data'!E:E,"MUMBAI",'Raw Data'!P:P,9)+COUNTIFS('Raw Data'!I:I,"HDFC ERGO",'Raw Data'!E:E,"MUMBAI",'Raw Data'!P:P,10)</f>
        <v>3</v>
      </c>
      <c r="BC44" s="12">
        <f t="shared" si="104"/>
        <v>6</v>
      </c>
      <c r="BD44" s="14">
        <f t="shared" si="105"/>
        <v>16.666666666666664</v>
      </c>
      <c r="BE44" s="12">
        <f>COUNTIFS('Raw Data'!I:I,"HDFC ERGO",'Raw Data'!E:E,"PUNE",'Raw Data'!P:P,1)+COUNTIFS('Raw Data'!I:I,"HDFC ERGO",'Raw Data'!E:E,"PUNE",'Raw Data'!P:P,2)+COUNTIFS('Raw Data'!I:I,"HDFC ERGO",'Raw Data'!E:E,"PUNE",'Raw Data'!P:P,3)+COUNTIFS('Raw Data'!I:I,"HDFC ERGO",'Raw Data'!E:E,"PUNE",'Raw Data'!P:P,4)+COUNTIFS('Raw Data'!I:I,"HDFC ERGO",'Raw Data'!E:E,"PUNE",'Raw Data'!P:P,5)+COUNTIFS('Raw Data'!I:I,"HDFC ERGO",'Raw Data'!E:E,"PUNE",'Raw Data'!P:P,6)</f>
        <v>2</v>
      </c>
      <c r="BF44" s="12">
        <f>COUNTIFS('Raw Data'!I:I,"HDFC ERGO",'Raw Data'!E:E,"PUNE",'Raw Data'!P:P,7)+COUNTIFS('Raw Data'!I:I,"HDFC ERGO",'Raw Data'!E:E,"PUNE",'Raw Data'!P:P,8)</f>
        <v>2</v>
      </c>
      <c r="BG44" s="12">
        <f>COUNTIFS('Raw Data'!I:I,"HDFC ERGO",'Raw Data'!E:E,"PUNE",'Raw Data'!P:P,9)+COUNTIFS('Raw Data'!I:I,"HDFC ERGO",'Raw Data'!E:E,"PUNE",'Raw Data'!P:P,10)</f>
        <v>6</v>
      </c>
      <c r="BH44" s="12">
        <f t="shared" si="106"/>
        <v>10</v>
      </c>
      <c r="BI44" s="14">
        <f t="shared" si="107"/>
        <v>40</v>
      </c>
    </row>
    <row r="45" spans="1:61" x14ac:dyDescent="0.35">
      <c r="A45" s="8" t="s">
        <v>197</v>
      </c>
      <c r="B45" s="12">
        <f>COUNTIFS('Raw Data'!I:I,"ICICI LOMBARD",'Raw Data'!E:E,"AHMEDABAD",'Raw Data'!P:P,1)+COUNTIFS('Raw Data'!I:I,"ICICI LOMBARD",'Raw Data'!E:E,"AHMEDABAD",'Raw Data'!P:P,2)+COUNTIFS('Raw Data'!I:I,"ICICI LOMBARD",'Raw Data'!E:E,"AHMEDABAD",'Raw Data'!P:P,3)+COUNTIFS('Raw Data'!I:I,"ICICI LOMBARD",'Raw Data'!E:E,"AHMEDABAD",'Raw Data'!P:P,4)+COUNTIFS('Raw Data'!I:I,"ICICI LOMBARD",'Raw Data'!E:E,"AHMEDABAD",'Raw Data'!P:P,5)+COUNTIFS('Raw Data'!I:I,"ICICI LOMBARD",'Raw Data'!E:E,"AHMEDABAD",'Raw Data'!P:P,6)</f>
        <v>0</v>
      </c>
      <c r="C45" s="12">
        <f>COUNTIFS('Raw Data'!I:I,"ICICI LOMBARD",'Raw Data'!E:E,"AHMEDABAD",'Raw Data'!P:P,7)+COUNTIFS('Raw Data'!I:I,"ICICI LOMBARD",'Raw Data'!E:E,"AHMEDABAD",'Raw Data'!P:P,8)</f>
        <v>4</v>
      </c>
      <c r="D45" s="12">
        <f>COUNTIFS('Raw Data'!I:I,"ICICI LOMBARD",'Raw Data'!E:E,"AHMEDABAD",'Raw Data'!P:P,9)+COUNTIFS('Raw Data'!I:I,"ICICI LOMBARD",'Raw Data'!E:E,"AHMEDABAD",'Raw Data'!P:P,10)</f>
        <v>6</v>
      </c>
      <c r="E45" s="12">
        <f t="shared" si="84"/>
        <v>10</v>
      </c>
      <c r="F45" s="14">
        <f t="shared" si="85"/>
        <v>60</v>
      </c>
      <c r="G45" s="12">
        <f>COUNTIFS('Raw Data'!I:I,"ICICI LOMBARD",'Raw Data'!E:E,"BANGALORE",'Raw Data'!P:P,1)+COUNTIFS('Raw Data'!I:I,"ICICI LOMBARD",'Raw Data'!E:E,"BANGALORE",'Raw Data'!P:P,2)+COUNTIFS('Raw Data'!I:I,"ICICI LOMBARD",'Raw Data'!E:E,"BANGALORE",'Raw Data'!P:P,3)+COUNTIFS('Raw Data'!I:I,"ICICI LOMBARD",'Raw Data'!E:E,"BANGALORE",'Raw Data'!P:P,4)+COUNTIFS('Raw Data'!I:I,"ICICI LOMBARD",'Raw Data'!E:E,"BANGALORE",'Raw Data'!P:P,5)+COUNTIFS('Raw Data'!I:I,"ICICI LOMBARD",'Raw Data'!E:E,"BANGALORE",'Raw Data'!P:P,6)</f>
        <v>0</v>
      </c>
      <c r="H45" s="12">
        <f>COUNTIFS('Raw Data'!I:I,"ICICI LOMBARD",'Raw Data'!E:E,"BANGALORE",'Raw Data'!P:P,7)+COUNTIFS('Raw Data'!I:I,"ICICI LOMBARD",'Raw Data'!E:E,"BANGALORE",'Raw Data'!P:P,8)</f>
        <v>0</v>
      </c>
      <c r="I45" s="12">
        <f>COUNTIFS('Raw Data'!I:I,"ICICI LOMBARD",'Raw Data'!E:E,"BANGALORE",'Raw Data'!P:P,9)+COUNTIFS('Raw Data'!I:I,"ICICI LOMBARD",'Raw Data'!E:E,"BANGALORE",'Raw Data'!P:P,10)</f>
        <v>8</v>
      </c>
      <c r="J45" s="12">
        <f t="shared" si="86"/>
        <v>8</v>
      </c>
      <c r="K45" s="14">
        <f t="shared" si="87"/>
        <v>100</v>
      </c>
      <c r="L45" s="12">
        <f>COUNTIFS('Raw Data'!I:I,"ICICI LOMBARD",'Raw Data'!E:E,"CHENNAI",'Raw Data'!P:P,1)+COUNTIFS('Raw Data'!I:I,"ICICI LOMBARD",'Raw Data'!E:E,"CHENNAI",'Raw Data'!P:P,2)+COUNTIFS('Raw Data'!I:I,"ICICI LOMBARD",'Raw Data'!E:E,"CHENNAI",'Raw Data'!P:P,3)+COUNTIFS('Raw Data'!I:I,"ICICI LOMBARD",'Raw Data'!E:E,"CHENNAI",'Raw Data'!P:P,4)+COUNTIFS('Raw Data'!I:I,"ICICI LOMBARD",'Raw Data'!E:E,"CHENNAI",'Raw Data'!P:P,5)+COUNTIFS('Raw Data'!I:I,"ICICI LOMBARD",'Raw Data'!E:E,"CHENNAI",'Raw Data'!P:P,6)</f>
        <v>1</v>
      </c>
      <c r="M45" s="12">
        <f>COUNTIFS('Raw Data'!I:I,"ICICI LOMBARD",'Raw Data'!E:E,"CHENNAI",'Raw Data'!P:P,7)+COUNTIFS('Raw Data'!I:I,"ICICI LOMBARD",'Raw Data'!E:E,"CHENNAI",'Raw Data'!P:P,8)</f>
        <v>1</v>
      </c>
      <c r="N45" s="12">
        <f>COUNTIFS('Raw Data'!I:I,"ICICI LOMBARD",'Raw Data'!E:E,"CHENNAI",'Raw Data'!P:P,9)+COUNTIFS('Raw Data'!I:I,"ICICI LOMBARD",'Raw Data'!E:E,"CHENNAI",'Raw Data'!P:P,10)</f>
        <v>7</v>
      </c>
      <c r="O45" s="18">
        <f t="shared" si="88"/>
        <v>9</v>
      </c>
      <c r="P45" s="14">
        <f t="shared" si="89"/>
        <v>66.666666666666657</v>
      </c>
      <c r="Q45" s="12">
        <f>COUNTIFS('Raw Data'!I:I,"ICICI LOMBARD",'Raw Data'!E:E,"DELHI",'Raw Data'!P:P,1)+COUNTIFS('Raw Data'!I:I,"ICICI LOMBARD",'Raw Data'!E:E,"DELHI",'Raw Data'!P:P,2)+COUNTIFS('Raw Data'!I:I,"ICICI LOMBARD",'Raw Data'!E:E,"DELHI",'Raw Data'!P:P,3)+COUNTIFS('Raw Data'!I:I,"ICICI LOMBARD",'Raw Data'!E:E,"DELHI",'Raw Data'!P:P,4)+COUNTIFS('Raw Data'!I:I,"ICICI LOMBARD",'Raw Data'!E:E,"DELHI",'Raw Data'!P:P,5)+COUNTIFS('Raw Data'!I:I,"ICICI LOMBARD",'Raw Data'!E:E,"DELHI",'Raw Data'!P:P,6)</f>
        <v>0</v>
      </c>
      <c r="R45" s="12">
        <f>COUNTIFS('Raw Data'!I:I,"ICICI LOMBARD",'Raw Data'!E:E,"DELHI",'Raw Data'!P:P,7)+COUNTIFS('Raw Data'!I:I,"ICICI LOMBARD",'Raw Data'!E:E,"DELHI",'Raw Data'!P:P,8)</f>
        <v>1</v>
      </c>
      <c r="S45" s="12">
        <f>COUNTIFS('Raw Data'!I:I,"ICICI LOMBARD",'Raw Data'!E:E,"DELHI",'Raw Data'!P:P,9)+COUNTIFS('Raw Data'!I:I,"ICICI LOMBARD",'Raw Data'!E:E,"DELHI",'Raw Data'!P:P,10)</f>
        <v>6</v>
      </c>
      <c r="T45" s="12">
        <f t="shared" si="90"/>
        <v>7</v>
      </c>
      <c r="U45" s="14">
        <f t="shared" si="91"/>
        <v>85.714285714285708</v>
      </c>
      <c r="V45" s="12">
        <f>COUNTIFS('Raw Data'!I:I,"ICICI LOMBARD",'Raw Data'!E:E,"HYDERABAD",'Raw Data'!P:P,1)+COUNTIFS('Raw Data'!I:I,"ICICI LOMBARD",'Raw Data'!E:E,"HYDERABAD",'Raw Data'!P:P,2)+COUNTIFS('Raw Data'!I:I,"ICICI LOMBARD",'Raw Data'!E:E,"HYDERABAD",'Raw Data'!P:P,3)+COUNTIFS('Raw Data'!I:I,"ICICI LOMBARD",'Raw Data'!E:E,"HYDERABAD",'Raw Data'!P:P,4)+COUNTIFS('Raw Data'!I:I,"ICICI LOMBARD",'Raw Data'!E:E,"HYDERABAD",'Raw Data'!P:P,5)+COUNTIFS('Raw Data'!I:I,"ICICI LOMBARD",'Raw Data'!E:E,"HYDERABAD",'Raw Data'!P:P,6)</f>
        <v>0</v>
      </c>
      <c r="W45" s="12">
        <f>COUNTIFS('Raw Data'!I:I,"ICICI LOMBARD",'Raw Data'!E:E,"HYDERABAD",'Raw Data'!P:P,7)+COUNTIFS('Raw Data'!I:I,"ICICI LOMBARD",'Raw Data'!E:E,"HYDERABAD",'Raw Data'!P:P,8)</f>
        <v>0</v>
      </c>
      <c r="X45" s="12">
        <f>COUNTIFS('Raw Data'!I:I,"ICICI LOMBARD",'Raw Data'!E:E,"HYDERABAD",'Raw Data'!P:P,9)+COUNTIFS('Raw Data'!I:I,"ICICI LOMBARD",'Raw Data'!E:E,"HYDERABAD",'Raw Data'!P:P,10)</f>
        <v>1</v>
      </c>
      <c r="Y45" s="12">
        <f t="shared" si="92"/>
        <v>1</v>
      </c>
      <c r="Z45" s="14">
        <f t="shared" si="93"/>
        <v>100</v>
      </c>
      <c r="AA45" s="12">
        <f>COUNTIFS('Raw Data'!I:I,"ICICI LOMBARD",'Raw Data'!E:E,"INDORE",'Raw Data'!P:P,1)+COUNTIFS('Raw Data'!I:I,"ICICI LOMBARD",'Raw Data'!E:E,"INDORE",'Raw Data'!P:P,2)+COUNTIFS('Raw Data'!I:I,"ICICI LOMBARD",'Raw Data'!E:E,"INDORE",'Raw Data'!P:P,3)+COUNTIFS('Raw Data'!I:I,"ICICI LOMBARD",'Raw Data'!E:E,"INDORE",'Raw Data'!P:P,4)+COUNTIFS('Raw Data'!I:I,"ICICI LOMBARD",'Raw Data'!E:E,"INDORE",'Raw Data'!P:P,5)+COUNTIFS('Raw Data'!I:I,"ICICI LOMBARD",'Raw Data'!E:E,"INDORE",'Raw Data'!P:P,6)</f>
        <v>0</v>
      </c>
      <c r="AB45" s="12">
        <f>COUNTIFS('Raw Data'!I:I,"ICICI LOMBARD",'Raw Data'!E:E,"INDORE",'Raw Data'!P:P,7)+COUNTIFS('Raw Data'!I:I,"ICICI LOMBARD",'Raw Data'!E:E,"INDORE",'Raw Data'!P:P,8)</f>
        <v>0</v>
      </c>
      <c r="AC45" s="12">
        <f>COUNTIFS('Raw Data'!I:I,"ICICI LOMBARD",'Raw Data'!E:E,"INDORE",'Raw Data'!P:P,9)+COUNTIFS('Raw Data'!I:I,"ICICI LOMBARD",'Raw Data'!E:E,"INDORE",'Raw Data'!P:P,10)</f>
        <v>5</v>
      </c>
      <c r="AD45" s="12">
        <f t="shared" si="94"/>
        <v>5</v>
      </c>
      <c r="AE45" s="14">
        <f t="shared" si="95"/>
        <v>100</v>
      </c>
      <c r="AF45" s="12">
        <f>COUNTIFS('Raw Data'!I:I,"ICICI LOMBARD",'Raw Data'!E:E,"JAIPUR",'Raw Data'!P:P,1)+COUNTIFS('Raw Data'!I:I,"ICICI LOMBARD",'Raw Data'!E:E,"JAIPUR",'Raw Data'!P:P,2)+COUNTIFS('Raw Data'!I:I,"ICICI LOMBARD",'Raw Data'!E:E,"JAIPUR",'Raw Data'!P:P,3)+COUNTIFS('Raw Data'!I:I,"ICICI LOMBARD",'Raw Data'!E:E,"JAIPUR",'Raw Data'!P:P,4)+COUNTIFS('Raw Data'!I:I,"ICICI LOMBARD",'Raw Data'!E:E,"JAIPUR",'Raw Data'!P:P,5)+COUNTIFS('Raw Data'!I:I,"ICICI LOMBARD",'Raw Data'!E:E,"JAIPUR",'Raw Data'!P:P,6)</f>
        <v>1</v>
      </c>
      <c r="AG45" s="12">
        <f>COUNTIFS('Raw Data'!I:I,"ICICI LOMBARD",'Raw Data'!E:E,"JAIPUR",'Raw Data'!P:P,7)+COUNTIFS('Raw Data'!I:I,"ICICI LOMBARD",'Raw Data'!E:E,"JAIPUR",'Raw Data'!P:P,8)</f>
        <v>2</v>
      </c>
      <c r="AH45" s="12">
        <f>COUNTIFS('Raw Data'!I:I,"ICICI LOMBARD",'Raw Data'!E:E,"JAIPUR",'Raw Data'!P:P,9)+COUNTIFS('Raw Data'!I:I,"ICICI LOMBARD",'Raw Data'!E:E,"JAIPUR",'Raw Data'!P:P,10)</f>
        <v>4</v>
      </c>
      <c r="AI45" s="12">
        <f t="shared" si="96"/>
        <v>7</v>
      </c>
      <c r="AJ45" s="14">
        <f t="shared" si="97"/>
        <v>42.857142857142854</v>
      </c>
      <c r="AK45" s="12">
        <f>COUNTIFS('Raw Data'!I:I,"ICICI LOMBARD",'Raw Data'!E:E,"KANPUR",'Raw Data'!P:P,1)+COUNTIFS('Raw Data'!I:I,"ICICI LOMBARD",'Raw Data'!E:E,"KANPUR",'Raw Data'!P:P,2)+COUNTIFS('Raw Data'!I:I,"ICICI LOMBARD",'Raw Data'!E:E,"KANPUR",'Raw Data'!P:P,3)+COUNTIFS('Raw Data'!I:I,"ICICI LOMBARD",'Raw Data'!E:E,"KANPUR",'Raw Data'!P:P,4)+COUNTIFS('Raw Data'!I:I,"ICICI LOMBARD",'Raw Data'!E:E,"KANPUR",'Raw Data'!P:P,5)+COUNTIFS('Raw Data'!I:I,"ICICI LOMBARD",'Raw Data'!E:E,"KANPUR",'Raw Data'!P:P,6)</f>
        <v>0</v>
      </c>
      <c r="AL45" s="12">
        <f>COUNTIFS('Raw Data'!I:I,"ICICI LOMBARD",'Raw Data'!E:E,"KANPUR",'Raw Data'!P:P,7)+COUNTIFS('Raw Data'!I:I,"ICICI LOMBARD",'Raw Data'!E:E,"KANPUR",'Raw Data'!P:P,8)</f>
        <v>3</v>
      </c>
      <c r="AM45" s="12">
        <f>COUNTIFS('Raw Data'!I:I,"ICICI LOMBARD",'Raw Data'!E:E,"KANPUR",'Raw Data'!P:P,9)+COUNTIFS('Raw Data'!I:I,"ICICI LOMBARD",'Raw Data'!E:E,"KANPUR",'Raw Data'!P:P,10)</f>
        <v>4</v>
      </c>
      <c r="AN45" s="12">
        <f t="shared" si="98"/>
        <v>7</v>
      </c>
      <c r="AO45" s="14">
        <f t="shared" si="99"/>
        <v>57.142857142857139</v>
      </c>
      <c r="AP45" s="12">
        <f>COUNTIFS('Raw Data'!I:I,"ICICI LOMBARD",'Raw Data'!E:E,"KOLKATA",'Raw Data'!P:P,1)+COUNTIFS('Raw Data'!I:I,"ICICI LOMBARD",'Raw Data'!E:E,"KOLKATA",'Raw Data'!P:P,2)+COUNTIFS('Raw Data'!I:I,"ICICI LOMBARD",'Raw Data'!E:E,"KOLKATA",'Raw Data'!P:P,3)+COUNTIFS('Raw Data'!I:I,"ICICI LOMBARD",'Raw Data'!E:E,"KOLKATA",'Raw Data'!P:P,4)+COUNTIFS('Raw Data'!I:I,"ICICI LOMBARD",'Raw Data'!E:E,"KOLKATA",'Raw Data'!P:P,5)+COUNTIFS('Raw Data'!I:I,"ICICI LOMBARD",'Raw Data'!E:E,"KOLKATA",'Raw Data'!P:P,6)</f>
        <v>1</v>
      </c>
      <c r="AQ45" s="12">
        <f>COUNTIFS('Raw Data'!I:I,"ICICI LOMBARD",'Raw Data'!E:E,"KOLKATA",'Raw Data'!P:P,7)+COUNTIFS('Raw Data'!I:I,"ICICI LOMBARD",'Raw Data'!E:E,"KOLKATA",'Raw Data'!P:P,8)</f>
        <v>1</v>
      </c>
      <c r="AR45" s="12">
        <f>COUNTIFS('Raw Data'!I:I,"ICICI LOMBARD",'Raw Data'!E:E,"KOLKATA",'Raw Data'!P:P,9)+COUNTIFS('Raw Data'!I:I,"ICICI LOMBARD",'Raw Data'!E:E,"KOLKATA",'Raw Data'!P:P,10)</f>
        <v>2</v>
      </c>
      <c r="AS45" s="12">
        <f t="shared" si="100"/>
        <v>4</v>
      </c>
      <c r="AT45" s="14">
        <f t="shared" si="101"/>
        <v>25</v>
      </c>
      <c r="AU45" s="12">
        <f>COUNTIFS('Raw Data'!I:I,"ICICI LOMBARD",'Raw Data'!E:E,"LUDHIANA",'Raw Data'!P:P,1)+COUNTIFS('Raw Data'!I:I,"ICICI LOMBARD",'Raw Data'!E:E,"LUDHIANA",'Raw Data'!P:P,2)+COUNTIFS('Raw Data'!I:I,"ICICI LOMBARD",'Raw Data'!E:E,"LUDHIANA",'Raw Data'!P:P,3)+COUNTIFS('Raw Data'!I:I,"ICICI LOMBARD",'Raw Data'!E:E,"LUDHIANA",'Raw Data'!P:P,4)+COUNTIFS('Raw Data'!I:I,"ICICI LOMBARD",'Raw Data'!E:E,"LUDHIANA",'Raw Data'!P:P,5)+COUNTIFS('Raw Data'!I:I,"ICICI LOMBARD",'Raw Data'!E:E,"LUDHIANA",'Raw Data'!P:P,6)</f>
        <v>2</v>
      </c>
      <c r="AV45" s="12">
        <f>COUNTIFS('Raw Data'!I:I,"ICICI LOMBARD",'Raw Data'!E:E,"LUDHIANA",'Raw Data'!P:P,7)+COUNTIFS('Raw Data'!I:I,"ICICI LOMBARD",'Raw Data'!E:E,"LUDHIANA",'Raw Data'!P:P,8)</f>
        <v>2</v>
      </c>
      <c r="AW45" s="12">
        <f>COUNTIFS('Raw Data'!I:I,"ICICI LOMBARD",'Raw Data'!E:E,"LUDHIANA",'Raw Data'!P:P,9)+COUNTIFS('Raw Data'!I:I,"ICICI LOMBARD",'Raw Data'!E:E,"LUDHIANA",'Raw Data'!P:P,10)</f>
        <v>5</v>
      </c>
      <c r="AX45" s="12">
        <f t="shared" si="102"/>
        <v>9</v>
      </c>
      <c r="AY45" s="14">
        <f t="shared" si="103"/>
        <v>33.333333333333329</v>
      </c>
      <c r="AZ45" s="12">
        <f>COUNTIFS('Raw Data'!I:I,"ICICI LOMBARD",'Raw Data'!E:E,"MUMBAI",'Raw Data'!P:P,1)+COUNTIFS('Raw Data'!I:I,"ICICI LOMBARD",'Raw Data'!E:E,"MUMBAI",'Raw Data'!P:P,2)+COUNTIFS('Raw Data'!I:I,"ICICI LOMBARD",'Raw Data'!E:E,"MUMBAI",'Raw Data'!P:P,3)+COUNTIFS('Raw Data'!I:I,"ICICI LOMBARD",'Raw Data'!E:E,"MUMBAI",'Raw Data'!P:P,4)+COUNTIFS('Raw Data'!I:I,"ICICI LOMBARD",'Raw Data'!E:E,"MUMBAI",'Raw Data'!P:P,5)+COUNTIFS('Raw Data'!I:I,"ICICI LOMBARD",'Raw Data'!E:E,"MUMBAI",'Raw Data'!P:P,6)</f>
        <v>1</v>
      </c>
      <c r="BA45" s="12">
        <f>COUNTIFS('Raw Data'!I:I,"ICICI LOMBARD",'Raw Data'!E:E,"MUMBAI",'Raw Data'!P:P,7)+COUNTIFS('Raw Data'!I:I,"ICICI LOMBARD",'Raw Data'!E:E,"MUMBAI",'Raw Data'!P:P,8)</f>
        <v>1</v>
      </c>
      <c r="BB45" s="12">
        <f>COUNTIFS('Raw Data'!I:I,"ICICI LOMBARD",'Raw Data'!E:E,"MUMBAI",'Raw Data'!P:P,9)+COUNTIFS('Raw Data'!I:I,"ICICI LOMBARD",'Raw Data'!E:E,"MUMBAI",'Raw Data'!P:P,10)</f>
        <v>5</v>
      </c>
      <c r="BC45" s="12">
        <f t="shared" si="104"/>
        <v>7</v>
      </c>
      <c r="BD45" s="14">
        <f t="shared" si="105"/>
        <v>57.142857142857139</v>
      </c>
      <c r="BE45" s="12">
        <f>COUNTIFS('Raw Data'!I:I,"ICICI LOMBARD",'Raw Data'!E:E,"PUNE",'Raw Data'!P:P,1)+COUNTIFS('Raw Data'!I:I,"ICICI LOMBARD",'Raw Data'!E:E,"PUNE",'Raw Data'!P:P,2)+COUNTIFS('Raw Data'!I:I,"ICICI LOMBARD",'Raw Data'!E:E,"PUNE",'Raw Data'!P:P,3)+COUNTIFS('Raw Data'!I:I,"ICICI LOMBARD",'Raw Data'!E:E,"PUNE",'Raw Data'!P:P,4)+COUNTIFS('Raw Data'!I:I,"ICICI LOMBARD",'Raw Data'!E:E,"PUNE",'Raw Data'!P:P,5)+COUNTIFS('Raw Data'!I:I,"ICICI LOMBARD",'Raw Data'!E:E,"PUNE",'Raw Data'!P:P,6)</f>
        <v>1</v>
      </c>
      <c r="BF45" s="12">
        <f>COUNTIFS('Raw Data'!I:I,"ICICI LOMBARD",'Raw Data'!E:E,"PUNE",'Raw Data'!P:P,7)+COUNTIFS('Raw Data'!I:I,"ICICI LOMBARD",'Raw Data'!E:E,"PUNE",'Raw Data'!P:P,8)</f>
        <v>3</v>
      </c>
      <c r="BG45" s="12">
        <f>COUNTIFS('Raw Data'!I:I,"ICICI LOMBARD",'Raw Data'!E:E,"PUNE",'Raw Data'!P:P,9)+COUNTIFS('Raw Data'!I:I,"ICICI LOMBARD",'Raw Data'!E:E,"PUNE",'Raw Data'!P:P,10)</f>
        <v>3</v>
      </c>
      <c r="BH45" s="12">
        <f t="shared" si="106"/>
        <v>7</v>
      </c>
      <c r="BI45" s="14">
        <f t="shared" si="107"/>
        <v>28.571428571428569</v>
      </c>
    </row>
    <row r="46" spans="1:61" x14ac:dyDescent="0.35">
      <c r="A46" s="8" t="s">
        <v>199</v>
      </c>
      <c r="B46" s="12">
        <f>COUNTIFS('Raw Data'!I:I,"NEW INDIA ASSURANCE",'Raw Data'!E:E,"AHMEDABAD",'Raw Data'!P:P,1)+COUNTIFS('Raw Data'!I:I,"NEW INDIA ASSURANCE",'Raw Data'!E:E,"AHMEDABAD",'Raw Data'!P:P,2)+COUNTIFS('Raw Data'!I:I,"NEW INDIA ASSURANCE",'Raw Data'!E:E,"AHMEDABAD",'Raw Data'!P:P,3)+COUNTIFS('Raw Data'!I:I,"NEW INDIA ASSURANCE",'Raw Data'!E:E,"AHMEDABAD",'Raw Data'!P:P,4)+COUNTIFS('Raw Data'!I:I,"NEW INDIA ASSURANCE",'Raw Data'!E:E,"AHMEDABAD",'Raw Data'!P:P,5)+COUNTIFS('Raw Data'!I:I,"NEW INDIA ASSURANCE",'Raw Data'!E:E,"AHMEDABAD",'Raw Data'!P:P,6)</f>
        <v>0</v>
      </c>
      <c r="C46" s="12">
        <f>COUNTIFS('Raw Data'!I:I,"NEW INDIA ASSURANCE",'Raw Data'!E:E,"AHMEDABAD",'Raw Data'!P:P,7)+COUNTIFS('Raw Data'!I:I,"NEW INDIA ASSURANCE",'Raw Data'!E:E,"AHMEDABAD",'Raw Data'!P:P,8)</f>
        <v>3</v>
      </c>
      <c r="D46" s="12">
        <f>COUNTIFS('Raw Data'!I:I,"NEW INDIA ASSURANCE",'Raw Data'!E:E,"AHMEDABAD",'Raw Data'!P:P,9)+COUNTIFS('Raw Data'!I:I,"NEW INDIA ASSURANCE",'Raw Data'!E:E,"AHMEDABAD",'Raw Data'!P:P,10)</f>
        <v>4</v>
      </c>
      <c r="E46" s="12">
        <f t="shared" si="84"/>
        <v>7</v>
      </c>
      <c r="F46" s="14">
        <f t="shared" si="85"/>
        <v>57.142857142857139</v>
      </c>
      <c r="G46" s="12">
        <f>COUNTIFS('Raw Data'!I:I,"NEW INDIA ASSURANCE",'Raw Data'!E:E,"BANGALORE",'Raw Data'!P:P,1)+COUNTIFS('Raw Data'!I:I,"NEW INDIA ASSURANCE",'Raw Data'!E:E,"BANGALORE",'Raw Data'!P:P,2)+COUNTIFS('Raw Data'!I:I,"NEW INDIA ASSURANCE",'Raw Data'!E:E,"BANGALORE",'Raw Data'!P:P,3)+COUNTIFS('Raw Data'!I:I,"NEW INDIA ASSURANCE",'Raw Data'!E:E,"BANGALORE",'Raw Data'!P:P,4)+COUNTIFS('Raw Data'!I:I,"NEW INDIA ASSURANCE",'Raw Data'!E:E,"BANGALORE",'Raw Data'!P:P,5)+COUNTIFS('Raw Data'!I:I,"NEW INDIA ASSURANCE",'Raw Data'!E:E,"BANGALORE",'Raw Data'!P:P,6)</f>
        <v>0</v>
      </c>
      <c r="H46" s="12">
        <f>COUNTIFS('Raw Data'!I:I,"NEW INDIA ASSURANCE",'Raw Data'!E:E,"BANGALORE",'Raw Data'!P:P,7)+COUNTIFS('Raw Data'!I:I,"NEW INDIA ASSURANCE",'Raw Data'!E:E,"BANGALORE",'Raw Data'!P:P,8)</f>
        <v>2</v>
      </c>
      <c r="I46" s="12">
        <f>COUNTIFS('Raw Data'!I:I,"NEW INDIA ASSURANCE",'Raw Data'!E:E,"BANGALORE",'Raw Data'!P:P,9)+COUNTIFS('Raw Data'!I:I,"NEW INDIA ASSURANCE",'Raw Data'!E:E,"BANGALORE",'Raw Data'!P:P,10)</f>
        <v>4</v>
      </c>
      <c r="J46" s="12">
        <f t="shared" si="86"/>
        <v>6</v>
      </c>
      <c r="K46" s="14">
        <f t="shared" si="87"/>
        <v>66.666666666666657</v>
      </c>
      <c r="L46" s="12">
        <f>COUNTIFS('Raw Data'!I:I,"NEW INDIA ASSURANCE",'Raw Data'!E:E,"CHENNAI",'Raw Data'!P:P,1)+COUNTIFS('Raw Data'!I:I,"NEW INDIA ASSURANCE",'Raw Data'!E:E,"CHENNAI",'Raw Data'!P:P,2)+COUNTIFS('Raw Data'!I:I,"NEW INDIA ASSURANCE",'Raw Data'!E:E,"CHENNAI",'Raw Data'!P:P,3)+COUNTIFS('Raw Data'!I:I,"NEW INDIA ASSURANCE",'Raw Data'!E:E,"CHENNAI",'Raw Data'!P:P,4)+COUNTIFS('Raw Data'!I:I,"NEW INDIA ASSURANCE",'Raw Data'!E:E,"CHENNAI",'Raw Data'!P:P,5)+COUNTIFS('Raw Data'!I:I,"NEW INDIA ASSURANCE",'Raw Data'!E:E,"CHENNAI",'Raw Data'!P:P,6)</f>
        <v>0</v>
      </c>
      <c r="M46" s="12">
        <f>COUNTIFS('Raw Data'!I:I,"NEW INDIA ASSURANCE",'Raw Data'!E:E,"CHENNAI",'Raw Data'!P:P,7)+COUNTIFS('Raw Data'!I:I,"NEW INDIA ASSURANCE",'Raw Data'!E:E,"CHENNAI",'Raw Data'!P:P,8)</f>
        <v>1</v>
      </c>
      <c r="N46" s="12">
        <f>COUNTIFS('Raw Data'!I:I,"NEW INDIA ASSURANCE",'Raw Data'!E:E,"CHENNAI",'Raw Data'!P:P,9)+COUNTIFS('Raw Data'!I:I,"NEW INDIA ASSURANCE",'Raw Data'!E:E,"CHENNAI",'Raw Data'!P:P,10)</f>
        <v>5</v>
      </c>
      <c r="O46" s="18">
        <f t="shared" si="88"/>
        <v>6</v>
      </c>
      <c r="P46" s="14">
        <f t="shared" si="89"/>
        <v>83.333333333333343</v>
      </c>
      <c r="Q46" s="12">
        <f>COUNTIFS('Raw Data'!I:I,"NEW INDIA ASSURANCE",'Raw Data'!E:E,"DELHI",'Raw Data'!P:P,1)+COUNTIFS('Raw Data'!I:I,"NEW INDIA ASSURANCE",'Raw Data'!E:E,"DELHI",'Raw Data'!P:P,2)+COUNTIFS('Raw Data'!I:I,"NEW INDIA ASSURANCE",'Raw Data'!E:E,"DELHI",'Raw Data'!P:P,3)+COUNTIFS('Raw Data'!I:I,"NEW INDIA ASSURANCE",'Raw Data'!E:E,"DELHI",'Raw Data'!P:P,4)+COUNTIFS('Raw Data'!I:I,"NEW INDIA ASSURANCE",'Raw Data'!E:E,"DELHI",'Raw Data'!P:P,5)+COUNTIFS('Raw Data'!I:I,"NEW INDIA ASSURANCE",'Raw Data'!E:E,"DELHI",'Raw Data'!P:P,6)</f>
        <v>1</v>
      </c>
      <c r="R46" s="12">
        <f>COUNTIFS('Raw Data'!I:I,"NEW INDIA ASSURANCE",'Raw Data'!E:E,"DELHI",'Raw Data'!P:P,7)+COUNTIFS('Raw Data'!I:I,"NEW INDIA ASSURANCE",'Raw Data'!E:E,"DELHI",'Raw Data'!P:P,8)</f>
        <v>1</v>
      </c>
      <c r="S46" s="12">
        <f>COUNTIFS('Raw Data'!I:I,"NEW INDIA ASSURANCE",'Raw Data'!E:E,"DELHI",'Raw Data'!P:P,9)+COUNTIFS('Raw Data'!I:I,"NEW INDIA ASSURANCE",'Raw Data'!E:E,"DELHI",'Raw Data'!P:P,10)</f>
        <v>4</v>
      </c>
      <c r="T46" s="12">
        <f t="shared" si="90"/>
        <v>6</v>
      </c>
      <c r="U46" s="14">
        <f t="shared" si="91"/>
        <v>50</v>
      </c>
      <c r="V46" s="12">
        <f>COUNTIFS('Raw Data'!I:I,"NEW INDIA ASSURANCE",'Raw Data'!E:E,"HYDERABAD",'Raw Data'!P:P,1)+COUNTIFS('Raw Data'!I:I,"NEW INDIA ASSURANCE",'Raw Data'!E:E,"HYDERABAD",'Raw Data'!P:P,2)+COUNTIFS('Raw Data'!I:I,"NEW INDIA ASSURANCE",'Raw Data'!E:E,"HYDERABAD",'Raw Data'!P:P,3)+COUNTIFS('Raw Data'!I:I,"NEW INDIA ASSURANCE",'Raw Data'!E:E,"HYDERABAD",'Raw Data'!P:P,4)+COUNTIFS('Raw Data'!I:I,"NEW INDIA ASSURANCE",'Raw Data'!E:E,"HYDERABAD",'Raw Data'!P:P,5)+COUNTIFS('Raw Data'!I:I,"NEW INDIA ASSURANCE",'Raw Data'!E:E,"HYDERABAD",'Raw Data'!P:P,6)</f>
        <v>3</v>
      </c>
      <c r="W46" s="12">
        <f>COUNTIFS('Raw Data'!I:I,"NEW INDIA ASSURANCE",'Raw Data'!E:E,"HYDERABAD",'Raw Data'!P:P,7)+COUNTIFS('Raw Data'!I:I,"NEW INDIA ASSURANCE",'Raw Data'!E:E,"HYDERABAD",'Raw Data'!P:P,8)</f>
        <v>1</v>
      </c>
      <c r="X46" s="12">
        <f>COUNTIFS('Raw Data'!I:I,"NEW INDIA ASSURANCE",'Raw Data'!E:E,"HYDERABAD",'Raw Data'!P:P,9)+COUNTIFS('Raw Data'!I:I,"NEW INDIA ASSURANCE",'Raw Data'!E:E,"HYDERABAD",'Raw Data'!P:P,10)</f>
        <v>7</v>
      </c>
      <c r="Y46" s="12">
        <f t="shared" si="92"/>
        <v>11</v>
      </c>
      <c r="Z46" s="14">
        <f t="shared" si="93"/>
        <v>36.363636363636367</v>
      </c>
      <c r="AA46" s="12">
        <f>COUNTIFS('Raw Data'!I:I,"NEW INDIA ASSURANCE",'Raw Data'!E:E,"INDORE",'Raw Data'!P:P,1)+COUNTIFS('Raw Data'!I:I,"NEW INDIA ASSURANCE",'Raw Data'!E:E,"INDORE",'Raw Data'!P:P,2)+COUNTIFS('Raw Data'!I:I,"NEW INDIA ASSURANCE",'Raw Data'!E:E,"INDORE",'Raw Data'!P:P,3)+COUNTIFS('Raw Data'!I:I,"NEW INDIA ASSURANCE",'Raw Data'!E:E,"INDORE",'Raw Data'!P:P,4)+COUNTIFS('Raw Data'!I:I,"NEW INDIA ASSURANCE",'Raw Data'!E:E,"INDORE",'Raw Data'!P:P,5)+COUNTIFS('Raw Data'!I:I,"NEW INDIA ASSURANCE",'Raw Data'!E:E,"INDORE",'Raw Data'!P:P,6)</f>
        <v>1</v>
      </c>
      <c r="AB46" s="12">
        <f>COUNTIFS('Raw Data'!I:I,"NEW INDIA ASSURANCE",'Raw Data'!E:E,"INDORE",'Raw Data'!P:P,7)+COUNTIFS('Raw Data'!I:I,"NEW INDIA ASSURANCE",'Raw Data'!E:E,"INDORE",'Raw Data'!P:P,8)</f>
        <v>0</v>
      </c>
      <c r="AC46" s="12">
        <f>COUNTIFS('Raw Data'!I:I,"NEW INDIA ASSURANCE",'Raw Data'!E:E,"INDORE",'Raw Data'!P:P,9)+COUNTIFS('Raw Data'!I:I,"NEW INDIA ASSURANCE",'Raw Data'!E:E,"INDORE",'Raw Data'!P:P,10)</f>
        <v>6</v>
      </c>
      <c r="AD46" s="12">
        <f t="shared" si="94"/>
        <v>7</v>
      </c>
      <c r="AE46" s="14">
        <f t="shared" si="95"/>
        <v>71.428571428571431</v>
      </c>
      <c r="AF46" s="12">
        <f>COUNTIFS('Raw Data'!I:I,"NEW INDIA ASSURANCE",'Raw Data'!E:E,"JAIPUR",'Raw Data'!P:P,1)+COUNTIFS('Raw Data'!I:I,"NEW INDIA ASSURANCE",'Raw Data'!E:E,"JAIPUR",'Raw Data'!P:P,2)+COUNTIFS('Raw Data'!I:I,"NEW INDIA ASSURANCE",'Raw Data'!E:E,"JAIPUR",'Raw Data'!P:P,3)+COUNTIFS('Raw Data'!I:I,"NEW INDIA ASSURANCE",'Raw Data'!E:E,"JAIPUR",'Raw Data'!P:P,4)+COUNTIFS('Raw Data'!I:I,"NEW INDIA ASSURANCE",'Raw Data'!E:E,"JAIPUR",'Raw Data'!P:P,5)+COUNTIFS('Raw Data'!I:I,"NEW INDIA ASSURANCE",'Raw Data'!E:E,"JAIPUR",'Raw Data'!P:P,6)</f>
        <v>0</v>
      </c>
      <c r="AG46" s="12">
        <f>COUNTIFS('Raw Data'!I:I,"NEW INDIA ASSURANCE",'Raw Data'!E:E,"JAIPUR",'Raw Data'!P:P,7)+COUNTIFS('Raw Data'!I:I,"NEW INDIA ASSURANCE",'Raw Data'!E:E,"JAIPUR",'Raw Data'!P:P,8)</f>
        <v>1</v>
      </c>
      <c r="AH46" s="12">
        <f>COUNTIFS('Raw Data'!I:I,"NEW INDIA ASSURANCE",'Raw Data'!E:E,"JAIPUR",'Raw Data'!P:P,9)+COUNTIFS('Raw Data'!I:I,"NEW INDIA ASSURANCE",'Raw Data'!E:E,"JAIPUR",'Raw Data'!P:P,10)</f>
        <v>5</v>
      </c>
      <c r="AI46" s="12">
        <f t="shared" si="96"/>
        <v>6</v>
      </c>
      <c r="AJ46" s="14">
        <f t="shared" si="97"/>
        <v>83.333333333333343</v>
      </c>
      <c r="AK46" s="12">
        <f>COUNTIFS('Raw Data'!I:I,"NEW INDIA ASSURANCE",'Raw Data'!E:E,"KANPUR",'Raw Data'!P:P,1)+COUNTIFS('Raw Data'!I:I,"NEW INDIA ASSURANCE",'Raw Data'!E:E,"KANPUR",'Raw Data'!P:P,2)+COUNTIFS('Raw Data'!I:I,"NEW INDIA ASSURANCE",'Raw Data'!E:E,"KANPUR",'Raw Data'!P:P,3)+COUNTIFS('Raw Data'!I:I,"NEW INDIA ASSURANCE",'Raw Data'!E:E,"KANPUR",'Raw Data'!P:P,4)+COUNTIFS('Raw Data'!I:I,"NEW INDIA ASSURANCE",'Raw Data'!E:E,"KANPUR",'Raw Data'!P:P,5)+COUNTIFS('Raw Data'!I:I,"NEW INDIA ASSURANCE",'Raw Data'!E:E,"KANPUR",'Raw Data'!P:P,6)</f>
        <v>1</v>
      </c>
      <c r="AL46" s="12">
        <f>COUNTIFS('Raw Data'!I:I,"NEW INDIA ASSURANCE",'Raw Data'!E:E,"KANPUR",'Raw Data'!P:P,7)+COUNTIFS('Raw Data'!I:I,"NEW INDIA ASSURANCE",'Raw Data'!E:E,"KANPUR",'Raw Data'!P:P,8)</f>
        <v>1</v>
      </c>
      <c r="AM46" s="12">
        <f>COUNTIFS('Raw Data'!I:I,"NEW INDIA ASSURANCE",'Raw Data'!E:E,"KANPUR",'Raw Data'!P:P,9)+COUNTIFS('Raw Data'!I:I,"NEW INDIA ASSURANCE",'Raw Data'!E:E,"KANPUR",'Raw Data'!P:P,10)</f>
        <v>6</v>
      </c>
      <c r="AN46" s="12">
        <f t="shared" si="98"/>
        <v>8</v>
      </c>
      <c r="AO46" s="14">
        <f t="shared" si="99"/>
        <v>62.5</v>
      </c>
      <c r="AP46" s="12">
        <f>COUNTIFS('Raw Data'!I:I,"NEW INDIA ASSURANCE",'Raw Data'!E:E,"KOLKATA",'Raw Data'!P:P,1)+COUNTIFS('Raw Data'!I:I,"NEW INDIA ASSURANCE",'Raw Data'!E:E,"KOLKATA",'Raw Data'!P:P,2)+COUNTIFS('Raw Data'!I:I,"NEW INDIA ASSURANCE",'Raw Data'!E:E,"KOLKATA",'Raw Data'!P:P,3)+COUNTIFS('Raw Data'!I:I,"NEW INDIA ASSURANCE",'Raw Data'!E:E,"KOLKATA",'Raw Data'!P:P,4)+COUNTIFS('Raw Data'!I:I,"NEW INDIA ASSURANCE",'Raw Data'!E:E,"KOLKATA",'Raw Data'!P:P,5)+COUNTIFS('Raw Data'!I:I,"NEW INDIA ASSURANCE",'Raw Data'!E:E,"KOLKATA",'Raw Data'!P:P,6)</f>
        <v>0</v>
      </c>
      <c r="AQ46" s="12">
        <f>COUNTIFS('Raw Data'!I:I,"NEW INDIA ASSURANCE",'Raw Data'!E:E,"KOLKATA",'Raw Data'!P:P,7)+COUNTIFS('Raw Data'!I:I,"NEW INDIA ASSURANCE",'Raw Data'!E:E,"KOLKATA",'Raw Data'!P:P,8)</f>
        <v>1</v>
      </c>
      <c r="AR46" s="12">
        <f>COUNTIFS('Raw Data'!I:I,"NEW INDIA ASSURANCE",'Raw Data'!E:E,"KOLKATA",'Raw Data'!P:P,9)+COUNTIFS('Raw Data'!I:I,"NEW INDIA ASSURANCE",'Raw Data'!E:E,"KOLKATA",'Raw Data'!P:P,10)</f>
        <v>6</v>
      </c>
      <c r="AS46" s="12">
        <f t="shared" si="100"/>
        <v>7</v>
      </c>
      <c r="AT46" s="14">
        <f t="shared" si="101"/>
        <v>85.714285714285708</v>
      </c>
      <c r="AU46" s="12">
        <f>COUNTIFS('Raw Data'!I:I,"NEW INDIA ASSURANCE",'Raw Data'!E:E,"LUDHIANA",'Raw Data'!P:P,1)+COUNTIFS('Raw Data'!I:I,"NEW INDIA ASSURANCE",'Raw Data'!E:E,"LUDHIANA",'Raw Data'!P:P,2)+COUNTIFS('Raw Data'!I:I,"NEW INDIA ASSURANCE",'Raw Data'!E:E,"LUDHIANA",'Raw Data'!P:P,3)+COUNTIFS('Raw Data'!I:I,"NEW INDIA ASSURANCE",'Raw Data'!E:E,"LUDHIANA",'Raw Data'!P:P,4)+COUNTIFS('Raw Data'!I:I,"NEW INDIA ASSURANCE",'Raw Data'!E:E,"LUDHIANA",'Raw Data'!P:P,5)+COUNTIFS('Raw Data'!I:I,"NEW INDIA ASSURANCE",'Raw Data'!E:E,"LUDHIANA",'Raw Data'!P:P,6)</f>
        <v>4</v>
      </c>
      <c r="AV46" s="12">
        <f>COUNTIFS('Raw Data'!I:I,"NEW INDIA ASSURANCE",'Raw Data'!E:E,"LUDHIANA",'Raw Data'!P:P,7)+COUNTIFS('Raw Data'!I:I,"NEW INDIA ASSURANCE",'Raw Data'!E:E,"LUDHIANA",'Raw Data'!P:P,8)</f>
        <v>1</v>
      </c>
      <c r="AW46" s="12">
        <f>COUNTIFS('Raw Data'!I:I,"NEW INDIA ASSURANCE",'Raw Data'!E:E,"LUDHIANA",'Raw Data'!P:P,9)+COUNTIFS('Raw Data'!I:I,"NEW INDIA ASSURANCE",'Raw Data'!E:E,"LUDHIANA",'Raw Data'!P:P,10)</f>
        <v>5</v>
      </c>
      <c r="AX46" s="12">
        <f t="shared" si="102"/>
        <v>10</v>
      </c>
      <c r="AY46" s="14">
        <f t="shared" si="103"/>
        <v>10</v>
      </c>
      <c r="AZ46" s="12">
        <f>COUNTIFS('Raw Data'!I:I,"NEW INDIA ASSURANCE",'Raw Data'!E:E,"MUMBAI",'Raw Data'!P:P,1)+COUNTIFS('Raw Data'!I:I,"NEW INDIA ASSURANCE",'Raw Data'!E:E,"MUMBAI",'Raw Data'!P:P,2)+COUNTIFS('Raw Data'!I:I,"NEW INDIA ASSURANCE",'Raw Data'!E:E,"MUMBAI",'Raw Data'!P:P,3)+COUNTIFS('Raw Data'!I:I,"NEW INDIA ASSURANCE",'Raw Data'!E:E,"MUMBAI",'Raw Data'!P:P,4)+COUNTIFS('Raw Data'!I:I,"NEW INDIA ASSURANCE",'Raw Data'!E:E,"MUMBAI",'Raw Data'!P:P,5)+COUNTIFS('Raw Data'!I:I,"NEW INDIA ASSURANCE",'Raw Data'!E:E,"MUMBAI",'Raw Data'!P:P,6)</f>
        <v>1</v>
      </c>
      <c r="BA46" s="12">
        <f>COUNTIFS('Raw Data'!I:I,"NEW INDIA ASSURANCE",'Raw Data'!E:E,"MUMBAI",'Raw Data'!P:P,7)+COUNTIFS('Raw Data'!I:I,"NEW INDIA ASSURANCE",'Raw Data'!E:E,"MUMBAI",'Raw Data'!P:P,8)</f>
        <v>4</v>
      </c>
      <c r="BB46" s="12">
        <f>COUNTIFS('Raw Data'!I:I,"NEW INDIA ASSURANCE",'Raw Data'!E:E,"MUMBAI",'Raw Data'!P:P,9)+COUNTIFS('Raw Data'!I:I,"NEW INDIA ASSURANCE",'Raw Data'!E:E,"MUMBAI",'Raw Data'!P:P,10)</f>
        <v>3</v>
      </c>
      <c r="BC46" s="12">
        <f t="shared" si="104"/>
        <v>8</v>
      </c>
      <c r="BD46" s="14">
        <f t="shared" si="105"/>
        <v>25</v>
      </c>
      <c r="BE46" s="12">
        <f>COUNTIFS('Raw Data'!I:I,"NEW INDIA ASSURANCE",'Raw Data'!E:E,"PUNE",'Raw Data'!P:P,1)+COUNTIFS('Raw Data'!I:I,"NEW INDIA ASSURANCE",'Raw Data'!E:E,"PUNE",'Raw Data'!P:P,2)+COUNTIFS('Raw Data'!I:I,"NEW INDIA ASSURANCE",'Raw Data'!E:E,"PUNE",'Raw Data'!P:P,3)+COUNTIFS('Raw Data'!I:I,"NEW INDIA ASSURANCE",'Raw Data'!E:E,"PUNE",'Raw Data'!P:P,4)+COUNTIFS('Raw Data'!I:I,"NEW INDIA ASSURANCE",'Raw Data'!E:E,"PUNE",'Raw Data'!P:P,5)+COUNTIFS('Raw Data'!I:I,"NEW INDIA ASSURANCE",'Raw Data'!E:E,"PUNE",'Raw Data'!P:P,6)</f>
        <v>0</v>
      </c>
      <c r="BF46" s="12">
        <f>COUNTIFS('Raw Data'!I:I,"NEW INDIA ASSURANCE",'Raw Data'!E:E,"PUNE",'Raw Data'!P:P,7)+COUNTIFS('Raw Data'!I:I,"NEW INDIA ASSURANCE",'Raw Data'!E:E,"PUNE",'Raw Data'!P:P,8)</f>
        <v>1</v>
      </c>
      <c r="BG46" s="12">
        <f>COUNTIFS('Raw Data'!I:I,"NEW INDIA ASSURANCE",'Raw Data'!E:E,"PUNE",'Raw Data'!P:P,9)+COUNTIFS('Raw Data'!I:I,"NEW INDIA ASSURANCE",'Raw Data'!E:E,"PUNE",'Raw Data'!P:P,10)</f>
        <v>4</v>
      </c>
      <c r="BH46" s="12">
        <f t="shared" si="106"/>
        <v>5</v>
      </c>
      <c r="BI46" s="14">
        <f t="shared" si="107"/>
        <v>80</v>
      </c>
    </row>
    <row r="47" spans="1:61" x14ac:dyDescent="0.35">
      <c r="A47" s="8" t="s">
        <v>209</v>
      </c>
      <c r="B47" s="12">
        <f>COUNTIFS('Raw Data'!I:I,"NIVA BUPA",'Raw Data'!E:E,"AHMEDABAD",'Raw Data'!P:P,1)+COUNTIFS('Raw Data'!I:I,"NIVA BUPA",'Raw Data'!E:E,"AHMEDABAD",'Raw Data'!P:P,2)+COUNTIFS('Raw Data'!I:I,"NIVA BUPA",'Raw Data'!E:E,"AHMEDABAD",'Raw Data'!P:P,3)+COUNTIFS('Raw Data'!I:I,"NIVA BUPA",'Raw Data'!E:E,"AHMEDABAD",'Raw Data'!P:P,4)+COUNTIFS('Raw Data'!I:I,"NIVA BUPA",'Raw Data'!E:E,"AHMEDABAD",'Raw Data'!P:P,5)+COUNTIFS('Raw Data'!I:I,"NIVA BUPA",'Raw Data'!E:E,"AHMEDABAD",'Raw Data'!P:P,6)</f>
        <v>0</v>
      </c>
      <c r="C47" s="12">
        <f>COUNTIFS('Raw Data'!I:I,"NIVA BUPA",'Raw Data'!E:E,"AHMEDABAD",'Raw Data'!P:P,7)+COUNTIFS('Raw Data'!I:I,"NIVA BUPA",'Raw Data'!E:E,"AHMEDABAD",'Raw Data'!P:P,8)</f>
        <v>0</v>
      </c>
      <c r="D47" s="12">
        <f>COUNTIFS('Raw Data'!I:I,"NIVA BUPA",'Raw Data'!E:E,"AHMEDABAD",'Raw Data'!P:P,9)+COUNTIFS('Raw Data'!I:I,"NIVA BUPA",'Raw Data'!E:E,"AHMEDABAD",'Raw Data'!P:P,10)</f>
        <v>10</v>
      </c>
      <c r="E47" s="12">
        <f t="shared" si="84"/>
        <v>10</v>
      </c>
      <c r="F47" s="14">
        <f t="shared" si="85"/>
        <v>100</v>
      </c>
      <c r="G47" s="12">
        <f>COUNTIFS('Raw Data'!I:I,"NIVA BUPA",'Raw Data'!E:E,"BANGALORE",'Raw Data'!P:P,1)+COUNTIFS('Raw Data'!I:I,"NIVA BUPA",'Raw Data'!E:E,"BANGALORE",'Raw Data'!P:P,2)+COUNTIFS('Raw Data'!I:I,"NIVA BUPA",'Raw Data'!E:E,"BANGALORE",'Raw Data'!P:P,3)+COUNTIFS('Raw Data'!I:I,"NIVA BUPA",'Raw Data'!E:E,"BANGALORE",'Raw Data'!P:P,4)+COUNTIFS('Raw Data'!I:I,"NIVA BUPA",'Raw Data'!E:E,"BANGALORE",'Raw Data'!P:P,5)+COUNTIFS('Raw Data'!I:I,"NIVA BUPA",'Raw Data'!E:E,"BANGALORE",'Raw Data'!P:P,6)</f>
        <v>0</v>
      </c>
      <c r="H47" s="12">
        <f>COUNTIFS('Raw Data'!I:I,"NIVA BUPA",'Raw Data'!E:E,"BANGALORE",'Raw Data'!P:P,7)+COUNTIFS('Raw Data'!I:I,"NIVA BUPA",'Raw Data'!E:E,"BANGALORE",'Raw Data'!P:P,8)</f>
        <v>2</v>
      </c>
      <c r="I47" s="12">
        <f>COUNTIFS('Raw Data'!I:I,"NIVA BUPA",'Raw Data'!E:E,"BANGALORE",'Raw Data'!P:P,9)+COUNTIFS('Raw Data'!I:I,"NIVA BUPA",'Raw Data'!E:E,"BANGALORE",'Raw Data'!P:P,10)</f>
        <v>4</v>
      </c>
      <c r="J47" s="12">
        <f t="shared" si="86"/>
        <v>6</v>
      </c>
      <c r="K47" s="14">
        <f t="shared" si="87"/>
        <v>66.666666666666657</v>
      </c>
      <c r="L47" s="12">
        <f>COUNTIFS('Raw Data'!I:I,"NIVA BUPA",'Raw Data'!E:E,"CHENNAI",'Raw Data'!P:P,1)+COUNTIFS('Raw Data'!I:I,"NIVA BUPA",'Raw Data'!E:E,"CHENNAI",'Raw Data'!P:P,2)+COUNTIFS('Raw Data'!I:I,"NIVA BUPA",'Raw Data'!E:E,"CHENNAI",'Raw Data'!P:P,3)+COUNTIFS('Raw Data'!I:I,"NIVA BUPA",'Raw Data'!E:E,"CHENNAI",'Raw Data'!P:P,4)+COUNTIFS('Raw Data'!I:I,"NIVA BUPA",'Raw Data'!E:E,"CHENNAI",'Raw Data'!P:P,5)+COUNTIFS('Raw Data'!I:I,"NIVA BUPA",'Raw Data'!E:E,"CHENNAI",'Raw Data'!P:P,6)</f>
        <v>0</v>
      </c>
      <c r="M47" s="12">
        <f>COUNTIFS('Raw Data'!I:I,"NIVA BUPA",'Raw Data'!E:E,"CHENNAI",'Raw Data'!P:P,7)+COUNTIFS('Raw Data'!I:I,"NIVA BUPA",'Raw Data'!E:E,"CHENNAI",'Raw Data'!P:P,8)</f>
        <v>2</v>
      </c>
      <c r="N47" s="12">
        <f>COUNTIFS('Raw Data'!I:I,"NIVA BUPA",'Raw Data'!E:E,"CHENNAI",'Raw Data'!P:P,9)+COUNTIFS('Raw Data'!I:I,"NIVA BUPA",'Raw Data'!E:E,"CHENNAI",'Raw Data'!P:P,10)</f>
        <v>5</v>
      </c>
      <c r="O47" s="18">
        <f t="shared" si="88"/>
        <v>7</v>
      </c>
      <c r="P47" s="14">
        <f t="shared" si="89"/>
        <v>71.428571428571431</v>
      </c>
      <c r="Q47" s="12">
        <f>COUNTIFS('Raw Data'!I:I,"NIVA BUPA",'Raw Data'!E:E,"DELHI",'Raw Data'!P:P,1)+COUNTIFS('Raw Data'!I:I,"NIVA BUPA",'Raw Data'!E:E,"DELHI",'Raw Data'!P:P,2)+COUNTIFS('Raw Data'!I:I,"NIVA BUPA",'Raw Data'!E:E,"DELHI",'Raw Data'!P:P,3)+COUNTIFS('Raw Data'!I:I,"NIVA BUPA",'Raw Data'!E:E,"DELHI",'Raw Data'!P:P,4)+COUNTIFS('Raw Data'!I:I,"NIVA BUPA",'Raw Data'!E:E,"DELHI",'Raw Data'!P:P,5)+COUNTIFS('Raw Data'!I:I,"NIVA BUPA",'Raw Data'!E:E,"DELHI",'Raw Data'!P:P,6)</f>
        <v>1</v>
      </c>
      <c r="R47" s="12">
        <f>COUNTIFS('Raw Data'!I:I,"NIVA BUPA",'Raw Data'!E:E,"DELHI",'Raw Data'!P:P,7)+COUNTIFS('Raw Data'!I:I,"NIVA BUPA",'Raw Data'!E:E,"DELHI",'Raw Data'!P:P,8)</f>
        <v>1</v>
      </c>
      <c r="S47" s="12">
        <f>COUNTIFS('Raw Data'!I:I,"NIVA BUPA",'Raw Data'!E:E,"DELHI",'Raw Data'!P:P,9)+COUNTIFS('Raw Data'!I:I,"NIVA BUPA",'Raw Data'!E:E,"DELHI",'Raw Data'!P:P,10)</f>
        <v>6</v>
      </c>
      <c r="T47" s="12">
        <f t="shared" si="90"/>
        <v>8</v>
      </c>
      <c r="U47" s="14">
        <f t="shared" si="91"/>
        <v>62.5</v>
      </c>
      <c r="V47" s="12">
        <f>COUNTIFS('Raw Data'!I:I,"NIVA BUPA",'Raw Data'!E:E,"HYDERABAD",'Raw Data'!P:P,1)+COUNTIFS('Raw Data'!I:I,"NIVA BUPA",'Raw Data'!E:E,"HYDERABAD",'Raw Data'!P:P,2)+COUNTIFS('Raw Data'!I:I,"NIVA BUPA",'Raw Data'!E:E,"HYDERABAD",'Raw Data'!P:P,3)+COUNTIFS('Raw Data'!I:I,"NIVA BUPA",'Raw Data'!E:E,"HYDERABAD",'Raw Data'!P:P,4)+COUNTIFS('Raw Data'!I:I,"NIVA BUPA",'Raw Data'!E:E,"HYDERABAD",'Raw Data'!P:P,5)+COUNTIFS('Raw Data'!I:I,"NIVA BUPA",'Raw Data'!E:E,"HYDERABAD",'Raw Data'!P:P,6)</f>
        <v>0</v>
      </c>
      <c r="W47" s="12">
        <f>COUNTIFS('Raw Data'!I:I,"NIVA BUPA",'Raw Data'!E:E,"HYDERABAD",'Raw Data'!P:P,7)+COUNTIFS('Raw Data'!I:I,"NIVA BUPA",'Raw Data'!E:E,"HYDERABAD",'Raw Data'!P:P,8)</f>
        <v>0</v>
      </c>
      <c r="X47" s="12">
        <f>COUNTIFS('Raw Data'!I:I,"NIVA BUPA",'Raw Data'!E:E,"HYDERABAD",'Raw Data'!P:P,9)+COUNTIFS('Raw Data'!I:I,"NIVA BUPA",'Raw Data'!E:E,"HYDERABAD",'Raw Data'!P:P,10)</f>
        <v>5</v>
      </c>
      <c r="Y47" s="12">
        <f t="shared" si="92"/>
        <v>5</v>
      </c>
      <c r="Z47" s="14">
        <f t="shared" si="93"/>
        <v>100</v>
      </c>
      <c r="AA47" s="12">
        <f>COUNTIFS('Raw Data'!I:I,"NIVA BUPA",'Raw Data'!E:E,"INDORE",'Raw Data'!P:P,1)+COUNTIFS('Raw Data'!I:I,"NIVA BUPA",'Raw Data'!E:E,"INDORE",'Raw Data'!P:P,2)+COUNTIFS('Raw Data'!I:I,"NIVA BUPA",'Raw Data'!E:E,"INDORE",'Raw Data'!P:P,3)+COUNTIFS('Raw Data'!I:I,"NIVA BUPA",'Raw Data'!E:E,"INDORE",'Raw Data'!P:P,4)+COUNTIFS('Raw Data'!I:I,"NIVA BUPA",'Raw Data'!E:E,"INDORE",'Raw Data'!P:P,5)+COUNTIFS('Raw Data'!I:I,"NIVA BUPA",'Raw Data'!E:E,"INDORE",'Raw Data'!P:P,6)</f>
        <v>1</v>
      </c>
      <c r="AB47" s="12">
        <f>COUNTIFS('Raw Data'!I:I,"NIVA BUPA",'Raw Data'!E:E,"INDORE",'Raw Data'!P:P,7)+COUNTIFS('Raw Data'!I:I,"NIVA BUPA",'Raw Data'!E:E,"INDORE",'Raw Data'!P:P,8)</f>
        <v>1</v>
      </c>
      <c r="AC47" s="12">
        <f>COUNTIFS('Raw Data'!I:I,"NIVA BUPA",'Raw Data'!E:E,"INDORE",'Raw Data'!P:P,9)+COUNTIFS('Raw Data'!I:I,"NIVA BUPA",'Raw Data'!E:E,"INDORE",'Raw Data'!P:P,10)</f>
        <v>4</v>
      </c>
      <c r="AD47" s="12">
        <f t="shared" si="94"/>
        <v>6</v>
      </c>
      <c r="AE47" s="14">
        <f t="shared" si="95"/>
        <v>50</v>
      </c>
      <c r="AF47" s="12">
        <f>COUNTIFS('Raw Data'!I:I,"NIVA BUPA",'Raw Data'!E:E,"JAIPUR",'Raw Data'!P:P,1)+COUNTIFS('Raw Data'!I:I,"NIVA BUPA",'Raw Data'!E:E,"JAIPUR",'Raw Data'!P:P,2)+COUNTIFS('Raw Data'!I:I,"NIVA BUPA",'Raw Data'!E:E,"JAIPUR",'Raw Data'!P:P,3)+COUNTIFS('Raw Data'!I:I,"NIVA BUPA",'Raw Data'!E:E,"JAIPUR",'Raw Data'!P:P,4)+COUNTIFS('Raw Data'!I:I,"NIVA BUPA",'Raw Data'!E:E,"JAIPUR",'Raw Data'!P:P,5)+COUNTIFS('Raw Data'!I:I,"NIVA BUPA",'Raw Data'!E:E,"JAIPUR",'Raw Data'!P:P,6)</f>
        <v>0</v>
      </c>
      <c r="AG47" s="12">
        <f>COUNTIFS('Raw Data'!I:I,"NIVA BUPA",'Raw Data'!E:E,"JAIPUR",'Raw Data'!P:P,7)+COUNTIFS('Raw Data'!I:I,"NIVA BUPA",'Raw Data'!E:E,"JAIPUR",'Raw Data'!P:P,8)</f>
        <v>5</v>
      </c>
      <c r="AH47" s="12">
        <f>COUNTIFS('Raw Data'!I:I,"NIVA BUPA",'Raw Data'!E:E,"JAIPUR",'Raw Data'!P:P,9)+COUNTIFS('Raw Data'!I:I,"NIVA BUPA",'Raw Data'!E:E,"JAIPUR",'Raw Data'!P:P,10)</f>
        <v>4</v>
      </c>
      <c r="AI47" s="12">
        <f t="shared" si="96"/>
        <v>9</v>
      </c>
      <c r="AJ47" s="14">
        <f t="shared" si="97"/>
        <v>44.444444444444443</v>
      </c>
      <c r="AK47" s="12">
        <f>COUNTIFS('Raw Data'!I:I,"NIVA BUPA",'Raw Data'!E:E,"KANPUR",'Raw Data'!P:P,1)+COUNTIFS('Raw Data'!I:I,"NIVA BUPA",'Raw Data'!E:E,"KANPUR",'Raw Data'!P:P,2)+COUNTIFS('Raw Data'!I:I,"NIVA BUPA",'Raw Data'!E:E,"KANPUR",'Raw Data'!P:P,3)+COUNTIFS('Raw Data'!I:I,"NIVA BUPA",'Raw Data'!E:E,"KANPUR",'Raw Data'!P:P,4)+COUNTIFS('Raw Data'!I:I,"NIVA BUPA",'Raw Data'!E:E,"KANPUR",'Raw Data'!P:P,5)+COUNTIFS('Raw Data'!I:I,"NIVA BUPA",'Raw Data'!E:E,"KANPUR",'Raw Data'!P:P,6)</f>
        <v>3</v>
      </c>
      <c r="AL47" s="12">
        <f>COUNTIFS('Raw Data'!I:I,"NIVA BUPA",'Raw Data'!E:E,"KANPUR",'Raw Data'!P:P,7)+COUNTIFS('Raw Data'!I:I,"NIVA BUPA",'Raw Data'!E:E,"KANPUR",'Raw Data'!P:P,8)</f>
        <v>2</v>
      </c>
      <c r="AM47" s="12">
        <f>COUNTIFS('Raw Data'!I:I,"NIVA BUPA",'Raw Data'!E:E,"KANPUR",'Raw Data'!P:P,9)+COUNTIFS('Raw Data'!I:I,"NIVA BUPA",'Raw Data'!E:E,"KANPUR",'Raw Data'!P:P,10)</f>
        <v>6</v>
      </c>
      <c r="AN47" s="12">
        <f t="shared" si="98"/>
        <v>11</v>
      </c>
      <c r="AO47" s="14">
        <f t="shared" si="99"/>
        <v>27.27272727272727</v>
      </c>
      <c r="AP47" s="12">
        <f>COUNTIFS('Raw Data'!I:I,"NIVA BUPA",'Raw Data'!E:E,"KOLKATA",'Raw Data'!P:P,1)+COUNTIFS('Raw Data'!I:I,"NIVA BUPA",'Raw Data'!E:E,"KOLKATA",'Raw Data'!P:P,2)+COUNTIFS('Raw Data'!I:I,"NIVA BUPA",'Raw Data'!E:E,"KOLKATA",'Raw Data'!P:P,3)+COUNTIFS('Raw Data'!I:I,"NIVA BUPA",'Raw Data'!E:E,"KOLKATA",'Raw Data'!P:P,4)+COUNTIFS('Raw Data'!I:I,"NIVA BUPA",'Raw Data'!E:E,"KOLKATA",'Raw Data'!P:P,5)+COUNTIFS('Raw Data'!I:I,"NIVA BUPA",'Raw Data'!E:E,"KOLKATA",'Raw Data'!P:P,6)</f>
        <v>0</v>
      </c>
      <c r="AQ47" s="12">
        <f>COUNTIFS('Raw Data'!I:I,"NIVA BUPA",'Raw Data'!E:E,"KOLKATA",'Raw Data'!P:P,7)+COUNTIFS('Raw Data'!I:I,"NIVA BUPA",'Raw Data'!E:E,"KOLKATA",'Raw Data'!P:P,8)</f>
        <v>1</v>
      </c>
      <c r="AR47" s="12">
        <f>COUNTIFS('Raw Data'!I:I,"NIVA BUPA",'Raw Data'!E:E,"KOLKATA",'Raw Data'!P:P,9)+COUNTIFS('Raw Data'!I:I,"NIVA BUPA",'Raw Data'!E:E,"KOLKATA",'Raw Data'!P:P,10)</f>
        <v>8</v>
      </c>
      <c r="AS47" s="12">
        <f t="shared" si="100"/>
        <v>9</v>
      </c>
      <c r="AT47" s="14">
        <f t="shared" si="101"/>
        <v>88.888888888888886</v>
      </c>
      <c r="AU47" s="12">
        <f>COUNTIFS('Raw Data'!I:I,"NIVA BUPA",'Raw Data'!E:E,"LUDHIANA",'Raw Data'!P:P,1)+COUNTIFS('Raw Data'!I:I,"NIVA BUPA",'Raw Data'!E:E,"LUDHIANA",'Raw Data'!P:P,2)+COUNTIFS('Raw Data'!I:I,"NIVA BUPA",'Raw Data'!E:E,"LUDHIANA",'Raw Data'!P:P,3)+COUNTIFS('Raw Data'!I:I,"NIVA BUPA",'Raw Data'!E:E,"LUDHIANA",'Raw Data'!P:P,4)+COUNTIFS('Raw Data'!I:I,"NIVA BUPA",'Raw Data'!E:E,"LUDHIANA",'Raw Data'!P:P,5)+COUNTIFS('Raw Data'!I:I,"NIVA BUPA",'Raw Data'!E:E,"LUDHIANA",'Raw Data'!P:P,6)</f>
        <v>0</v>
      </c>
      <c r="AV47" s="12">
        <f>COUNTIFS('Raw Data'!I:I,"NIVA BUPA",'Raw Data'!E:E,"LUDHIANA",'Raw Data'!P:P,7)+COUNTIFS('Raw Data'!I:I,"NIVA BUPA",'Raw Data'!E:E,"LUDHIANA",'Raw Data'!P:P,8)</f>
        <v>0</v>
      </c>
      <c r="AW47" s="12">
        <f>COUNTIFS('Raw Data'!I:I,"NIVA BUPA",'Raw Data'!E:E,"LUDHIANA",'Raw Data'!P:P,9)+COUNTIFS('Raw Data'!I:I,"NIVA BUPA",'Raw Data'!E:E,"LUDHIANA",'Raw Data'!P:P,10)</f>
        <v>4</v>
      </c>
      <c r="AX47" s="12">
        <f t="shared" si="102"/>
        <v>4</v>
      </c>
      <c r="AY47" s="14">
        <f t="shared" si="103"/>
        <v>100</v>
      </c>
      <c r="AZ47" s="12">
        <f>COUNTIFS('Raw Data'!I:I,"NIVA BUPA",'Raw Data'!E:E,"MUMBAI",'Raw Data'!P:P,1)+COUNTIFS('Raw Data'!I:I,"NIVA BUPA",'Raw Data'!E:E,"MUMBAI",'Raw Data'!P:P,2)+COUNTIFS('Raw Data'!I:I,"NIVA BUPA",'Raw Data'!E:E,"MUMBAI",'Raw Data'!P:P,3)+COUNTIFS('Raw Data'!I:I,"NIVA BUPA",'Raw Data'!E:E,"MUMBAI",'Raw Data'!P:P,4)+COUNTIFS('Raw Data'!I:I,"NIVA BUPA",'Raw Data'!E:E,"MUMBAI",'Raw Data'!P:P,5)+COUNTIFS('Raw Data'!I:I,"NIVA BUPA",'Raw Data'!E:E,"MUMBAI",'Raw Data'!P:P,6)</f>
        <v>0</v>
      </c>
      <c r="BA47" s="12">
        <f>COUNTIFS('Raw Data'!I:I,"NIVA BUPA",'Raw Data'!E:E,"MUMBAI",'Raw Data'!P:P,7)+COUNTIFS('Raw Data'!I:I,"NIVA BUPA",'Raw Data'!E:E,"MUMBAI",'Raw Data'!P:P,8)</f>
        <v>1</v>
      </c>
      <c r="BB47" s="12">
        <f>COUNTIFS('Raw Data'!I:I,"NIVA BUPA",'Raw Data'!E:E,"MUMBAI",'Raw Data'!P:P,9)+COUNTIFS('Raw Data'!I:I,"NIVA BUPA",'Raw Data'!E:E,"MUMBAI",'Raw Data'!P:P,10)</f>
        <v>4</v>
      </c>
      <c r="BC47" s="12">
        <f t="shared" si="104"/>
        <v>5</v>
      </c>
      <c r="BD47" s="14">
        <f t="shared" si="105"/>
        <v>80</v>
      </c>
      <c r="BE47" s="12">
        <f>COUNTIFS('Raw Data'!I:I,"NIVA BUPA",'Raw Data'!E:E,"PUNE",'Raw Data'!P:P,1)+COUNTIFS('Raw Data'!I:I,"NIVA BUPA",'Raw Data'!E:E,"PUNE",'Raw Data'!P:P,2)+COUNTIFS('Raw Data'!I:I,"NIVA BUPA",'Raw Data'!E:E,"PUNE",'Raw Data'!P:P,3)+COUNTIFS('Raw Data'!I:I,"NIVA BUPA",'Raw Data'!E:E,"PUNE",'Raw Data'!P:P,4)+COUNTIFS('Raw Data'!I:I,"NIVA BUPA",'Raw Data'!E:E,"PUNE",'Raw Data'!P:P,5)+COUNTIFS('Raw Data'!I:I,"NIVA BUPA",'Raw Data'!E:E,"PUNE",'Raw Data'!P:P,6)</f>
        <v>2</v>
      </c>
      <c r="BF47" s="12">
        <f>COUNTIFS('Raw Data'!I:I,"NIVA BUPA",'Raw Data'!E:E,"PUNE",'Raw Data'!P:P,7)+COUNTIFS('Raw Data'!I:I,"NIVA BUPA",'Raw Data'!E:E,"PUNE",'Raw Data'!P:P,8)</f>
        <v>3</v>
      </c>
      <c r="BG47" s="12">
        <f>COUNTIFS('Raw Data'!I:I,"NIVA BUPA",'Raw Data'!E:E,"PUNE",'Raw Data'!P:P,9)+COUNTIFS('Raw Data'!I:I,"NIVA BUPA",'Raw Data'!E:E,"PUNE",'Raw Data'!P:P,10)</f>
        <v>3</v>
      </c>
      <c r="BH47" s="12">
        <f t="shared" si="106"/>
        <v>8</v>
      </c>
      <c r="BI47" s="14">
        <f t="shared" si="107"/>
        <v>12.5</v>
      </c>
    </row>
    <row r="48" spans="1:61" x14ac:dyDescent="0.35">
      <c r="A48" s="8" t="s">
        <v>205</v>
      </c>
      <c r="B48" s="12">
        <f>COUNTIFS('Raw Data'!I:I,"STAR HEALTH",'Raw Data'!E:E,"AHMEDABAD",'Raw Data'!P:P,1)+COUNTIFS('Raw Data'!I:I,"STAR HEALTH",'Raw Data'!E:E,"AHMEDABAD",'Raw Data'!P:P,2)+COUNTIFS('Raw Data'!I:I,"STAR HEALTH",'Raw Data'!E:E,"AHMEDABAD",'Raw Data'!P:P,3)+COUNTIFS('Raw Data'!I:I,"STAR HEALTH",'Raw Data'!E:E,"AHMEDABAD",'Raw Data'!P:P,4)+COUNTIFS('Raw Data'!I:I,"STAR HEALTH",'Raw Data'!E:E,"AHMEDABAD",'Raw Data'!P:P,5)+COUNTIFS('Raw Data'!I:I,"STAR HEALTH",'Raw Data'!E:E,"AHMEDABAD",'Raw Data'!P:P,6)</f>
        <v>1</v>
      </c>
      <c r="C48" s="12">
        <f>COUNTIFS('Raw Data'!I:I,"STAR HEALTH",'Raw Data'!E:E,"AHMEDABAD",'Raw Data'!P:P,7)+COUNTIFS('Raw Data'!I:I,"STAR HEALTH",'Raw Data'!E:E,"AHMEDABAD",'Raw Data'!P:P,8)</f>
        <v>1</v>
      </c>
      <c r="D48" s="12">
        <f>COUNTIFS('Raw Data'!I:I,"STAR HEALTH",'Raw Data'!E:E,"AHMEDABAD",'Raw Data'!P:P,9)+COUNTIFS('Raw Data'!I:I,"STAR HEALTH",'Raw Data'!E:E,"AHMEDABAD",'Raw Data'!P:P,10)</f>
        <v>6</v>
      </c>
      <c r="E48" s="12">
        <f t="shared" si="84"/>
        <v>8</v>
      </c>
      <c r="F48" s="14">
        <f t="shared" si="85"/>
        <v>62.5</v>
      </c>
      <c r="G48" s="12">
        <f>COUNTIFS('Raw Data'!I:I,"STAR HEALTH",'Raw Data'!E:E,"BANGALORE",'Raw Data'!P:P,1)+COUNTIFS('Raw Data'!I:I,"STAR HEALTH",'Raw Data'!E:E,"BANGALORE",'Raw Data'!P:P,2)+COUNTIFS('Raw Data'!I:I,"STAR HEALTH",'Raw Data'!E:E,"BANGALORE",'Raw Data'!P:P,3)+COUNTIFS('Raw Data'!I:I,"STAR HEALTH",'Raw Data'!E:E,"BANGALORE",'Raw Data'!P:P,4)+COUNTIFS('Raw Data'!I:I,"STAR HEALTH",'Raw Data'!E:E,"BANGALORE",'Raw Data'!P:P,5)+COUNTIFS('Raw Data'!I:I,"STAR HEALTH",'Raw Data'!E:E,"BANGALORE",'Raw Data'!P:P,6)</f>
        <v>3</v>
      </c>
      <c r="H48" s="12">
        <f>COUNTIFS('Raw Data'!I:I,"STAR HEALTH",'Raw Data'!E:E,"BANGALORE",'Raw Data'!P:P,7)+COUNTIFS('Raw Data'!I:I,"STAR HEALTH",'Raw Data'!E:E,"BANGALORE",'Raw Data'!P:P,8)</f>
        <v>0</v>
      </c>
      <c r="I48" s="12">
        <f>COUNTIFS('Raw Data'!I:I,"STAR HEALTH",'Raw Data'!E:E,"BANGALORE",'Raw Data'!P:P,9)+COUNTIFS('Raw Data'!I:I,"STAR HEALTH",'Raw Data'!E:E,"BANGALORE",'Raw Data'!P:P,10)</f>
        <v>6</v>
      </c>
      <c r="J48" s="12">
        <f t="shared" si="86"/>
        <v>9</v>
      </c>
      <c r="K48" s="14">
        <f t="shared" si="87"/>
        <v>33.333333333333329</v>
      </c>
      <c r="L48" s="12">
        <f>COUNTIFS('Raw Data'!I:I,"STAR HEALTH",'Raw Data'!E:E,"CHENNAI",'Raw Data'!P:P,1)+COUNTIFS('Raw Data'!I:I,"STAR HEALTH",'Raw Data'!E:E,"CHENNAI",'Raw Data'!P:P,2)+COUNTIFS('Raw Data'!I:I,"STAR HEALTH",'Raw Data'!E:E,"CHENNAI",'Raw Data'!P:P,3)+COUNTIFS('Raw Data'!I:I,"STAR HEALTH",'Raw Data'!E:E,"CHENNAI",'Raw Data'!P:P,4)+COUNTIFS('Raw Data'!I:I,"STAR HEALTH",'Raw Data'!E:E,"CHENNAI",'Raw Data'!P:P,5)+COUNTIFS('Raw Data'!I:I,"STAR HEALTH",'Raw Data'!E:E,"CHENNAI",'Raw Data'!P:P,6)</f>
        <v>0</v>
      </c>
      <c r="M48" s="12">
        <f>COUNTIFS('Raw Data'!I:I,"STAR HEALTH",'Raw Data'!E:E,"CHENNAI",'Raw Data'!P:P,7)+COUNTIFS('Raw Data'!I:I,"STAR HEALTH",'Raw Data'!E:E,"CHENNAI",'Raw Data'!P:P,8)</f>
        <v>3</v>
      </c>
      <c r="N48" s="12">
        <f>COUNTIFS('Raw Data'!I:I,"STAR HEALTH",'Raw Data'!E:E,"CHENNAI",'Raw Data'!P:P,9)+COUNTIFS('Raw Data'!I:I,"STAR HEALTH",'Raw Data'!E:E,"CHENNAI",'Raw Data'!P:P,10)</f>
        <v>7</v>
      </c>
      <c r="O48" s="18">
        <f t="shared" si="88"/>
        <v>10</v>
      </c>
      <c r="P48" s="14">
        <f t="shared" si="89"/>
        <v>70</v>
      </c>
      <c r="Q48" s="12">
        <f>COUNTIFS('Raw Data'!I:I,"STAR HEALTH",'Raw Data'!E:E,"DELHI",'Raw Data'!P:P,1)+COUNTIFS('Raw Data'!I:I,"STAR HEALTH",'Raw Data'!E:E,"DELHI",'Raw Data'!P:P,2)+COUNTIFS('Raw Data'!I:I,"STAR HEALTH",'Raw Data'!E:E,"DELHI",'Raw Data'!P:P,3)+COUNTIFS('Raw Data'!I:I,"STAR HEALTH",'Raw Data'!E:E,"DELHI",'Raw Data'!P:P,4)+COUNTIFS('Raw Data'!I:I,"STAR HEALTH",'Raw Data'!E:E,"DELHI",'Raw Data'!P:P,5)+COUNTIFS('Raw Data'!I:I,"STAR HEALTH",'Raw Data'!E:E,"DELHI",'Raw Data'!P:P,6)</f>
        <v>2</v>
      </c>
      <c r="R48" s="12">
        <f>COUNTIFS('Raw Data'!I:I,"STAR HEALTH",'Raw Data'!E:E,"DELHI",'Raw Data'!P:P,7)+COUNTIFS('Raw Data'!I:I,"STAR HEALTH",'Raw Data'!E:E,"DELHI",'Raw Data'!P:P,8)</f>
        <v>1</v>
      </c>
      <c r="S48" s="12">
        <f>COUNTIFS('Raw Data'!I:I,"STAR HEALTH",'Raw Data'!E:E,"DELHI",'Raw Data'!P:P,9)+COUNTIFS('Raw Data'!I:I,"STAR HEALTH",'Raw Data'!E:E,"DELHI",'Raw Data'!P:P,10)</f>
        <v>5</v>
      </c>
      <c r="T48" s="12">
        <f t="shared" si="90"/>
        <v>8</v>
      </c>
      <c r="U48" s="14">
        <f t="shared" si="91"/>
        <v>37.5</v>
      </c>
      <c r="V48" s="12">
        <f>COUNTIFS('Raw Data'!I:I,"STAR HEALTH",'Raw Data'!E:E,"HYDERABAD",'Raw Data'!P:P,1)+COUNTIFS('Raw Data'!I:I,"STAR HEALTH",'Raw Data'!E:E,"HYDERABAD",'Raw Data'!P:P,2)+COUNTIFS('Raw Data'!I:I,"STAR HEALTH",'Raw Data'!E:E,"HYDERABAD",'Raw Data'!P:P,3)+COUNTIFS('Raw Data'!I:I,"STAR HEALTH",'Raw Data'!E:E,"HYDERABAD",'Raw Data'!P:P,4)+COUNTIFS('Raw Data'!I:I,"STAR HEALTH",'Raw Data'!E:E,"HYDERABAD",'Raw Data'!P:P,5)+COUNTIFS('Raw Data'!I:I,"STAR HEALTH",'Raw Data'!E:E,"HYDERABAD",'Raw Data'!P:P,6)</f>
        <v>1</v>
      </c>
      <c r="W48" s="12">
        <f>COUNTIFS('Raw Data'!I:I,"STAR HEALTH",'Raw Data'!E:E,"HYDERABAD",'Raw Data'!P:P,7)+COUNTIFS('Raw Data'!I:I,"STAR HEALTH",'Raw Data'!E:E,"HYDERABAD",'Raw Data'!P:P,8)</f>
        <v>0</v>
      </c>
      <c r="X48" s="12">
        <f>COUNTIFS('Raw Data'!I:I,"STAR HEALTH",'Raw Data'!E:E,"HYDERABAD",'Raw Data'!P:P,9)+COUNTIFS('Raw Data'!I:I,"STAR HEALTH",'Raw Data'!E:E,"HYDERABAD",'Raw Data'!P:P,10)</f>
        <v>5</v>
      </c>
      <c r="Y48" s="12">
        <f t="shared" si="92"/>
        <v>6</v>
      </c>
      <c r="Z48" s="14">
        <f t="shared" si="93"/>
        <v>66.666666666666657</v>
      </c>
      <c r="AA48" s="12">
        <f>COUNTIFS('Raw Data'!I:I,"STAR HEALTH",'Raw Data'!E:E,"INDORE",'Raw Data'!P:P,1)+COUNTIFS('Raw Data'!I:I,"STAR HEALTH",'Raw Data'!E:E,"INDORE",'Raw Data'!P:P,2)+COUNTIFS('Raw Data'!I:I,"STAR HEALTH",'Raw Data'!E:E,"INDORE",'Raw Data'!P:P,3)+COUNTIFS('Raw Data'!I:I,"STAR HEALTH",'Raw Data'!E:E,"INDORE",'Raw Data'!P:P,4)+COUNTIFS('Raw Data'!I:I,"STAR HEALTH",'Raw Data'!E:E,"INDORE",'Raw Data'!P:P,5)+COUNTIFS('Raw Data'!I:I,"STAR HEALTH",'Raw Data'!E:E,"INDORE",'Raw Data'!P:P,6)</f>
        <v>0</v>
      </c>
      <c r="AB48" s="12">
        <f>COUNTIFS('Raw Data'!I:I,"STAR HEALTH",'Raw Data'!E:E,"INDORE",'Raw Data'!P:P,7)+COUNTIFS('Raw Data'!I:I,"STAR HEALTH",'Raw Data'!E:E,"INDORE",'Raw Data'!P:P,8)</f>
        <v>0</v>
      </c>
      <c r="AC48" s="12">
        <f>COUNTIFS('Raw Data'!I:I,"STAR HEALTH",'Raw Data'!E:E,"INDORE",'Raw Data'!P:P,9)+COUNTIFS('Raw Data'!I:I,"STAR HEALTH",'Raw Data'!E:E,"INDORE",'Raw Data'!P:P,10)</f>
        <v>4</v>
      </c>
      <c r="AD48" s="12">
        <f t="shared" si="94"/>
        <v>4</v>
      </c>
      <c r="AE48" s="14">
        <f t="shared" si="95"/>
        <v>100</v>
      </c>
      <c r="AF48" s="12">
        <f>COUNTIFS('Raw Data'!I:I,"STAR HEALTH",'Raw Data'!E:E,"JAIPUR",'Raw Data'!P:P,1)+COUNTIFS('Raw Data'!I:I,"STAR HEALTH",'Raw Data'!E:E,"JAIPUR",'Raw Data'!P:P,2)+COUNTIFS('Raw Data'!I:I,"STAR HEALTH",'Raw Data'!E:E,"JAIPUR",'Raw Data'!P:P,3)+COUNTIFS('Raw Data'!I:I,"STAR HEALTH",'Raw Data'!E:E,"JAIPUR",'Raw Data'!P:P,4)+COUNTIFS('Raw Data'!I:I,"STAR HEALTH",'Raw Data'!E:E,"JAIPUR",'Raw Data'!P:P,5)+COUNTIFS('Raw Data'!I:I,"STAR HEALTH",'Raw Data'!E:E,"JAIPUR",'Raw Data'!P:P,6)</f>
        <v>0</v>
      </c>
      <c r="AG48" s="12">
        <f>COUNTIFS('Raw Data'!I:I,"STAR HEALTH",'Raw Data'!E:E,"JAIPUR",'Raw Data'!P:P,7)+COUNTIFS('Raw Data'!I:I,"STAR HEALTH",'Raw Data'!E:E,"JAIPUR",'Raw Data'!P:P,8)</f>
        <v>2</v>
      </c>
      <c r="AH48" s="12">
        <f>COUNTIFS('Raw Data'!I:I,"STAR HEALTH",'Raw Data'!E:E,"JAIPUR",'Raw Data'!P:P,9)+COUNTIFS('Raw Data'!I:I,"STAR HEALTH",'Raw Data'!E:E,"JAIPUR",'Raw Data'!P:P,10)</f>
        <v>9</v>
      </c>
      <c r="AI48" s="12">
        <f t="shared" si="96"/>
        <v>11</v>
      </c>
      <c r="AJ48" s="14">
        <f t="shared" si="97"/>
        <v>81.818181818181827</v>
      </c>
      <c r="AK48" s="12">
        <f>COUNTIFS('Raw Data'!I:I,"STAR HEALTH",'Raw Data'!E:E,"KANPUR",'Raw Data'!P:P,1)+COUNTIFS('Raw Data'!I:I,"STAR HEALTH",'Raw Data'!E:E,"KANPUR",'Raw Data'!P:P,2)+COUNTIFS('Raw Data'!I:I,"STAR HEALTH",'Raw Data'!E:E,"KANPUR",'Raw Data'!P:P,3)+COUNTIFS('Raw Data'!I:I,"STAR HEALTH",'Raw Data'!E:E,"KANPUR",'Raw Data'!P:P,4)+COUNTIFS('Raw Data'!I:I,"STAR HEALTH",'Raw Data'!E:E,"KANPUR",'Raw Data'!P:P,5)+COUNTIFS('Raw Data'!I:I,"STAR HEALTH",'Raw Data'!E:E,"KANPUR",'Raw Data'!P:P,6)</f>
        <v>0</v>
      </c>
      <c r="AL48" s="12">
        <f>COUNTIFS('Raw Data'!I:I,"STAR HEALTH",'Raw Data'!E:E,"KANPUR",'Raw Data'!P:P,7)+COUNTIFS('Raw Data'!I:I,"STAR HEALTH",'Raw Data'!E:E,"KANPUR",'Raw Data'!P:P,8)</f>
        <v>2</v>
      </c>
      <c r="AM48" s="12">
        <f>COUNTIFS('Raw Data'!I:I,"STAR HEALTH",'Raw Data'!E:E,"KANPUR",'Raw Data'!P:P,9)+COUNTIFS('Raw Data'!I:I,"STAR HEALTH",'Raw Data'!E:E,"KANPUR",'Raw Data'!P:P,10)</f>
        <v>4</v>
      </c>
      <c r="AN48" s="12">
        <f t="shared" si="98"/>
        <v>6</v>
      </c>
      <c r="AO48" s="14">
        <f t="shared" si="99"/>
        <v>66.666666666666657</v>
      </c>
      <c r="AP48" s="12">
        <f>COUNTIFS('Raw Data'!I:I,"STAR HEALTH",'Raw Data'!E:E,"KOLKATA",'Raw Data'!P:P,1)+COUNTIFS('Raw Data'!I:I,"STAR HEALTH",'Raw Data'!E:E,"KOLKATA",'Raw Data'!P:P,2)+COUNTIFS('Raw Data'!I:I,"STAR HEALTH",'Raw Data'!E:E,"KOLKATA",'Raw Data'!P:P,3)+COUNTIFS('Raw Data'!I:I,"STAR HEALTH",'Raw Data'!E:E,"KOLKATA",'Raw Data'!P:P,4)+COUNTIFS('Raw Data'!I:I,"STAR HEALTH",'Raw Data'!E:E,"KOLKATA",'Raw Data'!P:P,5)+COUNTIFS('Raw Data'!I:I,"STAR HEALTH",'Raw Data'!E:E,"KOLKATA",'Raw Data'!P:P,6)</f>
        <v>0</v>
      </c>
      <c r="AQ48" s="12">
        <f>COUNTIFS('Raw Data'!I:I,"STAR HEALTH",'Raw Data'!E:E,"KOLKATA",'Raw Data'!P:P,7)+COUNTIFS('Raw Data'!I:I,"STAR HEALTH",'Raw Data'!E:E,"KOLKATA",'Raw Data'!P:P,8)</f>
        <v>2</v>
      </c>
      <c r="AR48" s="12">
        <f>COUNTIFS('Raw Data'!I:I,"STAR HEALTH",'Raw Data'!E:E,"KOLKATA",'Raw Data'!P:P,9)+COUNTIFS('Raw Data'!I:I,"STAR HEALTH",'Raw Data'!E:E,"KOLKATA",'Raw Data'!P:P,10)</f>
        <v>5</v>
      </c>
      <c r="AS48" s="12">
        <f t="shared" si="100"/>
        <v>7</v>
      </c>
      <c r="AT48" s="14">
        <f t="shared" si="101"/>
        <v>71.428571428571431</v>
      </c>
      <c r="AU48" s="12">
        <f>COUNTIFS('Raw Data'!I:I,"STAR HEALTH",'Raw Data'!E:E,"LUDHIANA",'Raw Data'!P:P,1)+COUNTIFS('Raw Data'!I:I,"STAR HEALTH",'Raw Data'!E:E,"LUDHIANA",'Raw Data'!P:P,2)+COUNTIFS('Raw Data'!I:I,"STAR HEALTH",'Raw Data'!E:E,"LUDHIANA",'Raw Data'!P:P,3)+COUNTIFS('Raw Data'!I:I,"STAR HEALTH",'Raw Data'!E:E,"LUDHIANA",'Raw Data'!P:P,4)+COUNTIFS('Raw Data'!I:I,"STAR HEALTH",'Raw Data'!E:E,"LUDHIANA",'Raw Data'!P:P,5)+COUNTIFS('Raw Data'!I:I,"STAR HEALTH",'Raw Data'!E:E,"LUDHIANA",'Raw Data'!P:P,6)</f>
        <v>0</v>
      </c>
      <c r="AV48" s="12">
        <f>COUNTIFS('Raw Data'!I:I,"STAR HEALTH",'Raw Data'!E:E,"LUDHIANA",'Raw Data'!P:P,7)+COUNTIFS('Raw Data'!I:I,"STAR HEALTH",'Raw Data'!E:E,"LUDHIANA",'Raw Data'!P:P,8)</f>
        <v>0</v>
      </c>
      <c r="AW48" s="12">
        <f>COUNTIFS('Raw Data'!I:I,"STAR HEALTH",'Raw Data'!E:E,"LUDHIANA",'Raw Data'!P:P,9)+COUNTIFS('Raw Data'!I:I,"STAR HEALTH",'Raw Data'!E:E,"LUDHIANA",'Raw Data'!P:P,10)</f>
        <v>10</v>
      </c>
      <c r="AX48" s="12">
        <f t="shared" si="102"/>
        <v>10</v>
      </c>
      <c r="AY48" s="14">
        <f t="shared" si="103"/>
        <v>100</v>
      </c>
      <c r="AZ48" s="12">
        <f>COUNTIFS('Raw Data'!I:I,"STAR HEALTH",'Raw Data'!E:E,"MUMBAI",'Raw Data'!P:P,1)+COUNTIFS('Raw Data'!I:I,"STAR HEALTH",'Raw Data'!E:E,"MUMBAI",'Raw Data'!P:P,2)+COUNTIFS('Raw Data'!I:I,"STAR HEALTH",'Raw Data'!E:E,"MUMBAI",'Raw Data'!P:P,3)+COUNTIFS('Raw Data'!I:I,"STAR HEALTH",'Raw Data'!E:E,"MUMBAI",'Raw Data'!P:P,4)+COUNTIFS('Raw Data'!I:I,"STAR HEALTH",'Raw Data'!E:E,"MUMBAI",'Raw Data'!P:P,5)+COUNTIFS('Raw Data'!I:I,"STAR HEALTH",'Raw Data'!E:E,"MUMBAI",'Raw Data'!P:P,6)</f>
        <v>0</v>
      </c>
      <c r="BA48" s="12">
        <f>COUNTIFS('Raw Data'!I:I,"STAR HEALTH",'Raw Data'!E:E,"MUMBAI",'Raw Data'!P:P,7)+COUNTIFS('Raw Data'!I:I,"STAR HEALTH",'Raw Data'!E:E,"MUMBAI",'Raw Data'!P:P,8)</f>
        <v>1</v>
      </c>
      <c r="BB48" s="12">
        <f>COUNTIFS('Raw Data'!I:I,"STAR HEALTH",'Raw Data'!E:E,"MUMBAI",'Raw Data'!P:P,9)+COUNTIFS('Raw Data'!I:I,"STAR HEALTH",'Raw Data'!E:E,"MUMBAI",'Raw Data'!P:P,10)</f>
        <v>6</v>
      </c>
      <c r="BC48" s="12">
        <f t="shared" si="104"/>
        <v>7</v>
      </c>
      <c r="BD48" s="14">
        <f t="shared" si="105"/>
        <v>85.714285714285708</v>
      </c>
      <c r="BE48" s="12">
        <f>COUNTIFS('Raw Data'!I:I,"STAR HEALTH",'Raw Data'!E:E,"PUNE",'Raw Data'!P:P,1)+COUNTIFS('Raw Data'!I:I,"STAR HEALTH",'Raw Data'!E:E,"PUNE",'Raw Data'!P:P,2)+COUNTIFS('Raw Data'!I:I,"STAR HEALTH",'Raw Data'!E:E,"PUNE",'Raw Data'!P:P,3)+COUNTIFS('Raw Data'!I:I,"STAR HEALTH",'Raw Data'!E:E,"PUNE",'Raw Data'!P:P,4)+COUNTIFS('Raw Data'!I:I,"STAR HEALTH",'Raw Data'!E:E,"PUNE",'Raw Data'!P:P,5)+COUNTIFS('Raw Data'!I:I,"STAR HEALTH",'Raw Data'!E:E,"PUNE",'Raw Data'!P:P,6)</f>
        <v>0</v>
      </c>
      <c r="BF48" s="12">
        <f>COUNTIFS('Raw Data'!I:I,"STAR HEALTH",'Raw Data'!E:E,"PUNE",'Raw Data'!P:P,7)+COUNTIFS('Raw Data'!I:I,"STAR HEALTH",'Raw Data'!E:E,"PUNE",'Raw Data'!P:P,8)</f>
        <v>2</v>
      </c>
      <c r="BG48" s="12">
        <f>COUNTIFS('Raw Data'!I:I,"STAR HEALTH",'Raw Data'!E:E,"PUNE",'Raw Data'!P:P,9)+COUNTIFS('Raw Data'!I:I,"STAR HEALTH",'Raw Data'!E:E,"PUNE",'Raw Data'!P:P,10)</f>
        <v>7</v>
      </c>
      <c r="BH48" s="12">
        <f t="shared" si="106"/>
        <v>9</v>
      </c>
      <c r="BI48" s="14">
        <f t="shared" si="107"/>
        <v>77.777777777777786</v>
      </c>
    </row>
    <row r="49" spans="1:61" x14ac:dyDescent="0.35">
      <c r="A49" s="8"/>
      <c r="F49" s="14"/>
      <c r="K49" s="14"/>
      <c r="L49" s="12"/>
      <c r="M49" s="12"/>
      <c r="N49" s="12"/>
      <c r="O49" s="18"/>
      <c r="P49" s="14"/>
      <c r="R49" s="12"/>
      <c r="S49" s="12"/>
      <c r="T49" s="12"/>
      <c r="U49" s="14"/>
      <c r="V49" s="12"/>
      <c r="W49" s="12"/>
      <c r="X49" s="12"/>
      <c r="Y49" s="12"/>
      <c r="Z49" s="14"/>
      <c r="AA49" s="12"/>
      <c r="AB49" s="12"/>
      <c r="AC49" s="12"/>
      <c r="AD49" s="12"/>
      <c r="AE49" s="14"/>
      <c r="AF49" s="12"/>
      <c r="AG49" s="12"/>
      <c r="AH49" s="12"/>
      <c r="AI49" s="12"/>
      <c r="AJ49" s="14"/>
      <c r="AK49" s="12"/>
      <c r="AL49" s="12"/>
      <c r="AM49" s="12"/>
      <c r="AN49" s="12"/>
      <c r="AO49" s="14"/>
      <c r="AP49" s="12"/>
      <c r="AQ49" s="12"/>
      <c r="AR49" s="12"/>
      <c r="AS49" s="12"/>
      <c r="AT49" s="14"/>
      <c r="AU49" s="12"/>
      <c r="AV49" s="12"/>
      <c r="AW49" s="12"/>
      <c r="AX49" s="12"/>
      <c r="AY49" s="14"/>
      <c r="AZ49" s="12"/>
      <c r="BA49" s="12"/>
      <c r="BB49" s="12"/>
      <c r="BC49" s="12"/>
      <c r="BD49" s="14"/>
      <c r="BE49" s="12"/>
      <c r="BF49" s="12"/>
      <c r="BG49" s="12"/>
      <c r="BH49" s="12"/>
      <c r="BI49" s="14"/>
    </row>
    <row r="50" spans="1:61" x14ac:dyDescent="0.35">
      <c r="A50" s="8"/>
      <c r="F50" s="14"/>
      <c r="K50" s="14"/>
      <c r="L50" s="12"/>
      <c r="M50" s="12"/>
      <c r="N50" s="12"/>
      <c r="O50" s="18"/>
      <c r="P50" s="14"/>
      <c r="R50" s="12"/>
      <c r="S50" s="12"/>
      <c r="T50" s="12"/>
      <c r="U50" s="14"/>
      <c r="V50" s="12"/>
      <c r="W50" s="12"/>
      <c r="X50" s="12"/>
      <c r="Y50" s="12"/>
      <c r="Z50" s="14"/>
      <c r="AA50" s="12"/>
      <c r="AB50" s="12"/>
      <c r="AC50" s="12"/>
      <c r="AD50" s="12"/>
      <c r="AE50" s="14"/>
      <c r="AF50" s="12"/>
      <c r="AG50" s="12"/>
      <c r="AH50" s="12"/>
      <c r="AI50" s="12"/>
      <c r="AJ50" s="14"/>
      <c r="AK50" s="12"/>
      <c r="AL50" s="12"/>
      <c r="AM50" s="12"/>
      <c r="AN50" s="12"/>
      <c r="AO50" s="14"/>
      <c r="AP50" s="12"/>
      <c r="AQ50" s="12"/>
      <c r="AR50" s="12"/>
      <c r="AS50" s="12"/>
      <c r="AT50" s="14"/>
      <c r="AU50" s="12"/>
      <c r="AV50" s="12"/>
      <c r="AW50" s="12"/>
      <c r="AX50" s="12"/>
      <c r="AY50" s="14"/>
      <c r="AZ50" s="12"/>
      <c r="BA50" s="12"/>
      <c r="BB50" s="12"/>
      <c r="BC50" s="12"/>
      <c r="BD50" s="14"/>
      <c r="BE50" s="12"/>
      <c r="BF50" s="12"/>
      <c r="BG50" s="12"/>
      <c r="BH50" s="12"/>
      <c r="BI50" s="14"/>
    </row>
    <row r="51" spans="1:61" x14ac:dyDescent="0.35">
      <c r="A51" s="17" t="s">
        <v>230</v>
      </c>
      <c r="B51" s="25"/>
      <c r="C51" s="25"/>
      <c r="S51" s="12"/>
      <c r="T51" s="12"/>
      <c r="U51" s="14"/>
      <c r="V51" s="12"/>
      <c r="W51" s="12"/>
      <c r="X51" s="12"/>
      <c r="Y51" s="12"/>
      <c r="Z51" s="14"/>
      <c r="AA51" s="12"/>
      <c r="AB51" s="12"/>
      <c r="AC51" s="12"/>
      <c r="AD51" s="12"/>
      <c r="AE51" s="14"/>
      <c r="AF51" s="12"/>
      <c r="AG51" s="12"/>
      <c r="AH51" s="12"/>
      <c r="AI51" s="12"/>
      <c r="AJ51" s="14"/>
      <c r="AK51" s="12"/>
      <c r="AL51" s="12"/>
      <c r="AM51" s="12"/>
      <c r="AN51" s="12"/>
      <c r="AO51" s="14"/>
      <c r="AP51" s="12"/>
      <c r="AQ51" s="12"/>
      <c r="AR51" s="12"/>
      <c r="AS51" s="12"/>
      <c r="AT51" s="14"/>
      <c r="AU51" s="12"/>
      <c r="AV51" s="12"/>
      <c r="AW51" s="12"/>
      <c r="AX51" s="12"/>
      <c r="AY51" s="14"/>
      <c r="AZ51" s="12"/>
      <c r="BA51" s="12"/>
      <c r="BB51" s="12"/>
      <c r="BC51" s="12"/>
      <c r="BD51" s="14"/>
      <c r="BE51" s="12"/>
      <c r="BF51" s="12"/>
      <c r="BG51" s="12"/>
      <c r="BH51" s="12"/>
      <c r="BI51" s="14"/>
    </row>
    <row r="52" spans="1:61" x14ac:dyDescent="0.35">
      <c r="R52" s="19" t="s">
        <v>231</v>
      </c>
      <c r="S52" s="12" t="s">
        <v>232</v>
      </c>
      <c r="T52" s="12"/>
      <c r="U52" s="14"/>
      <c r="V52" s="12"/>
      <c r="W52" s="12"/>
      <c r="X52" s="12"/>
      <c r="Y52" s="12"/>
      <c r="Z52" s="14"/>
      <c r="AA52" s="12"/>
      <c r="AB52" s="12"/>
      <c r="AC52" s="12"/>
      <c r="AD52" s="12"/>
      <c r="AE52" s="14"/>
      <c r="AF52" s="12"/>
      <c r="AG52" s="12"/>
      <c r="AH52" s="12"/>
      <c r="AI52" s="12"/>
      <c r="AJ52" s="14"/>
      <c r="AK52" s="12"/>
      <c r="AL52" s="12"/>
      <c r="AM52" s="12"/>
      <c r="AN52" s="12"/>
      <c r="AO52" s="14"/>
      <c r="AP52" s="12"/>
      <c r="AQ52" s="12"/>
      <c r="AR52" s="12"/>
      <c r="AS52" s="12"/>
      <c r="AT52" s="14"/>
      <c r="AU52" s="12"/>
      <c r="AV52" s="12"/>
      <c r="AW52" s="12"/>
      <c r="AX52" s="12"/>
      <c r="AY52" s="14"/>
      <c r="AZ52" s="12"/>
      <c r="BA52" s="12"/>
      <c r="BB52" s="12"/>
      <c r="BC52" s="12"/>
      <c r="BD52" s="14"/>
      <c r="BE52" s="12"/>
      <c r="BF52" s="12"/>
      <c r="BG52" s="12"/>
      <c r="BH52" s="12"/>
      <c r="BI52" s="14"/>
    </row>
    <row r="53" spans="1:61" x14ac:dyDescent="0.35">
      <c r="A53" s="13"/>
      <c r="B53" s="13">
        <v>1</v>
      </c>
      <c r="C53" s="13">
        <v>2</v>
      </c>
      <c r="D53" s="13">
        <v>3</v>
      </c>
      <c r="E53" s="13">
        <v>4</v>
      </c>
      <c r="F53" s="13">
        <v>5</v>
      </c>
      <c r="G53" s="13">
        <v>6</v>
      </c>
      <c r="H53" s="13">
        <v>7</v>
      </c>
      <c r="I53" s="13">
        <v>8</v>
      </c>
      <c r="J53" s="13">
        <v>9</v>
      </c>
      <c r="K53" s="13">
        <v>10</v>
      </c>
      <c r="L53" s="12" t="s">
        <v>210</v>
      </c>
      <c r="M53" s="12" t="s">
        <v>211</v>
      </c>
      <c r="N53" s="12" t="s">
        <v>212</v>
      </c>
      <c r="O53" s="12" t="s">
        <v>213</v>
      </c>
      <c r="P53" s="12"/>
      <c r="R53" s="19"/>
      <c r="S53" s="12"/>
      <c r="T53" s="12"/>
      <c r="U53" s="14"/>
      <c r="V53" s="12"/>
      <c r="W53" s="12"/>
      <c r="X53" s="12"/>
      <c r="Y53" s="12"/>
      <c r="Z53" s="14"/>
      <c r="AA53" s="12"/>
      <c r="AB53" s="12"/>
      <c r="AC53" s="12"/>
      <c r="AD53" s="12"/>
      <c r="AE53" s="14"/>
      <c r="AF53" s="12"/>
      <c r="AG53" s="12"/>
      <c r="AH53" s="12"/>
      <c r="AI53" s="12"/>
      <c r="AJ53" s="14"/>
      <c r="AK53" s="12"/>
      <c r="AL53" s="12"/>
      <c r="AM53" s="12"/>
      <c r="AN53" s="12"/>
      <c r="AO53" s="14"/>
      <c r="AP53" s="12"/>
      <c r="AQ53" s="12"/>
      <c r="AR53" s="12"/>
      <c r="AS53" s="12"/>
      <c r="AT53" s="14"/>
      <c r="AU53" s="12"/>
      <c r="AV53" s="12"/>
      <c r="AW53" s="12"/>
      <c r="AX53" s="12"/>
      <c r="AY53" s="14"/>
      <c r="AZ53" s="12"/>
      <c r="BA53" s="12"/>
      <c r="BB53" s="12"/>
      <c r="BC53" s="12"/>
      <c r="BD53" s="14"/>
      <c r="BE53" s="12"/>
      <c r="BF53" s="12"/>
      <c r="BG53" s="12"/>
      <c r="BH53" s="12"/>
      <c r="BI53" s="14"/>
    </row>
    <row r="54" spans="1:61" x14ac:dyDescent="0.35">
      <c r="A54" s="8" t="s">
        <v>206</v>
      </c>
      <c r="B54" s="12">
        <f>COUNTIFS('Raw Data'!I:I,"ADITYA BIRLA HEALTH",'Raw Data'!Q:Q,1)</f>
        <v>0</v>
      </c>
      <c r="C54" s="12">
        <f>COUNTIFS('Raw Data'!I:I,"ADITYA BIRLA HEALTH",'Raw Data'!Q:Q,2)</f>
        <v>0</v>
      </c>
      <c r="D54" s="12">
        <f>COUNTIFS('Raw Data'!I:I,"ADITYA BIRLA HEALTH",'Raw Data'!Q:Q,3)</f>
        <v>2</v>
      </c>
      <c r="E54" s="12">
        <f>COUNTIFS('Raw Data'!I:I,"ADITYA BIRLA HEALTH",'Raw Data'!Q:Q,4)</f>
        <v>2</v>
      </c>
      <c r="F54" s="12">
        <f>COUNTIFS('Raw Data'!I:I,"ADITYA BIRLA HEALTH",'Raw Data'!Q:Q,5)</f>
        <v>1</v>
      </c>
      <c r="G54" s="12">
        <f>COUNTIFS('Raw Data'!I:I,"ADITYA BIRLA HEALTH",'Raw Data'!Q:Q,6)</f>
        <v>2</v>
      </c>
      <c r="H54" s="12">
        <f>COUNTIFS('Raw Data'!I:I,"ADITYA BIRLA HEALTH",'Raw Data'!Q:Q,7)</f>
        <v>12</v>
      </c>
      <c r="I54" s="12">
        <f>COUNTIFS('Raw Data'!I:I,"ADITYA BIRLA HEALTH",'Raw Data'!Q:Q,8)</f>
        <v>13</v>
      </c>
      <c r="J54" s="12">
        <f>COUNTIFS('Raw Data'!I:I,"ADITYA BIRLA HEALTH",'Raw Data'!Q:Q,9)</f>
        <v>38</v>
      </c>
      <c r="K54" s="12">
        <f>COUNTIFS('Raw Data'!I:I,"ADITYA BIRLA HEALTH",'Raw Data'!Q:Q,10)</f>
        <v>21</v>
      </c>
      <c r="L54" s="14">
        <f>SUM(B54:G54)/P54*100</f>
        <v>7.6923076923076925</v>
      </c>
      <c r="M54" s="14">
        <f>SUM(H54:I54)/P54*100</f>
        <v>27.472527472527474</v>
      </c>
      <c r="N54" s="14">
        <f>SUM(J54:K54)/P54*100</f>
        <v>64.835164835164832</v>
      </c>
      <c r="O54" s="15">
        <f>N54-L54</f>
        <v>57.142857142857139</v>
      </c>
      <c r="P54" s="12">
        <f>SUM(B54:K54)</f>
        <v>91</v>
      </c>
      <c r="Q54" s="12">
        <f>SUM(L54:N54)</f>
        <v>100</v>
      </c>
      <c r="R54" s="19">
        <v>49</v>
      </c>
      <c r="S54" s="14">
        <f>O29</f>
        <v>45.054945054945051</v>
      </c>
      <c r="T54" s="12"/>
      <c r="U54" s="14"/>
      <c r="V54" s="12"/>
      <c r="W54" s="12"/>
      <c r="X54" s="12"/>
      <c r="Y54" s="12"/>
      <c r="Z54" s="14"/>
      <c r="AA54" s="12"/>
      <c r="AB54" s="12"/>
      <c r="AC54" s="12"/>
      <c r="AD54" s="12"/>
      <c r="AE54" s="14"/>
      <c r="AF54" s="12"/>
      <c r="AG54" s="12"/>
      <c r="AH54" s="12"/>
      <c r="AI54" s="12"/>
      <c r="AJ54" s="14"/>
      <c r="AK54" s="12"/>
      <c r="AL54" s="12"/>
      <c r="AM54" s="12"/>
      <c r="AN54" s="12"/>
      <c r="AO54" s="14"/>
      <c r="AP54" s="12"/>
      <c r="AQ54" s="12"/>
      <c r="AR54" s="12"/>
      <c r="AS54" s="12"/>
      <c r="AT54" s="14"/>
      <c r="AU54" s="12"/>
      <c r="AV54" s="12"/>
      <c r="AW54" s="12"/>
      <c r="AX54" s="12"/>
      <c r="AY54" s="14"/>
      <c r="AZ54" s="12"/>
      <c r="BA54" s="12"/>
      <c r="BB54" s="12"/>
      <c r="BC54" s="12"/>
      <c r="BD54" s="14"/>
      <c r="BE54" s="12"/>
      <c r="BF54" s="12"/>
      <c r="BG54" s="12"/>
      <c r="BH54" s="12"/>
      <c r="BI54" s="14"/>
    </row>
    <row r="55" spans="1:61" x14ac:dyDescent="0.35">
      <c r="A55" s="8" t="s">
        <v>203</v>
      </c>
      <c r="B55" s="12">
        <f>COUNTIFS('Raw Data'!I:I,"BAGIC",'Raw Data'!Q:Q,1)</f>
        <v>0</v>
      </c>
      <c r="C55" s="12">
        <f>COUNTIFS('Raw Data'!I:I,"BAGIC",'Raw Data'!Q:Q,2)</f>
        <v>0</v>
      </c>
      <c r="D55" s="12">
        <f>COUNTIFS('Raw Data'!I:I,"BAGIC",'Raw Data'!Q:Q,3)</f>
        <v>0</v>
      </c>
      <c r="E55" s="12">
        <f>COUNTIFS('Raw Data'!I:I,"BAGIC",'Raw Data'!Q:Q,4)</f>
        <v>0</v>
      </c>
      <c r="F55" s="12">
        <f>COUNTIFS('Raw Data'!I:I,"BAGIC",'Raw Data'!Q:Q,5)</f>
        <v>3</v>
      </c>
      <c r="G55" s="12">
        <f>COUNTIFS('Raw Data'!I:I,"BAGIC",'Raw Data'!Q:Q,6)</f>
        <v>1</v>
      </c>
      <c r="H55" s="12">
        <f>COUNTIFS('Raw Data'!I:I,"BAGIC",'Raw Data'!Q:Q,7)</f>
        <v>7</v>
      </c>
      <c r="I55" s="12">
        <f>COUNTIFS('Raw Data'!I:I,"BAGIC",'Raw Data'!Q:Q,8)</f>
        <v>8</v>
      </c>
      <c r="J55" s="12">
        <f>COUNTIFS('Raw Data'!I:I,"BAGIC",'Raw Data'!Q:Q,9)</f>
        <v>29</v>
      </c>
      <c r="K55" s="12">
        <f>COUNTIFS('Raw Data'!I:I,"BAGIC",'Raw Data'!Q:Q,10)</f>
        <v>39</v>
      </c>
      <c r="L55" s="14">
        <f t="shared" ref="L55:L61" si="108">SUM(B55:G55)/P55*100</f>
        <v>4.5977011494252871</v>
      </c>
      <c r="M55" s="14">
        <f t="shared" ref="M55:M61" si="109">SUM(H55:I55)/P55*100</f>
        <v>17.241379310344829</v>
      </c>
      <c r="N55" s="14">
        <f t="shared" ref="N55:N61" si="110">SUM(J55:K55)/P55*100</f>
        <v>78.160919540229884</v>
      </c>
      <c r="O55" s="15">
        <f t="shared" ref="O55:O61" si="111">N55-L55</f>
        <v>73.563218390804593</v>
      </c>
      <c r="P55" s="12">
        <f t="shared" ref="P55:P61" si="112">SUM(B55:K55)</f>
        <v>87</v>
      </c>
      <c r="Q55" s="12">
        <f t="shared" ref="Q55:Q61" si="113">SUM(L55:N55)</f>
        <v>100</v>
      </c>
      <c r="R55" s="19">
        <v>77</v>
      </c>
      <c r="S55" s="14">
        <f t="shared" ref="S55:S61" si="114">O30</f>
        <v>74.712643678160916</v>
      </c>
      <c r="T55" s="12"/>
      <c r="U55" s="14"/>
      <c r="V55" s="12"/>
      <c r="W55" s="12"/>
      <c r="X55" s="12"/>
      <c r="Y55" s="12"/>
      <c r="Z55" s="14"/>
      <c r="AA55" s="12"/>
      <c r="AB55" s="12"/>
      <c r="AC55" s="12"/>
      <c r="AD55" s="12"/>
      <c r="AE55" s="14"/>
      <c r="AF55" s="12"/>
      <c r="AG55" s="12"/>
      <c r="AH55" s="12"/>
      <c r="AI55" s="12"/>
      <c r="AJ55" s="14"/>
      <c r="AK55" s="12"/>
      <c r="AL55" s="12"/>
      <c r="AM55" s="12"/>
      <c r="AN55" s="12"/>
      <c r="AO55" s="14"/>
      <c r="AP55" s="12"/>
      <c r="AQ55" s="12"/>
      <c r="AR55" s="12"/>
      <c r="AS55" s="12"/>
      <c r="AT55" s="14"/>
      <c r="AU55" s="12"/>
      <c r="AV55" s="12"/>
      <c r="AW55" s="12"/>
      <c r="AX55" s="12"/>
      <c r="AY55" s="14"/>
      <c r="AZ55" s="12"/>
      <c r="BA55" s="12"/>
      <c r="BB55" s="12"/>
      <c r="BC55" s="12"/>
      <c r="BD55" s="14"/>
      <c r="BE55" s="12"/>
      <c r="BF55" s="12"/>
      <c r="BG55" s="12"/>
      <c r="BH55" s="12"/>
      <c r="BI55" s="14"/>
    </row>
    <row r="56" spans="1:61" x14ac:dyDescent="0.35">
      <c r="A56" s="8" t="s">
        <v>207</v>
      </c>
      <c r="B56" s="12">
        <f>COUNTIFS('Raw Data'!I:I,"CARE HEALTH",'Raw Data'!Q:Q,1)</f>
        <v>0</v>
      </c>
      <c r="C56" s="12">
        <f>COUNTIFS('Raw Data'!I:I,"CARE HEALTH",'Raw Data'!Q:Q,2)</f>
        <v>1</v>
      </c>
      <c r="D56" s="12">
        <f>COUNTIFS('Raw Data'!I:I,"CARE HEALTH",'Raw Data'!Q:Q,3)</f>
        <v>0</v>
      </c>
      <c r="E56" s="12">
        <f>COUNTIFS('Raw Data'!I:I,"CARE HEALTH",'Raw Data'!Q:Q,4)</f>
        <v>1</v>
      </c>
      <c r="F56" s="12">
        <f>COUNTIFS('Raw Data'!I:I,"CARE HEALTH",'Raw Data'!Q:Q,5)</f>
        <v>5</v>
      </c>
      <c r="G56" s="12">
        <f>COUNTIFS('Raw Data'!I:I,"CARE HEALTH",'Raw Data'!Q:Q,6)</f>
        <v>3</v>
      </c>
      <c r="H56" s="12">
        <f>COUNTIFS('Raw Data'!I:I,"CARE HEALTH",'Raw Data'!Q:Q,7)</f>
        <v>12</v>
      </c>
      <c r="I56" s="12">
        <f>COUNTIFS('Raw Data'!I:I,"CARE HEALTH",'Raw Data'!Q:Q,8)</f>
        <v>18</v>
      </c>
      <c r="J56" s="12">
        <f>COUNTIFS('Raw Data'!I:I,"CARE HEALTH",'Raw Data'!Q:Q,9)</f>
        <v>23</v>
      </c>
      <c r="K56" s="12">
        <f>COUNTIFS('Raw Data'!I:I,"CARE HEALTH",'Raw Data'!Q:Q,10)</f>
        <v>17</v>
      </c>
      <c r="L56" s="14">
        <f t="shared" si="108"/>
        <v>12.5</v>
      </c>
      <c r="M56" s="14">
        <f t="shared" si="109"/>
        <v>37.5</v>
      </c>
      <c r="N56" s="14">
        <f t="shared" si="110"/>
        <v>50</v>
      </c>
      <c r="O56" s="15">
        <f t="shared" si="111"/>
        <v>37.5</v>
      </c>
      <c r="P56" s="12">
        <f t="shared" si="112"/>
        <v>80</v>
      </c>
      <c r="Q56" s="12">
        <f t="shared" si="113"/>
        <v>100</v>
      </c>
      <c r="R56" s="19">
        <v>43</v>
      </c>
      <c r="S56" s="14">
        <f t="shared" si="114"/>
        <v>37.500000000000007</v>
      </c>
      <c r="T56" s="12"/>
      <c r="U56" s="14"/>
      <c r="V56" s="12"/>
      <c r="W56" s="12"/>
      <c r="X56" s="12"/>
      <c r="Y56" s="12"/>
      <c r="Z56" s="14"/>
      <c r="AA56" s="12"/>
      <c r="AB56" s="12"/>
      <c r="AC56" s="12"/>
      <c r="AD56" s="12"/>
      <c r="AE56" s="14"/>
      <c r="AF56" s="12"/>
      <c r="AG56" s="12"/>
      <c r="AH56" s="12"/>
      <c r="AI56" s="12"/>
      <c r="AJ56" s="14"/>
      <c r="AK56" s="12"/>
      <c r="AL56" s="12"/>
      <c r="AM56" s="12"/>
      <c r="AN56" s="12"/>
      <c r="AO56" s="14"/>
      <c r="AP56" s="12"/>
      <c r="AQ56" s="12"/>
      <c r="AR56" s="12"/>
      <c r="AS56" s="12"/>
      <c r="AT56" s="14"/>
      <c r="AU56" s="12"/>
      <c r="AV56" s="12"/>
      <c r="AW56" s="12"/>
      <c r="AX56" s="12"/>
      <c r="AY56" s="14"/>
      <c r="AZ56" s="12"/>
      <c r="BA56" s="12"/>
      <c r="BB56" s="12"/>
      <c r="BC56" s="12"/>
      <c r="BD56" s="14"/>
      <c r="BE56" s="12"/>
      <c r="BF56" s="12"/>
      <c r="BG56" s="12"/>
      <c r="BH56" s="12"/>
      <c r="BI56" s="14"/>
    </row>
    <row r="57" spans="1:61" x14ac:dyDescent="0.35">
      <c r="A57" s="8" t="s">
        <v>201</v>
      </c>
      <c r="B57" s="12">
        <f>COUNTIFS('Raw Data'!I:I,"HDFC ERGO",'Raw Data'!Q:Q,1)</f>
        <v>0</v>
      </c>
      <c r="C57" s="12">
        <f>COUNTIFS('Raw Data'!I:I,"HDFC ERGO",'Raw Data'!Q:Q,2)</f>
        <v>0</v>
      </c>
      <c r="D57" s="12">
        <f>COUNTIFS('Raw Data'!I:I,"HDFC ERGO",'Raw Data'!Q:Q,3)</f>
        <v>1</v>
      </c>
      <c r="E57" s="12">
        <f>COUNTIFS('Raw Data'!I:I,"HDFC ERGO",'Raw Data'!Q:Q,4)</f>
        <v>4</v>
      </c>
      <c r="F57" s="12">
        <f>COUNTIFS('Raw Data'!I:I,"HDFC ERGO",'Raw Data'!Q:Q,5)</f>
        <v>2</v>
      </c>
      <c r="G57" s="12">
        <f>COUNTIFS('Raw Data'!I:I,"HDFC ERGO",'Raw Data'!Q:Q,6)</f>
        <v>4</v>
      </c>
      <c r="H57" s="12">
        <f>COUNTIFS('Raw Data'!I:I,"HDFC ERGO",'Raw Data'!Q:Q,7)</f>
        <v>5</v>
      </c>
      <c r="I57" s="12">
        <f>COUNTIFS('Raw Data'!I:I,"HDFC ERGO",'Raw Data'!Q:Q,8)</f>
        <v>9</v>
      </c>
      <c r="J57" s="12">
        <f>COUNTIFS('Raw Data'!I:I,"HDFC ERGO",'Raw Data'!Q:Q,9)</f>
        <v>27</v>
      </c>
      <c r="K57" s="12">
        <f>COUNTIFS('Raw Data'!I:I,"HDFC ERGO",'Raw Data'!Q:Q,10)</f>
        <v>28</v>
      </c>
      <c r="L57" s="14">
        <f t="shared" si="108"/>
        <v>13.750000000000002</v>
      </c>
      <c r="M57" s="14">
        <f t="shared" si="109"/>
        <v>17.5</v>
      </c>
      <c r="N57" s="14">
        <f t="shared" si="110"/>
        <v>68.75</v>
      </c>
      <c r="O57" s="15">
        <f t="shared" si="111"/>
        <v>55</v>
      </c>
      <c r="P57" s="12">
        <f t="shared" si="112"/>
        <v>80</v>
      </c>
      <c r="Q57" s="12">
        <f t="shared" si="113"/>
        <v>100</v>
      </c>
      <c r="R57" s="19">
        <v>58</v>
      </c>
      <c r="S57" s="14">
        <f t="shared" si="114"/>
        <v>55</v>
      </c>
      <c r="T57" s="12"/>
      <c r="U57" s="14"/>
      <c r="V57" s="12"/>
      <c r="W57" s="12"/>
      <c r="X57" s="12"/>
      <c r="Y57" s="12"/>
      <c r="Z57" s="14"/>
      <c r="AA57" s="12"/>
      <c r="AB57" s="12"/>
      <c r="AC57" s="12"/>
      <c r="AD57" s="12"/>
      <c r="AE57" s="14"/>
      <c r="AF57" s="12"/>
      <c r="AG57" s="12"/>
      <c r="AH57" s="12"/>
      <c r="AI57" s="12"/>
      <c r="AJ57" s="14"/>
      <c r="AK57" s="12"/>
      <c r="AL57" s="12"/>
      <c r="AM57" s="12"/>
      <c r="AN57" s="12"/>
      <c r="AO57" s="14"/>
      <c r="AP57" s="12"/>
      <c r="AQ57" s="12"/>
      <c r="AR57" s="12"/>
      <c r="AS57" s="12"/>
      <c r="AT57" s="14"/>
      <c r="AU57" s="12"/>
      <c r="AV57" s="12"/>
      <c r="AW57" s="12"/>
      <c r="AX57" s="12"/>
      <c r="AY57" s="14"/>
      <c r="AZ57" s="12"/>
      <c r="BA57" s="12"/>
      <c r="BB57" s="12"/>
      <c r="BC57" s="12"/>
      <c r="BD57" s="14"/>
      <c r="BE57" s="12"/>
      <c r="BF57" s="12"/>
      <c r="BG57" s="12"/>
      <c r="BH57" s="12"/>
      <c r="BI57" s="14"/>
    </row>
    <row r="58" spans="1:61" x14ac:dyDescent="0.35">
      <c r="A58" s="8" t="s">
        <v>197</v>
      </c>
      <c r="B58" s="12">
        <f>COUNTIFS('Raw Data'!I:I,"ICICI LOMBARD",'Raw Data'!Q:Q,1)</f>
        <v>0</v>
      </c>
      <c r="C58" s="12">
        <f>COUNTIFS('Raw Data'!I:I,"ICICI LOMBARD",'Raw Data'!Q:Q,2)</f>
        <v>0</v>
      </c>
      <c r="D58" s="12">
        <f>COUNTIFS('Raw Data'!I:I,"ICICI LOMBARD",'Raw Data'!Q:Q,3)</f>
        <v>0</v>
      </c>
      <c r="E58" s="12">
        <f>COUNTIFS('Raw Data'!I:I,"ICICI LOMBARD",'Raw Data'!Q:Q,4)</f>
        <v>3</v>
      </c>
      <c r="F58" s="12">
        <f>COUNTIFS('Raw Data'!I:I,"ICICI LOMBARD",'Raw Data'!Q:Q,5)</f>
        <v>6</v>
      </c>
      <c r="G58" s="12">
        <f>COUNTIFS('Raw Data'!I:I,"ICICI LOMBARD",'Raw Data'!Q:Q,6)</f>
        <v>3</v>
      </c>
      <c r="H58" s="12">
        <f>COUNTIFS('Raw Data'!I:I,"ICICI LOMBARD",'Raw Data'!Q:Q,7)</f>
        <v>4</v>
      </c>
      <c r="I58" s="12">
        <f>COUNTIFS('Raw Data'!I:I,"ICICI LOMBARD",'Raw Data'!Q:Q,8)</f>
        <v>7</v>
      </c>
      <c r="J58" s="12">
        <f>COUNTIFS('Raw Data'!I:I,"ICICI LOMBARD",'Raw Data'!Q:Q,9)</f>
        <v>32</v>
      </c>
      <c r="K58" s="12">
        <f>COUNTIFS('Raw Data'!I:I,"ICICI LOMBARD",'Raw Data'!Q:Q,10)</f>
        <v>26</v>
      </c>
      <c r="L58" s="14">
        <f t="shared" si="108"/>
        <v>14.814814814814813</v>
      </c>
      <c r="M58" s="14">
        <f t="shared" si="109"/>
        <v>13.580246913580247</v>
      </c>
      <c r="N58" s="14">
        <f t="shared" si="110"/>
        <v>71.604938271604937</v>
      </c>
      <c r="O58" s="15">
        <f t="shared" si="111"/>
        <v>56.790123456790127</v>
      </c>
      <c r="P58" s="12">
        <f t="shared" si="112"/>
        <v>81</v>
      </c>
      <c r="Q58" s="12">
        <f t="shared" si="113"/>
        <v>100</v>
      </c>
      <c r="R58" s="19">
        <v>55</v>
      </c>
      <c r="S58" s="14">
        <f t="shared" si="114"/>
        <v>60.493827160493822</v>
      </c>
      <c r="T58" s="12"/>
      <c r="U58" s="14"/>
      <c r="V58" s="12"/>
      <c r="W58" s="12"/>
      <c r="X58" s="12"/>
      <c r="Y58" s="12"/>
      <c r="Z58" s="14"/>
      <c r="AA58" s="12"/>
      <c r="AB58" s="12"/>
      <c r="AC58" s="12"/>
      <c r="AD58" s="12"/>
      <c r="AE58" s="14"/>
      <c r="AF58" s="12"/>
      <c r="AG58" s="12"/>
      <c r="AH58" s="12"/>
      <c r="AI58" s="12"/>
      <c r="AJ58" s="14"/>
      <c r="AK58" s="12"/>
      <c r="AL58" s="12"/>
      <c r="AM58" s="12"/>
      <c r="AN58" s="12"/>
      <c r="AO58" s="14"/>
      <c r="AP58" s="12"/>
      <c r="AQ58" s="12"/>
      <c r="AR58" s="12"/>
      <c r="AS58" s="12"/>
      <c r="AT58" s="14"/>
      <c r="AU58" s="12"/>
      <c r="AV58" s="12"/>
      <c r="AW58" s="12"/>
      <c r="AX58" s="12"/>
      <c r="AY58" s="14"/>
      <c r="AZ58" s="12"/>
      <c r="BA58" s="12"/>
      <c r="BB58" s="12"/>
      <c r="BC58" s="12"/>
      <c r="BD58" s="14"/>
      <c r="BE58" s="12"/>
      <c r="BF58" s="12"/>
      <c r="BG58" s="12"/>
      <c r="BH58" s="12"/>
      <c r="BI58" s="14"/>
    </row>
    <row r="59" spans="1:61" x14ac:dyDescent="0.35">
      <c r="A59" s="8" t="s">
        <v>199</v>
      </c>
      <c r="B59" s="12">
        <f>COUNTIFS('Raw Data'!I:I,"NEW INDIA ASSURANCE",'Raw Data'!Q:Q,1)</f>
        <v>1</v>
      </c>
      <c r="C59" s="12">
        <f>COUNTIFS('Raw Data'!I:I,"NEW INDIA ASSURANCE",'Raw Data'!Q:Q,2)</f>
        <v>1</v>
      </c>
      <c r="D59" s="12">
        <f>COUNTIFS('Raw Data'!I:I,"NEW INDIA ASSURANCE",'Raw Data'!Q:Q,3)</f>
        <v>3</v>
      </c>
      <c r="E59" s="12">
        <f>COUNTIFS('Raw Data'!I:I,"NEW INDIA ASSURANCE",'Raw Data'!Q:Q,4)</f>
        <v>4</v>
      </c>
      <c r="F59" s="12">
        <f>COUNTIFS('Raw Data'!I:I,"NEW INDIA ASSURANCE",'Raw Data'!Q:Q,5)</f>
        <v>1</v>
      </c>
      <c r="G59" s="12">
        <f>COUNTIFS('Raw Data'!I:I,"NEW INDIA ASSURANCE",'Raw Data'!Q:Q,6)</f>
        <v>4</v>
      </c>
      <c r="H59" s="12">
        <f>COUNTIFS('Raw Data'!I:I,"NEW INDIA ASSURANCE",'Raw Data'!Q:Q,7)</f>
        <v>10</v>
      </c>
      <c r="I59" s="12">
        <f>COUNTIFS('Raw Data'!I:I,"NEW INDIA ASSURANCE",'Raw Data'!Q:Q,8)</f>
        <v>13</v>
      </c>
      <c r="J59" s="12">
        <f>COUNTIFS('Raw Data'!I:I,"NEW INDIA ASSURANCE",'Raw Data'!Q:Q,9)</f>
        <v>30</v>
      </c>
      <c r="K59" s="12">
        <f>COUNTIFS('Raw Data'!I:I,"NEW INDIA ASSURANCE",'Raw Data'!Q:Q,10)</f>
        <v>20</v>
      </c>
      <c r="L59" s="14">
        <f t="shared" si="108"/>
        <v>16.091954022988507</v>
      </c>
      <c r="M59" s="14">
        <f t="shared" si="109"/>
        <v>26.436781609195403</v>
      </c>
      <c r="N59" s="14">
        <f t="shared" si="110"/>
        <v>57.47126436781609</v>
      </c>
      <c r="O59" s="15">
        <f t="shared" si="111"/>
        <v>41.379310344827587</v>
      </c>
      <c r="P59" s="12">
        <f t="shared" si="112"/>
        <v>87</v>
      </c>
      <c r="Q59" s="12">
        <f t="shared" si="113"/>
        <v>100</v>
      </c>
      <c r="R59" s="19">
        <v>43</v>
      </c>
      <c r="S59" s="14">
        <f t="shared" si="114"/>
        <v>55.172413793103438</v>
      </c>
      <c r="T59" s="12"/>
      <c r="U59" s="14"/>
      <c r="V59" s="12"/>
      <c r="W59" s="12"/>
      <c r="X59" s="12"/>
      <c r="Y59" s="12"/>
      <c r="Z59" s="14"/>
      <c r="AA59" s="12"/>
      <c r="AB59" s="12"/>
      <c r="AC59" s="12"/>
      <c r="AD59" s="12"/>
      <c r="AE59" s="14"/>
      <c r="AF59" s="12"/>
      <c r="AG59" s="12"/>
      <c r="AH59" s="12"/>
      <c r="AI59" s="12"/>
      <c r="AJ59" s="14"/>
      <c r="AK59" s="12"/>
      <c r="AL59" s="12"/>
      <c r="AM59" s="12"/>
      <c r="AN59" s="12"/>
      <c r="AO59" s="14"/>
      <c r="AP59" s="12"/>
      <c r="AQ59" s="12"/>
      <c r="AR59" s="12"/>
      <c r="AS59" s="12"/>
      <c r="AT59" s="14"/>
      <c r="AU59" s="12"/>
      <c r="AV59" s="12"/>
      <c r="AW59" s="12"/>
      <c r="AX59" s="12"/>
      <c r="AY59" s="14"/>
      <c r="AZ59" s="12"/>
      <c r="BA59" s="12"/>
      <c r="BB59" s="12"/>
      <c r="BC59" s="12"/>
      <c r="BD59" s="14"/>
      <c r="BE59" s="12"/>
      <c r="BF59" s="12"/>
      <c r="BG59" s="12"/>
      <c r="BH59" s="12"/>
      <c r="BI59" s="14"/>
    </row>
    <row r="60" spans="1:61" x14ac:dyDescent="0.35">
      <c r="A60" s="8" t="s">
        <v>209</v>
      </c>
      <c r="B60" s="12">
        <f>COUNTIFS('Raw Data'!I:I,"NIVA BUPA",'Raw Data'!Q:Q,1)</f>
        <v>0</v>
      </c>
      <c r="C60" s="12">
        <f>COUNTIFS('Raw Data'!I:I,"NIVA BUPA",'Raw Data'!Q:Q,2)</f>
        <v>0</v>
      </c>
      <c r="D60" s="12">
        <f>COUNTIFS('Raw Data'!I:I,"NIVA BUPA",'Raw Data'!Q:Q,3)</f>
        <v>0</v>
      </c>
      <c r="E60" s="12">
        <f>COUNTIFS('Raw Data'!I:I,"NIVA BUPA",'Raw Data'!Q:Q,4)</f>
        <v>4</v>
      </c>
      <c r="F60" s="12">
        <f>COUNTIFS('Raw Data'!I:I,"NIVA BUPA",'Raw Data'!Q:Q,5)</f>
        <v>3</v>
      </c>
      <c r="G60" s="12">
        <f>COUNTIFS('Raw Data'!I:I,"NIVA BUPA",'Raw Data'!Q:Q,6)</f>
        <v>4</v>
      </c>
      <c r="H60" s="12">
        <f>COUNTIFS('Raw Data'!I:I,"NIVA BUPA",'Raw Data'!Q:Q,7)</f>
        <v>8</v>
      </c>
      <c r="I60" s="12">
        <f>COUNTIFS('Raw Data'!I:I,"NIVA BUPA",'Raw Data'!Q:Q,8)</f>
        <v>12</v>
      </c>
      <c r="J60" s="12">
        <f>COUNTIFS('Raw Data'!I:I,"NIVA BUPA",'Raw Data'!Q:Q,9)</f>
        <v>31</v>
      </c>
      <c r="K60" s="12">
        <f>COUNTIFS('Raw Data'!I:I,"NIVA BUPA",'Raw Data'!Q:Q,10)</f>
        <v>26</v>
      </c>
      <c r="L60" s="14">
        <f t="shared" si="108"/>
        <v>12.5</v>
      </c>
      <c r="M60" s="14">
        <f t="shared" si="109"/>
        <v>22.727272727272727</v>
      </c>
      <c r="N60" s="14">
        <f t="shared" si="110"/>
        <v>64.772727272727266</v>
      </c>
      <c r="O60" s="15">
        <f t="shared" si="111"/>
        <v>52.272727272727266</v>
      </c>
      <c r="P60" s="12">
        <f t="shared" si="112"/>
        <v>88</v>
      </c>
      <c r="Q60" s="12">
        <f t="shared" si="113"/>
        <v>100</v>
      </c>
      <c r="R60" s="19">
        <v>67</v>
      </c>
      <c r="S60" s="14">
        <f t="shared" si="114"/>
        <v>63.63636363636364</v>
      </c>
      <c r="T60" s="12"/>
      <c r="U60" s="14"/>
      <c r="V60" s="12"/>
      <c r="W60" s="12"/>
      <c r="X60" s="12"/>
      <c r="Y60" s="12"/>
      <c r="Z60" s="14"/>
      <c r="AA60" s="12"/>
      <c r="AB60" s="12"/>
      <c r="AC60" s="12"/>
      <c r="AD60" s="12"/>
      <c r="AE60" s="14"/>
      <c r="AF60" s="12"/>
      <c r="AG60" s="12"/>
      <c r="AH60" s="12"/>
      <c r="AI60" s="12"/>
      <c r="AJ60" s="14"/>
      <c r="AK60" s="12"/>
      <c r="AL60" s="12"/>
      <c r="AM60" s="12"/>
      <c r="AN60" s="12"/>
      <c r="AO60" s="14"/>
      <c r="AP60" s="12"/>
      <c r="AQ60" s="12"/>
      <c r="AR60" s="12"/>
      <c r="AS60" s="12"/>
      <c r="AT60" s="14"/>
      <c r="AU60" s="12"/>
      <c r="AV60" s="12"/>
      <c r="AW60" s="12"/>
      <c r="AX60" s="12"/>
      <c r="AY60" s="14"/>
      <c r="AZ60" s="12"/>
      <c r="BA60" s="12"/>
      <c r="BB60" s="12"/>
      <c r="BC60" s="12"/>
      <c r="BD60" s="14"/>
      <c r="BE60" s="12"/>
      <c r="BF60" s="12"/>
      <c r="BG60" s="12"/>
      <c r="BH60" s="12"/>
      <c r="BI60" s="14"/>
    </row>
    <row r="61" spans="1:61" x14ac:dyDescent="0.35">
      <c r="A61" s="8" t="s">
        <v>205</v>
      </c>
      <c r="B61" s="12">
        <f>COUNTIFS('Raw Data'!I:I,"STAR HEALTH",'Raw Data'!Q:Q,1)</f>
        <v>0</v>
      </c>
      <c r="C61" s="12">
        <f>COUNTIFS('Raw Data'!I:I,"STAR HEALTH",'Raw Data'!Q:Q,2)</f>
        <v>0</v>
      </c>
      <c r="D61" s="12">
        <f>COUNTIFS('Raw Data'!I:I,"STAR HEALTH",'Raw Data'!Q:Q,3)</f>
        <v>0</v>
      </c>
      <c r="E61" s="12">
        <f>COUNTIFS('Raw Data'!I:I,"STAR HEALTH",'Raw Data'!Q:Q,4)</f>
        <v>1</v>
      </c>
      <c r="F61" s="12">
        <f>COUNTIFS('Raw Data'!I:I,"STAR HEALTH",'Raw Data'!Q:Q,5)</f>
        <v>0</v>
      </c>
      <c r="G61" s="12">
        <f>COUNTIFS('Raw Data'!I:I,"STAR HEALTH",'Raw Data'!Q:Q,6)</f>
        <v>7</v>
      </c>
      <c r="H61" s="12">
        <f>COUNTIFS('Raw Data'!I:I,"STAR HEALTH",'Raw Data'!Q:Q,7)</f>
        <v>8</v>
      </c>
      <c r="I61" s="12">
        <f>COUNTIFS('Raw Data'!I:I,"STAR HEALTH",'Raw Data'!Q:Q,8)</f>
        <v>5</v>
      </c>
      <c r="J61" s="12">
        <f>COUNTIFS('Raw Data'!I:I,"STAR HEALTH",'Raw Data'!Q:Q,9)</f>
        <v>34</v>
      </c>
      <c r="K61" s="12">
        <f>COUNTIFS('Raw Data'!I:I,"STAR HEALTH",'Raw Data'!Q:Q,10)</f>
        <v>40</v>
      </c>
      <c r="L61" s="14">
        <f t="shared" si="108"/>
        <v>8.4210526315789469</v>
      </c>
      <c r="M61" s="14">
        <f t="shared" si="109"/>
        <v>13.684210526315791</v>
      </c>
      <c r="N61" s="14">
        <f t="shared" si="110"/>
        <v>77.89473684210526</v>
      </c>
      <c r="O61" s="15">
        <f t="shared" si="111"/>
        <v>69.473684210526315</v>
      </c>
      <c r="P61" s="12">
        <f t="shared" si="112"/>
        <v>95</v>
      </c>
      <c r="Q61" s="12">
        <f t="shared" si="113"/>
        <v>100</v>
      </c>
      <c r="R61" s="19">
        <v>72</v>
      </c>
      <c r="S61" s="14">
        <f t="shared" si="114"/>
        <v>70.526315789473685</v>
      </c>
      <c r="T61" s="12"/>
      <c r="U61" s="14"/>
      <c r="V61" s="12"/>
      <c r="W61" s="12"/>
      <c r="X61" s="12"/>
      <c r="Y61" s="12"/>
      <c r="Z61" s="14"/>
      <c r="AA61" s="12"/>
      <c r="AB61" s="12"/>
      <c r="AC61" s="12"/>
      <c r="AD61" s="12"/>
      <c r="AE61" s="14"/>
      <c r="AF61" s="12"/>
      <c r="AG61" s="12"/>
      <c r="AH61" s="12"/>
      <c r="AI61" s="12"/>
      <c r="AJ61" s="14"/>
      <c r="AK61" s="12"/>
      <c r="AL61" s="12"/>
      <c r="AM61" s="12"/>
      <c r="AN61" s="12"/>
      <c r="AO61" s="14"/>
      <c r="AP61" s="12"/>
      <c r="AQ61" s="12"/>
      <c r="AR61" s="12"/>
      <c r="AS61" s="12"/>
      <c r="AT61" s="14"/>
      <c r="AU61" s="12"/>
      <c r="AV61" s="12"/>
      <c r="AW61" s="12"/>
      <c r="AX61" s="12"/>
      <c r="AY61" s="14"/>
      <c r="AZ61" s="12"/>
      <c r="BA61" s="12"/>
      <c r="BB61" s="12"/>
      <c r="BC61" s="12"/>
      <c r="BD61" s="14"/>
      <c r="BE61" s="12"/>
      <c r="BF61" s="12"/>
      <c r="BG61" s="12"/>
      <c r="BH61" s="12"/>
      <c r="BI61" s="14"/>
    </row>
    <row r="62" spans="1:61" x14ac:dyDescent="0.35">
      <c r="A62" s="8"/>
      <c r="F62" s="14"/>
      <c r="K62" s="14"/>
      <c r="L62" s="12"/>
      <c r="M62" s="12"/>
      <c r="N62" s="12"/>
      <c r="O62" s="18"/>
      <c r="P62" s="14"/>
      <c r="R62" s="12"/>
      <c r="S62" s="12"/>
      <c r="T62" s="12"/>
      <c r="U62" s="14"/>
      <c r="V62" s="12"/>
      <c r="W62" s="12"/>
      <c r="X62" s="12"/>
      <c r="Y62" s="12"/>
      <c r="Z62" s="14"/>
      <c r="AA62" s="12"/>
      <c r="AB62" s="12"/>
      <c r="AC62" s="12"/>
      <c r="AD62" s="12"/>
      <c r="AE62" s="14"/>
      <c r="AF62" s="12"/>
      <c r="AG62" s="12"/>
      <c r="AH62" s="12"/>
      <c r="AI62" s="12"/>
      <c r="AJ62" s="14"/>
      <c r="AK62" s="12"/>
      <c r="AL62" s="12"/>
      <c r="AM62" s="12"/>
      <c r="AN62" s="12"/>
      <c r="AO62" s="14"/>
      <c r="AP62" s="12"/>
      <c r="AQ62" s="12"/>
      <c r="AR62" s="12"/>
      <c r="AS62" s="12"/>
      <c r="AT62" s="14"/>
      <c r="AU62" s="12"/>
      <c r="AV62" s="12"/>
      <c r="AW62" s="12"/>
      <c r="AX62" s="12"/>
      <c r="AY62" s="14"/>
      <c r="AZ62" s="12"/>
      <c r="BA62" s="12"/>
      <c r="BB62" s="12"/>
      <c r="BC62" s="12"/>
      <c r="BD62" s="14"/>
      <c r="BE62" s="12"/>
      <c r="BF62" s="12"/>
      <c r="BG62" s="12"/>
      <c r="BH62" s="12"/>
      <c r="BI62" s="14"/>
    </row>
    <row r="63" spans="1:61" x14ac:dyDescent="0.35">
      <c r="A63" s="8"/>
      <c r="F63" s="14"/>
      <c r="K63" s="14"/>
      <c r="L63" s="12"/>
      <c r="M63" s="12"/>
      <c r="N63" s="12"/>
      <c r="O63" s="18"/>
      <c r="P63" s="14"/>
      <c r="R63" s="12"/>
      <c r="S63" s="12"/>
      <c r="T63" s="12"/>
      <c r="U63" s="14"/>
      <c r="V63" s="12"/>
      <c r="W63" s="12"/>
      <c r="X63" s="12"/>
      <c r="Y63" s="12"/>
      <c r="Z63" s="14"/>
      <c r="AA63" s="12"/>
      <c r="AB63" s="12"/>
      <c r="AC63" s="12"/>
      <c r="AD63" s="12"/>
      <c r="AE63" s="14"/>
      <c r="AF63" s="12"/>
      <c r="AG63" s="12"/>
      <c r="AH63" s="12"/>
      <c r="AI63" s="12"/>
      <c r="AJ63" s="14"/>
      <c r="AK63" s="12"/>
      <c r="AL63" s="12"/>
      <c r="AM63" s="12"/>
      <c r="AN63" s="12"/>
      <c r="AO63" s="14"/>
      <c r="AP63" s="12"/>
      <c r="AQ63" s="12"/>
      <c r="AR63" s="12"/>
      <c r="AS63" s="12"/>
      <c r="AT63" s="14"/>
      <c r="AU63" s="12"/>
      <c r="AV63" s="12"/>
      <c r="AW63" s="12"/>
      <c r="AX63" s="12"/>
      <c r="AY63" s="14"/>
      <c r="AZ63" s="12"/>
      <c r="BA63" s="12"/>
      <c r="BB63" s="12"/>
      <c r="BC63" s="12"/>
      <c r="BD63" s="14"/>
      <c r="BE63" s="12"/>
      <c r="BF63" s="12"/>
      <c r="BG63" s="12"/>
      <c r="BH63" s="12"/>
      <c r="BI63" s="14"/>
    </row>
    <row r="64" spans="1:61" x14ac:dyDescent="0.35">
      <c r="A64" s="17" t="s">
        <v>233</v>
      </c>
      <c r="B64" s="25"/>
      <c r="C64" s="25"/>
      <c r="S64" s="12"/>
      <c r="T64" s="12"/>
      <c r="U64" s="14"/>
      <c r="V64" s="12"/>
      <c r="W64" s="12"/>
      <c r="X64" s="12"/>
      <c r="Y64" s="12"/>
      <c r="Z64" s="14"/>
      <c r="AA64" s="12"/>
      <c r="AB64" s="12"/>
      <c r="AC64" s="12"/>
      <c r="AD64" s="12"/>
      <c r="AE64" s="14"/>
      <c r="AF64" s="12"/>
      <c r="AG64" s="12"/>
      <c r="AH64" s="12"/>
      <c r="AI64" s="12"/>
      <c r="AJ64" s="14"/>
      <c r="AK64" s="12"/>
      <c r="AL64" s="12"/>
      <c r="AM64" s="12"/>
      <c r="AN64" s="12"/>
      <c r="AO64" s="14"/>
      <c r="AP64" s="12"/>
      <c r="AQ64" s="12"/>
      <c r="AR64" s="12"/>
      <c r="AS64" s="12"/>
      <c r="AT64" s="14"/>
      <c r="AU64" s="12"/>
      <c r="AV64" s="12"/>
      <c r="AW64" s="12"/>
      <c r="AX64" s="12"/>
      <c r="AY64" s="14"/>
      <c r="AZ64" s="12"/>
      <c r="BA64" s="12"/>
      <c r="BB64" s="12"/>
      <c r="BC64" s="12"/>
      <c r="BD64" s="14"/>
      <c r="BE64" s="12"/>
      <c r="BF64" s="12"/>
      <c r="BG64" s="12"/>
      <c r="BH64" s="12"/>
      <c r="BI64" s="14"/>
    </row>
    <row r="65" spans="1:61" x14ac:dyDescent="0.35">
      <c r="R65" s="19" t="s">
        <v>231</v>
      </c>
      <c r="S65" s="12" t="s">
        <v>232</v>
      </c>
      <c r="T65" s="12"/>
      <c r="U65" s="14"/>
      <c r="V65" s="12"/>
      <c r="W65" s="12"/>
      <c r="X65" s="12"/>
      <c r="Y65" s="12"/>
      <c r="Z65" s="14"/>
      <c r="AA65" s="12"/>
      <c r="AB65" s="12"/>
      <c r="AC65" s="12"/>
      <c r="AD65" s="12"/>
      <c r="AE65" s="14"/>
      <c r="AF65" s="12"/>
      <c r="AG65" s="12"/>
      <c r="AH65" s="12"/>
      <c r="AI65" s="12"/>
      <c r="AJ65" s="14"/>
      <c r="AK65" s="12"/>
      <c r="AL65" s="12"/>
      <c r="AM65" s="12"/>
      <c r="AN65" s="12"/>
      <c r="AO65" s="14"/>
      <c r="AP65" s="12"/>
      <c r="AQ65" s="12"/>
      <c r="AR65" s="12"/>
      <c r="AS65" s="12"/>
      <c r="AT65" s="14"/>
      <c r="AU65" s="12"/>
      <c r="AV65" s="12"/>
      <c r="AW65" s="12"/>
      <c r="AX65" s="12"/>
      <c r="AY65" s="14"/>
      <c r="AZ65" s="12"/>
      <c r="BA65" s="12"/>
      <c r="BB65" s="12"/>
      <c r="BC65" s="12"/>
      <c r="BD65" s="14"/>
      <c r="BE65" s="12"/>
      <c r="BF65" s="12"/>
      <c r="BG65" s="12"/>
      <c r="BH65" s="12"/>
      <c r="BI65" s="14"/>
    </row>
    <row r="66" spans="1:61" x14ac:dyDescent="0.35">
      <c r="A66" s="13"/>
      <c r="B66" s="13">
        <v>1</v>
      </c>
      <c r="C66" s="13">
        <v>2</v>
      </c>
      <c r="D66" s="13">
        <v>3</v>
      </c>
      <c r="E66" s="13">
        <v>4</v>
      </c>
      <c r="F66" s="13">
        <v>5</v>
      </c>
      <c r="G66" s="13">
        <v>6</v>
      </c>
      <c r="H66" s="13">
        <v>7</v>
      </c>
      <c r="I66" s="13">
        <v>8</v>
      </c>
      <c r="J66" s="13">
        <v>9</v>
      </c>
      <c r="K66" s="13">
        <v>10</v>
      </c>
      <c r="L66" s="12" t="s">
        <v>210</v>
      </c>
      <c r="M66" s="12" t="s">
        <v>211</v>
      </c>
      <c r="N66" s="12" t="s">
        <v>212</v>
      </c>
      <c r="O66" s="12" t="s">
        <v>213</v>
      </c>
      <c r="P66" s="12"/>
      <c r="R66" s="19"/>
      <c r="S66" s="12"/>
      <c r="T66" s="12"/>
      <c r="U66" s="14"/>
      <c r="V66" s="12"/>
      <c r="W66" s="12"/>
      <c r="X66" s="12"/>
      <c r="Y66" s="12"/>
      <c r="Z66" s="14"/>
      <c r="AA66" s="12"/>
      <c r="AB66" s="12"/>
      <c r="AC66" s="12"/>
      <c r="AD66" s="12"/>
      <c r="AE66" s="14"/>
      <c r="AF66" s="12"/>
      <c r="AG66" s="12"/>
      <c r="AH66" s="12"/>
      <c r="AI66" s="12"/>
      <c r="AJ66" s="14"/>
      <c r="AK66" s="12"/>
      <c r="AL66" s="12"/>
      <c r="AM66" s="12"/>
      <c r="AN66" s="12"/>
      <c r="AO66" s="14"/>
      <c r="AP66" s="12"/>
      <c r="AQ66" s="12"/>
      <c r="AR66" s="12"/>
      <c r="AS66" s="12"/>
      <c r="AT66" s="14"/>
      <c r="AU66" s="12"/>
      <c r="AV66" s="12"/>
      <c r="AW66" s="12"/>
      <c r="AX66" s="12"/>
      <c r="AY66" s="14"/>
      <c r="AZ66" s="12"/>
      <c r="BA66" s="12"/>
      <c r="BB66" s="12"/>
      <c r="BC66" s="12"/>
      <c r="BD66" s="14"/>
      <c r="BE66" s="12"/>
      <c r="BF66" s="12"/>
      <c r="BG66" s="12"/>
      <c r="BH66" s="12"/>
      <c r="BI66" s="14"/>
    </row>
    <row r="67" spans="1:61" x14ac:dyDescent="0.35">
      <c r="A67" s="8" t="s">
        <v>206</v>
      </c>
      <c r="B67" s="12">
        <f>COUNTIFS('Raw Data'!I:I,"ADITYA BIRLA HEALTH",'Raw Data'!R:R,1)</f>
        <v>0</v>
      </c>
      <c r="C67" s="12">
        <f>COUNTIFS('Raw Data'!I:I,"ADITYA BIRLA HEALTH",'Raw Data'!R:R,2)</f>
        <v>0</v>
      </c>
      <c r="D67" s="12">
        <f>COUNTIFS('Raw Data'!I:I,"ADITYA BIRLA HEALTH",'Raw Data'!R:R,3)</f>
        <v>1</v>
      </c>
      <c r="E67" s="12">
        <f>COUNTIFS('Raw Data'!I:I,"ADITYA BIRLA HEALTH",'Raw Data'!R:R,4)</f>
        <v>3</v>
      </c>
      <c r="F67" s="12">
        <f>COUNTIFS('Raw Data'!I:I,"ADITYA BIRLA HEALTH",'Raw Data'!R:R,5)</f>
        <v>6</v>
      </c>
      <c r="G67" s="12">
        <f>COUNTIFS('Raw Data'!I:I,"ADITYA BIRLA HEALTH",'Raw Data'!R:R,6)</f>
        <v>5</v>
      </c>
      <c r="H67" s="12">
        <f>COUNTIFS('Raw Data'!I:I,"ADITYA BIRLA HEALTH",'Raw Data'!R:R,7)</f>
        <v>3</v>
      </c>
      <c r="I67" s="12">
        <f>COUNTIFS('Raw Data'!I:I,"ADITYA BIRLA HEALTH",'Raw Data'!R:R,8)</f>
        <v>17</v>
      </c>
      <c r="J67" s="12">
        <f>COUNTIFS('Raw Data'!I:I,"ADITYA BIRLA HEALTH",'Raw Data'!R:R,9)</f>
        <v>34</v>
      </c>
      <c r="K67" s="12">
        <f>COUNTIFS('Raw Data'!I:I,"ADITYA BIRLA HEALTH",'Raw Data'!R:R,10)</f>
        <v>22</v>
      </c>
      <c r="L67" s="14">
        <f>SUM(B67:G67)/P67*100</f>
        <v>16.483516483516482</v>
      </c>
      <c r="M67" s="14">
        <f>SUM(H67:I67)/P67*100</f>
        <v>21.978021978021978</v>
      </c>
      <c r="N67" s="14">
        <f>SUM(J67:K67)/P67*100</f>
        <v>61.53846153846154</v>
      </c>
      <c r="O67" s="15">
        <f>N67-L67</f>
        <v>45.054945054945058</v>
      </c>
      <c r="P67" s="12">
        <f>SUM(B67:K67)</f>
        <v>91</v>
      </c>
      <c r="Q67" s="12">
        <f>SUM(L67:N67)</f>
        <v>100</v>
      </c>
      <c r="R67" s="19">
        <v>49</v>
      </c>
      <c r="S67" s="14">
        <f>O29</f>
        <v>45.054945054945051</v>
      </c>
      <c r="T67" s="12"/>
      <c r="U67" s="14"/>
      <c r="V67" s="12"/>
      <c r="W67" s="12"/>
      <c r="X67" s="12"/>
      <c r="Y67" s="12"/>
      <c r="Z67" s="14"/>
      <c r="AA67" s="12"/>
      <c r="AB67" s="12"/>
      <c r="AC67" s="12"/>
      <c r="AD67" s="12"/>
      <c r="AE67" s="14"/>
      <c r="AF67" s="12"/>
      <c r="AG67" s="12"/>
      <c r="AH67" s="12"/>
      <c r="AI67" s="12"/>
      <c r="AJ67" s="14"/>
      <c r="AK67" s="12"/>
      <c r="AL67" s="12"/>
      <c r="AM67" s="12"/>
      <c r="AN67" s="12"/>
      <c r="AO67" s="14"/>
      <c r="AP67" s="12"/>
      <c r="AQ67" s="12"/>
      <c r="AR67" s="12"/>
      <c r="AS67" s="12"/>
      <c r="AT67" s="14"/>
      <c r="AU67" s="12"/>
      <c r="AV67" s="12"/>
      <c r="AW67" s="12"/>
      <c r="AX67" s="12"/>
      <c r="AY67" s="14"/>
      <c r="AZ67" s="12"/>
      <c r="BA67" s="12"/>
      <c r="BB67" s="12"/>
      <c r="BC67" s="12"/>
      <c r="BD67" s="14"/>
      <c r="BE67" s="12"/>
      <c r="BF67" s="12"/>
      <c r="BG67" s="12"/>
      <c r="BH67" s="12"/>
      <c r="BI67" s="14"/>
    </row>
    <row r="68" spans="1:61" x14ac:dyDescent="0.35">
      <c r="A68" s="8" t="s">
        <v>203</v>
      </c>
      <c r="B68" s="12">
        <f>COUNTIFS('Raw Data'!I:I,"BAGIC",'Raw Data'!R:R,1)</f>
        <v>0</v>
      </c>
      <c r="C68" s="12">
        <f>COUNTIFS('Raw Data'!I:I,"BAGIC",'Raw Data'!R:R,2)</f>
        <v>0</v>
      </c>
      <c r="D68" s="12">
        <f>COUNTIFS('Raw Data'!I:I,"BAGIC",'Raw Data'!R:R,3)</f>
        <v>3</v>
      </c>
      <c r="E68" s="12">
        <f>COUNTIFS('Raw Data'!I:I,"BAGIC",'Raw Data'!R:R,4)</f>
        <v>1</v>
      </c>
      <c r="F68" s="12">
        <f>COUNTIFS('Raw Data'!I:I,"BAGIC",'Raw Data'!R:R,5)</f>
        <v>1</v>
      </c>
      <c r="G68" s="12">
        <f>COUNTIFS('Raw Data'!I:I,"BAGIC",'Raw Data'!R:R,6)</f>
        <v>1</v>
      </c>
      <c r="H68" s="12">
        <f>COUNTIFS('Raw Data'!I:I,"BAGIC",'Raw Data'!R:R,7)</f>
        <v>6</v>
      </c>
      <c r="I68" s="12">
        <f>COUNTIFS('Raw Data'!I:I,"BAGIC",'Raw Data'!R:R,8)</f>
        <v>11</v>
      </c>
      <c r="J68" s="12">
        <f>COUNTIFS('Raw Data'!I:I,"BAGIC",'Raw Data'!R:R,9)</f>
        <v>36</v>
      </c>
      <c r="K68" s="12">
        <f>COUNTIFS('Raw Data'!I:I,"BAGIC",'Raw Data'!R:R,10)</f>
        <v>28</v>
      </c>
      <c r="L68" s="14">
        <f t="shared" ref="L68:L74" si="115">SUM(B68:G68)/P68*100</f>
        <v>6.8965517241379306</v>
      </c>
      <c r="M68" s="14">
        <f t="shared" ref="M68:M74" si="116">SUM(H68:I68)/P68*100</f>
        <v>19.540229885057471</v>
      </c>
      <c r="N68" s="14">
        <f t="shared" ref="N68:N74" si="117">SUM(J68:K68)/P68*100</f>
        <v>73.563218390804593</v>
      </c>
      <c r="O68" s="15">
        <f t="shared" ref="O68:O74" si="118">N68-L68</f>
        <v>66.666666666666657</v>
      </c>
      <c r="P68" s="12">
        <f t="shared" ref="P68:P74" si="119">SUM(B68:K68)</f>
        <v>87</v>
      </c>
      <c r="Q68" s="12">
        <f t="shared" ref="Q68:Q74" si="120">SUM(L68:N68)</f>
        <v>100</v>
      </c>
      <c r="R68" s="19">
        <v>77</v>
      </c>
      <c r="S68" s="14">
        <f t="shared" ref="S68:S74" si="121">O30</f>
        <v>74.712643678160916</v>
      </c>
      <c r="T68" s="12"/>
      <c r="U68" s="14"/>
      <c r="V68" s="12"/>
      <c r="W68" s="12"/>
      <c r="X68" s="12"/>
      <c r="Y68" s="12"/>
      <c r="Z68" s="14"/>
      <c r="AA68" s="12"/>
      <c r="AB68" s="12"/>
      <c r="AC68" s="12"/>
      <c r="AD68" s="12"/>
      <c r="AE68" s="14"/>
      <c r="AF68" s="12"/>
      <c r="AG68" s="12"/>
      <c r="AH68" s="12"/>
      <c r="AI68" s="12"/>
      <c r="AJ68" s="14"/>
      <c r="AK68" s="12"/>
      <c r="AL68" s="12"/>
      <c r="AM68" s="12"/>
      <c r="AN68" s="12"/>
      <c r="AO68" s="14"/>
      <c r="AP68" s="12"/>
      <c r="AQ68" s="12"/>
      <c r="AR68" s="12"/>
      <c r="AS68" s="12"/>
      <c r="AT68" s="14"/>
      <c r="AU68" s="12"/>
      <c r="AV68" s="12"/>
      <c r="AW68" s="12"/>
      <c r="AX68" s="12"/>
      <c r="AY68" s="14"/>
      <c r="AZ68" s="12"/>
      <c r="BA68" s="12"/>
      <c r="BB68" s="12"/>
      <c r="BC68" s="12"/>
      <c r="BD68" s="14"/>
      <c r="BE68" s="12"/>
      <c r="BF68" s="12"/>
      <c r="BG68" s="12"/>
      <c r="BH68" s="12"/>
      <c r="BI68" s="14"/>
    </row>
    <row r="69" spans="1:61" x14ac:dyDescent="0.35">
      <c r="A69" s="8" t="s">
        <v>207</v>
      </c>
      <c r="B69" s="12">
        <f>COUNTIFS('Raw Data'!I:I,"CARE HEALTH",'Raw Data'!R:R,1)</f>
        <v>0</v>
      </c>
      <c r="C69" s="12">
        <f>COUNTIFS('Raw Data'!I:I,"CARE HEALTH",'Raw Data'!R:R,2)</f>
        <v>0</v>
      </c>
      <c r="D69" s="12">
        <f>COUNTIFS('Raw Data'!I:I,"CARE HEALTH",'Raw Data'!R:R,3)</f>
        <v>1</v>
      </c>
      <c r="E69" s="12">
        <f>COUNTIFS('Raw Data'!I:I,"CARE HEALTH",'Raw Data'!R:R,4)</f>
        <v>5</v>
      </c>
      <c r="F69" s="12">
        <f>COUNTIFS('Raw Data'!I:I,"CARE HEALTH",'Raw Data'!R:R,5)</f>
        <v>5</v>
      </c>
      <c r="G69" s="12">
        <f>COUNTIFS('Raw Data'!I:I,"CARE HEALTH",'Raw Data'!R:R,6)</f>
        <v>7</v>
      </c>
      <c r="H69" s="12">
        <f>COUNTIFS('Raw Data'!I:I,"CARE HEALTH",'Raw Data'!R:R,7)</f>
        <v>6</v>
      </c>
      <c r="I69" s="12">
        <f>COUNTIFS('Raw Data'!I:I,"CARE HEALTH",'Raw Data'!R:R,8)</f>
        <v>7</v>
      </c>
      <c r="J69" s="12">
        <f>COUNTIFS('Raw Data'!I:I,"CARE HEALTH",'Raw Data'!R:R,9)</f>
        <v>28</v>
      </c>
      <c r="K69" s="12">
        <f>COUNTIFS('Raw Data'!I:I,"CARE HEALTH",'Raw Data'!R:R,10)</f>
        <v>21</v>
      </c>
      <c r="L69" s="14">
        <f t="shared" si="115"/>
        <v>22.5</v>
      </c>
      <c r="M69" s="14">
        <f t="shared" si="116"/>
        <v>16.25</v>
      </c>
      <c r="N69" s="14">
        <f t="shared" si="117"/>
        <v>61.250000000000007</v>
      </c>
      <c r="O69" s="15">
        <f t="shared" si="118"/>
        <v>38.750000000000007</v>
      </c>
      <c r="P69" s="12">
        <f t="shared" si="119"/>
        <v>80</v>
      </c>
      <c r="Q69" s="12">
        <f t="shared" si="120"/>
        <v>100</v>
      </c>
      <c r="R69" s="19">
        <v>43</v>
      </c>
      <c r="S69" s="14">
        <f t="shared" si="121"/>
        <v>37.500000000000007</v>
      </c>
      <c r="T69" s="12"/>
      <c r="U69" s="14"/>
      <c r="V69" s="12"/>
      <c r="W69" s="12"/>
      <c r="X69" s="12"/>
      <c r="Y69" s="12"/>
      <c r="Z69" s="14"/>
      <c r="AA69" s="12"/>
      <c r="AB69" s="12"/>
      <c r="AC69" s="12"/>
      <c r="AD69" s="12"/>
      <c r="AE69" s="14"/>
      <c r="AF69" s="12"/>
      <c r="AG69" s="12"/>
      <c r="AH69" s="12"/>
      <c r="AI69" s="12"/>
      <c r="AJ69" s="14"/>
      <c r="AK69" s="12"/>
      <c r="AL69" s="12"/>
      <c r="AM69" s="12"/>
      <c r="AN69" s="12"/>
      <c r="AO69" s="14"/>
      <c r="AP69" s="12"/>
      <c r="AQ69" s="12"/>
      <c r="AR69" s="12"/>
      <c r="AS69" s="12"/>
      <c r="AT69" s="14"/>
      <c r="AU69" s="12"/>
      <c r="AV69" s="12"/>
      <c r="AW69" s="12"/>
      <c r="AX69" s="12"/>
      <c r="AY69" s="14"/>
      <c r="AZ69" s="12"/>
      <c r="BA69" s="12"/>
      <c r="BB69" s="12"/>
      <c r="BC69" s="12"/>
      <c r="BD69" s="14"/>
      <c r="BE69" s="12"/>
      <c r="BF69" s="12"/>
      <c r="BG69" s="12"/>
      <c r="BH69" s="12"/>
      <c r="BI69" s="14"/>
    </row>
    <row r="70" spans="1:61" x14ac:dyDescent="0.35">
      <c r="A70" s="8" t="s">
        <v>201</v>
      </c>
      <c r="B70" s="12">
        <f>COUNTIFS('Raw Data'!I:I,"HDFC ERGO",'Raw Data'!R:R,1)</f>
        <v>0</v>
      </c>
      <c r="C70" s="12">
        <f>COUNTIFS('Raw Data'!I:I,"HDFC ERGO",'Raw Data'!R:R,2)</f>
        <v>1</v>
      </c>
      <c r="D70" s="12">
        <f>COUNTIFS('Raw Data'!I:I,"HDFC ERGO",'Raw Data'!R:R,3)</f>
        <v>1</v>
      </c>
      <c r="E70" s="12">
        <f>COUNTIFS('Raw Data'!I:I,"HDFC ERGO",'Raw Data'!R:R,4)</f>
        <v>2</v>
      </c>
      <c r="F70" s="12">
        <f>COUNTIFS('Raw Data'!I:I,"HDFC ERGO",'Raw Data'!R:R,5)</f>
        <v>2</v>
      </c>
      <c r="G70" s="12">
        <f>COUNTIFS('Raw Data'!I:I,"HDFC ERGO",'Raw Data'!R:R,6)</f>
        <v>2</v>
      </c>
      <c r="H70" s="12">
        <f>COUNTIFS('Raw Data'!I:I,"HDFC ERGO",'Raw Data'!R:R,7)</f>
        <v>6</v>
      </c>
      <c r="I70" s="12">
        <f>COUNTIFS('Raw Data'!I:I,"HDFC ERGO",'Raw Data'!R:R,8)</f>
        <v>21</v>
      </c>
      <c r="J70" s="12">
        <f>COUNTIFS('Raw Data'!I:I,"HDFC ERGO",'Raw Data'!R:R,9)</f>
        <v>21</v>
      </c>
      <c r="K70" s="12">
        <f>COUNTIFS('Raw Data'!I:I,"HDFC ERGO",'Raw Data'!R:R,10)</f>
        <v>24</v>
      </c>
      <c r="L70" s="14">
        <f t="shared" si="115"/>
        <v>10</v>
      </c>
      <c r="M70" s="14">
        <f t="shared" si="116"/>
        <v>33.75</v>
      </c>
      <c r="N70" s="14">
        <f t="shared" si="117"/>
        <v>56.25</v>
      </c>
      <c r="O70" s="15">
        <f t="shared" si="118"/>
        <v>46.25</v>
      </c>
      <c r="P70" s="12">
        <f t="shared" si="119"/>
        <v>80</v>
      </c>
      <c r="Q70" s="12">
        <f t="shared" si="120"/>
        <v>100</v>
      </c>
      <c r="R70" s="19">
        <v>58</v>
      </c>
      <c r="S70" s="14">
        <f t="shared" si="121"/>
        <v>55</v>
      </c>
      <c r="T70" s="12"/>
      <c r="U70" s="14"/>
      <c r="V70" s="12"/>
      <c r="W70" s="12"/>
      <c r="X70" s="12"/>
      <c r="Y70" s="12"/>
      <c r="Z70" s="14"/>
      <c r="AA70" s="12"/>
      <c r="AB70" s="12"/>
      <c r="AC70" s="12"/>
      <c r="AD70" s="12"/>
      <c r="AE70" s="14"/>
      <c r="AF70" s="12"/>
      <c r="AG70" s="12"/>
      <c r="AH70" s="12"/>
      <c r="AI70" s="12"/>
      <c r="AJ70" s="14"/>
      <c r="AK70" s="12"/>
      <c r="AL70" s="12"/>
      <c r="AM70" s="12"/>
      <c r="AN70" s="12"/>
      <c r="AO70" s="14"/>
      <c r="AP70" s="12"/>
      <c r="AQ70" s="12"/>
      <c r="AR70" s="12"/>
      <c r="AS70" s="12"/>
      <c r="AT70" s="14"/>
      <c r="AU70" s="12"/>
      <c r="AV70" s="12"/>
      <c r="AW70" s="12"/>
      <c r="AX70" s="12"/>
      <c r="AY70" s="14"/>
      <c r="AZ70" s="12"/>
      <c r="BA70" s="12"/>
      <c r="BB70" s="12"/>
      <c r="BC70" s="12"/>
      <c r="BD70" s="14"/>
      <c r="BE70" s="12"/>
      <c r="BF70" s="12"/>
      <c r="BG70" s="12"/>
      <c r="BH70" s="12"/>
      <c r="BI70" s="14"/>
    </row>
    <row r="71" spans="1:61" x14ac:dyDescent="0.35">
      <c r="A71" s="8" t="s">
        <v>197</v>
      </c>
      <c r="B71" s="12">
        <f>COUNTIFS('Raw Data'!I:I,"ICICI LOMBARD",'Raw Data'!R:R,1)</f>
        <v>0</v>
      </c>
      <c r="C71" s="12">
        <f>COUNTIFS('Raw Data'!I:I,"ICICI LOMBARD",'Raw Data'!R:R,2)</f>
        <v>0</v>
      </c>
      <c r="D71" s="12">
        <f>COUNTIFS('Raw Data'!I:I,"ICICI LOMBARD",'Raw Data'!R:R,3)</f>
        <v>3</v>
      </c>
      <c r="E71" s="12">
        <f>COUNTIFS('Raw Data'!I:I,"ICICI LOMBARD",'Raw Data'!R:R,4)</f>
        <v>4</v>
      </c>
      <c r="F71" s="12">
        <f>COUNTIFS('Raw Data'!I:I,"ICICI LOMBARD",'Raw Data'!R:R,5)</f>
        <v>5</v>
      </c>
      <c r="G71" s="12">
        <f>COUNTIFS('Raw Data'!I:I,"ICICI LOMBARD",'Raw Data'!R:R,6)</f>
        <v>3</v>
      </c>
      <c r="H71" s="12">
        <f>COUNTIFS('Raw Data'!I:I,"ICICI LOMBARD",'Raw Data'!R:R,7)</f>
        <v>3</v>
      </c>
      <c r="I71" s="12">
        <f>COUNTIFS('Raw Data'!I:I,"ICICI LOMBARD",'Raw Data'!R:R,8)</f>
        <v>15</v>
      </c>
      <c r="J71" s="12">
        <f>COUNTIFS('Raw Data'!I:I,"ICICI LOMBARD",'Raw Data'!R:R,9)</f>
        <v>22</v>
      </c>
      <c r="K71" s="12">
        <f>COUNTIFS('Raw Data'!I:I,"ICICI LOMBARD",'Raw Data'!R:R,10)</f>
        <v>26</v>
      </c>
      <c r="L71" s="14">
        <f t="shared" si="115"/>
        <v>18.518518518518519</v>
      </c>
      <c r="M71" s="14">
        <f t="shared" si="116"/>
        <v>22.222222222222221</v>
      </c>
      <c r="N71" s="14">
        <f t="shared" si="117"/>
        <v>59.259259259259252</v>
      </c>
      <c r="O71" s="15">
        <f t="shared" si="118"/>
        <v>40.740740740740733</v>
      </c>
      <c r="P71" s="12">
        <f t="shared" si="119"/>
        <v>81</v>
      </c>
      <c r="Q71" s="12">
        <f t="shared" si="120"/>
        <v>100</v>
      </c>
      <c r="R71" s="19">
        <v>55</v>
      </c>
      <c r="S71" s="14">
        <f t="shared" si="121"/>
        <v>60.493827160493822</v>
      </c>
      <c r="T71" s="12"/>
      <c r="U71" s="14"/>
      <c r="V71" s="12"/>
      <c r="W71" s="12"/>
      <c r="X71" s="12"/>
      <c r="Y71" s="12"/>
      <c r="Z71" s="14"/>
      <c r="AA71" s="12"/>
      <c r="AB71" s="12"/>
      <c r="AC71" s="12"/>
      <c r="AD71" s="12"/>
      <c r="AE71" s="14"/>
      <c r="AF71" s="12"/>
      <c r="AG71" s="12"/>
      <c r="AH71" s="12"/>
      <c r="AI71" s="12"/>
      <c r="AJ71" s="14"/>
      <c r="AK71" s="12"/>
      <c r="AL71" s="12"/>
      <c r="AM71" s="12"/>
      <c r="AN71" s="12"/>
      <c r="AO71" s="14"/>
      <c r="AP71" s="12"/>
      <c r="AQ71" s="12"/>
      <c r="AR71" s="12"/>
      <c r="AS71" s="12"/>
      <c r="AT71" s="14"/>
      <c r="AU71" s="12"/>
      <c r="AV71" s="12"/>
      <c r="AW71" s="12"/>
      <c r="AX71" s="12"/>
      <c r="AY71" s="14"/>
      <c r="AZ71" s="12"/>
      <c r="BA71" s="12"/>
      <c r="BB71" s="12"/>
      <c r="BC71" s="12"/>
      <c r="BD71" s="14"/>
      <c r="BE71" s="12"/>
      <c r="BF71" s="12"/>
      <c r="BG71" s="12"/>
      <c r="BH71" s="12"/>
      <c r="BI71" s="14"/>
    </row>
    <row r="72" spans="1:61" x14ac:dyDescent="0.35">
      <c r="A72" s="8" t="s">
        <v>199</v>
      </c>
      <c r="B72" s="12">
        <f>COUNTIFS('Raw Data'!I:I,"NEW INDIA ASSURANCE",'Raw Data'!R:R,1)</f>
        <v>0</v>
      </c>
      <c r="C72" s="12">
        <f>COUNTIFS('Raw Data'!I:I,"NEW INDIA ASSURANCE",'Raw Data'!R:R,2)</f>
        <v>0</v>
      </c>
      <c r="D72" s="12">
        <f>COUNTIFS('Raw Data'!I:I,"NEW INDIA ASSURANCE",'Raw Data'!R:R,3)</f>
        <v>1</v>
      </c>
      <c r="E72" s="12">
        <f>COUNTIFS('Raw Data'!I:I,"NEW INDIA ASSURANCE",'Raw Data'!R:R,4)</f>
        <v>4</v>
      </c>
      <c r="F72" s="12">
        <f>COUNTIFS('Raw Data'!I:I,"NEW INDIA ASSURANCE",'Raw Data'!R:R,5)</f>
        <v>4</v>
      </c>
      <c r="G72" s="12">
        <f>COUNTIFS('Raw Data'!I:I,"NEW INDIA ASSURANCE",'Raw Data'!R:R,6)</f>
        <v>3</v>
      </c>
      <c r="H72" s="12">
        <f>COUNTIFS('Raw Data'!I:I,"NEW INDIA ASSURANCE",'Raw Data'!R:R,7)</f>
        <v>3</v>
      </c>
      <c r="I72" s="12">
        <f>COUNTIFS('Raw Data'!I:I,"NEW INDIA ASSURANCE",'Raw Data'!R:R,8)</f>
        <v>21</v>
      </c>
      <c r="J72" s="12">
        <f>COUNTIFS('Raw Data'!I:I,"NEW INDIA ASSURANCE",'Raw Data'!R:R,9)</f>
        <v>27</v>
      </c>
      <c r="K72" s="12">
        <f>COUNTIFS('Raw Data'!I:I,"NEW INDIA ASSURANCE",'Raw Data'!R:R,10)</f>
        <v>24</v>
      </c>
      <c r="L72" s="14">
        <f t="shared" si="115"/>
        <v>13.793103448275861</v>
      </c>
      <c r="M72" s="14">
        <f t="shared" si="116"/>
        <v>27.586206896551722</v>
      </c>
      <c r="N72" s="14">
        <f t="shared" si="117"/>
        <v>58.620689655172406</v>
      </c>
      <c r="O72" s="15">
        <f t="shared" si="118"/>
        <v>44.827586206896541</v>
      </c>
      <c r="P72" s="12">
        <f t="shared" si="119"/>
        <v>87</v>
      </c>
      <c r="Q72" s="12">
        <f t="shared" si="120"/>
        <v>100</v>
      </c>
      <c r="R72" s="19">
        <v>43</v>
      </c>
      <c r="S72" s="14">
        <f t="shared" si="121"/>
        <v>55.172413793103438</v>
      </c>
      <c r="T72" s="12"/>
      <c r="U72" s="14"/>
      <c r="V72" s="12"/>
      <c r="W72" s="12"/>
      <c r="X72" s="12"/>
      <c r="Y72" s="12"/>
      <c r="Z72" s="14"/>
      <c r="AA72" s="12"/>
      <c r="AB72" s="12"/>
      <c r="AC72" s="12"/>
      <c r="AD72" s="12"/>
      <c r="AE72" s="14"/>
      <c r="AF72" s="12"/>
      <c r="AG72" s="12"/>
      <c r="AH72" s="12"/>
      <c r="AI72" s="12"/>
      <c r="AJ72" s="14"/>
      <c r="AK72" s="12"/>
      <c r="AL72" s="12"/>
      <c r="AM72" s="12"/>
      <c r="AN72" s="12"/>
      <c r="AO72" s="14"/>
      <c r="AP72" s="12"/>
      <c r="AQ72" s="12"/>
      <c r="AR72" s="12"/>
      <c r="AS72" s="12"/>
      <c r="AT72" s="14"/>
      <c r="AU72" s="12"/>
      <c r="AV72" s="12"/>
      <c r="AW72" s="12"/>
      <c r="AX72" s="12"/>
      <c r="AY72" s="14"/>
      <c r="AZ72" s="12"/>
      <c r="BA72" s="12"/>
      <c r="BB72" s="12"/>
      <c r="BC72" s="12"/>
      <c r="BD72" s="14"/>
      <c r="BE72" s="12"/>
      <c r="BF72" s="12"/>
      <c r="BG72" s="12"/>
      <c r="BH72" s="12"/>
      <c r="BI72" s="14"/>
    </row>
    <row r="73" spans="1:61" x14ac:dyDescent="0.35">
      <c r="A73" s="8" t="s">
        <v>209</v>
      </c>
      <c r="B73" s="12">
        <f>COUNTIFS('Raw Data'!I:I,"NIVA BUPA",'Raw Data'!R:R,1)</f>
        <v>0</v>
      </c>
      <c r="C73" s="12">
        <f>COUNTIFS('Raw Data'!I:I,"NIVA BUPA",'Raw Data'!R:R,2)</f>
        <v>0</v>
      </c>
      <c r="D73" s="12">
        <f>COUNTIFS('Raw Data'!I:I,"NIVA BUPA",'Raw Data'!R:R,3)</f>
        <v>0</v>
      </c>
      <c r="E73" s="12">
        <f>COUNTIFS('Raw Data'!I:I,"NIVA BUPA",'Raw Data'!R:R,4)</f>
        <v>3</v>
      </c>
      <c r="F73" s="12">
        <f>COUNTIFS('Raw Data'!I:I,"NIVA BUPA",'Raw Data'!R:R,5)</f>
        <v>4</v>
      </c>
      <c r="G73" s="12">
        <f>COUNTIFS('Raw Data'!I:I,"NIVA BUPA",'Raw Data'!R:R,6)</f>
        <v>3</v>
      </c>
      <c r="H73" s="12">
        <f>COUNTIFS('Raw Data'!I:I,"NIVA BUPA",'Raw Data'!R:R,7)</f>
        <v>3</v>
      </c>
      <c r="I73" s="12">
        <f>COUNTIFS('Raw Data'!I:I,"NIVA BUPA",'Raw Data'!R:R,8)</f>
        <v>21</v>
      </c>
      <c r="J73" s="12">
        <f>COUNTIFS('Raw Data'!I:I,"NIVA BUPA",'Raw Data'!R:R,9)</f>
        <v>25</v>
      </c>
      <c r="K73" s="12">
        <f>COUNTIFS('Raw Data'!I:I,"NIVA BUPA",'Raw Data'!R:R,10)</f>
        <v>29</v>
      </c>
      <c r="L73" s="14">
        <f t="shared" si="115"/>
        <v>11.363636363636363</v>
      </c>
      <c r="M73" s="14">
        <f t="shared" si="116"/>
        <v>27.27272727272727</v>
      </c>
      <c r="N73" s="14">
        <f t="shared" si="117"/>
        <v>61.363636363636367</v>
      </c>
      <c r="O73" s="15">
        <f t="shared" si="118"/>
        <v>50</v>
      </c>
      <c r="P73" s="12">
        <f t="shared" si="119"/>
        <v>88</v>
      </c>
      <c r="Q73" s="12">
        <f t="shared" si="120"/>
        <v>100</v>
      </c>
      <c r="R73" s="19">
        <v>67</v>
      </c>
      <c r="S73" s="14">
        <f t="shared" si="121"/>
        <v>63.63636363636364</v>
      </c>
      <c r="T73" s="12"/>
      <c r="U73" s="14"/>
      <c r="V73" s="12"/>
      <c r="W73" s="12"/>
      <c r="X73" s="12"/>
      <c r="Y73" s="12"/>
      <c r="Z73" s="14"/>
      <c r="AA73" s="12"/>
      <c r="AB73" s="12"/>
      <c r="AC73" s="12"/>
      <c r="AD73" s="12"/>
      <c r="AE73" s="14"/>
      <c r="AF73" s="12"/>
      <c r="AG73" s="12"/>
      <c r="AH73" s="12"/>
      <c r="AI73" s="12"/>
      <c r="AJ73" s="14"/>
      <c r="AK73" s="12"/>
      <c r="AL73" s="12"/>
      <c r="AM73" s="12"/>
      <c r="AN73" s="12"/>
      <c r="AO73" s="14"/>
      <c r="AP73" s="12"/>
      <c r="AQ73" s="12"/>
      <c r="AR73" s="12"/>
      <c r="AS73" s="12"/>
      <c r="AT73" s="14"/>
      <c r="AU73" s="12"/>
      <c r="AV73" s="12"/>
      <c r="AW73" s="12"/>
      <c r="AX73" s="12"/>
      <c r="AY73" s="14"/>
      <c r="AZ73" s="12"/>
      <c r="BA73" s="12"/>
      <c r="BB73" s="12"/>
      <c r="BC73" s="12"/>
      <c r="BD73" s="14"/>
      <c r="BE73" s="12"/>
      <c r="BF73" s="12"/>
      <c r="BG73" s="12"/>
      <c r="BH73" s="12"/>
      <c r="BI73" s="14"/>
    </row>
    <row r="74" spans="1:61" x14ac:dyDescent="0.35">
      <c r="A74" s="8" t="s">
        <v>205</v>
      </c>
      <c r="B74" s="12">
        <f>COUNTIFS('Raw Data'!I:I,"STAR HEALTH",'Raw Data'!R:R,1)</f>
        <v>0</v>
      </c>
      <c r="C74" s="12">
        <f>COUNTIFS('Raw Data'!I:I,"STAR HEALTH",'Raw Data'!R:R,2)</f>
        <v>0</v>
      </c>
      <c r="D74" s="12">
        <f>COUNTIFS('Raw Data'!I:I,"STAR HEALTH",'Raw Data'!R:R,3)</f>
        <v>1</v>
      </c>
      <c r="E74" s="12">
        <f>COUNTIFS('Raw Data'!I:I,"STAR HEALTH",'Raw Data'!R:R,4)</f>
        <v>1</v>
      </c>
      <c r="F74" s="12">
        <f>COUNTIFS('Raw Data'!I:I,"STAR HEALTH",'Raw Data'!R:R,5)</f>
        <v>1</v>
      </c>
      <c r="G74" s="12">
        <f>COUNTIFS('Raw Data'!I:I,"STAR HEALTH",'Raw Data'!R:R,6)</f>
        <v>2</v>
      </c>
      <c r="H74" s="12">
        <f>COUNTIFS('Raw Data'!I:I,"STAR HEALTH",'Raw Data'!R:R,7)</f>
        <v>3</v>
      </c>
      <c r="I74" s="12">
        <f>COUNTIFS('Raw Data'!I:I,"STAR HEALTH",'Raw Data'!R:R,8)</f>
        <v>11</v>
      </c>
      <c r="J74" s="12">
        <f>COUNTIFS('Raw Data'!I:I,"STAR HEALTH",'Raw Data'!R:R,9)</f>
        <v>48</v>
      </c>
      <c r="K74" s="12">
        <f>COUNTIFS('Raw Data'!I:I,"STAR HEALTH",'Raw Data'!R:R,10)</f>
        <v>28</v>
      </c>
      <c r="L74" s="14">
        <f t="shared" si="115"/>
        <v>5.2631578947368416</v>
      </c>
      <c r="M74" s="14">
        <f t="shared" si="116"/>
        <v>14.736842105263156</v>
      </c>
      <c r="N74" s="14">
        <f t="shared" si="117"/>
        <v>80</v>
      </c>
      <c r="O74" s="15">
        <f t="shared" si="118"/>
        <v>74.736842105263165</v>
      </c>
      <c r="P74" s="12">
        <f t="shared" si="119"/>
        <v>95</v>
      </c>
      <c r="Q74" s="12">
        <f t="shared" si="120"/>
        <v>100</v>
      </c>
      <c r="R74" s="19">
        <v>72</v>
      </c>
      <c r="S74" s="14">
        <f t="shared" si="121"/>
        <v>70.526315789473685</v>
      </c>
      <c r="T74" s="12"/>
      <c r="U74" s="14"/>
      <c r="V74" s="12"/>
      <c r="W74" s="12"/>
      <c r="X74" s="12"/>
      <c r="Y74" s="12"/>
      <c r="Z74" s="14"/>
      <c r="AA74" s="12"/>
      <c r="AB74" s="12"/>
      <c r="AC74" s="12"/>
      <c r="AD74" s="12"/>
      <c r="AE74" s="14"/>
      <c r="AF74" s="12"/>
      <c r="AG74" s="12"/>
      <c r="AH74" s="12"/>
      <c r="AI74" s="12"/>
      <c r="AJ74" s="14"/>
      <c r="AK74" s="12"/>
      <c r="AL74" s="12"/>
      <c r="AM74" s="12"/>
      <c r="AN74" s="12"/>
      <c r="AO74" s="14"/>
      <c r="AP74" s="12"/>
      <c r="AQ74" s="12"/>
      <c r="AR74" s="12"/>
      <c r="AS74" s="12"/>
      <c r="AT74" s="14"/>
      <c r="AU74" s="12"/>
      <c r="AV74" s="12"/>
      <c r="AW74" s="12"/>
      <c r="AX74" s="12"/>
      <c r="AY74" s="14"/>
      <c r="AZ74" s="12"/>
      <c r="BA74" s="12"/>
      <c r="BB74" s="12"/>
      <c r="BC74" s="12"/>
      <c r="BD74" s="14"/>
      <c r="BE74" s="12"/>
      <c r="BF74" s="12"/>
      <c r="BG74" s="12"/>
      <c r="BH74" s="12"/>
      <c r="BI74" s="14"/>
    </row>
    <row r="75" spans="1:61" x14ac:dyDescent="0.35">
      <c r="A75" s="8"/>
      <c r="F75" s="14"/>
      <c r="K75" s="14"/>
      <c r="L75" s="12"/>
      <c r="M75" s="12"/>
      <c r="N75" s="12"/>
      <c r="O75" s="18"/>
      <c r="P75" s="14"/>
      <c r="R75" s="12"/>
      <c r="S75" s="12"/>
      <c r="T75" s="12"/>
      <c r="U75" s="14"/>
      <c r="V75" s="12"/>
      <c r="W75" s="12"/>
      <c r="X75" s="12"/>
      <c r="Y75" s="12"/>
      <c r="Z75" s="14"/>
      <c r="AA75" s="12"/>
      <c r="AB75" s="12"/>
      <c r="AC75" s="12"/>
      <c r="AD75" s="12"/>
      <c r="AE75" s="14"/>
      <c r="AF75" s="12"/>
      <c r="AG75" s="12"/>
      <c r="AH75" s="12"/>
      <c r="AI75" s="12"/>
      <c r="AJ75" s="14"/>
      <c r="AK75" s="12"/>
      <c r="AL75" s="12"/>
      <c r="AM75" s="12"/>
      <c r="AN75" s="12"/>
      <c r="AO75" s="14"/>
      <c r="AP75" s="12"/>
      <c r="AQ75" s="12"/>
      <c r="AR75" s="12"/>
      <c r="AS75" s="12"/>
      <c r="AT75" s="14"/>
      <c r="AU75" s="12"/>
      <c r="AV75" s="12"/>
      <c r="AW75" s="12"/>
      <c r="AX75" s="12"/>
      <c r="AY75" s="14"/>
      <c r="AZ75" s="12"/>
      <c r="BA75" s="12"/>
      <c r="BB75" s="12"/>
      <c r="BC75" s="12"/>
      <c r="BD75" s="14"/>
      <c r="BE75" s="12"/>
      <c r="BF75" s="12"/>
      <c r="BG75" s="12"/>
      <c r="BH75" s="12"/>
      <c r="BI75" s="14"/>
    </row>
    <row r="76" spans="1:61" x14ac:dyDescent="0.35">
      <c r="A76" s="8"/>
      <c r="F76" s="14"/>
      <c r="K76" s="14"/>
      <c r="L76" s="12"/>
      <c r="M76" s="12"/>
      <c r="N76" s="12"/>
      <c r="O76" s="18"/>
      <c r="P76" s="14"/>
      <c r="R76" s="12"/>
      <c r="S76" s="12"/>
      <c r="T76" s="12"/>
      <c r="U76" s="14"/>
      <c r="V76" s="12"/>
      <c r="W76" s="12"/>
      <c r="X76" s="12"/>
      <c r="Y76" s="12"/>
      <c r="Z76" s="14"/>
      <c r="AA76" s="12"/>
      <c r="AB76" s="12"/>
      <c r="AC76" s="12"/>
      <c r="AD76" s="12"/>
      <c r="AE76" s="14"/>
      <c r="AF76" s="12"/>
      <c r="AG76" s="12"/>
      <c r="AH76" s="12"/>
      <c r="AI76" s="12"/>
      <c r="AJ76" s="14"/>
      <c r="AK76" s="12"/>
      <c r="AL76" s="12"/>
      <c r="AM76" s="12"/>
      <c r="AN76" s="12"/>
      <c r="AO76" s="14"/>
      <c r="AP76" s="12"/>
      <c r="AQ76" s="12"/>
      <c r="AR76" s="12"/>
      <c r="AS76" s="12"/>
      <c r="AT76" s="14"/>
      <c r="AU76" s="12"/>
      <c r="AV76" s="12"/>
      <c r="AW76" s="12"/>
      <c r="AX76" s="12"/>
      <c r="AY76" s="14"/>
      <c r="AZ76" s="12"/>
      <c r="BA76" s="12"/>
      <c r="BB76" s="12"/>
      <c r="BC76" s="12"/>
      <c r="BD76" s="14"/>
      <c r="BE76" s="12"/>
      <c r="BF76" s="12"/>
      <c r="BG76" s="12"/>
      <c r="BH76" s="12"/>
      <c r="BI76" s="14"/>
    </row>
    <row r="77" spans="1:61" x14ac:dyDescent="0.35">
      <c r="A77" s="17" t="s">
        <v>234</v>
      </c>
      <c r="B77" s="25"/>
      <c r="C77" s="25"/>
      <c r="S77" s="12"/>
      <c r="T77" s="12"/>
      <c r="U77" s="14"/>
      <c r="V77" s="12"/>
      <c r="W77" s="12"/>
      <c r="X77" s="12"/>
      <c r="Y77" s="12"/>
      <c r="Z77" s="14"/>
      <c r="AA77" s="12"/>
      <c r="AB77" s="12"/>
      <c r="AC77" s="12"/>
      <c r="AD77" s="12"/>
      <c r="AE77" s="14"/>
      <c r="AF77" s="12"/>
      <c r="AG77" s="12"/>
      <c r="AH77" s="12"/>
      <c r="AI77" s="12"/>
      <c r="AJ77" s="14"/>
      <c r="AK77" s="12"/>
      <c r="AL77" s="12"/>
      <c r="AM77" s="12"/>
      <c r="AN77" s="12"/>
      <c r="AO77" s="14"/>
      <c r="AP77" s="12"/>
      <c r="AQ77" s="12"/>
      <c r="AR77" s="12"/>
      <c r="AS77" s="12"/>
      <c r="AT77" s="14"/>
      <c r="AU77" s="12"/>
      <c r="AV77" s="12"/>
      <c r="AW77" s="12"/>
      <c r="AX77" s="12"/>
      <c r="AY77" s="14"/>
      <c r="AZ77" s="12"/>
      <c r="BA77" s="12"/>
      <c r="BB77" s="12"/>
      <c r="BC77" s="12"/>
      <c r="BD77" s="14"/>
      <c r="BE77" s="12"/>
      <c r="BF77" s="12"/>
      <c r="BG77" s="12"/>
      <c r="BH77" s="12"/>
      <c r="BI77" s="14"/>
    </row>
    <row r="78" spans="1:61" x14ac:dyDescent="0.35">
      <c r="R78" s="19" t="s">
        <v>231</v>
      </c>
      <c r="S78" s="12" t="s">
        <v>232</v>
      </c>
      <c r="T78" s="12"/>
      <c r="U78" s="14"/>
      <c r="V78" s="12"/>
      <c r="W78" s="12"/>
      <c r="X78" s="12"/>
      <c r="Y78" s="12"/>
      <c r="Z78" s="14"/>
      <c r="AA78" s="12"/>
      <c r="AB78" s="12"/>
      <c r="AC78" s="12"/>
      <c r="AD78" s="12"/>
      <c r="AE78" s="14"/>
      <c r="AF78" s="12"/>
      <c r="AG78" s="12"/>
      <c r="AH78" s="12"/>
      <c r="AI78" s="12"/>
      <c r="AJ78" s="14"/>
      <c r="AK78" s="12"/>
      <c r="AL78" s="12"/>
      <c r="AM78" s="12"/>
      <c r="AN78" s="12"/>
      <c r="AO78" s="14"/>
      <c r="AP78" s="12"/>
      <c r="AQ78" s="12"/>
      <c r="AR78" s="12"/>
      <c r="AS78" s="12"/>
      <c r="AT78" s="14"/>
      <c r="AU78" s="12"/>
      <c r="AV78" s="12"/>
      <c r="AW78" s="12"/>
      <c r="AX78" s="12"/>
      <c r="AY78" s="14"/>
      <c r="AZ78" s="12"/>
      <c r="BA78" s="12"/>
      <c r="BB78" s="12"/>
      <c r="BC78" s="12"/>
      <c r="BD78" s="14"/>
      <c r="BE78" s="12"/>
      <c r="BF78" s="12"/>
      <c r="BG78" s="12"/>
      <c r="BH78" s="12"/>
      <c r="BI78" s="14"/>
    </row>
    <row r="79" spans="1:61" x14ac:dyDescent="0.35">
      <c r="A79" s="13"/>
      <c r="B79" s="13">
        <v>1</v>
      </c>
      <c r="C79" s="13">
        <v>2</v>
      </c>
      <c r="D79" s="13">
        <v>3</v>
      </c>
      <c r="E79" s="13">
        <v>4</v>
      </c>
      <c r="F79" s="13">
        <v>5</v>
      </c>
      <c r="G79" s="13">
        <v>6</v>
      </c>
      <c r="H79" s="13">
        <v>7</v>
      </c>
      <c r="I79" s="13">
        <v>8</v>
      </c>
      <c r="J79" s="13">
        <v>9</v>
      </c>
      <c r="K79" s="13">
        <v>10</v>
      </c>
      <c r="L79" s="12" t="s">
        <v>210</v>
      </c>
      <c r="M79" s="12" t="s">
        <v>211</v>
      </c>
      <c r="N79" s="12" t="s">
        <v>212</v>
      </c>
      <c r="O79" s="12" t="s">
        <v>213</v>
      </c>
      <c r="P79" s="12"/>
      <c r="R79" s="19"/>
      <c r="S79" s="12"/>
      <c r="T79" s="12"/>
      <c r="U79" s="14"/>
      <c r="V79" s="12"/>
      <c r="W79" s="12"/>
      <c r="X79" s="12"/>
      <c r="Y79" s="12"/>
      <c r="Z79" s="14"/>
      <c r="AA79" s="12"/>
      <c r="AB79" s="12"/>
      <c r="AC79" s="12"/>
      <c r="AD79" s="12"/>
      <c r="AE79" s="14"/>
      <c r="AF79" s="12"/>
      <c r="AG79" s="12"/>
      <c r="AH79" s="12"/>
      <c r="AI79" s="12"/>
      <c r="AJ79" s="14"/>
      <c r="AK79" s="12"/>
      <c r="AL79" s="12"/>
      <c r="AM79" s="12"/>
      <c r="AN79" s="12"/>
      <c r="AO79" s="14"/>
      <c r="AP79" s="12"/>
      <c r="AQ79" s="12"/>
      <c r="AR79" s="12"/>
      <c r="AS79" s="12"/>
      <c r="AT79" s="14"/>
      <c r="AU79" s="12"/>
      <c r="AV79" s="12"/>
      <c r="AW79" s="12"/>
      <c r="AX79" s="12"/>
      <c r="AY79" s="14"/>
      <c r="AZ79" s="12"/>
      <c r="BA79" s="12"/>
      <c r="BB79" s="12"/>
      <c r="BC79" s="12"/>
      <c r="BD79" s="14"/>
      <c r="BE79" s="12"/>
      <c r="BF79" s="12"/>
      <c r="BG79" s="12"/>
      <c r="BH79" s="12"/>
      <c r="BI79" s="14"/>
    </row>
    <row r="80" spans="1:61" x14ac:dyDescent="0.35">
      <c r="A80" s="8" t="s">
        <v>206</v>
      </c>
      <c r="B80" s="12">
        <f>COUNTIFS('Raw Data'!I:I,"ADITYA BIRLA HEALTH",'Raw Data'!S:S,1)</f>
        <v>0</v>
      </c>
      <c r="C80" s="12">
        <f>COUNTIFS('Raw Data'!I:I,"ADITYA BIRLA HEALTH",'Raw Data'!S:S,2)</f>
        <v>0</v>
      </c>
      <c r="D80" s="12">
        <f>COUNTIFS('Raw Data'!I:I,"ADITYA BIRLA HEALTH",'Raw Data'!S:S,3)</f>
        <v>1</v>
      </c>
      <c r="E80" s="12">
        <f>COUNTIFS('Raw Data'!I:I,"ADITYA BIRLA HEALTH",'Raw Data'!S:S,4)</f>
        <v>1</v>
      </c>
      <c r="F80" s="12">
        <f>COUNTIFS('Raw Data'!I:I,"ADITYA BIRLA HEALTH",'Raw Data'!S:S,5)</f>
        <v>5</v>
      </c>
      <c r="G80" s="12">
        <f>COUNTIFS('Raw Data'!I:I,"ADITYA BIRLA HEALTH",'Raw Data'!S:S,6)</f>
        <v>5</v>
      </c>
      <c r="H80" s="12">
        <f>COUNTIFS('Raw Data'!I:I,"ADITYA BIRLA HEALTH",'Raw Data'!S:S,7)</f>
        <v>2</v>
      </c>
      <c r="I80" s="12">
        <f>COUNTIFS('Raw Data'!I:I,"ADITYA BIRLA HEALTH",'Raw Data'!S:S,8)</f>
        <v>29</v>
      </c>
      <c r="J80" s="12">
        <f>COUNTIFS('Raw Data'!I:I,"ADITYA BIRLA HEALTH",'Raw Data'!S:S,9)</f>
        <v>29</v>
      </c>
      <c r="K80" s="12">
        <f>COUNTIFS('Raw Data'!I:I,"ADITYA BIRLA HEALTH",'Raw Data'!S:S,10)</f>
        <v>19</v>
      </c>
      <c r="L80" s="14">
        <f>SUM(B80:G80)/P80*100</f>
        <v>13.186813186813188</v>
      </c>
      <c r="M80" s="14">
        <f>SUM(H80:I80)/P80*100</f>
        <v>34.065934065934066</v>
      </c>
      <c r="N80" s="14">
        <f>SUM(J80:K80)/P80*100</f>
        <v>52.747252747252752</v>
      </c>
      <c r="O80" s="15">
        <f>N80-L80</f>
        <v>39.560439560439562</v>
      </c>
      <c r="P80" s="12">
        <f>SUM(B80:K80)</f>
        <v>91</v>
      </c>
      <c r="Q80" s="12">
        <f>SUM(L80:N80)</f>
        <v>100</v>
      </c>
      <c r="R80" s="19">
        <v>49</v>
      </c>
      <c r="S80" s="14">
        <f>O29</f>
        <v>45.054945054945051</v>
      </c>
      <c r="T80" s="12"/>
      <c r="U80" s="14"/>
      <c r="V80" s="12"/>
      <c r="W80" s="12"/>
      <c r="X80" s="12"/>
      <c r="Y80" s="12"/>
      <c r="Z80" s="14"/>
      <c r="AA80" s="12"/>
      <c r="AB80" s="12"/>
      <c r="AC80" s="12"/>
      <c r="AD80" s="12"/>
      <c r="AE80" s="14"/>
      <c r="AF80" s="12"/>
      <c r="AG80" s="12"/>
      <c r="AH80" s="12"/>
      <c r="AI80" s="12"/>
      <c r="AJ80" s="14"/>
      <c r="AK80" s="12"/>
      <c r="AL80" s="12"/>
      <c r="AM80" s="12"/>
      <c r="AN80" s="12"/>
      <c r="AO80" s="14"/>
      <c r="AP80" s="12"/>
      <c r="AQ80" s="12"/>
      <c r="AR80" s="12"/>
      <c r="AS80" s="12"/>
      <c r="AT80" s="14"/>
      <c r="AU80" s="12"/>
      <c r="AV80" s="12"/>
      <c r="AW80" s="12"/>
      <c r="AX80" s="12"/>
      <c r="AY80" s="14"/>
      <c r="AZ80" s="12"/>
      <c r="BA80" s="12"/>
      <c r="BB80" s="12"/>
      <c r="BC80" s="12"/>
      <c r="BD80" s="14"/>
      <c r="BE80" s="12"/>
      <c r="BF80" s="12"/>
      <c r="BG80" s="12"/>
      <c r="BH80" s="12"/>
      <c r="BI80" s="14"/>
    </row>
    <row r="81" spans="1:61" x14ac:dyDescent="0.35">
      <c r="A81" s="8" t="s">
        <v>203</v>
      </c>
      <c r="B81" s="12">
        <f>COUNTIFS('Raw Data'!I:I,"BAGIC",'Raw Data'!S:S,1)</f>
        <v>0</v>
      </c>
      <c r="C81" s="12">
        <f>COUNTIFS('Raw Data'!I:I,"BAGIC",'Raw Data'!S:S,2)</f>
        <v>0</v>
      </c>
      <c r="D81" s="12">
        <f>COUNTIFS('Raw Data'!I:I,"BAGIC",'Raw Data'!S:S,3)</f>
        <v>2</v>
      </c>
      <c r="E81" s="12">
        <f>COUNTIFS('Raw Data'!I:I,"BAGIC",'Raw Data'!S:S,4)</f>
        <v>0</v>
      </c>
      <c r="F81" s="12">
        <f>COUNTIFS('Raw Data'!I:I,"BAGIC",'Raw Data'!S:S,5)</f>
        <v>1</v>
      </c>
      <c r="G81" s="12">
        <f>COUNTIFS('Raw Data'!I:I,"BAGIC",'Raw Data'!S:S,6)</f>
        <v>1</v>
      </c>
      <c r="H81" s="12">
        <f>COUNTIFS('Raw Data'!I:I,"BAGIC",'Raw Data'!S:S,7)</f>
        <v>1</v>
      </c>
      <c r="I81" s="12">
        <f>COUNTIFS('Raw Data'!I:I,"BAGIC",'Raw Data'!S:S,8)</f>
        <v>14</v>
      </c>
      <c r="J81" s="12">
        <f>COUNTIFS('Raw Data'!I:I,"BAGIC",'Raw Data'!S:S,9)</f>
        <v>46</v>
      </c>
      <c r="K81" s="12">
        <f>COUNTIFS('Raw Data'!I:I,"BAGIC",'Raw Data'!S:S,10)</f>
        <v>22</v>
      </c>
      <c r="L81" s="14">
        <f t="shared" ref="L81:L87" si="122">SUM(B81:G81)/P81*100</f>
        <v>4.5977011494252871</v>
      </c>
      <c r="M81" s="14">
        <f t="shared" ref="M81:M87" si="123">SUM(H81:I81)/P81*100</f>
        <v>17.241379310344829</v>
      </c>
      <c r="N81" s="14">
        <f t="shared" ref="N81:N87" si="124">SUM(J81:K81)/P81*100</f>
        <v>78.160919540229884</v>
      </c>
      <c r="O81" s="15">
        <f t="shared" ref="O81:O87" si="125">N81-L81</f>
        <v>73.563218390804593</v>
      </c>
      <c r="P81" s="12">
        <f t="shared" ref="P81:P87" si="126">SUM(B81:K81)</f>
        <v>87</v>
      </c>
      <c r="Q81" s="12">
        <f t="shared" ref="Q81:Q87" si="127">SUM(L81:N81)</f>
        <v>100</v>
      </c>
      <c r="R81" s="19">
        <v>77</v>
      </c>
      <c r="S81" s="14">
        <f t="shared" ref="S81:S87" si="128">O30</f>
        <v>74.712643678160916</v>
      </c>
      <c r="T81" s="12"/>
      <c r="U81" s="14"/>
      <c r="V81" s="12"/>
      <c r="W81" s="12"/>
      <c r="X81" s="12"/>
      <c r="Y81" s="12"/>
      <c r="Z81" s="14"/>
      <c r="AA81" s="12"/>
      <c r="AB81" s="12"/>
      <c r="AC81" s="12"/>
      <c r="AD81" s="12"/>
      <c r="AE81" s="14"/>
      <c r="AF81" s="12"/>
      <c r="AG81" s="12"/>
      <c r="AH81" s="12"/>
      <c r="AI81" s="12"/>
      <c r="AJ81" s="14"/>
      <c r="AK81" s="12"/>
      <c r="AL81" s="12"/>
      <c r="AM81" s="12"/>
      <c r="AN81" s="12"/>
      <c r="AO81" s="14"/>
      <c r="AP81" s="12"/>
      <c r="AQ81" s="12"/>
      <c r="AR81" s="12"/>
      <c r="AS81" s="12"/>
      <c r="AT81" s="14"/>
      <c r="AU81" s="12"/>
      <c r="AV81" s="12"/>
      <c r="AW81" s="12"/>
      <c r="AX81" s="12"/>
      <c r="AY81" s="14"/>
      <c r="AZ81" s="12"/>
      <c r="BA81" s="12"/>
      <c r="BB81" s="12"/>
      <c r="BC81" s="12"/>
      <c r="BD81" s="14"/>
      <c r="BE81" s="12"/>
      <c r="BF81" s="12"/>
      <c r="BG81" s="12"/>
      <c r="BH81" s="12"/>
      <c r="BI81" s="14"/>
    </row>
    <row r="82" spans="1:61" x14ac:dyDescent="0.35">
      <c r="A82" s="8" t="s">
        <v>207</v>
      </c>
      <c r="B82" s="12">
        <f>COUNTIFS('Raw Data'!I:I,"CARE HEALTH",'Raw Data'!S:S,1)</f>
        <v>0</v>
      </c>
      <c r="C82" s="12">
        <f>COUNTIFS('Raw Data'!I:I,"CARE HEALTH",'Raw Data'!S:S,2)</f>
        <v>1</v>
      </c>
      <c r="D82" s="12">
        <f>COUNTIFS('Raw Data'!I:I,"CARE HEALTH",'Raw Data'!S:S,3)</f>
        <v>5</v>
      </c>
      <c r="E82" s="12">
        <f>COUNTIFS('Raw Data'!I:I,"CARE HEALTH",'Raw Data'!S:S,4)</f>
        <v>2</v>
      </c>
      <c r="F82" s="12">
        <f>COUNTIFS('Raw Data'!I:I,"CARE HEALTH",'Raw Data'!S:S,5)</f>
        <v>3</v>
      </c>
      <c r="G82" s="12">
        <f>COUNTIFS('Raw Data'!I:I,"CARE HEALTH",'Raw Data'!S:S,6)</f>
        <v>4</v>
      </c>
      <c r="H82" s="12">
        <f>COUNTIFS('Raw Data'!I:I,"CARE HEALTH",'Raw Data'!S:S,7)</f>
        <v>3</v>
      </c>
      <c r="I82" s="12">
        <f>COUNTIFS('Raw Data'!I:I,"CARE HEALTH",'Raw Data'!S:S,8)</f>
        <v>13</v>
      </c>
      <c r="J82" s="12">
        <f>COUNTIFS('Raw Data'!I:I,"CARE HEALTH",'Raw Data'!S:S,9)</f>
        <v>33</v>
      </c>
      <c r="K82" s="12">
        <f>COUNTIFS('Raw Data'!I:I,"CARE HEALTH",'Raw Data'!S:S,10)</f>
        <v>16</v>
      </c>
      <c r="L82" s="14">
        <f t="shared" si="122"/>
        <v>18.75</v>
      </c>
      <c r="M82" s="14">
        <f t="shared" si="123"/>
        <v>20</v>
      </c>
      <c r="N82" s="14">
        <f t="shared" si="124"/>
        <v>61.250000000000007</v>
      </c>
      <c r="O82" s="15">
        <f t="shared" si="125"/>
        <v>42.500000000000007</v>
      </c>
      <c r="P82" s="12">
        <f t="shared" si="126"/>
        <v>80</v>
      </c>
      <c r="Q82" s="12">
        <f t="shared" si="127"/>
        <v>100</v>
      </c>
      <c r="R82" s="19">
        <v>43</v>
      </c>
      <c r="S82" s="14">
        <f t="shared" si="128"/>
        <v>37.500000000000007</v>
      </c>
      <c r="T82" s="12"/>
      <c r="U82" s="14"/>
      <c r="V82" s="12"/>
      <c r="W82" s="12"/>
      <c r="X82" s="12"/>
      <c r="Y82" s="12"/>
      <c r="Z82" s="14"/>
      <c r="AA82" s="12"/>
      <c r="AB82" s="12"/>
      <c r="AC82" s="12"/>
      <c r="AD82" s="12"/>
      <c r="AE82" s="14"/>
      <c r="AF82" s="12"/>
      <c r="AG82" s="12"/>
      <c r="AH82" s="12"/>
      <c r="AI82" s="12"/>
      <c r="AJ82" s="14"/>
      <c r="AK82" s="12"/>
      <c r="AL82" s="12"/>
      <c r="AM82" s="12"/>
      <c r="AN82" s="12"/>
      <c r="AO82" s="14"/>
      <c r="AP82" s="12"/>
      <c r="AQ82" s="12"/>
      <c r="AR82" s="12"/>
      <c r="AS82" s="12"/>
      <c r="AT82" s="14"/>
      <c r="AU82" s="12"/>
      <c r="AV82" s="12"/>
      <c r="AW82" s="12"/>
      <c r="AX82" s="12"/>
      <c r="AY82" s="14"/>
      <c r="AZ82" s="12"/>
      <c r="BA82" s="12"/>
      <c r="BB82" s="12"/>
      <c r="BC82" s="12"/>
      <c r="BD82" s="14"/>
      <c r="BE82" s="12"/>
      <c r="BF82" s="12"/>
      <c r="BG82" s="12"/>
      <c r="BH82" s="12"/>
      <c r="BI82" s="14"/>
    </row>
    <row r="83" spans="1:61" x14ac:dyDescent="0.35">
      <c r="A83" s="8" t="s">
        <v>201</v>
      </c>
      <c r="B83" s="12">
        <f>COUNTIFS('Raw Data'!I:I,"HDFC ERGO",'Raw Data'!S:S,1)</f>
        <v>0</v>
      </c>
      <c r="C83" s="12">
        <f>COUNTIFS('Raw Data'!I:I,"HDFC ERGO",'Raw Data'!S:S,2)</f>
        <v>1</v>
      </c>
      <c r="D83" s="12">
        <f>COUNTIFS('Raw Data'!I:I,"HDFC ERGO",'Raw Data'!S:S,3)</f>
        <v>1</v>
      </c>
      <c r="E83" s="12">
        <f>COUNTIFS('Raw Data'!I:I,"HDFC ERGO",'Raw Data'!S:S,4)</f>
        <v>3</v>
      </c>
      <c r="F83" s="12">
        <f>COUNTIFS('Raw Data'!I:I,"HDFC ERGO",'Raw Data'!S:S,5)</f>
        <v>0</v>
      </c>
      <c r="G83" s="12">
        <f>COUNTIFS('Raw Data'!I:I,"HDFC ERGO",'Raw Data'!S:S,6)</f>
        <v>2</v>
      </c>
      <c r="H83" s="12">
        <f>COUNTIFS('Raw Data'!I:I,"HDFC ERGO",'Raw Data'!S:S,7)</f>
        <v>2</v>
      </c>
      <c r="I83" s="12">
        <f>COUNTIFS('Raw Data'!I:I,"HDFC ERGO",'Raw Data'!S:S,8)</f>
        <v>19</v>
      </c>
      <c r="J83" s="12">
        <f>COUNTIFS('Raw Data'!I:I,"HDFC ERGO",'Raw Data'!S:S,9)</f>
        <v>23</v>
      </c>
      <c r="K83" s="12">
        <f>COUNTIFS('Raw Data'!I:I,"HDFC ERGO",'Raw Data'!S:S,10)</f>
        <v>29</v>
      </c>
      <c r="L83" s="14">
        <f t="shared" si="122"/>
        <v>8.75</v>
      </c>
      <c r="M83" s="14">
        <f t="shared" si="123"/>
        <v>26.25</v>
      </c>
      <c r="N83" s="14">
        <f t="shared" si="124"/>
        <v>65</v>
      </c>
      <c r="O83" s="15">
        <f t="shared" si="125"/>
        <v>56.25</v>
      </c>
      <c r="P83" s="12">
        <f t="shared" si="126"/>
        <v>80</v>
      </c>
      <c r="Q83" s="12">
        <f t="shared" si="127"/>
        <v>100</v>
      </c>
      <c r="R83" s="19">
        <v>58</v>
      </c>
      <c r="S83" s="14">
        <f t="shared" si="128"/>
        <v>55</v>
      </c>
      <c r="T83" s="12"/>
      <c r="U83" s="14"/>
      <c r="V83" s="12"/>
      <c r="W83" s="12"/>
      <c r="X83" s="12"/>
      <c r="Y83" s="12"/>
      <c r="Z83" s="14"/>
      <c r="AA83" s="12"/>
      <c r="AB83" s="12"/>
      <c r="AC83" s="12"/>
      <c r="AD83" s="12"/>
      <c r="AE83" s="14"/>
      <c r="AF83" s="12"/>
      <c r="AG83" s="12"/>
      <c r="AH83" s="12"/>
      <c r="AI83" s="12"/>
      <c r="AJ83" s="14"/>
      <c r="AK83" s="12"/>
      <c r="AL83" s="12"/>
      <c r="AM83" s="12"/>
      <c r="AN83" s="12"/>
      <c r="AO83" s="14"/>
      <c r="AP83" s="12"/>
      <c r="AQ83" s="12"/>
      <c r="AR83" s="12"/>
      <c r="AS83" s="12"/>
      <c r="AT83" s="14"/>
      <c r="AU83" s="12"/>
      <c r="AV83" s="12"/>
      <c r="AW83" s="12"/>
      <c r="AX83" s="12"/>
      <c r="AY83" s="14"/>
      <c r="AZ83" s="12"/>
      <c r="BA83" s="12"/>
      <c r="BB83" s="12"/>
      <c r="BC83" s="12"/>
      <c r="BD83" s="14"/>
      <c r="BE83" s="12"/>
      <c r="BF83" s="12"/>
      <c r="BG83" s="12"/>
      <c r="BH83" s="12"/>
      <c r="BI83" s="14"/>
    </row>
    <row r="84" spans="1:61" x14ac:dyDescent="0.35">
      <c r="A84" s="8" t="s">
        <v>197</v>
      </c>
      <c r="B84" s="12">
        <f>COUNTIFS('Raw Data'!I:I,"ICICI LOMBARD",'Raw Data'!S:S,1)</f>
        <v>0</v>
      </c>
      <c r="C84" s="12">
        <f>COUNTIFS('Raw Data'!I:I,"ICICI LOMBARD",'Raw Data'!S:S,2)</f>
        <v>0</v>
      </c>
      <c r="D84" s="12">
        <f>COUNTIFS('Raw Data'!I:I,"ICICI LOMBARD",'Raw Data'!S:S,3)</f>
        <v>1</v>
      </c>
      <c r="E84" s="12">
        <f>COUNTIFS('Raw Data'!I:I,"ICICI LOMBARD",'Raw Data'!S:S,4)</f>
        <v>0</v>
      </c>
      <c r="F84" s="12">
        <f>COUNTIFS('Raw Data'!I:I,"ICICI LOMBARD",'Raw Data'!S:S,5)</f>
        <v>0</v>
      </c>
      <c r="G84" s="12">
        <f>COUNTIFS('Raw Data'!I:I,"ICICI LOMBARD",'Raw Data'!S:S,6)</f>
        <v>0</v>
      </c>
      <c r="H84" s="12">
        <f>COUNTIFS('Raw Data'!I:I,"ICICI LOMBARD",'Raw Data'!S:S,7)</f>
        <v>4</v>
      </c>
      <c r="I84" s="12">
        <f>COUNTIFS('Raw Data'!I:I,"ICICI LOMBARD",'Raw Data'!S:S,8)</f>
        <v>25</v>
      </c>
      <c r="J84" s="12">
        <f>COUNTIFS('Raw Data'!I:I,"ICICI LOMBARD",'Raw Data'!S:S,9)</f>
        <v>31</v>
      </c>
      <c r="K84" s="12">
        <f>COUNTIFS('Raw Data'!I:I,"ICICI LOMBARD",'Raw Data'!S:S,10)</f>
        <v>20</v>
      </c>
      <c r="L84" s="14">
        <f t="shared" si="122"/>
        <v>1.2345679012345678</v>
      </c>
      <c r="M84" s="14">
        <f t="shared" si="123"/>
        <v>35.802469135802468</v>
      </c>
      <c r="N84" s="14">
        <f t="shared" si="124"/>
        <v>62.962962962962962</v>
      </c>
      <c r="O84" s="15">
        <f t="shared" si="125"/>
        <v>61.728395061728392</v>
      </c>
      <c r="P84" s="12">
        <f t="shared" si="126"/>
        <v>81</v>
      </c>
      <c r="Q84" s="12">
        <f t="shared" si="127"/>
        <v>100</v>
      </c>
      <c r="R84" s="19">
        <v>55</v>
      </c>
      <c r="S84" s="14">
        <f t="shared" si="128"/>
        <v>60.493827160493822</v>
      </c>
      <c r="T84" s="12"/>
      <c r="U84" s="14"/>
      <c r="V84" s="12"/>
      <c r="W84" s="12"/>
      <c r="X84" s="12"/>
      <c r="Y84" s="12"/>
      <c r="Z84" s="14"/>
      <c r="AA84" s="12"/>
      <c r="AB84" s="12"/>
      <c r="AC84" s="12"/>
      <c r="AD84" s="12"/>
      <c r="AE84" s="14"/>
      <c r="AF84" s="12"/>
      <c r="AG84" s="12"/>
      <c r="AH84" s="12"/>
      <c r="AI84" s="12"/>
      <c r="AJ84" s="14"/>
      <c r="AK84" s="12"/>
      <c r="AL84" s="12"/>
      <c r="AM84" s="12"/>
      <c r="AN84" s="12"/>
      <c r="AO84" s="14"/>
      <c r="AP84" s="12"/>
      <c r="AQ84" s="12"/>
      <c r="AR84" s="12"/>
      <c r="AS84" s="12"/>
      <c r="AT84" s="14"/>
      <c r="AU84" s="12"/>
      <c r="AV84" s="12"/>
      <c r="AW84" s="12"/>
      <c r="AX84" s="12"/>
      <c r="AY84" s="14"/>
      <c r="AZ84" s="12"/>
      <c r="BA84" s="12"/>
      <c r="BB84" s="12"/>
      <c r="BC84" s="12"/>
      <c r="BD84" s="14"/>
      <c r="BE84" s="12"/>
      <c r="BF84" s="12"/>
      <c r="BG84" s="12"/>
      <c r="BH84" s="12"/>
      <c r="BI84" s="14"/>
    </row>
    <row r="85" spans="1:61" x14ac:dyDescent="0.35">
      <c r="A85" s="8" t="s">
        <v>199</v>
      </c>
      <c r="B85" s="12">
        <f>COUNTIFS('Raw Data'!I:I,"NEW INDIA ASSURANCE",'Raw Data'!S:S,1)</f>
        <v>0</v>
      </c>
      <c r="C85" s="12">
        <f>COUNTIFS('Raw Data'!I:I,"NEW INDIA ASSURANCE",'Raw Data'!S:S,2)</f>
        <v>1</v>
      </c>
      <c r="D85" s="12">
        <f>COUNTIFS('Raw Data'!I:I,"NEW INDIA ASSURANCE",'Raw Data'!S:S,3)</f>
        <v>0</v>
      </c>
      <c r="E85" s="12">
        <f>COUNTIFS('Raw Data'!I:I,"NEW INDIA ASSURANCE",'Raw Data'!S:S,4)</f>
        <v>2</v>
      </c>
      <c r="F85" s="12">
        <f>COUNTIFS('Raw Data'!I:I,"NEW INDIA ASSURANCE",'Raw Data'!S:S,5)</f>
        <v>5</v>
      </c>
      <c r="G85" s="12">
        <f>COUNTIFS('Raw Data'!I:I,"NEW INDIA ASSURANCE",'Raw Data'!S:S,6)</f>
        <v>2</v>
      </c>
      <c r="H85" s="12">
        <f>COUNTIFS('Raw Data'!I:I,"NEW INDIA ASSURANCE",'Raw Data'!S:S,7)</f>
        <v>6</v>
      </c>
      <c r="I85" s="12">
        <f>COUNTIFS('Raw Data'!I:I,"NEW INDIA ASSURANCE",'Raw Data'!S:S,8)</f>
        <v>26</v>
      </c>
      <c r="J85" s="12">
        <f>COUNTIFS('Raw Data'!I:I,"NEW INDIA ASSURANCE",'Raw Data'!S:S,9)</f>
        <v>20</v>
      </c>
      <c r="K85" s="12">
        <f>COUNTIFS('Raw Data'!I:I,"NEW INDIA ASSURANCE",'Raw Data'!S:S,10)</f>
        <v>25</v>
      </c>
      <c r="L85" s="14">
        <f t="shared" si="122"/>
        <v>11.494252873563218</v>
      </c>
      <c r="M85" s="14">
        <f t="shared" si="123"/>
        <v>36.781609195402297</v>
      </c>
      <c r="N85" s="14">
        <f t="shared" si="124"/>
        <v>51.724137931034484</v>
      </c>
      <c r="O85" s="15">
        <f t="shared" si="125"/>
        <v>40.229885057471265</v>
      </c>
      <c r="P85" s="12">
        <f t="shared" si="126"/>
        <v>87</v>
      </c>
      <c r="Q85" s="12">
        <f t="shared" si="127"/>
        <v>100</v>
      </c>
      <c r="R85" s="19">
        <v>43</v>
      </c>
      <c r="S85" s="14">
        <f t="shared" si="128"/>
        <v>55.172413793103438</v>
      </c>
      <c r="T85" s="12"/>
      <c r="U85" s="14"/>
      <c r="V85" s="12"/>
      <c r="W85" s="12"/>
      <c r="X85" s="12"/>
      <c r="Y85" s="12"/>
      <c r="Z85" s="14"/>
      <c r="AA85" s="12"/>
      <c r="AB85" s="12"/>
      <c r="AC85" s="12"/>
      <c r="AD85" s="12"/>
      <c r="AE85" s="14"/>
      <c r="AF85" s="12"/>
      <c r="AG85" s="12"/>
      <c r="AH85" s="12"/>
      <c r="AI85" s="12"/>
      <c r="AJ85" s="14"/>
      <c r="AK85" s="12"/>
      <c r="AL85" s="12"/>
      <c r="AM85" s="12"/>
      <c r="AN85" s="12"/>
      <c r="AO85" s="14"/>
      <c r="AP85" s="12"/>
      <c r="AQ85" s="12"/>
      <c r="AR85" s="12"/>
      <c r="AS85" s="12"/>
      <c r="AT85" s="14"/>
      <c r="AU85" s="12"/>
      <c r="AV85" s="12"/>
      <c r="AW85" s="12"/>
      <c r="AX85" s="12"/>
      <c r="AY85" s="14"/>
      <c r="AZ85" s="12"/>
      <c r="BA85" s="12"/>
      <c r="BB85" s="12"/>
      <c r="BC85" s="12"/>
      <c r="BD85" s="14"/>
      <c r="BE85" s="12"/>
      <c r="BF85" s="12"/>
      <c r="BG85" s="12"/>
      <c r="BH85" s="12"/>
      <c r="BI85" s="14"/>
    </row>
    <row r="86" spans="1:61" x14ac:dyDescent="0.35">
      <c r="A86" s="8" t="s">
        <v>209</v>
      </c>
      <c r="B86" s="12">
        <f>COUNTIFS('Raw Data'!I:I,"NIVA BUPA",'Raw Data'!S:S,1)</f>
        <v>0</v>
      </c>
      <c r="C86" s="12">
        <f>COUNTIFS('Raw Data'!I:I,"NIVA BUPA",'Raw Data'!S:S,2)</f>
        <v>1</v>
      </c>
      <c r="D86" s="12">
        <f>COUNTIFS('Raw Data'!I:I,"NIVA BUPA",'Raw Data'!S:S,3)</f>
        <v>0</v>
      </c>
      <c r="E86" s="12">
        <f>COUNTIFS('Raw Data'!I:I,"NIVA BUPA",'Raw Data'!S:S,4)</f>
        <v>2</v>
      </c>
      <c r="F86" s="12">
        <f>COUNTIFS('Raw Data'!I:I,"NIVA BUPA",'Raw Data'!S:S,5)</f>
        <v>1</v>
      </c>
      <c r="G86" s="12">
        <f>COUNTIFS('Raw Data'!I:I,"NIVA BUPA",'Raw Data'!S:S,6)</f>
        <v>1</v>
      </c>
      <c r="H86" s="12">
        <f>COUNTIFS('Raw Data'!I:I,"NIVA BUPA",'Raw Data'!S:S,7)</f>
        <v>1</v>
      </c>
      <c r="I86" s="12">
        <f>COUNTIFS('Raw Data'!I:I,"NIVA BUPA",'Raw Data'!S:S,8)</f>
        <v>27</v>
      </c>
      <c r="J86" s="12">
        <f>COUNTIFS('Raw Data'!I:I,"NIVA BUPA",'Raw Data'!S:S,9)</f>
        <v>26</v>
      </c>
      <c r="K86" s="12">
        <f>COUNTIFS('Raw Data'!I:I,"NIVA BUPA",'Raw Data'!S:S,10)</f>
        <v>29</v>
      </c>
      <c r="L86" s="14">
        <f t="shared" si="122"/>
        <v>5.6818181818181817</v>
      </c>
      <c r="M86" s="14">
        <f t="shared" si="123"/>
        <v>31.818181818181817</v>
      </c>
      <c r="N86" s="14">
        <f t="shared" si="124"/>
        <v>62.5</v>
      </c>
      <c r="O86" s="15">
        <f t="shared" si="125"/>
        <v>56.81818181818182</v>
      </c>
      <c r="P86" s="12">
        <f t="shared" si="126"/>
        <v>88</v>
      </c>
      <c r="Q86" s="12">
        <f t="shared" si="127"/>
        <v>100</v>
      </c>
      <c r="R86" s="19">
        <v>67</v>
      </c>
      <c r="S86" s="14">
        <f t="shared" si="128"/>
        <v>63.63636363636364</v>
      </c>
      <c r="T86" s="12"/>
      <c r="U86" s="14"/>
      <c r="V86" s="12"/>
      <c r="W86" s="12"/>
      <c r="X86" s="12"/>
      <c r="Y86" s="12"/>
      <c r="Z86" s="14"/>
      <c r="AA86" s="12"/>
      <c r="AB86" s="12"/>
      <c r="AC86" s="12"/>
      <c r="AD86" s="12"/>
      <c r="AE86" s="14"/>
      <c r="AF86" s="12"/>
      <c r="AG86" s="12"/>
      <c r="AH86" s="12"/>
      <c r="AI86" s="12"/>
      <c r="AJ86" s="14"/>
      <c r="AK86" s="12"/>
      <c r="AL86" s="12"/>
      <c r="AM86" s="12"/>
      <c r="AN86" s="12"/>
      <c r="AO86" s="14"/>
      <c r="AP86" s="12"/>
      <c r="AQ86" s="12"/>
      <c r="AR86" s="12"/>
      <c r="AS86" s="12"/>
      <c r="AT86" s="14"/>
      <c r="AU86" s="12"/>
      <c r="AV86" s="12"/>
      <c r="AW86" s="12"/>
      <c r="AX86" s="12"/>
      <c r="AY86" s="14"/>
      <c r="AZ86" s="12"/>
      <c r="BA86" s="12"/>
      <c r="BB86" s="12"/>
      <c r="BC86" s="12"/>
      <c r="BD86" s="14"/>
      <c r="BE86" s="12"/>
      <c r="BF86" s="12"/>
      <c r="BG86" s="12"/>
      <c r="BH86" s="12"/>
      <c r="BI86" s="14"/>
    </row>
    <row r="87" spans="1:61" x14ac:dyDescent="0.35">
      <c r="A87" s="8" t="s">
        <v>205</v>
      </c>
      <c r="B87" s="12">
        <f>COUNTIFS('Raw Data'!I:I,"STAR HEALTH",'Raw Data'!S:S,1)</f>
        <v>0</v>
      </c>
      <c r="C87" s="12">
        <f>COUNTIFS('Raw Data'!I:I,"STAR HEALTH",'Raw Data'!S:S,2)</f>
        <v>2</v>
      </c>
      <c r="D87" s="12">
        <f>COUNTIFS('Raw Data'!I:I,"STAR HEALTH",'Raw Data'!S:S,3)</f>
        <v>0</v>
      </c>
      <c r="E87" s="12">
        <f>COUNTIFS('Raw Data'!I:I,"STAR HEALTH",'Raw Data'!S:S,4)</f>
        <v>1</v>
      </c>
      <c r="F87" s="12">
        <f>COUNTIFS('Raw Data'!I:I,"STAR HEALTH",'Raw Data'!S:S,5)</f>
        <v>2</v>
      </c>
      <c r="G87" s="12">
        <f>COUNTIFS('Raw Data'!I:I,"STAR HEALTH",'Raw Data'!S:S,6)</f>
        <v>1</v>
      </c>
      <c r="H87" s="12">
        <f>COUNTIFS('Raw Data'!I:I,"STAR HEALTH",'Raw Data'!S:S,7)</f>
        <v>0</v>
      </c>
      <c r="I87" s="12">
        <f>COUNTIFS('Raw Data'!I:I,"STAR HEALTH",'Raw Data'!S:S,8)</f>
        <v>17</v>
      </c>
      <c r="J87" s="12">
        <f>COUNTIFS('Raw Data'!I:I,"STAR HEALTH",'Raw Data'!S:S,9)</f>
        <v>45</v>
      </c>
      <c r="K87" s="12">
        <f>COUNTIFS('Raw Data'!I:I,"STAR HEALTH",'Raw Data'!S:S,10)</f>
        <v>27</v>
      </c>
      <c r="L87" s="14">
        <f t="shared" si="122"/>
        <v>6.3157894736842106</v>
      </c>
      <c r="M87" s="14">
        <f t="shared" si="123"/>
        <v>17.894736842105264</v>
      </c>
      <c r="N87" s="14">
        <f t="shared" si="124"/>
        <v>75.789473684210535</v>
      </c>
      <c r="O87" s="15">
        <f t="shared" si="125"/>
        <v>69.473684210526329</v>
      </c>
      <c r="P87" s="12">
        <f t="shared" si="126"/>
        <v>95</v>
      </c>
      <c r="Q87" s="12">
        <f t="shared" si="127"/>
        <v>100</v>
      </c>
      <c r="R87" s="19">
        <v>72</v>
      </c>
      <c r="S87" s="14">
        <f t="shared" si="128"/>
        <v>70.526315789473685</v>
      </c>
      <c r="T87" s="12"/>
      <c r="U87" s="14"/>
      <c r="V87" s="12"/>
      <c r="W87" s="12"/>
      <c r="X87" s="12"/>
      <c r="Y87" s="12"/>
      <c r="Z87" s="14"/>
      <c r="AA87" s="12"/>
      <c r="AB87" s="12"/>
      <c r="AC87" s="12"/>
      <c r="AD87" s="12"/>
      <c r="AE87" s="14"/>
      <c r="AF87" s="12"/>
      <c r="AG87" s="12"/>
      <c r="AH87" s="12"/>
      <c r="AI87" s="12"/>
      <c r="AJ87" s="14"/>
      <c r="AK87" s="12"/>
      <c r="AL87" s="12"/>
      <c r="AM87" s="12"/>
      <c r="AN87" s="12"/>
      <c r="AO87" s="14"/>
      <c r="AP87" s="12"/>
      <c r="AQ87" s="12"/>
      <c r="AR87" s="12"/>
      <c r="AS87" s="12"/>
      <c r="AT87" s="14"/>
      <c r="AU87" s="12"/>
      <c r="AV87" s="12"/>
      <c r="AW87" s="12"/>
      <c r="AX87" s="12"/>
      <c r="AY87" s="14"/>
      <c r="AZ87" s="12"/>
      <c r="BA87" s="12"/>
      <c r="BB87" s="12"/>
      <c r="BC87" s="12"/>
      <c r="BD87" s="14"/>
      <c r="BE87" s="12"/>
      <c r="BF87" s="12"/>
      <c r="BG87" s="12"/>
      <c r="BH87" s="12"/>
      <c r="BI87" s="14"/>
    </row>
    <row r="88" spans="1:61" x14ac:dyDescent="0.35">
      <c r="A88" s="8"/>
      <c r="F88" s="14"/>
      <c r="K88" s="14"/>
      <c r="L88" s="12"/>
      <c r="M88" s="12"/>
      <c r="N88" s="12"/>
      <c r="O88" s="18"/>
      <c r="P88" s="14"/>
      <c r="R88" s="12"/>
      <c r="S88" s="12"/>
      <c r="T88" s="12"/>
      <c r="U88" s="14"/>
      <c r="V88" s="12"/>
      <c r="W88" s="12"/>
      <c r="X88" s="12"/>
      <c r="Y88" s="12"/>
      <c r="Z88" s="14"/>
      <c r="AA88" s="12"/>
      <c r="AB88" s="12"/>
      <c r="AC88" s="12"/>
      <c r="AD88" s="12"/>
      <c r="AE88" s="14"/>
      <c r="AF88" s="12"/>
      <c r="AG88" s="12"/>
      <c r="AH88" s="12"/>
      <c r="AI88" s="12"/>
      <c r="AJ88" s="14"/>
      <c r="AK88" s="12"/>
      <c r="AL88" s="12"/>
      <c r="AM88" s="12"/>
      <c r="AN88" s="12"/>
      <c r="AO88" s="14"/>
      <c r="AP88" s="12"/>
      <c r="AQ88" s="12"/>
      <c r="AR88" s="12"/>
      <c r="AS88" s="12"/>
      <c r="AT88" s="14"/>
      <c r="AU88" s="12"/>
      <c r="AV88" s="12"/>
      <c r="AW88" s="12"/>
      <c r="AX88" s="12"/>
      <c r="AY88" s="14"/>
      <c r="AZ88" s="12"/>
      <c r="BA88" s="12"/>
      <c r="BB88" s="12"/>
      <c r="BC88" s="12"/>
      <c r="BD88" s="14"/>
      <c r="BE88" s="12"/>
      <c r="BF88" s="12"/>
      <c r="BG88" s="12"/>
      <c r="BH88" s="12"/>
      <c r="BI88" s="14"/>
    </row>
    <row r="89" spans="1:61" x14ac:dyDescent="0.35">
      <c r="A89" s="8"/>
      <c r="F89" s="14"/>
      <c r="K89" s="14"/>
      <c r="L89" s="12"/>
      <c r="M89" s="12"/>
      <c r="N89" s="12"/>
      <c r="O89" s="18"/>
      <c r="P89" s="14"/>
      <c r="R89" s="12"/>
      <c r="S89" s="12"/>
      <c r="T89" s="12"/>
      <c r="U89" s="14"/>
      <c r="V89" s="12"/>
      <c r="W89" s="12"/>
      <c r="X89" s="12"/>
      <c r="Y89" s="12"/>
      <c r="Z89" s="14"/>
      <c r="AA89" s="12"/>
      <c r="AB89" s="12"/>
      <c r="AC89" s="12"/>
      <c r="AD89" s="12"/>
      <c r="AE89" s="14"/>
      <c r="AF89" s="12"/>
      <c r="AG89" s="12"/>
      <c r="AH89" s="12"/>
      <c r="AI89" s="12"/>
      <c r="AJ89" s="14"/>
      <c r="AK89" s="12"/>
      <c r="AL89" s="12"/>
      <c r="AM89" s="12"/>
      <c r="AN89" s="12"/>
      <c r="AO89" s="14"/>
      <c r="AP89" s="12"/>
      <c r="AQ89" s="12"/>
      <c r="AR89" s="12"/>
      <c r="AS89" s="12"/>
      <c r="AT89" s="14"/>
      <c r="AU89" s="12"/>
      <c r="AV89" s="12"/>
      <c r="AW89" s="12"/>
      <c r="AX89" s="12"/>
      <c r="AY89" s="14"/>
      <c r="AZ89" s="12"/>
      <c r="BA89" s="12"/>
      <c r="BB89" s="12"/>
      <c r="BC89" s="12"/>
      <c r="BD89" s="14"/>
      <c r="BE89" s="12"/>
      <c r="BF89" s="12"/>
      <c r="BG89" s="12"/>
      <c r="BH89" s="12"/>
      <c r="BI89" s="14"/>
    </row>
    <row r="90" spans="1:61" x14ac:dyDescent="0.35">
      <c r="A90" s="8"/>
      <c r="F90" s="14"/>
      <c r="K90" s="14"/>
      <c r="L90" s="12"/>
      <c r="M90" s="12"/>
      <c r="N90" s="12"/>
      <c r="O90" s="18"/>
      <c r="P90" s="14"/>
      <c r="R90" s="12"/>
      <c r="S90" s="12"/>
      <c r="T90" s="12"/>
      <c r="U90" s="14"/>
      <c r="V90" s="12"/>
      <c r="W90" s="12"/>
      <c r="X90" s="12"/>
      <c r="Y90" s="12"/>
      <c r="Z90" s="14"/>
      <c r="AA90" s="12"/>
      <c r="AB90" s="12"/>
      <c r="AC90" s="12"/>
      <c r="AD90" s="12"/>
      <c r="AE90" s="14"/>
      <c r="AF90" s="12"/>
      <c r="AG90" s="12"/>
      <c r="AH90" s="12"/>
      <c r="AI90" s="12"/>
      <c r="AJ90" s="14"/>
      <c r="AK90" s="12"/>
      <c r="AL90" s="12"/>
      <c r="AM90" s="12"/>
      <c r="AN90" s="12"/>
      <c r="AO90" s="14"/>
      <c r="AP90" s="12"/>
      <c r="AQ90" s="12"/>
      <c r="AR90" s="12"/>
      <c r="AS90" s="12"/>
      <c r="AT90" s="14"/>
      <c r="AU90" s="12"/>
      <c r="AV90" s="12"/>
      <c r="AW90" s="12"/>
      <c r="AX90" s="12"/>
      <c r="AY90" s="14"/>
      <c r="AZ90" s="12"/>
      <c r="BA90" s="12"/>
      <c r="BB90" s="12"/>
      <c r="BC90" s="12"/>
      <c r="BD90" s="14"/>
      <c r="BE90" s="12"/>
      <c r="BF90" s="12"/>
      <c r="BG90" s="12"/>
      <c r="BH90" s="12"/>
      <c r="BI90" s="14"/>
    </row>
    <row r="91" spans="1:61" x14ac:dyDescent="0.35">
      <c r="A91" s="17" t="s">
        <v>235</v>
      </c>
      <c r="B91" s="25"/>
      <c r="C91" s="25"/>
      <c r="S91" s="12"/>
      <c r="T91" s="12"/>
      <c r="U91" s="14"/>
      <c r="V91" s="12"/>
      <c r="W91" s="12"/>
      <c r="X91" s="12"/>
      <c r="Y91" s="12"/>
      <c r="Z91" s="14"/>
      <c r="AA91" s="12"/>
      <c r="AB91" s="12"/>
      <c r="AC91" s="12"/>
      <c r="AD91" s="12"/>
      <c r="AE91" s="14"/>
      <c r="AF91" s="12"/>
      <c r="AG91" s="12"/>
      <c r="AH91" s="12"/>
      <c r="AI91" s="12"/>
      <c r="AJ91" s="14"/>
      <c r="AK91" s="12"/>
      <c r="AL91" s="12"/>
      <c r="AM91" s="12"/>
      <c r="AN91" s="12"/>
      <c r="AO91" s="14"/>
      <c r="AP91" s="12"/>
      <c r="AQ91" s="12"/>
      <c r="AR91" s="12"/>
      <c r="AS91" s="12"/>
      <c r="AT91" s="14"/>
      <c r="AU91" s="12"/>
      <c r="AV91" s="12"/>
      <c r="AW91" s="12"/>
      <c r="AX91" s="12"/>
      <c r="AY91" s="14"/>
      <c r="AZ91" s="12"/>
      <c r="BA91" s="12"/>
      <c r="BB91" s="12"/>
      <c r="BC91" s="12"/>
      <c r="BD91" s="14"/>
      <c r="BE91" s="12"/>
      <c r="BF91" s="12"/>
      <c r="BG91" s="12"/>
      <c r="BH91" s="12"/>
      <c r="BI91" s="14"/>
    </row>
    <row r="92" spans="1:61" x14ac:dyDescent="0.35">
      <c r="R92" s="19" t="s">
        <v>231</v>
      </c>
      <c r="S92" s="12" t="s">
        <v>232</v>
      </c>
      <c r="T92" s="12"/>
      <c r="U92" s="14"/>
      <c r="V92" s="12"/>
      <c r="W92" s="12"/>
      <c r="X92" s="12"/>
      <c r="Y92" s="12"/>
      <c r="Z92" s="14"/>
      <c r="AA92" s="12"/>
      <c r="AB92" s="12"/>
      <c r="AC92" s="12"/>
      <c r="AD92" s="12"/>
      <c r="AE92" s="14"/>
      <c r="AF92" s="12"/>
      <c r="AG92" s="12"/>
      <c r="AH92" s="12"/>
      <c r="AI92" s="12"/>
      <c r="AJ92" s="14"/>
      <c r="AK92" s="12"/>
      <c r="AL92" s="12"/>
      <c r="AM92" s="12"/>
      <c r="AN92" s="12"/>
      <c r="AO92" s="14"/>
      <c r="AP92" s="12"/>
      <c r="AQ92" s="12"/>
      <c r="AR92" s="12"/>
      <c r="AS92" s="12"/>
      <c r="AT92" s="14"/>
      <c r="AU92" s="12"/>
      <c r="AV92" s="12"/>
      <c r="AW92" s="12"/>
      <c r="AX92" s="12"/>
      <c r="AY92" s="14"/>
      <c r="AZ92" s="12"/>
      <c r="BA92" s="12"/>
      <c r="BB92" s="12"/>
      <c r="BC92" s="12"/>
      <c r="BD92" s="14"/>
      <c r="BE92" s="12"/>
      <c r="BF92" s="12"/>
      <c r="BG92" s="12"/>
      <c r="BH92" s="12"/>
      <c r="BI92" s="14"/>
    </row>
    <row r="93" spans="1:61" x14ac:dyDescent="0.35">
      <c r="A93" s="13"/>
      <c r="B93" s="13">
        <v>1</v>
      </c>
      <c r="C93" s="13">
        <v>2</v>
      </c>
      <c r="D93" s="13">
        <v>3</v>
      </c>
      <c r="E93" s="13">
        <v>4</v>
      </c>
      <c r="F93" s="13">
        <v>5</v>
      </c>
      <c r="G93" s="13">
        <v>6</v>
      </c>
      <c r="H93" s="13">
        <v>7</v>
      </c>
      <c r="I93" s="13">
        <v>8</v>
      </c>
      <c r="J93" s="13">
        <v>9</v>
      </c>
      <c r="K93" s="13">
        <v>10</v>
      </c>
      <c r="L93" s="12" t="s">
        <v>210</v>
      </c>
      <c r="M93" s="12" t="s">
        <v>211</v>
      </c>
      <c r="N93" s="12" t="s">
        <v>212</v>
      </c>
      <c r="O93" s="12" t="s">
        <v>213</v>
      </c>
      <c r="P93" s="12"/>
      <c r="R93" s="19"/>
      <c r="S93" s="12"/>
      <c r="T93" s="12"/>
      <c r="U93" s="14"/>
      <c r="V93" s="12"/>
      <c r="W93" s="12"/>
      <c r="X93" s="12"/>
      <c r="Y93" s="12"/>
      <c r="Z93" s="14"/>
      <c r="AA93" s="12"/>
      <c r="AB93" s="12"/>
      <c r="AC93" s="12"/>
      <c r="AD93" s="12"/>
      <c r="AE93" s="14"/>
      <c r="AF93" s="12"/>
      <c r="AG93" s="12"/>
      <c r="AH93" s="12"/>
      <c r="AI93" s="12"/>
      <c r="AJ93" s="14"/>
      <c r="AK93" s="12"/>
      <c r="AL93" s="12"/>
      <c r="AM93" s="12"/>
      <c r="AN93" s="12"/>
      <c r="AO93" s="14"/>
      <c r="AP93" s="12"/>
      <c r="AQ93" s="12"/>
      <c r="AR93" s="12"/>
      <c r="AS93" s="12"/>
      <c r="AT93" s="14"/>
      <c r="AU93" s="12"/>
      <c r="AV93" s="12"/>
      <c r="AW93" s="12"/>
      <c r="AX93" s="12"/>
      <c r="AY93" s="14"/>
      <c r="AZ93" s="12"/>
      <c r="BA93" s="12"/>
      <c r="BB93" s="12"/>
      <c r="BC93" s="12"/>
      <c r="BD93" s="14"/>
      <c r="BE93" s="12"/>
      <c r="BF93" s="12"/>
      <c r="BG93" s="12"/>
      <c r="BH93" s="12"/>
      <c r="BI93" s="14"/>
    </row>
    <row r="94" spans="1:61" x14ac:dyDescent="0.35">
      <c r="A94" s="8" t="s">
        <v>206</v>
      </c>
      <c r="B94" s="12">
        <f>COUNTIFS('Raw Data'!I:I,"ADITYA BIRLA HEALTH",'Raw Data'!T:T,1)</f>
        <v>0</v>
      </c>
      <c r="C94" s="12">
        <f>COUNTIFS('Raw Data'!I:I,"ADITYA BIRLA HEALTH",'Raw Data'!T:T,2)</f>
        <v>0</v>
      </c>
      <c r="D94" s="12">
        <f>COUNTIFS('Raw Data'!I:I,"ADITYA BIRLA HEALTH",'Raw Data'!T:T,3)</f>
        <v>0</v>
      </c>
      <c r="E94" s="12">
        <f>COUNTIFS('Raw Data'!I:I,"ADITYA BIRLA HEALTH",'Raw Data'!T:T,4)</f>
        <v>0</v>
      </c>
      <c r="F94" s="12">
        <f>COUNTIFS('Raw Data'!I:I,"ADITYA BIRLA HEALTH",'Raw Data'!T:T,5)</f>
        <v>5</v>
      </c>
      <c r="G94" s="12">
        <f>COUNTIFS('Raw Data'!I:I,"ADITYA BIRLA HEALTH",'Raw Data'!T:T,6)</f>
        <v>5</v>
      </c>
      <c r="H94" s="12">
        <f>COUNTIFS('Raw Data'!I:I,"ADITYA BIRLA HEALTH",'Raw Data'!T:T,7)</f>
        <v>8</v>
      </c>
      <c r="I94" s="12">
        <f>COUNTIFS('Raw Data'!I:I,"ADITYA BIRLA HEALTH",'Raw Data'!T:T,8)</f>
        <v>20</v>
      </c>
      <c r="J94" s="12">
        <f>COUNTIFS('Raw Data'!I:I,"ADITYA BIRLA HEALTH",'Raw Data'!T:T,9)</f>
        <v>32</v>
      </c>
      <c r="K94" s="12">
        <f>COUNTIFS('Raw Data'!I:I,"ADITYA BIRLA HEALTH",'Raw Data'!T:T,10)</f>
        <v>21</v>
      </c>
      <c r="L94" s="14">
        <f>SUM(B94:G94)/P94*100</f>
        <v>10.989010989010989</v>
      </c>
      <c r="M94" s="14">
        <f>SUM(H94:I94)/P94*100</f>
        <v>30.76923076923077</v>
      </c>
      <c r="N94" s="14">
        <f>SUM(J94:K94)/P94*100</f>
        <v>58.241758241758248</v>
      </c>
      <c r="O94" s="15">
        <f>N94-L94</f>
        <v>47.252747252747255</v>
      </c>
      <c r="P94" s="12">
        <f>SUM(B94:K94)</f>
        <v>91</v>
      </c>
      <c r="Q94" s="12">
        <f>SUM(L94:N94)</f>
        <v>100</v>
      </c>
      <c r="R94" s="19">
        <v>49</v>
      </c>
      <c r="S94" s="14">
        <f>O29</f>
        <v>45.054945054945051</v>
      </c>
      <c r="T94" s="12"/>
      <c r="U94" s="14"/>
      <c r="V94" s="12"/>
      <c r="W94" s="12"/>
      <c r="X94" s="12"/>
      <c r="Y94" s="12"/>
      <c r="Z94" s="14"/>
      <c r="AA94" s="12"/>
      <c r="AB94" s="12"/>
      <c r="AC94" s="12"/>
      <c r="AD94" s="12"/>
      <c r="AE94" s="14"/>
      <c r="AF94" s="12"/>
      <c r="AG94" s="12"/>
      <c r="AH94" s="12"/>
      <c r="AI94" s="12"/>
      <c r="AJ94" s="14"/>
      <c r="AK94" s="12"/>
      <c r="AL94" s="12"/>
      <c r="AM94" s="12"/>
      <c r="AN94" s="12"/>
      <c r="AO94" s="14"/>
      <c r="AP94" s="12"/>
      <c r="AQ94" s="12"/>
      <c r="AR94" s="12"/>
      <c r="AS94" s="12"/>
      <c r="AT94" s="14"/>
      <c r="AU94" s="12"/>
      <c r="AV94" s="12"/>
      <c r="AW94" s="12"/>
      <c r="AX94" s="12"/>
      <c r="AY94" s="14"/>
      <c r="AZ94" s="12"/>
      <c r="BA94" s="12"/>
      <c r="BB94" s="12"/>
      <c r="BC94" s="12"/>
      <c r="BD94" s="14"/>
      <c r="BE94" s="12"/>
      <c r="BF94" s="12"/>
      <c r="BG94" s="12"/>
      <c r="BH94" s="12"/>
      <c r="BI94" s="14"/>
    </row>
    <row r="95" spans="1:61" x14ac:dyDescent="0.35">
      <c r="A95" s="8" t="s">
        <v>203</v>
      </c>
      <c r="B95" s="12">
        <f>COUNTIFS('Raw Data'!I:I,"BAGIC",'Raw Data'!T:T,1)</f>
        <v>0</v>
      </c>
      <c r="C95" s="12">
        <f>COUNTIFS('Raw Data'!I:I,"BAGIC",'Raw Data'!T:T,2)</f>
        <v>1</v>
      </c>
      <c r="D95" s="12">
        <f>COUNTIFS('Raw Data'!I:I,"BAGIC",'Raw Data'!T:T,3)</f>
        <v>3</v>
      </c>
      <c r="E95" s="12">
        <f>COUNTIFS('Raw Data'!I:I,"BAGIC",'Raw Data'!T:T,4)</f>
        <v>1</v>
      </c>
      <c r="F95" s="12">
        <f>COUNTIFS('Raw Data'!I:I,"BAGIC",'Raw Data'!T:T,5)</f>
        <v>1</v>
      </c>
      <c r="G95" s="12">
        <f>COUNTIFS('Raw Data'!I:I,"BAGIC",'Raw Data'!T:T,6)</f>
        <v>1</v>
      </c>
      <c r="H95" s="12">
        <f>COUNTIFS('Raw Data'!I:I,"BAGIC",'Raw Data'!T:T,7)</f>
        <v>1</v>
      </c>
      <c r="I95" s="12">
        <f>COUNTIFS('Raw Data'!I:I,"BAGIC",'Raw Data'!T:T,8)</f>
        <v>6</v>
      </c>
      <c r="J95" s="12">
        <f>COUNTIFS('Raw Data'!I:I,"BAGIC",'Raw Data'!T:T,9)</f>
        <v>37</v>
      </c>
      <c r="K95" s="12">
        <f>COUNTIFS('Raw Data'!I:I,"BAGIC",'Raw Data'!T:T,10)</f>
        <v>36</v>
      </c>
      <c r="L95" s="14">
        <f t="shared" ref="L95:L101" si="129">SUM(B95:G95)/P95*100</f>
        <v>8.0459770114942533</v>
      </c>
      <c r="M95" s="14">
        <f t="shared" ref="M95:M101" si="130">SUM(H95:I95)/P95*100</f>
        <v>8.0459770114942533</v>
      </c>
      <c r="N95" s="14">
        <f t="shared" ref="N95:N101" si="131">SUM(J95:K95)/P95*100</f>
        <v>83.908045977011497</v>
      </c>
      <c r="O95" s="15">
        <f t="shared" ref="O95:O101" si="132">N95-L95</f>
        <v>75.862068965517238</v>
      </c>
      <c r="P95" s="12">
        <f t="shared" ref="P95:P101" si="133">SUM(B95:K95)</f>
        <v>87</v>
      </c>
      <c r="Q95" s="12">
        <f t="shared" ref="Q95:Q101" si="134">SUM(L95:N95)</f>
        <v>100</v>
      </c>
      <c r="R95" s="19">
        <v>77</v>
      </c>
      <c r="S95" s="14">
        <f t="shared" ref="S95:S101" si="135">O30</f>
        <v>74.712643678160916</v>
      </c>
      <c r="T95" s="12"/>
      <c r="U95" s="14"/>
      <c r="V95" s="12"/>
      <c r="W95" s="12"/>
      <c r="X95" s="12"/>
      <c r="Y95" s="12"/>
      <c r="Z95" s="14"/>
      <c r="AA95" s="12"/>
      <c r="AB95" s="12"/>
      <c r="AC95" s="12"/>
      <c r="AD95" s="12"/>
      <c r="AE95" s="14"/>
      <c r="AF95" s="12"/>
      <c r="AG95" s="12"/>
      <c r="AH95" s="12"/>
      <c r="AI95" s="12"/>
      <c r="AJ95" s="14"/>
      <c r="AK95" s="12"/>
      <c r="AL95" s="12"/>
      <c r="AM95" s="12"/>
      <c r="AN95" s="12"/>
      <c r="AO95" s="14"/>
      <c r="AP95" s="12"/>
      <c r="AQ95" s="12"/>
      <c r="AR95" s="12"/>
      <c r="AS95" s="12"/>
      <c r="AT95" s="14"/>
      <c r="AU95" s="12"/>
      <c r="AV95" s="12"/>
      <c r="AW95" s="12"/>
      <c r="AX95" s="12"/>
      <c r="AY95" s="14"/>
      <c r="AZ95" s="12"/>
      <c r="BA95" s="12"/>
      <c r="BB95" s="12"/>
      <c r="BC95" s="12"/>
      <c r="BD95" s="14"/>
      <c r="BE95" s="12"/>
      <c r="BF95" s="12"/>
      <c r="BG95" s="12"/>
      <c r="BH95" s="12"/>
      <c r="BI95" s="14"/>
    </row>
    <row r="96" spans="1:61" x14ac:dyDescent="0.35">
      <c r="A96" s="8" t="s">
        <v>207</v>
      </c>
      <c r="B96" s="12">
        <f>COUNTIFS('Raw Data'!I:I,"CARE HEALTH",'Raw Data'!T:T,1)</f>
        <v>0</v>
      </c>
      <c r="C96" s="12">
        <f>COUNTIFS('Raw Data'!I:I,"CARE HEALTH",'Raw Data'!T:T,2)</f>
        <v>0</v>
      </c>
      <c r="D96" s="12">
        <f>COUNTIFS('Raw Data'!I:I,"CARE HEALTH",'Raw Data'!T:T,3)</f>
        <v>1</v>
      </c>
      <c r="E96" s="12">
        <f>COUNTIFS('Raw Data'!I:I,"CARE HEALTH",'Raw Data'!T:T,4)</f>
        <v>3</v>
      </c>
      <c r="F96" s="12">
        <f>COUNTIFS('Raw Data'!I:I,"CARE HEALTH",'Raw Data'!T:T,5)</f>
        <v>4</v>
      </c>
      <c r="G96" s="12">
        <f>COUNTIFS('Raw Data'!I:I,"CARE HEALTH",'Raw Data'!T:T,6)</f>
        <v>3</v>
      </c>
      <c r="H96" s="12">
        <f>COUNTIFS('Raw Data'!I:I,"CARE HEALTH",'Raw Data'!T:T,7)</f>
        <v>6</v>
      </c>
      <c r="I96" s="12">
        <f>COUNTIFS('Raw Data'!I:I,"CARE HEALTH",'Raw Data'!T:T,8)</f>
        <v>15</v>
      </c>
      <c r="J96" s="12">
        <f>COUNTIFS('Raw Data'!I:I,"CARE HEALTH",'Raw Data'!T:T,9)</f>
        <v>27</v>
      </c>
      <c r="K96" s="12">
        <f>COUNTIFS('Raw Data'!I:I,"CARE HEALTH",'Raw Data'!T:T,10)</f>
        <v>21</v>
      </c>
      <c r="L96" s="14">
        <f t="shared" si="129"/>
        <v>13.750000000000002</v>
      </c>
      <c r="M96" s="14">
        <f t="shared" si="130"/>
        <v>26.25</v>
      </c>
      <c r="N96" s="14">
        <f t="shared" si="131"/>
        <v>60</v>
      </c>
      <c r="O96" s="15">
        <f t="shared" si="132"/>
        <v>46.25</v>
      </c>
      <c r="P96" s="12">
        <f t="shared" si="133"/>
        <v>80</v>
      </c>
      <c r="Q96" s="12">
        <f t="shared" si="134"/>
        <v>100</v>
      </c>
      <c r="R96" s="19">
        <v>43</v>
      </c>
      <c r="S96" s="14">
        <f t="shared" si="135"/>
        <v>37.500000000000007</v>
      </c>
      <c r="T96" s="12"/>
      <c r="U96" s="14"/>
      <c r="V96" s="12"/>
      <c r="W96" s="12"/>
      <c r="X96" s="12"/>
      <c r="Y96" s="12"/>
      <c r="Z96" s="14"/>
      <c r="AA96" s="12"/>
      <c r="AB96" s="12"/>
      <c r="AC96" s="12"/>
      <c r="AD96" s="12"/>
      <c r="AE96" s="14"/>
      <c r="AF96" s="12"/>
      <c r="AG96" s="12"/>
      <c r="AH96" s="12"/>
      <c r="AI96" s="12"/>
      <c r="AJ96" s="14"/>
      <c r="AK96" s="12"/>
      <c r="AL96" s="12"/>
      <c r="AM96" s="12"/>
      <c r="AN96" s="12"/>
      <c r="AO96" s="14"/>
      <c r="AP96" s="12"/>
      <c r="AQ96" s="12"/>
      <c r="AR96" s="12"/>
      <c r="AS96" s="12"/>
      <c r="AT96" s="14"/>
      <c r="AU96" s="12"/>
      <c r="AV96" s="12"/>
      <c r="AW96" s="12"/>
      <c r="AX96" s="12"/>
      <c r="AY96" s="14"/>
      <c r="AZ96" s="12"/>
      <c r="BA96" s="12"/>
      <c r="BB96" s="12"/>
      <c r="BC96" s="12"/>
      <c r="BD96" s="14"/>
      <c r="BE96" s="12"/>
      <c r="BF96" s="12"/>
      <c r="BG96" s="12"/>
      <c r="BH96" s="12"/>
      <c r="BI96" s="14"/>
    </row>
    <row r="97" spans="1:61" x14ac:dyDescent="0.35">
      <c r="A97" s="8" t="s">
        <v>201</v>
      </c>
      <c r="B97" s="12">
        <f>COUNTIFS('Raw Data'!I:I,"HDFC ERGO",'Raw Data'!T:T,1)</f>
        <v>0</v>
      </c>
      <c r="C97" s="12">
        <f>COUNTIFS('Raw Data'!I:I,"HDFC ERGO",'Raw Data'!T:T,2)</f>
        <v>0</v>
      </c>
      <c r="D97" s="12">
        <f>COUNTIFS('Raw Data'!I:I,"HDFC ERGO",'Raw Data'!T:T,3)</f>
        <v>1</v>
      </c>
      <c r="E97" s="12">
        <f>COUNTIFS('Raw Data'!I:I,"HDFC ERGO",'Raw Data'!T:T,4)</f>
        <v>0</v>
      </c>
      <c r="F97" s="12">
        <f>COUNTIFS('Raw Data'!I:I,"HDFC ERGO",'Raw Data'!T:T,5)</f>
        <v>0</v>
      </c>
      <c r="G97" s="12">
        <f>COUNTIFS('Raw Data'!I:I,"HDFC ERGO",'Raw Data'!T:T,6)</f>
        <v>3</v>
      </c>
      <c r="H97" s="12">
        <f>COUNTIFS('Raw Data'!I:I,"HDFC ERGO",'Raw Data'!T:T,7)</f>
        <v>7</v>
      </c>
      <c r="I97" s="12">
        <f>COUNTIFS('Raw Data'!I:I,"HDFC ERGO",'Raw Data'!T:T,8)</f>
        <v>21</v>
      </c>
      <c r="J97" s="12">
        <f>COUNTIFS('Raw Data'!I:I,"HDFC ERGO",'Raw Data'!T:T,9)</f>
        <v>21</v>
      </c>
      <c r="K97" s="12">
        <f>COUNTIFS('Raw Data'!I:I,"HDFC ERGO",'Raw Data'!T:T,10)</f>
        <v>27</v>
      </c>
      <c r="L97" s="14">
        <f t="shared" si="129"/>
        <v>5</v>
      </c>
      <c r="M97" s="14">
        <f t="shared" si="130"/>
        <v>35</v>
      </c>
      <c r="N97" s="14">
        <f t="shared" si="131"/>
        <v>60</v>
      </c>
      <c r="O97" s="15">
        <f t="shared" si="132"/>
        <v>55</v>
      </c>
      <c r="P97" s="12">
        <f t="shared" si="133"/>
        <v>80</v>
      </c>
      <c r="Q97" s="12">
        <f t="shared" si="134"/>
        <v>100</v>
      </c>
      <c r="R97" s="19">
        <v>58</v>
      </c>
      <c r="S97" s="14">
        <f t="shared" si="135"/>
        <v>55</v>
      </c>
      <c r="T97" s="12"/>
      <c r="U97" s="14"/>
      <c r="V97" s="12"/>
      <c r="W97" s="12"/>
      <c r="X97" s="12"/>
      <c r="Y97" s="12"/>
      <c r="Z97" s="14"/>
      <c r="AA97" s="12"/>
      <c r="AB97" s="12"/>
      <c r="AC97" s="12"/>
      <c r="AD97" s="12"/>
      <c r="AE97" s="14"/>
      <c r="AF97" s="12"/>
      <c r="AG97" s="12"/>
      <c r="AH97" s="12"/>
      <c r="AI97" s="12"/>
      <c r="AJ97" s="14"/>
      <c r="AK97" s="12"/>
      <c r="AL97" s="12"/>
      <c r="AM97" s="12"/>
      <c r="AN97" s="12"/>
      <c r="AO97" s="14"/>
      <c r="AP97" s="12"/>
      <c r="AQ97" s="12"/>
      <c r="AR97" s="12"/>
      <c r="AS97" s="12"/>
      <c r="AT97" s="14"/>
      <c r="AU97" s="12"/>
      <c r="AV97" s="12"/>
      <c r="AW97" s="12"/>
      <c r="AX97" s="12"/>
      <c r="AY97" s="14"/>
      <c r="AZ97" s="12"/>
      <c r="BA97" s="12"/>
      <c r="BB97" s="12"/>
      <c r="BC97" s="12"/>
      <c r="BD97" s="14"/>
      <c r="BE97" s="12"/>
      <c r="BF97" s="12"/>
      <c r="BG97" s="12"/>
      <c r="BH97" s="12"/>
      <c r="BI97" s="14"/>
    </row>
    <row r="98" spans="1:61" x14ac:dyDescent="0.35">
      <c r="A98" s="8" t="s">
        <v>197</v>
      </c>
      <c r="B98" s="12">
        <f>COUNTIFS('Raw Data'!I:I,"ICICI LOMBARD",'Raw Data'!T:T,1)</f>
        <v>0</v>
      </c>
      <c r="C98" s="12">
        <f>COUNTIFS('Raw Data'!I:I,"ICICI LOMBARD",'Raw Data'!T:T,2)</f>
        <v>0</v>
      </c>
      <c r="D98" s="12">
        <f>COUNTIFS('Raw Data'!I:I,"ICICI LOMBARD",'Raw Data'!T:T,3)</f>
        <v>0</v>
      </c>
      <c r="E98" s="12">
        <f>COUNTIFS('Raw Data'!I:I,"ICICI LOMBARD",'Raw Data'!T:T,4)</f>
        <v>2</v>
      </c>
      <c r="F98" s="12">
        <f>COUNTIFS('Raw Data'!I:I,"ICICI LOMBARD",'Raw Data'!T:T,5)</f>
        <v>1</v>
      </c>
      <c r="G98" s="12">
        <f>COUNTIFS('Raw Data'!I:I,"ICICI LOMBARD",'Raw Data'!T:T,6)</f>
        <v>1</v>
      </c>
      <c r="H98" s="12">
        <f>COUNTIFS('Raw Data'!I:I,"ICICI LOMBARD",'Raw Data'!T:T,7)</f>
        <v>6</v>
      </c>
      <c r="I98" s="12">
        <f>COUNTIFS('Raw Data'!I:I,"ICICI LOMBARD",'Raw Data'!T:T,8)</f>
        <v>25</v>
      </c>
      <c r="J98" s="12">
        <f>COUNTIFS('Raw Data'!I:I,"ICICI LOMBARD",'Raw Data'!T:T,9)</f>
        <v>25</v>
      </c>
      <c r="K98" s="12">
        <f>COUNTIFS('Raw Data'!I:I,"ICICI LOMBARD",'Raw Data'!T:T,10)</f>
        <v>21</v>
      </c>
      <c r="L98" s="14">
        <f t="shared" si="129"/>
        <v>4.9382716049382713</v>
      </c>
      <c r="M98" s="14">
        <f t="shared" si="130"/>
        <v>38.271604938271601</v>
      </c>
      <c r="N98" s="14">
        <f t="shared" si="131"/>
        <v>56.79012345679012</v>
      </c>
      <c r="O98" s="15">
        <f t="shared" si="132"/>
        <v>51.851851851851848</v>
      </c>
      <c r="P98" s="12">
        <f t="shared" si="133"/>
        <v>81</v>
      </c>
      <c r="Q98" s="12">
        <f t="shared" si="134"/>
        <v>100</v>
      </c>
      <c r="R98" s="19">
        <v>55</v>
      </c>
      <c r="S98" s="14">
        <f t="shared" si="135"/>
        <v>60.493827160493822</v>
      </c>
      <c r="T98" s="12"/>
      <c r="U98" s="14"/>
      <c r="V98" s="12"/>
      <c r="W98" s="12"/>
      <c r="X98" s="12"/>
      <c r="Y98" s="12"/>
      <c r="Z98" s="14"/>
      <c r="AA98" s="12"/>
      <c r="AB98" s="12"/>
      <c r="AC98" s="12"/>
      <c r="AD98" s="12"/>
      <c r="AE98" s="14"/>
      <c r="AF98" s="12"/>
      <c r="AG98" s="12"/>
      <c r="AH98" s="12"/>
      <c r="AI98" s="12"/>
      <c r="AJ98" s="14"/>
      <c r="AK98" s="12"/>
      <c r="AL98" s="12"/>
      <c r="AM98" s="12"/>
      <c r="AN98" s="12"/>
      <c r="AO98" s="14"/>
      <c r="AP98" s="12"/>
      <c r="AQ98" s="12"/>
      <c r="AR98" s="12"/>
      <c r="AS98" s="12"/>
      <c r="AT98" s="14"/>
      <c r="AU98" s="12"/>
      <c r="AV98" s="12"/>
      <c r="AW98" s="12"/>
      <c r="AX98" s="12"/>
      <c r="AY98" s="14"/>
      <c r="AZ98" s="12"/>
      <c r="BA98" s="12"/>
      <c r="BB98" s="12"/>
      <c r="BC98" s="12"/>
      <c r="BD98" s="14"/>
      <c r="BE98" s="12"/>
      <c r="BF98" s="12"/>
      <c r="BG98" s="12"/>
      <c r="BH98" s="12"/>
      <c r="BI98" s="14"/>
    </row>
    <row r="99" spans="1:61" x14ac:dyDescent="0.35">
      <c r="A99" s="8" t="s">
        <v>199</v>
      </c>
      <c r="B99" s="12">
        <f>COUNTIFS('Raw Data'!I:I,"NEW INDIA ASSURANCE",'Raw Data'!T:T,1)</f>
        <v>0</v>
      </c>
      <c r="C99" s="12">
        <f>COUNTIFS('Raw Data'!I:I,"NEW INDIA ASSURANCE",'Raw Data'!T:T,2)</f>
        <v>1</v>
      </c>
      <c r="D99" s="12">
        <f>COUNTIFS('Raw Data'!I:I,"NEW INDIA ASSURANCE",'Raw Data'!T:T,3)</f>
        <v>0</v>
      </c>
      <c r="E99" s="12">
        <f>COUNTIFS('Raw Data'!I:I,"NEW INDIA ASSURANCE",'Raw Data'!T:T,4)</f>
        <v>1</v>
      </c>
      <c r="F99" s="12">
        <f>COUNTIFS('Raw Data'!I:I,"NEW INDIA ASSURANCE",'Raw Data'!T:T,5)</f>
        <v>2</v>
      </c>
      <c r="G99" s="12">
        <f>COUNTIFS('Raw Data'!I:I,"NEW INDIA ASSURANCE",'Raw Data'!T:T,6)</f>
        <v>4</v>
      </c>
      <c r="H99" s="12">
        <f>COUNTIFS('Raw Data'!I:I,"NEW INDIA ASSURANCE",'Raw Data'!T:T,7)</f>
        <v>3</v>
      </c>
      <c r="I99" s="12">
        <f>COUNTIFS('Raw Data'!I:I,"NEW INDIA ASSURANCE",'Raw Data'!T:T,8)</f>
        <v>26</v>
      </c>
      <c r="J99" s="12">
        <f>COUNTIFS('Raw Data'!I:I,"NEW INDIA ASSURANCE",'Raw Data'!T:T,9)</f>
        <v>27</v>
      </c>
      <c r="K99" s="12">
        <f>COUNTIFS('Raw Data'!I:I,"NEW INDIA ASSURANCE",'Raw Data'!T:T,10)</f>
        <v>23</v>
      </c>
      <c r="L99" s="14">
        <f t="shared" si="129"/>
        <v>9.1954022988505741</v>
      </c>
      <c r="M99" s="14">
        <f t="shared" si="130"/>
        <v>33.333333333333329</v>
      </c>
      <c r="N99" s="14">
        <f t="shared" si="131"/>
        <v>57.47126436781609</v>
      </c>
      <c r="O99" s="15">
        <f t="shared" si="132"/>
        <v>48.275862068965516</v>
      </c>
      <c r="P99" s="12">
        <f t="shared" si="133"/>
        <v>87</v>
      </c>
      <c r="Q99" s="12">
        <f t="shared" si="134"/>
        <v>100</v>
      </c>
      <c r="R99" s="19">
        <v>43</v>
      </c>
      <c r="S99" s="14">
        <f t="shared" si="135"/>
        <v>55.172413793103438</v>
      </c>
      <c r="T99" s="12"/>
      <c r="U99" s="14"/>
      <c r="V99" s="12"/>
      <c r="W99" s="12"/>
      <c r="X99" s="12"/>
      <c r="Y99" s="12"/>
      <c r="Z99" s="14"/>
      <c r="AA99" s="12"/>
      <c r="AB99" s="12"/>
      <c r="AC99" s="12"/>
      <c r="AD99" s="12"/>
      <c r="AE99" s="14"/>
      <c r="AF99" s="12"/>
      <c r="AG99" s="12"/>
      <c r="AH99" s="12"/>
      <c r="AI99" s="12"/>
      <c r="AJ99" s="14"/>
      <c r="AK99" s="12"/>
      <c r="AL99" s="12"/>
      <c r="AM99" s="12"/>
      <c r="AN99" s="12"/>
      <c r="AO99" s="14"/>
      <c r="AP99" s="12"/>
      <c r="AQ99" s="12"/>
      <c r="AR99" s="12"/>
      <c r="AS99" s="12"/>
      <c r="AT99" s="14"/>
      <c r="AU99" s="12"/>
      <c r="AV99" s="12"/>
      <c r="AW99" s="12"/>
      <c r="AX99" s="12"/>
      <c r="AY99" s="14"/>
      <c r="AZ99" s="12"/>
      <c r="BA99" s="12"/>
      <c r="BB99" s="12"/>
      <c r="BC99" s="12"/>
      <c r="BD99" s="14"/>
      <c r="BE99" s="12"/>
      <c r="BF99" s="12"/>
      <c r="BG99" s="12"/>
      <c r="BH99" s="12"/>
      <c r="BI99" s="14"/>
    </row>
    <row r="100" spans="1:61" x14ac:dyDescent="0.35">
      <c r="A100" s="8" t="s">
        <v>209</v>
      </c>
      <c r="B100" s="12">
        <f>COUNTIFS('Raw Data'!I:I,"NIVA BUPA",'Raw Data'!T:T,1)</f>
        <v>0</v>
      </c>
      <c r="C100" s="12">
        <f>COUNTIFS('Raw Data'!I:I,"NIVA BUPA",'Raw Data'!T:T,2)</f>
        <v>0</v>
      </c>
      <c r="D100" s="12">
        <f>COUNTIFS('Raw Data'!I:I,"NIVA BUPA",'Raw Data'!T:T,3)</f>
        <v>0</v>
      </c>
      <c r="E100" s="12">
        <f>COUNTIFS('Raw Data'!I:I,"NIVA BUPA",'Raw Data'!T:T,4)</f>
        <v>0</v>
      </c>
      <c r="F100" s="12">
        <f>COUNTIFS('Raw Data'!I:I,"NIVA BUPA",'Raw Data'!T:T,5)</f>
        <v>1</v>
      </c>
      <c r="G100" s="12">
        <f>COUNTIFS('Raw Data'!I:I,"NIVA BUPA",'Raw Data'!T:T,6)</f>
        <v>5</v>
      </c>
      <c r="H100" s="12">
        <f>COUNTIFS('Raw Data'!I:I,"NIVA BUPA",'Raw Data'!T:T,7)</f>
        <v>1</v>
      </c>
      <c r="I100" s="12">
        <f>COUNTIFS('Raw Data'!I:I,"NIVA BUPA",'Raw Data'!T:T,8)</f>
        <v>22</v>
      </c>
      <c r="J100" s="12">
        <f>COUNTIFS('Raw Data'!I:I,"NIVA BUPA",'Raw Data'!T:T,9)</f>
        <v>34</v>
      </c>
      <c r="K100" s="12">
        <f>COUNTIFS('Raw Data'!I:I,"NIVA BUPA",'Raw Data'!T:T,10)</f>
        <v>25</v>
      </c>
      <c r="L100" s="14">
        <f t="shared" si="129"/>
        <v>6.8181818181818175</v>
      </c>
      <c r="M100" s="14">
        <f t="shared" si="130"/>
        <v>26.136363636363637</v>
      </c>
      <c r="N100" s="14">
        <f t="shared" si="131"/>
        <v>67.045454545454547</v>
      </c>
      <c r="O100" s="15">
        <f t="shared" si="132"/>
        <v>60.227272727272727</v>
      </c>
      <c r="P100" s="12">
        <f t="shared" si="133"/>
        <v>88</v>
      </c>
      <c r="Q100" s="12">
        <f t="shared" si="134"/>
        <v>100</v>
      </c>
      <c r="R100" s="19">
        <v>67</v>
      </c>
      <c r="S100" s="14">
        <f t="shared" si="135"/>
        <v>63.63636363636364</v>
      </c>
      <c r="T100" s="12"/>
      <c r="U100" s="14"/>
      <c r="V100" s="12"/>
      <c r="W100" s="12"/>
      <c r="X100" s="12"/>
      <c r="Y100" s="12"/>
      <c r="Z100" s="14"/>
      <c r="AA100" s="12"/>
      <c r="AB100" s="12"/>
      <c r="AC100" s="12"/>
      <c r="AD100" s="12"/>
      <c r="AE100" s="14"/>
      <c r="AF100" s="12"/>
      <c r="AG100" s="12"/>
      <c r="AH100" s="12"/>
      <c r="AI100" s="12"/>
      <c r="AJ100" s="14"/>
      <c r="AK100" s="12"/>
      <c r="AL100" s="12"/>
      <c r="AM100" s="12"/>
      <c r="AN100" s="12"/>
      <c r="AO100" s="14"/>
      <c r="AP100" s="12"/>
      <c r="AQ100" s="12"/>
      <c r="AR100" s="12"/>
      <c r="AS100" s="12"/>
      <c r="AT100" s="14"/>
      <c r="AU100" s="12"/>
      <c r="AV100" s="12"/>
      <c r="AW100" s="12"/>
      <c r="AX100" s="12"/>
      <c r="AY100" s="14"/>
      <c r="AZ100" s="12"/>
      <c r="BA100" s="12"/>
      <c r="BB100" s="12"/>
      <c r="BC100" s="12"/>
      <c r="BD100" s="14"/>
      <c r="BE100" s="12"/>
      <c r="BF100" s="12"/>
      <c r="BG100" s="12"/>
      <c r="BH100" s="12"/>
      <c r="BI100" s="14"/>
    </row>
    <row r="101" spans="1:61" x14ac:dyDescent="0.35">
      <c r="A101" s="8" t="s">
        <v>205</v>
      </c>
      <c r="B101" s="12">
        <f>COUNTIFS('Raw Data'!I:I,"STAR HEALTH",'Raw Data'!T:T,1)</f>
        <v>0</v>
      </c>
      <c r="C101" s="12">
        <f>COUNTIFS('Raw Data'!I:I,"STAR HEALTH",'Raw Data'!T:T,2)</f>
        <v>0</v>
      </c>
      <c r="D101" s="12">
        <f>COUNTIFS('Raw Data'!I:I,"STAR HEALTH",'Raw Data'!T:T,3)</f>
        <v>0</v>
      </c>
      <c r="E101" s="12">
        <f>COUNTIFS('Raw Data'!I:I,"STAR HEALTH",'Raw Data'!T:T,4)</f>
        <v>1</v>
      </c>
      <c r="F101" s="12">
        <f>COUNTIFS('Raw Data'!I:I,"STAR HEALTH",'Raw Data'!T:T,5)</f>
        <v>1</v>
      </c>
      <c r="G101" s="12">
        <f>COUNTIFS('Raw Data'!I:I,"STAR HEALTH",'Raw Data'!T:T,6)</f>
        <v>3</v>
      </c>
      <c r="H101" s="12">
        <f>COUNTIFS('Raw Data'!I:I,"STAR HEALTH",'Raw Data'!T:T,7)</f>
        <v>2</v>
      </c>
      <c r="I101" s="12">
        <f>COUNTIFS('Raw Data'!I:I,"STAR HEALTH",'Raw Data'!T:T,8)</f>
        <v>19</v>
      </c>
      <c r="J101" s="12">
        <f>COUNTIFS('Raw Data'!I:I,"STAR HEALTH",'Raw Data'!T:T,9)</f>
        <v>47</v>
      </c>
      <c r="K101" s="12">
        <f>COUNTIFS('Raw Data'!I:I,"STAR HEALTH",'Raw Data'!T:T,10)</f>
        <v>22</v>
      </c>
      <c r="L101" s="14">
        <f t="shared" si="129"/>
        <v>5.2631578947368416</v>
      </c>
      <c r="M101" s="14">
        <f t="shared" si="130"/>
        <v>22.105263157894736</v>
      </c>
      <c r="N101" s="14">
        <f t="shared" si="131"/>
        <v>72.631578947368425</v>
      </c>
      <c r="O101" s="15">
        <f t="shared" si="132"/>
        <v>67.368421052631589</v>
      </c>
      <c r="P101" s="12">
        <f t="shared" si="133"/>
        <v>95</v>
      </c>
      <c r="Q101" s="12">
        <f t="shared" si="134"/>
        <v>100</v>
      </c>
      <c r="R101" s="19">
        <v>72</v>
      </c>
      <c r="S101" s="14">
        <f t="shared" si="135"/>
        <v>70.526315789473685</v>
      </c>
      <c r="T101" s="12"/>
      <c r="U101" s="14"/>
      <c r="V101" s="12"/>
      <c r="W101" s="12"/>
      <c r="X101" s="12"/>
      <c r="Y101" s="12"/>
      <c r="Z101" s="14"/>
      <c r="AA101" s="12"/>
      <c r="AB101" s="12"/>
      <c r="AC101" s="12"/>
      <c r="AD101" s="12"/>
      <c r="AE101" s="14"/>
      <c r="AF101" s="12"/>
      <c r="AG101" s="12"/>
      <c r="AH101" s="12"/>
      <c r="AI101" s="12"/>
      <c r="AJ101" s="14"/>
      <c r="AK101" s="12"/>
      <c r="AL101" s="12"/>
      <c r="AM101" s="12"/>
      <c r="AN101" s="12"/>
      <c r="AO101" s="14"/>
      <c r="AP101" s="12"/>
      <c r="AQ101" s="12"/>
      <c r="AR101" s="12"/>
      <c r="AS101" s="12"/>
      <c r="AT101" s="14"/>
      <c r="AU101" s="12"/>
      <c r="AV101" s="12"/>
      <c r="AW101" s="12"/>
      <c r="AX101" s="12"/>
      <c r="AY101" s="14"/>
      <c r="AZ101" s="12"/>
      <c r="BA101" s="12"/>
      <c r="BB101" s="12"/>
      <c r="BC101" s="12"/>
      <c r="BD101" s="14"/>
      <c r="BE101" s="12"/>
      <c r="BF101" s="12"/>
      <c r="BG101" s="12"/>
      <c r="BH101" s="12"/>
      <c r="BI101" s="14"/>
    </row>
    <row r="102" spans="1:61" x14ac:dyDescent="0.35">
      <c r="A102" s="8"/>
      <c r="F102" s="14"/>
      <c r="K102" s="14"/>
      <c r="L102" s="12"/>
      <c r="M102" s="12"/>
      <c r="N102" s="12"/>
      <c r="O102" s="18"/>
      <c r="P102" s="14"/>
      <c r="R102" s="12"/>
      <c r="S102" s="12"/>
      <c r="T102" s="12"/>
      <c r="U102" s="14"/>
      <c r="V102" s="12"/>
      <c r="W102" s="12"/>
      <c r="X102" s="12"/>
      <c r="Y102" s="12"/>
      <c r="Z102" s="14"/>
      <c r="AA102" s="12"/>
      <c r="AB102" s="12"/>
      <c r="AC102" s="12"/>
      <c r="AD102" s="12"/>
      <c r="AE102" s="14"/>
      <c r="AF102" s="12"/>
      <c r="AG102" s="12"/>
      <c r="AH102" s="12"/>
      <c r="AI102" s="12"/>
      <c r="AJ102" s="14"/>
      <c r="AK102" s="12"/>
      <c r="AL102" s="12"/>
      <c r="AM102" s="12"/>
      <c r="AN102" s="12"/>
      <c r="AO102" s="14"/>
      <c r="AP102" s="12"/>
      <c r="AQ102" s="12"/>
      <c r="AR102" s="12"/>
      <c r="AS102" s="12"/>
      <c r="AT102" s="14"/>
      <c r="AU102" s="12"/>
      <c r="AV102" s="12"/>
      <c r="AW102" s="12"/>
      <c r="AX102" s="12"/>
      <c r="AY102" s="14"/>
      <c r="AZ102" s="12"/>
      <c r="BA102" s="12"/>
      <c r="BB102" s="12"/>
      <c r="BC102" s="12"/>
      <c r="BD102" s="14"/>
      <c r="BE102" s="12"/>
      <c r="BF102" s="12"/>
      <c r="BG102" s="12"/>
      <c r="BH102" s="12"/>
      <c r="BI102" s="14"/>
    </row>
    <row r="103" spans="1:61" x14ac:dyDescent="0.35">
      <c r="A103" s="8"/>
      <c r="F103" s="14"/>
      <c r="K103" s="14"/>
      <c r="L103" s="12"/>
      <c r="M103" s="12"/>
      <c r="N103" s="12"/>
      <c r="O103" s="18"/>
      <c r="P103" s="14"/>
      <c r="R103" s="12"/>
      <c r="S103" s="12"/>
      <c r="T103" s="12"/>
      <c r="U103" s="14"/>
      <c r="V103" s="12"/>
      <c r="W103" s="12"/>
      <c r="X103" s="12"/>
      <c r="Y103" s="12"/>
      <c r="Z103" s="14"/>
      <c r="AA103" s="12"/>
      <c r="AB103" s="12"/>
      <c r="AC103" s="12"/>
      <c r="AD103" s="12"/>
      <c r="AE103" s="14"/>
      <c r="AF103" s="12"/>
      <c r="AG103" s="12"/>
      <c r="AH103" s="12"/>
      <c r="AI103" s="12"/>
      <c r="AJ103" s="14"/>
      <c r="AK103" s="12"/>
      <c r="AL103" s="12"/>
      <c r="AM103" s="12"/>
      <c r="AN103" s="12"/>
      <c r="AO103" s="14"/>
      <c r="AP103" s="12"/>
      <c r="AQ103" s="12"/>
      <c r="AR103" s="12"/>
      <c r="AS103" s="12"/>
      <c r="AT103" s="14"/>
      <c r="AU103" s="12"/>
      <c r="AV103" s="12"/>
      <c r="AW103" s="12"/>
      <c r="AX103" s="12"/>
      <c r="AY103" s="14"/>
      <c r="AZ103" s="12"/>
      <c r="BA103" s="12"/>
      <c r="BB103" s="12"/>
      <c r="BC103" s="12"/>
      <c r="BD103" s="14"/>
      <c r="BE103" s="12"/>
      <c r="BF103" s="12"/>
      <c r="BG103" s="12"/>
      <c r="BH103" s="12"/>
      <c r="BI103" s="14"/>
    </row>
    <row r="104" spans="1:61" x14ac:dyDescent="0.35">
      <c r="A104" s="8" t="s">
        <v>236</v>
      </c>
      <c r="B104" s="25"/>
      <c r="C104" s="25"/>
      <c r="S104" s="12"/>
      <c r="T104" s="12"/>
      <c r="U104" s="14"/>
      <c r="V104" s="12"/>
      <c r="W104" s="12"/>
      <c r="X104" s="12"/>
      <c r="Y104" s="12"/>
      <c r="Z104" s="14"/>
      <c r="AA104" s="12"/>
      <c r="AB104" s="12"/>
      <c r="AC104" s="12"/>
      <c r="AD104" s="12"/>
      <c r="AE104" s="14"/>
      <c r="AF104" s="12"/>
      <c r="AG104" s="12"/>
      <c r="AH104" s="12"/>
      <c r="AI104" s="12"/>
      <c r="AJ104" s="14"/>
      <c r="AK104" s="12"/>
      <c r="AL104" s="12"/>
      <c r="AM104" s="12"/>
      <c r="AN104" s="12"/>
      <c r="AO104" s="14"/>
      <c r="AP104" s="12"/>
      <c r="AQ104" s="12"/>
      <c r="AR104" s="12"/>
      <c r="AS104" s="12"/>
      <c r="AT104" s="14"/>
      <c r="AU104" s="12"/>
      <c r="AV104" s="12"/>
      <c r="AW104" s="12"/>
      <c r="AX104" s="12"/>
      <c r="AY104" s="14"/>
      <c r="AZ104" s="12"/>
      <c r="BA104" s="12"/>
      <c r="BB104" s="12"/>
      <c r="BC104" s="12"/>
      <c r="BD104" s="14"/>
      <c r="BE104" s="12"/>
      <c r="BF104" s="12"/>
      <c r="BG104" s="12"/>
      <c r="BH104" s="12"/>
      <c r="BI104" s="14"/>
    </row>
    <row r="105" spans="1:61" x14ac:dyDescent="0.35">
      <c r="R105" s="19" t="s">
        <v>231</v>
      </c>
      <c r="S105" s="12" t="s">
        <v>232</v>
      </c>
      <c r="T105" s="12"/>
      <c r="U105" s="14"/>
      <c r="V105" s="12"/>
      <c r="W105" s="12"/>
      <c r="X105" s="12"/>
      <c r="Y105" s="12"/>
      <c r="Z105" s="14"/>
      <c r="AA105" s="12"/>
      <c r="AB105" s="12"/>
      <c r="AC105" s="12"/>
      <c r="AD105" s="12"/>
      <c r="AE105" s="14"/>
      <c r="AF105" s="12"/>
      <c r="AG105" s="12"/>
      <c r="AH105" s="12"/>
      <c r="AI105" s="12"/>
      <c r="AJ105" s="14"/>
      <c r="AK105" s="12"/>
      <c r="AL105" s="12"/>
      <c r="AM105" s="12"/>
      <c r="AN105" s="12"/>
      <c r="AO105" s="14"/>
      <c r="AP105" s="12"/>
      <c r="AQ105" s="12"/>
      <c r="AR105" s="12"/>
      <c r="AS105" s="12"/>
      <c r="AT105" s="14"/>
      <c r="AU105" s="12"/>
      <c r="AV105" s="12"/>
      <c r="AW105" s="12"/>
      <c r="AX105" s="12"/>
      <c r="AY105" s="14"/>
      <c r="AZ105" s="12"/>
      <c r="BA105" s="12"/>
      <c r="BB105" s="12"/>
      <c r="BC105" s="12"/>
      <c r="BD105" s="14"/>
      <c r="BE105" s="12"/>
      <c r="BF105" s="12"/>
      <c r="BG105" s="12"/>
      <c r="BH105" s="12"/>
      <c r="BI105" s="14"/>
    </row>
    <row r="106" spans="1:61" x14ac:dyDescent="0.35">
      <c r="A106" s="13"/>
      <c r="B106" s="13">
        <v>1</v>
      </c>
      <c r="C106" s="13">
        <v>2</v>
      </c>
      <c r="D106" s="13">
        <v>3</v>
      </c>
      <c r="E106" s="13">
        <v>4</v>
      </c>
      <c r="F106" s="13">
        <v>5</v>
      </c>
      <c r="G106" s="13">
        <v>6</v>
      </c>
      <c r="H106" s="13">
        <v>7</v>
      </c>
      <c r="I106" s="13">
        <v>8</v>
      </c>
      <c r="J106" s="13">
        <v>9</v>
      </c>
      <c r="K106" s="13">
        <v>10</v>
      </c>
      <c r="L106" s="12" t="s">
        <v>210</v>
      </c>
      <c r="M106" s="12" t="s">
        <v>211</v>
      </c>
      <c r="N106" s="12" t="s">
        <v>212</v>
      </c>
      <c r="O106" s="12" t="s">
        <v>213</v>
      </c>
      <c r="P106" s="12"/>
      <c r="R106" s="19"/>
      <c r="S106" s="12"/>
      <c r="T106" s="12"/>
      <c r="U106" s="14"/>
      <c r="V106" s="12"/>
      <c r="W106" s="12"/>
      <c r="X106" s="12"/>
      <c r="Y106" s="12"/>
      <c r="Z106" s="14"/>
      <c r="AA106" s="12"/>
      <c r="AB106" s="12"/>
      <c r="AC106" s="12"/>
      <c r="AD106" s="12"/>
      <c r="AE106" s="14"/>
      <c r="AF106" s="12"/>
      <c r="AG106" s="12"/>
      <c r="AH106" s="12"/>
      <c r="AI106" s="12"/>
      <c r="AJ106" s="14"/>
      <c r="AK106" s="12"/>
      <c r="AL106" s="12"/>
      <c r="AM106" s="12"/>
      <c r="AN106" s="12"/>
      <c r="AO106" s="14"/>
      <c r="AP106" s="12"/>
      <c r="AQ106" s="12"/>
      <c r="AR106" s="12"/>
      <c r="AS106" s="12"/>
      <c r="AT106" s="14"/>
      <c r="AU106" s="12"/>
      <c r="AV106" s="12"/>
      <c r="AW106" s="12"/>
      <c r="AX106" s="12"/>
      <c r="AY106" s="14"/>
      <c r="AZ106" s="12"/>
      <c r="BA106" s="12"/>
      <c r="BB106" s="12"/>
      <c r="BC106" s="12"/>
      <c r="BD106" s="14"/>
      <c r="BE106" s="12"/>
      <c r="BF106" s="12"/>
      <c r="BG106" s="12"/>
      <c r="BH106" s="12"/>
      <c r="BI106" s="14"/>
    </row>
    <row r="107" spans="1:61" x14ac:dyDescent="0.35">
      <c r="A107" s="8" t="s">
        <v>206</v>
      </c>
      <c r="B107" s="12">
        <f>COUNTIFS('Raw Data'!I:I,"ADITYA BIRLA HEALTH",'Raw Data'!U:U,1)</f>
        <v>0</v>
      </c>
      <c r="C107" s="12">
        <f>COUNTIFS('Raw Data'!I:I,"ADITYA BIRLA HEALTH",'Raw Data'!U:U,2)</f>
        <v>0</v>
      </c>
      <c r="D107" s="12">
        <f>COUNTIFS('Raw Data'!I:I,"ADITYA BIRLA HEALTH",'Raw Data'!U:U,3)</f>
        <v>2</v>
      </c>
      <c r="E107" s="12">
        <f>COUNTIFS('Raw Data'!I:I,"ADITYA BIRLA HEALTH",'Raw Data'!U:U,4)</f>
        <v>1</v>
      </c>
      <c r="F107" s="12">
        <f>COUNTIFS('Raw Data'!I:I,"ADITYA BIRLA HEALTH",'Raw Data'!U:U,5)</f>
        <v>2</v>
      </c>
      <c r="G107" s="12">
        <f>COUNTIFS('Raw Data'!I:I,"ADITYA BIRLA HEALTH",'Raw Data'!U:U,6)</f>
        <v>3</v>
      </c>
      <c r="H107" s="12">
        <f>COUNTIFS('Raw Data'!I:I,"ADITYA BIRLA HEALTH",'Raw Data'!U:U,7)</f>
        <v>7</v>
      </c>
      <c r="I107" s="12">
        <f>COUNTIFS('Raw Data'!I:I,"ADITYA BIRLA HEALTH",'Raw Data'!U:U,8)</f>
        <v>13</v>
      </c>
      <c r="J107" s="12">
        <f>COUNTIFS('Raw Data'!I:I,"ADITYA BIRLA HEALTH",'Raw Data'!U:U,9)</f>
        <v>42</v>
      </c>
      <c r="K107" s="12">
        <f>COUNTIFS('Raw Data'!I:I,"ADITYA BIRLA HEALTH",'Raw Data'!U:U,10)</f>
        <v>21</v>
      </c>
      <c r="L107" s="14">
        <f>SUM(B107:G107)/P107*100</f>
        <v>8.791208791208792</v>
      </c>
      <c r="M107" s="14">
        <f>SUM(H107:I107)/P107*100</f>
        <v>21.978021978021978</v>
      </c>
      <c r="N107" s="14">
        <f>SUM(J107:K107)/P107*100</f>
        <v>69.230769230769226</v>
      </c>
      <c r="O107" s="15">
        <f>N107-L107</f>
        <v>60.439560439560438</v>
      </c>
      <c r="P107" s="12">
        <f>SUM(B107:K107)</f>
        <v>91</v>
      </c>
      <c r="Q107" s="12">
        <f>SUM(L107:N107)</f>
        <v>100</v>
      </c>
      <c r="R107" s="19">
        <v>49</v>
      </c>
      <c r="S107" s="14">
        <f>O29</f>
        <v>45.054945054945051</v>
      </c>
      <c r="T107" s="12"/>
      <c r="U107" s="14"/>
      <c r="V107" s="12"/>
      <c r="W107" s="12"/>
      <c r="X107" s="12"/>
      <c r="Y107" s="12"/>
      <c r="Z107" s="14"/>
      <c r="AA107" s="12"/>
      <c r="AB107" s="12"/>
      <c r="AC107" s="12"/>
      <c r="AD107" s="12"/>
      <c r="AE107" s="14"/>
      <c r="AF107" s="12"/>
      <c r="AG107" s="12"/>
      <c r="AH107" s="12"/>
      <c r="AI107" s="12"/>
      <c r="AJ107" s="14"/>
      <c r="AK107" s="12"/>
      <c r="AL107" s="12"/>
      <c r="AM107" s="12"/>
      <c r="AN107" s="12"/>
      <c r="AO107" s="14"/>
      <c r="AP107" s="12"/>
      <c r="AQ107" s="12"/>
      <c r="AR107" s="12"/>
      <c r="AS107" s="12"/>
      <c r="AT107" s="14"/>
      <c r="AU107" s="12"/>
      <c r="AV107" s="12"/>
      <c r="AW107" s="12"/>
      <c r="AX107" s="12"/>
      <c r="AY107" s="14"/>
      <c r="AZ107" s="12"/>
      <c r="BA107" s="12"/>
      <c r="BB107" s="12"/>
      <c r="BC107" s="12"/>
      <c r="BD107" s="14"/>
      <c r="BE107" s="12"/>
      <c r="BF107" s="12"/>
      <c r="BG107" s="12"/>
      <c r="BH107" s="12"/>
      <c r="BI107" s="14"/>
    </row>
    <row r="108" spans="1:61" x14ac:dyDescent="0.35">
      <c r="A108" s="8" t="s">
        <v>203</v>
      </c>
      <c r="B108" s="12">
        <f>COUNTIFS('Raw Data'!I:I,"BAGIC",'Raw Data'!U:U,1)</f>
        <v>0</v>
      </c>
      <c r="C108" s="12">
        <f>COUNTIFS('Raw Data'!I:I,"BAGIC",'Raw Data'!U:U,2)</f>
        <v>0</v>
      </c>
      <c r="D108" s="12">
        <f>COUNTIFS('Raw Data'!I:I,"BAGIC",'Raw Data'!U:U,3)</f>
        <v>0</v>
      </c>
      <c r="E108" s="12">
        <f>COUNTIFS('Raw Data'!I:I,"BAGIC",'Raw Data'!U:U,4)</f>
        <v>0</v>
      </c>
      <c r="F108" s="12">
        <f>COUNTIFS('Raw Data'!I:I,"BAGIC",'Raw Data'!U:U,5)</f>
        <v>4</v>
      </c>
      <c r="G108" s="12">
        <f>COUNTIFS('Raw Data'!I:I,"BAGIC",'Raw Data'!U:U,6)</f>
        <v>0</v>
      </c>
      <c r="H108" s="12">
        <f>COUNTIFS('Raw Data'!I:I,"BAGIC",'Raw Data'!U:U,7)</f>
        <v>4</v>
      </c>
      <c r="I108" s="12">
        <f>COUNTIFS('Raw Data'!I:I,"BAGIC",'Raw Data'!U:U,8)</f>
        <v>6</v>
      </c>
      <c r="J108" s="12">
        <f>COUNTIFS('Raw Data'!I:I,"BAGIC",'Raw Data'!U:U,9)</f>
        <v>34</v>
      </c>
      <c r="K108" s="12">
        <f>COUNTIFS('Raw Data'!I:I,"BAGIC",'Raw Data'!U:U,10)</f>
        <v>39</v>
      </c>
      <c r="L108" s="14">
        <f t="shared" ref="L108:L114" si="136">SUM(B108:G108)/P108*100</f>
        <v>4.5977011494252871</v>
      </c>
      <c r="M108" s="14">
        <f t="shared" ref="M108:M114" si="137">SUM(H108:I108)/P108*100</f>
        <v>11.494252873563218</v>
      </c>
      <c r="N108" s="14">
        <f t="shared" ref="N108:N114" si="138">SUM(J108:K108)/P108*100</f>
        <v>83.908045977011497</v>
      </c>
      <c r="O108" s="15">
        <f t="shared" ref="O108:O114" si="139">N108-L108</f>
        <v>79.310344827586206</v>
      </c>
      <c r="P108" s="12">
        <f t="shared" ref="P108:P114" si="140">SUM(B108:K108)</f>
        <v>87</v>
      </c>
      <c r="Q108" s="12">
        <f t="shared" ref="Q108:Q114" si="141">SUM(L108:N108)</f>
        <v>100</v>
      </c>
      <c r="R108" s="19">
        <v>77</v>
      </c>
      <c r="S108" s="14">
        <f t="shared" ref="S108:S114" si="142">O30</f>
        <v>74.712643678160916</v>
      </c>
      <c r="T108" s="12"/>
      <c r="U108" s="14"/>
      <c r="V108" s="12"/>
      <c r="W108" s="12"/>
      <c r="X108" s="12"/>
      <c r="Y108" s="12"/>
      <c r="Z108" s="14"/>
      <c r="AA108" s="12"/>
      <c r="AB108" s="12"/>
      <c r="AC108" s="12"/>
      <c r="AD108" s="12"/>
      <c r="AE108" s="14"/>
      <c r="AF108" s="12"/>
      <c r="AG108" s="12"/>
      <c r="AH108" s="12"/>
      <c r="AI108" s="12"/>
      <c r="AJ108" s="14"/>
      <c r="AK108" s="12"/>
      <c r="AL108" s="12"/>
      <c r="AM108" s="12"/>
      <c r="AN108" s="12"/>
      <c r="AO108" s="14"/>
      <c r="AP108" s="12"/>
      <c r="AQ108" s="12"/>
      <c r="AR108" s="12"/>
      <c r="AS108" s="12"/>
      <c r="AT108" s="14"/>
      <c r="AU108" s="12"/>
      <c r="AV108" s="12"/>
      <c r="AW108" s="12"/>
      <c r="AX108" s="12"/>
      <c r="AY108" s="14"/>
      <c r="AZ108" s="12"/>
      <c r="BA108" s="12"/>
      <c r="BB108" s="12"/>
      <c r="BC108" s="12"/>
      <c r="BD108" s="14"/>
      <c r="BE108" s="12"/>
      <c r="BF108" s="12"/>
      <c r="BG108" s="12"/>
      <c r="BH108" s="12"/>
      <c r="BI108" s="14"/>
    </row>
    <row r="109" spans="1:61" x14ac:dyDescent="0.35">
      <c r="A109" s="8" t="s">
        <v>207</v>
      </c>
      <c r="B109" s="12">
        <f>COUNTIFS('Raw Data'!I:I,"CARE HEALTH",'Raw Data'!U:U,1)</f>
        <v>0</v>
      </c>
      <c r="C109" s="12">
        <f>COUNTIFS('Raw Data'!I:I,"CARE HEALTH",'Raw Data'!U:U,2)</f>
        <v>1</v>
      </c>
      <c r="D109" s="12">
        <f>COUNTIFS('Raw Data'!I:I,"CARE HEALTH",'Raw Data'!U:U,3)</f>
        <v>0</v>
      </c>
      <c r="E109" s="12">
        <f>COUNTIFS('Raw Data'!I:I,"CARE HEALTH",'Raw Data'!U:U,4)</f>
        <v>2</v>
      </c>
      <c r="F109" s="12">
        <f>COUNTIFS('Raw Data'!I:I,"CARE HEALTH",'Raw Data'!U:U,5)</f>
        <v>6</v>
      </c>
      <c r="G109" s="12">
        <f>COUNTIFS('Raw Data'!I:I,"CARE HEALTH",'Raw Data'!U:U,6)</f>
        <v>5</v>
      </c>
      <c r="H109" s="12">
        <f>COUNTIFS('Raw Data'!I:I,"CARE HEALTH",'Raw Data'!U:U,7)</f>
        <v>6</v>
      </c>
      <c r="I109" s="12">
        <f>COUNTIFS('Raw Data'!I:I,"CARE HEALTH",'Raw Data'!U:U,8)</f>
        <v>13</v>
      </c>
      <c r="J109" s="12">
        <f>COUNTIFS('Raw Data'!I:I,"CARE HEALTH",'Raw Data'!U:U,9)</f>
        <v>30</v>
      </c>
      <c r="K109" s="12">
        <f>COUNTIFS('Raw Data'!I:I,"CARE HEALTH",'Raw Data'!U:U,10)</f>
        <v>17</v>
      </c>
      <c r="L109" s="14">
        <f t="shared" si="136"/>
        <v>17.5</v>
      </c>
      <c r="M109" s="14">
        <f t="shared" si="137"/>
        <v>23.75</v>
      </c>
      <c r="N109" s="14">
        <f t="shared" si="138"/>
        <v>58.75</v>
      </c>
      <c r="O109" s="15">
        <f t="shared" si="139"/>
        <v>41.25</v>
      </c>
      <c r="P109" s="12">
        <f t="shared" si="140"/>
        <v>80</v>
      </c>
      <c r="Q109" s="12">
        <f t="shared" si="141"/>
        <v>100</v>
      </c>
      <c r="R109" s="19">
        <v>43</v>
      </c>
      <c r="S109" s="14">
        <f t="shared" si="142"/>
        <v>37.500000000000007</v>
      </c>
      <c r="T109" s="12"/>
      <c r="U109" s="14"/>
      <c r="V109" s="12"/>
      <c r="W109" s="12"/>
      <c r="X109" s="12"/>
      <c r="Y109" s="12"/>
      <c r="Z109" s="14"/>
      <c r="AA109" s="12"/>
      <c r="AB109" s="12"/>
      <c r="AC109" s="12"/>
      <c r="AD109" s="12"/>
      <c r="AE109" s="14"/>
      <c r="AF109" s="12"/>
      <c r="AG109" s="12"/>
      <c r="AH109" s="12"/>
      <c r="AI109" s="12"/>
      <c r="AJ109" s="14"/>
      <c r="AK109" s="12"/>
      <c r="AL109" s="12"/>
      <c r="AM109" s="12"/>
      <c r="AN109" s="12"/>
      <c r="AO109" s="14"/>
      <c r="AP109" s="12"/>
      <c r="AQ109" s="12"/>
      <c r="AR109" s="12"/>
      <c r="AS109" s="12"/>
      <c r="AT109" s="14"/>
      <c r="AU109" s="12"/>
      <c r="AV109" s="12"/>
      <c r="AW109" s="12"/>
      <c r="AX109" s="12"/>
      <c r="AY109" s="14"/>
      <c r="AZ109" s="12"/>
      <c r="BA109" s="12"/>
      <c r="BB109" s="12"/>
      <c r="BC109" s="12"/>
      <c r="BD109" s="14"/>
      <c r="BE109" s="12"/>
      <c r="BF109" s="12"/>
      <c r="BG109" s="12"/>
      <c r="BH109" s="12"/>
      <c r="BI109" s="14"/>
    </row>
    <row r="110" spans="1:61" x14ac:dyDescent="0.35">
      <c r="A110" s="8" t="s">
        <v>201</v>
      </c>
      <c r="B110" s="12">
        <f>COUNTIFS('Raw Data'!I:I,"HDFC ERGO",'Raw Data'!U:U,1)</f>
        <v>0</v>
      </c>
      <c r="C110" s="12">
        <f>COUNTIFS('Raw Data'!I:I,"HDFC ERGO",'Raw Data'!U:U,2)</f>
        <v>0</v>
      </c>
      <c r="D110" s="12">
        <f>COUNTIFS('Raw Data'!I:I,"HDFC ERGO",'Raw Data'!U:U,3)</f>
        <v>0</v>
      </c>
      <c r="E110" s="12">
        <f>COUNTIFS('Raw Data'!I:I,"HDFC ERGO",'Raw Data'!U:U,4)</f>
        <v>5</v>
      </c>
      <c r="F110" s="12">
        <f>COUNTIFS('Raw Data'!I:I,"HDFC ERGO",'Raw Data'!U:U,5)</f>
        <v>3</v>
      </c>
      <c r="G110" s="12">
        <f>COUNTIFS('Raw Data'!I:I,"HDFC ERGO",'Raw Data'!U:U,6)</f>
        <v>7</v>
      </c>
      <c r="H110" s="12">
        <f>COUNTIFS('Raw Data'!I:I,"HDFC ERGO",'Raw Data'!U:U,7)</f>
        <v>5</v>
      </c>
      <c r="I110" s="12">
        <f>COUNTIFS('Raw Data'!I:I,"HDFC ERGO",'Raw Data'!U:U,8)</f>
        <v>7</v>
      </c>
      <c r="J110" s="12">
        <f>COUNTIFS('Raw Data'!I:I,"HDFC ERGO",'Raw Data'!U:U,9)</f>
        <v>25</v>
      </c>
      <c r="K110" s="12">
        <f>COUNTIFS('Raw Data'!I:I,"HDFC ERGO",'Raw Data'!U:U,10)</f>
        <v>28</v>
      </c>
      <c r="L110" s="14">
        <f t="shared" si="136"/>
        <v>18.75</v>
      </c>
      <c r="M110" s="14">
        <f t="shared" si="137"/>
        <v>15</v>
      </c>
      <c r="N110" s="14">
        <f t="shared" si="138"/>
        <v>66.25</v>
      </c>
      <c r="O110" s="15">
        <f t="shared" si="139"/>
        <v>47.5</v>
      </c>
      <c r="P110" s="12">
        <f t="shared" si="140"/>
        <v>80</v>
      </c>
      <c r="Q110" s="12">
        <f t="shared" si="141"/>
        <v>100</v>
      </c>
      <c r="R110" s="19">
        <v>58</v>
      </c>
      <c r="S110" s="14">
        <f t="shared" si="142"/>
        <v>55</v>
      </c>
      <c r="T110" s="12"/>
      <c r="U110" s="14"/>
      <c r="V110" s="12"/>
      <c r="W110" s="12"/>
      <c r="X110" s="12"/>
      <c r="Y110" s="12"/>
      <c r="Z110" s="14"/>
      <c r="AA110" s="12"/>
      <c r="AB110" s="12"/>
      <c r="AC110" s="12"/>
      <c r="AD110" s="12"/>
      <c r="AE110" s="14"/>
      <c r="AF110" s="12"/>
      <c r="AG110" s="12"/>
      <c r="AH110" s="12"/>
      <c r="AI110" s="12"/>
      <c r="AJ110" s="14"/>
      <c r="AK110" s="12"/>
      <c r="AL110" s="12"/>
      <c r="AM110" s="12"/>
      <c r="AN110" s="12"/>
      <c r="AO110" s="14"/>
      <c r="AP110" s="12"/>
      <c r="AQ110" s="12"/>
      <c r="AR110" s="12"/>
      <c r="AS110" s="12"/>
      <c r="AT110" s="14"/>
      <c r="AU110" s="12"/>
      <c r="AV110" s="12"/>
      <c r="AW110" s="12"/>
      <c r="AX110" s="12"/>
      <c r="AY110" s="14"/>
      <c r="AZ110" s="12"/>
      <c r="BA110" s="12"/>
      <c r="BB110" s="12"/>
      <c r="BC110" s="12"/>
      <c r="BD110" s="14"/>
      <c r="BE110" s="12"/>
      <c r="BF110" s="12"/>
      <c r="BG110" s="12"/>
      <c r="BH110" s="12"/>
      <c r="BI110" s="14"/>
    </row>
    <row r="111" spans="1:61" x14ac:dyDescent="0.35">
      <c r="A111" s="8" t="s">
        <v>197</v>
      </c>
      <c r="B111" s="12">
        <f>COUNTIFS('Raw Data'!I:I,"ICICI LOMBARD",'Raw Data'!U:U,1)</f>
        <v>0</v>
      </c>
      <c r="C111" s="12">
        <f>COUNTIFS('Raw Data'!I:I,"ICICI LOMBARD",'Raw Data'!U:U,2)</f>
        <v>0</v>
      </c>
      <c r="D111" s="12">
        <f>COUNTIFS('Raw Data'!I:I,"ICICI LOMBARD",'Raw Data'!U:U,3)</f>
        <v>0</v>
      </c>
      <c r="E111" s="12">
        <f>COUNTIFS('Raw Data'!I:I,"ICICI LOMBARD",'Raw Data'!U:U,4)</f>
        <v>3</v>
      </c>
      <c r="F111" s="12">
        <f>COUNTIFS('Raw Data'!I:I,"ICICI LOMBARD",'Raw Data'!U:U,5)</f>
        <v>7</v>
      </c>
      <c r="G111" s="12">
        <f>COUNTIFS('Raw Data'!I:I,"ICICI LOMBARD",'Raw Data'!U:U,6)</f>
        <v>3</v>
      </c>
      <c r="H111" s="12">
        <f>COUNTIFS('Raw Data'!I:I,"ICICI LOMBARD",'Raw Data'!U:U,7)</f>
        <v>1</v>
      </c>
      <c r="I111" s="12">
        <f>COUNTIFS('Raw Data'!I:I,"ICICI LOMBARD",'Raw Data'!U:U,8)</f>
        <v>7</v>
      </c>
      <c r="J111" s="12">
        <f>COUNTIFS('Raw Data'!I:I,"ICICI LOMBARD",'Raw Data'!U:U,9)</f>
        <v>34</v>
      </c>
      <c r="K111" s="12">
        <f>COUNTIFS('Raw Data'!I:I,"ICICI LOMBARD",'Raw Data'!U:U,10)</f>
        <v>26</v>
      </c>
      <c r="L111" s="14">
        <f t="shared" si="136"/>
        <v>16.049382716049383</v>
      </c>
      <c r="M111" s="14">
        <f t="shared" si="137"/>
        <v>9.8765432098765427</v>
      </c>
      <c r="N111" s="14">
        <f t="shared" si="138"/>
        <v>74.074074074074076</v>
      </c>
      <c r="O111" s="15">
        <f t="shared" si="139"/>
        <v>58.024691358024697</v>
      </c>
      <c r="P111" s="12">
        <f t="shared" si="140"/>
        <v>81</v>
      </c>
      <c r="Q111" s="12">
        <f t="shared" si="141"/>
        <v>100</v>
      </c>
      <c r="R111" s="19">
        <v>55</v>
      </c>
      <c r="S111" s="14">
        <f t="shared" si="142"/>
        <v>60.493827160493822</v>
      </c>
      <c r="T111" s="12"/>
      <c r="U111" s="14"/>
      <c r="V111" s="12"/>
      <c r="W111" s="12"/>
      <c r="X111" s="12"/>
      <c r="Y111" s="12"/>
      <c r="Z111" s="14"/>
      <c r="AA111" s="12"/>
      <c r="AB111" s="12"/>
      <c r="AC111" s="12"/>
      <c r="AD111" s="12"/>
      <c r="AE111" s="14"/>
      <c r="AF111" s="12"/>
      <c r="AG111" s="12"/>
      <c r="AH111" s="12"/>
      <c r="AI111" s="12"/>
      <c r="AJ111" s="14"/>
      <c r="AK111" s="12"/>
      <c r="AL111" s="12"/>
      <c r="AM111" s="12"/>
      <c r="AN111" s="12"/>
      <c r="AO111" s="14"/>
      <c r="AP111" s="12"/>
      <c r="AQ111" s="12"/>
      <c r="AR111" s="12"/>
      <c r="AS111" s="12"/>
      <c r="AT111" s="14"/>
      <c r="AU111" s="12"/>
      <c r="AV111" s="12"/>
      <c r="AW111" s="12"/>
      <c r="AX111" s="12"/>
      <c r="AY111" s="14"/>
      <c r="AZ111" s="12"/>
      <c r="BA111" s="12"/>
      <c r="BB111" s="12"/>
      <c r="BC111" s="12"/>
      <c r="BD111" s="14"/>
      <c r="BE111" s="12"/>
      <c r="BF111" s="12"/>
      <c r="BG111" s="12"/>
      <c r="BH111" s="12"/>
      <c r="BI111" s="14"/>
    </row>
    <row r="112" spans="1:61" x14ac:dyDescent="0.35">
      <c r="A112" s="8" t="s">
        <v>199</v>
      </c>
      <c r="B112" s="12">
        <f>COUNTIFS('Raw Data'!I:I,"NEW INDIA ASSURANCE",'Raw Data'!U:U,1)</f>
        <v>1</v>
      </c>
      <c r="C112" s="12">
        <f>COUNTIFS('Raw Data'!I:I,"NEW INDIA ASSURANCE",'Raw Data'!U:U,2)</f>
        <v>1</v>
      </c>
      <c r="D112" s="12">
        <f>COUNTIFS('Raw Data'!I:I,"NEW INDIA ASSURANCE",'Raw Data'!U:U,3)</f>
        <v>3</v>
      </c>
      <c r="E112" s="12">
        <f>COUNTIFS('Raw Data'!I:I,"NEW INDIA ASSURANCE",'Raw Data'!U:U,4)</f>
        <v>4</v>
      </c>
      <c r="F112" s="12">
        <f>COUNTIFS('Raw Data'!I:I,"NEW INDIA ASSURANCE",'Raw Data'!U:U,5)</f>
        <v>1</v>
      </c>
      <c r="G112" s="12">
        <f>COUNTIFS('Raw Data'!I:I,"NEW INDIA ASSURANCE",'Raw Data'!U:U,6)</f>
        <v>4</v>
      </c>
      <c r="H112" s="12">
        <f>COUNTIFS('Raw Data'!I:I,"NEW INDIA ASSURANCE",'Raw Data'!U:U,7)</f>
        <v>2</v>
      </c>
      <c r="I112" s="12">
        <f>COUNTIFS('Raw Data'!I:I,"NEW INDIA ASSURANCE",'Raw Data'!U:U,8)</f>
        <v>10</v>
      </c>
      <c r="J112" s="12">
        <f>COUNTIFS('Raw Data'!I:I,"NEW INDIA ASSURANCE",'Raw Data'!U:U,9)</f>
        <v>41</v>
      </c>
      <c r="K112" s="12">
        <f>COUNTIFS('Raw Data'!I:I,"NEW INDIA ASSURANCE",'Raw Data'!U:U,10)</f>
        <v>20</v>
      </c>
      <c r="L112" s="14">
        <f t="shared" si="136"/>
        <v>16.091954022988507</v>
      </c>
      <c r="M112" s="14">
        <f t="shared" si="137"/>
        <v>13.793103448275861</v>
      </c>
      <c r="N112" s="14">
        <f t="shared" si="138"/>
        <v>70.114942528735639</v>
      </c>
      <c r="O112" s="15">
        <f t="shared" si="139"/>
        <v>54.022988505747136</v>
      </c>
      <c r="P112" s="12">
        <f t="shared" si="140"/>
        <v>87</v>
      </c>
      <c r="Q112" s="12">
        <f t="shared" si="141"/>
        <v>100</v>
      </c>
      <c r="R112" s="19">
        <v>43</v>
      </c>
      <c r="S112" s="14">
        <f t="shared" si="142"/>
        <v>55.172413793103438</v>
      </c>
      <c r="T112" s="12"/>
      <c r="U112" s="14"/>
      <c r="V112" s="12"/>
      <c r="W112" s="12"/>
      <c r="X112" s="12"/>
      <c r="Y112" s="12"/>
      <c r="Z112" s="14"/>
      <c r="AA112" s="12"/>
      <c r="AB112" s="12"/>
      <c r="AC112" s="12"/>
      <c r="AD112" s="12"/>
      <c r="AE112" s="14"/>
      <c r="AF112" s="12"/>
      <c r="AG112" s="12"/>
      <c r="AH112" s="12"/>
      <c r="AI112" s="12"/>
      <c r="AJ112" s="14"/>
      <c r="AK112" s="12"/>
      <c r="AL112" s="12"/>
      <c r="AM112" s="12"/>
      <c r="AN112" s="12"/>
      <c r="AO112" s="14"/>
      <c r="AP112" s="12"/>
      <c r="AQ112" s="12"/>
      <c r="AR112" s="12"/>
      <c r="AS112" s="12"/>
      <c r="AT112" s="14"/>
      <c r="AU112" s="12"/>
      <c r="AV112" s="12"/>
      <c r="AW112" s="12"/>
      <c r="AX112" s="12"/>
      <c r="AY112" s="14"/>
      <c r="AZ112" s="12"/>
      <c r="BA112" s="12"/>
      <c r="BB112" s="12"/>
      <c r="BC112" s="12"/>
      <c r="BD112" s="14"/>
      <c r="BE112" s="12"/>
      <c r="BF112" s="12"/>
      <c r="BG112" s="12"/>
      <c r="BH112" s="12"/>
      <c r="BI112" s="14"/>
    </row>
    <row r="113" spans="1:61" x14ac:dyDescent="0.35">
      <c r="A113" s="8" t="s">
        <v>209</v>
      </c>
      <c r="B113" s="12">
        <f>COUNTIFS('Raw Data'!I:I,"NIVA BUPA",'Raw Data'!U:U,1)</f>
        <v>0</v>
      </c>
      <c r="C113" s="12">
        <f>COUNTIFS('Raw Data'!I:I,"NIVA BUPA",'Raw Data'!U:U,2)</f>
        <v>0</v>
      </c>
      <c r="D113" s="12">
        <f>COUNTIFS('Raw Data'!I:I,"NIVA BUPA",'Raw Data'!U:U,3)</f>
        <v>0</v>
      </c>
      <c r="E113" s="12">
        <f>COUNTIFS('Raw Data'!I:I,"NIVA BUPA",'Raw Data'!U:U,4)</f>
        <v>4</v>
      </c>
      <c r="F113" s="12">
        <f>COUNTIFS('Raw Data'!I:I,"NIVA BUPA",'Raw Data'!U:U,5)</f>
        <v>5</v>
      </c>
      <c r="G113" s="12">
        <f>COUNTIFS('Raw Data'!I:I,"NIVA BUPA",'Raw Data'!U:U,6)</f>
        <v>4</v>
      </c>
      <c r="H113" s="12">
        <f>COUNTIFS('Raw Data'!I:I,"NIVA BUPA",'Raw Data'!U:U,7)</f>
        <v>5</v>
      </c>
      <c r="I113" s="12">
        <f>COUNTIFS('Raw Data'!I:I,"NIVA BUPA",'Raw Data'!U:U,8)</f>
        <v>9</v>
      </c>
      <c r="J113" s="12">
        <f>COUNTIFS('Raw Data'!I:I,"NIVA BUPA",'Raw Data'!U:U,9)</f>
        <v>35</v>
      </c>
      <c r="K113" s="12">
        <f>COUNTIFS('Raw Data'!I:I,"NIVA BUPA",'Raw Data'!U:U,10)</f>
        <v>26</v>
      </c>
      <c r="L113" s="14">
        <f t="shared" si="136"/>
        <v>14.772727272727273</v>
      </c>
      <c r="M113" s="14">
        <f t="shared" si="137"/>
        <v>15.909090909090908</v>
      </c>
      <c r="N113" s="14">
        <f t="shared" si="138"/>
        <v>69.318181818181827</v>
      </c>
      <c r="O113" s="15">
        <f t="shared" si="139"/>
        <v>54.545454545454554</v>
      </c>
      <c r="P113" s="12">
        <f t="shared" si="140"/>
        <v>88</v>
      </c>
      <c r="Q113" s="12">
        <f t="shared" si="141"/>
        <v>100</v>
      </c>
      <c r="R113" s="19">
        <v>67</v>
      </c>
      <c r="S113" s="14">
        <f t="shared" si="142"/>
        <v>63.63636363636364</v>
      </c>
      <c r="T113" s="12"/>
      <c r="U113" s="14"/>
      <c r="V113" s="12"/>
      <c r="W113" s="12"/>
      <c r="X113" s="12"/>
      <c r="Y113" s="12"/>
      <c r="Z113" s="14"/>
      <c r="AA113" s="12"/>
      <c r="AB113" s="12"/>
      <c r="AC113" s="12"/>
      <c r="AD113" s="12"/>
      <c r="AE113" s="14"/>
      <c r="AF113" s="12"/>
      <c r="AG113" s="12"/>
      <c r="AH113" s="12"/>
      <c r="AI113" s="12"/>
      <c r="AJ113" s="14"/>
      <c r="AK113" s="12"/>
      <c r="AL113" s="12"/>
      <c r="AM113" s="12"/>
      <c r="AN113" s="12"/>
      <c r="AO113" s="14"/>
      <c r="AP113" s="12"/>
      <c r="AQ113" s="12"/>
      <c r="AR113" s="12"/>
      <c r="AS113" s="12"/>
      <c r="AT113" s="14"/>
      <c r="AU113" s="12"/>
      <c r="AV113" s="12"/>
      <c r="AW113" s="12"/>
      <c r="AX113" s="12"/>
      <c r="AY113" s="14"/>
      <c r="AZ113" s="12"/>
      <c r="BA113" s="12"/>
      <c r="BB113" s="12"/>
      <c r="BC113" s="12"/>
      <c r="BD113" s="14"/>
      <c r="BE113" s="12"/>
      <c r="BF113" s="12"/>
      <c r="BG113" s="12"/>
      <c r="BH113" s="12"/>
      <c r="BI113" s="14"/>
    </row>
    <row r="114" spans="1:61" x14ac:dyDescent="0.35">
      <c r="A114" s="8" t="s">
        <v>205</v>
      </c>
      <c r="B114" s="12">
        <f>COUNTIFS('Raw Data'!I:I,"STAR HEALTH",'Raw Data'!U:U,1)</f>
        <v>0</v>
      </c>
      <c r="C114" s="12">
        <f>COUNTIFS('Raw Data'!I:I,"STAR HEALTH",'Raw Data'!U:U,2)</f>
        <v>0</v>
      </c>
      <c r="D114" s="12">
        <f>COUNTIFS('Raw Data'!I:I,"STAR HEALTH",'Raw Data'!U:U,3)</f>
        <v>0</v>
      </c>
      <c r="E114" s="12">
        <f>COUNTIFS('Raw Data'!I:I,"STAR HEALTH",'Raw Data'!U:U,4)</f>
        <v>1</v>
      </c>
      <c r="F114" s="12">
        <f>COUNTIFS('Raw Data'!I:I,"STAR HEALTH",'Raw Data'!U:U,5)</f>
        <v>0</v>
      </c>
      <c r="G114" s="12">
        <f>COUNTIFS('Raw Data'!I:I,"STAR HEALTH",'Raw Data'!U:U,6)</f>
        <v>7</v>
      </c>
      <c r="H114" s="12">
        <f>COUNTIFS('Raw Data'!I:I,"STAR HEALTH",'Raw Data'!U:U,7)</f>
        <v>7</v>
      </c>
      <c r="I114" s="12">
        <f>COUNTIFS('Raw Data'!I:I,"STAR HEALTH",'Raw Data'!U:U,8)</f>
        <v>4</v>
      </c>
      <c r="J114" s="12">
        <f>COUNTIFS('Raw Data'!I:I,"STAR HEALTH",'Raw Data'!U:U,9)</f>
        <v>36</v>
      </c>
      <c r="K114" s="12">
        <f>COUNTIFS('Raw Data'!I:I,"STAR HEALTH",'Raw Data'!U:U,10)</f>
        <v>40</v>
      </c>
      <c r="L114" s="14">
        <f t="shared" si="136"/>
        <v>8.4210526315789469</v>
      </c>
      <c r="M114" s="14">
        <f t="shared" si="137"/>
        <v>11.578947368421053</v>
      </c>
      <c r="N114" s="14">
        <f t="shared" si="138"/>
        <v>80</v>
      </c>
      <c r="O114" s="15">
        <f t="shared" si="139"/>
        <v>71.578947368421055</v>
      </c>
      <c r="P114" s="12">
        <f t="shared" si="140"/>
        <v>95</v>
      </c>
      <c r="Q114" s="12">
        <f t="shared" si="141"/>
        <v>100</v>
      </c>
      <c r="R114" s="19">
        <v>72</v>
      </c>
      <c r="S114" s="14">
        <f t="shared" si="142"/>
        <v>70.526315789473685</v>
      </c>
      <c r="T114" s="12"/>
      <c r="U114" s="14"/>
      <c r="V114" s="12"/>
      <c r="W114" s="12"/>
      <c r="X114" s="12"/>
      <c r="Y114" s="12"/>
      <c r="Z114" s="14"/>
      <c r="AA114" s="12"/>
      <c r="AB114" s="12"/>
      <c r="AC114" s="12"/>
      <c r="AD114" s="12"/>
      <c r="AE114" s="14"/>
      <c r="AF114" s="12"/>
      <c r="AG114" s="12"/>
      <c r="AH114" s="12"/>
      <c r="AI114" s="12"/>
      <c r="AJ114" s="14"/>
      <c r="AK114" s="12"/>
      <c r="AL114" s="12"/>
      <c r="AM114" s="12"/>
      <c r="AN114" s="12"/>
      <c r="AO114" s="14"/>
      <c r="AP114" s="12"/>
      <c r="AQ114" s="12"/>
      <c r="AR114" s="12"/>
      <c r="AS114" s="12"/>
      <c r="AT114" s="14"/>
      <c r="AU114" s="12"/>
      <c r="AV114" s="12"/>
      <c r="AW114" s="12"/>
      <c r="AX114" s="12"/>
      <c r="AY114" s="14"/>
      <c r="AZ114" s="12"/>
      <c r="BA114" s="12"/>
      <c r="BB114" s="12"/>
      <c r="BC114" s="12"/>
      <c r="BD114" s="14"/>
      <c r="BE114" s="12"/>
      <c r="BF114" s="12"/>
      <c r="BG114" s="12"/>
      <c r="BH114" s="12"/>
      <c r="BI114" s="14"/>
    </row>
    <row r="115" spans="1:61" x14ac:dyDescent="0.35">
      <c r="A115" s="8"/>
      <c r="F115" s="14"/>
      <c r="K115" s="14"/>
      <c r="L115" s="12"/>
      <c r="M115" s="12"/>
      <c r="N115" s="12"/>
      <c r="O115" s="18"/>
      <c r="P115" s="14"/>
      <c r="R115" s="12"/>
      <c r="S115" s="12"/>
      <c r="T115" s="12"/>
      <c r="U115" s="14"/>
      <c r="V115" s="12"/>
      <c r="W115" s="12"/>
      <c r="X115" s="12"/>
      <c r="Y115" s="12"/>
      <c r="Z115" s="14"/>
      <c r="AA115" s="12"/>
      <c r="AB115" s="12"/>
      <c r="AC115" s="12"/>
      <c r="AD115" s="12"/>
      <c r="AE115" s="14"/>
      <c r="AF115" s="12"/>
      <c r="AG115" s="12"/>
      <c r="AH115" s="12"/>
      <c r="AI115" s="12"/>
      <c r="AJ115" s="14"/>
      <c r="AK115" s="12"/>
      <c r="AL115" s="12"/>
      <c r="AM115" s="12"/>
      <c r="AN115" s="12"/>
      <c r="AO115" s="14"/>
      <c r="AP115" s="12"/>
      <c r="AQ115" s="12"/>
      <c r="AR115" s="12"/>
      <c r="AS115" s="12"/>
      <c r="AT115" s="14"/>
      <c r="AU115" s="12"/>
      <c r="AV115" s="12"/>
      <c r="AW115" s="12"/>
      <c r="AX115" s="12"/>
      <c r="AY115" s="14"/>
      <c r="AZ115" s="12"/>
      <c r="BA115" s="12"/>
      <c r="BB115" s="12"/>
      <c r="BC115" s="12"/>
      <c r="BD115" s="14"/>
      <c r="BE115" s="12"/>
      <c r="BF115" s="12"/>
      <c r="BG115" s="12"/>
      <c r="BH115" s="12"/>
      <c r="BI115" s="14"/>
    </row>
    <row r="116" spans="1:61" x14ac:dyDescent="0.35">
      <c r="A116" s="8"/>
      <c r="F116" s="14"/>
      <c r="K116" s="14"/>
      <c r="L116" s="12"/>
      <c r="M116" s="12"/>
      <c r="N116" s="12"/>
      <c r="O116" s="18"/>
      <c r="P116" s="14"/>
      <c r="R116" s="12"/>
      <c r="S116" s="12"/>
      <c r="T116" s="12"/>
      <c r="U116" s="14"/>
      <c r="V116" s="12"/>
      <c r="W116" s="12"/>
      <c r="X116" s="12"/>
      <c r="Y116" s="12"/>
      <c r="Z116" s="14"/>
      <c r="AA116" s="12"/>
      <c r="AB116" s="12"/>
      <c r="AC116" s="12"/>
      <c r="AD116" s="12"/>
      <c r="AE116" s="14"/>
      <c r="AF116" s="12"/>
      <c r="AG116" s="12"/>
      <c r="AH116" s="12"/>
      <c r="AI116" s="12"/>
      <c r="AJ116" s="14"/>
      <c r="AK116" s="12"/>
      <c r="AL116" s="12"/>
      <c r="AM116" s="12"/>
      <c r="AN116" s="12"/>
      <c r="AO116" s="14"/>
      <c r="AP116" s="12"/>
      <c r="AQ116" s="12"/>
      <c r="AR116" s="12"/>
      <c r="AS116" s="12"/>
      <c r="AT116" s="14"/>
      <c r="AU116" s="12"/>
      <c r="AV116" s="12"/>
      <c r="AW116" s="12"/>
      <c r="AX116" s="12"/>
      <c r="AY116" s="14"/>
      <c r="AZ116" s="12"/>
      <c r="BA116" s="12"/>
      <c r="BB116" s="12"/>
      <c r="BC116" s="12"/>
      <c r="BD116" s="14"/>
      <c r="BE116" s="12"/>
      <c r="BF116" s="12"/>
      <c r="BG116" s="12"/>
      <c r="BH116" s="12"/>
      <c r="BI116" s="14"/>
    </row>
    <row r="117" spans="1:61" x14ac:dyDescent="0.35">
      <c r="A117" s="17" t="s">
        <v>238</v>
      </c>
      <c r="B117" s="25" t="s">
        <v>237</v>
      </c>
      <c r="C117" s="25"/>
      <c r="F117" s="14"/>
      <c r="K117" s="14"/>
      <c r="L117" s="12"/>
      <c r="M117" s="12"/>
      <c r="N117" s="12"/>
      <c r="O117" s="18"/>
      <c r="P117" s="14"/>
      <c r="R117" s="12"/>
      <c r="S117" s="12"/>
      <c r="T117" s="12"/>
      <c r="U117" s="14"/>
      <c r="V117" s="12"/>
      <c r="W117" s="12"/>
      <c r="X117" s="12"/>
      <c r="Y117" s="12"/>
      <c r="Z117" s="14"/>
      <c r="AA117" s="12"/>
      <c r="AB117" s="12"/>
      <c r="AC117" s="12"/>
      <c r="AD117" s="12"/>
      <c r="AE117" s="14"/>
      <c r="AF117" s="12"/>
      <c r="AG117" s="12"/>
      <c r="AH117" s="12"/>
      <c r="AI117" s="12"/>
      <c r="AJ117" s="14"/>
      <c r="AK117" s="12"/>
      <c r="AL117" s="12"/>
      <c r="AM117" s="12"/>
      <c r="AN117" s="12"/>
      <c r="AO117" s="14"/>
      <c r="AP117" s="12"/>
      <c r="AQ117" s="12"/>
      <c r="AR117" s="12"/>
      <c r="AS117" s="12"/>
      <c r="AT117" s="14"/>
      <c r="AU117" s="12"/>
      <c r="AV117" s="12"/>
      <c r="AW117" s="12"/>
      <c r="AX117" s="12"/>
      <c r="AY117" s="14"/>
      <c r="AZ117" s="12"/>
      <c r="BA117" s="12"/>
      <c r="BB117" s="12"/>
      <c r="BC117" s="12"/>
      <c r="BD117" s="14"/>
      <c r="BE117" s="12"/>
      <c r="BF117" s="12"/>
      <c r="BG117" s="12"/>
      <c r="BH117" s="12"/>
      <c r="BI117" s="14"/>
    </row>
    <row r="118" spans="1:61" x14ac:dyDescent="0.35">
      <c r="A118" s="8"/>
      <c r="F118" s="14"/>
      <c r="K118" s="14"/>
      <c r="L118" s="12"/>
      <c r="M118" s="12"/>
      <c r="N118" s="12"/>
      <c r="O118" s="18"/>
      <c r="P118" s="14"/>
      <c r="R118" s="12"/>
      <c r="S118" s="12"/>
      <c r="T118" s="12"/>
      <c r="U118" s="14"/>
      <c r="V118" s="12"/>
      <c r="W118" s="12"/>
      <c r="X118" s="12"/>
      <c r="Y118" s="12"/>
      <c r="Z118" s="14"/>
      <c r="AA118" s="12"/>
      <c r="AB118" s="12"/>
      <c r="AC118" s="12"/>
      <c r="AD118" s="12"/>
      <c r="AE118" s="14"/>
      <c r="AF118" s="12"/>
      <c r="AG118" s="12"/>
      <c r="AH118" s="12"/>
      <c r="AI118" s="12"/>
      <c r="AJ118" s="14"/>
      <c r="AK118" s="12"/>
      <c r="AL118" s="12"/>
      <c r="AM118" s="12"/>
      <c r="AN118" s="12"/>
      <c r="AO118" s="14"/>
      <c r="AP118" s="12"/>
      <c r="AQ118" s="12"/>
      <c r="AR118" s="12"/>
      <c r="AS118" s="12"/>
      <c r="AT118" s="14"/>
      <c r="AU118" s="12"/>
      <c r="AV118" s="12"/>
      <c r="AW118" s="12"/>
      <c r="AX118" s="12"/>
      <c r="AY118" s="14"/>
      <c r="AZ118" s="12"/>
      <c r="BA118" s="12"/>
      <c r="BB118" s="12"/>
      <c r="BC118" s="12"/>
      <c r="BD118" s="14"/>
      <c r="BE118" s="12"/>
      <c r="BF118" s="12"/>
      <c r="BG118" s="12"/>
      <c r="BH118" s="12"/>
      <c r="BI118" s="14"/>
    </row>
    <row r="119" spans="1:61" x14ac:dyDescent="0.35">
      <c r="A119" s="8" t="s">
        <v>239</v>
      </c>
      <c r="F119" s="14"/>
      <c r="K119" s="14"/>
      <c r="L119" s="12"/>
      <c r="M119" s="12"/>
      <c r="N119" s="12"/>
      <c r="O119" s="18"/>
      <c r="P119" s="14"/>
      <c r="R119" s="12"/>
      <c r="S119" s="12"/>
      <c r="T119" s="12"/>
      <c r="U119" s="14"/>
      <c r="V119" s="12"/>
      <c r="W119" s="12"/>
      <c r="X119" s="12"/>
      <c r="Y119" s="12"/>
      <c r="Z119" s="14"/>
      <c r="AA119" s="12"/>
      <c r="AB119" s="12"/>
      <c r="AC119" s="12"/>
      <c r="AD119" s="12"/>
      <c r="AE119" s="14"/>
      <c r="AF119" s="12"/>
      <c r="AG119" s="12"/>
      <c r="AH119" s="12"/>
      <c r="AI119" s="12"/>
      <c r="AJ119" s="14"/>
      <c r="AK119" s="12"/>
      <c r="AL119" s="12"/>
      <c r="AM119" s="12"/>
      <c r="AN119" s="12"/>
      <c r="AO119" s="14"/>
      <c r="AP119" s="12"/>
      <c r="AQ119" s="12"/>
      <c r="AR119" s="12"/>
      <c r="AS119" s="12"/>
      <c r="AT119" s="14"/>
      <c r="AU119" s="12"/>
      <c r="AV119" s="12"/>
      <c r="AW119" s="12"/>
      <c r="AX119" s="12"/>
      <c r="AY119" s="14"/>
      <c r="AZ119" s="12"/>
      <c r="BA119" s="12"/>
      <c r="BB119" s="12"/>
      <c r="BC119" s="12"/>
      <c r="BD119" s="14"/>
      <c r="BE119" s="12"/>
      <c r="BF119" s="12"/>
      <c r="BG119" s="12"/>
      <c r="BH119" s="12"/>
      <c r="BI119" s="14"/>
    </row>
    <row r="120" spans="1:61" x14ac:dyDescent="0.35">
      <c r="R120" s="19" t="s">
        <v>228</v>
      </c>
      <c r="S120" s="12"/>
      <c r="T120" s="12"/>
      <c r="U120" s="14"/>
      <c r="V120" s="12"/>
      <c r="W120" s="12"/>
      <c r="X120" s="12"/>
      <c r="Y120" s="12"/>
      <c r="Z120" s="14"/>
      <c r="AA120" s="12"/>
      <c r="AB120" s="12"/>
      <c r="AC120" s="12"/>
      <c r="AD120" s="12"/>
      <c r="AE120" s="14"/>
      <c r="AF120" s="12"/>
      <c r="AG120" s="12"/>
      <c r="AH120" s="12"/>
      <c r="AI120" s="12"/>
      <c r="AJ120" s="14"/>
      <c r="AK120" s="12"/>
      <c r="AL120" s="12"/>
      <c r="AM120" s="12"/>
      <c r="AN120" s="12"/>
      <c r="AO120" s="14"/>
      <c r="AP120" s="12"/>
      <c r="AQ120" s="12"/>
      <c r="AR120" s="12"/>
      <c r="AS120" s="12"/>
      <c r="AT120" s="14"/>
      <c r="AU120" s="12"/>
      <c r="AV120" s="12"/>
      <c r="AW120" s="12"/>
      <c r="AX120" s="12"/>
      <c r="AY120" s="14"/>
      <c r="AZ120" s="12"/>
      <c r="BA120" s="12"/>
      <c r="BB120" s="12"/>
      <c r="BC120" s="12"/>
      <c r="BD120" s="14"/>
      <c r="BE120" s="12"/>
      <c r="BF120" s="12"/>
      <c r="BG120" s="12"/>
      <c r="BH120" s="12"/>
      <c r="BI120" s="14"/>
    </row>
    <row r="121" spans="1:61" x14ac:dyDescent="0.35">
      <c r="A121" s="13"/>
      <c r="B121" s="13">
        <v>1</v>
      </c>
      <c r="C121" s="13">
        <v>2</v>
      </c>
      <c r="D121" s="13">
        <v>3</v>
      </c>
      <c r="E121" s="13">
        <v>4</v>
      </c>
      <c r="F121" s="13">
        <v>5</v>
      </c>
      <c r="G121" s="13"/>
      <c r="H121" s="13"/>
      <c r="I121" s="13"/>
      <c r="J121" s="13"/>
      <c r="K121" s="13"/>
      <c r="L121" s="12" t="s">
        <v>240</v>
      </c>
      <c r="M121" s="12">
        <v>3</v>
      </c>
      <c r="N121" s="12" t="s">
        <v>241</v>
      </c>
      <c r="O121" s="12" t="s">
        <v>213</v>
      </c>
      <c r="P121" s="12"/>
      <c r="R121" s="19"/>
      <c r="S121" s="12"/>
      <c r="T121" s="12"/>
      <c r="U121" s="14"/>
      <c r="V121" s="12"/>
      <c r="W121" s="12"/>
      <c r="X121" s="12"/>
      <c r="Y121" s="12"/>
      <c r="Z121" s="14"/>
      <c r="AA121" s="12"/>
      <c r="AB121" s="12"/>
      <c r="AC121" s="12"/>
      <c r="AD121" s="12"/>
      <c r="AE121" s="14"/>
      <c r="AF121" s="12"/>
      <c r="AG121" s="12"/>
      <c r="AH121" s="12"/>
      <c r="AI121" s="12"/>
      <c r="AJ121" s="14"/>
      <c r="AK121" s="12"/>
      <c r="AL121" s="12"/>
      <c r="AM121" s="12"/>
      <c r="AN121" s="12"/>
      <c r="AO121" s="14"/>
      <c r="AP121" s="12"/>
      <c r="AQ121" s="12"/>
      <c r="AR121" s="12"/>
      <c r="AS121" s="12"/>
      <c r="AT121" s="14"/>
      <c r="AU121" s="12"/>
      <c r="AV121" s="12"/>
      <c r="AW121" s="12"/>
      <c r="AX121" s="12"/>
      <c r="AY121" s="14"/>
      <c r="AZ121" s="12"/>
      <c r="BA121" s="12"/>
      <c r="BB121" s="12"/>
      <c r="BC121" s="12"/>
      <c r="BD121" s="14"/>
      <c r="BE121" s="12"/>
      <c r="BF121" s="12"/>
      <c r="BG121" s="12"/>
      <c r="BH121" s="12"/>
      <c r="BI121" s="14"/>
    </row>
    <row r="122" spans="1:61" x14ac:dyDescent="0.35">
      <c r="A122" s="8" t="s">
        <v>206</v>
      </c>
      <c r="B122" s="12">
        <f>COUNTIFS('Raw Data'!I:I,"ADITYA BIRLA HEALTH",'Raw Data'!X:X,1)</f>
        <v>1</v>
      </c>
      <c r="C122" s="12">
        <f>COUNTIFS('Raw Data'!I:I,"ADITYA BIRLA HEALTH",'Raw Data'!X:X,2)</f>
        <v>6</v>
      </c>
      <c r="D122" s="12">
        <f>COUNTIFS('Raw Data'!I:I,"ADITYA BIRLA HEALTH",'Raw Data'!X:X,3)</f>
        <v>18</v>
      </c>
      <c r="E122" s="12">
        <f>COUNTIFS('Raw Data'!I:I,"ADITYA BIRLA HEALTH",'Raw Data'!X:X,4)</f>
        <v>44</v>
      </c>
      <c r="F122" s="12">
        <f>COUNTIFS('Raw Data'!I:I,"ADITYA BIRLA HEALTH",'Raw Data'!X:X,5)</f>
        <v>22</v>
      </c>
      <c r="L122" s="14">
        <f>SUM(B122:C122)/P122*100</f>
        <v>7.6923076923076925</v>
      </c>
      <c r="M122" s="14">
        <f>D122/P122*100</f>
        <v>19.780219780219781</v>
      </c>
      <c r="N122" s="14">
        <f>SUM(E122:F122)/P122*100</f>
        <v>72.527472527472526</v>
      </c>
      <c r="O122" s="15">
        <f>N122-L122</f>
        <v>64.835164835164832</v>
      </c>
      <c r="P122" s="12">
        <f>SUM(B122:F122)</f>
        <v>91</v>
      </c>
      <c r="Q122" s="12">
        <f>SUM(L122:N122)</f>
        <v>100</v>
      </c>
      <c r="R122" s="19">
        <v>70</v>
      </c>
      <c r="S122" s="14"/>
      <c r="T122" s="12"/>
      <c r="U122" s="14"/>
      <c r="V122" s="12"/>
      <c r="W122" s="12"/>
      <c r="X122" s="12"/>
      <c r="Y122" s="12"/>
      <c r="Z122" s="14"/>
      <c r="AA122" s="12"/>
      <c r="AB122" s="12"/>
      <c r="AC122" s="12"/>
      <c r="AD122" s="12"/>
      <c r="AE122" s="14"/>
      <c r="AF122" s="12"/>
      <c r="AG122" s="12"/>
      <c r="AH122" s="12"/>
      <c r="AI122" s="12"/>
      <c r="AJ122" s="14"/>
      <c r="AK122" s="12"/>
      <c r="AL122" s="12"/>
      <c r="AM122" s="12"/>
      <c r="AN122" s="12"/>
      <c r="AO122" s="14"/>
      <c r="AP122" s="12"/>
      <c r="AQ122" s="12"/>
      <c r="AR122" s="12"/>
      <c r="AS122" s="12"/>
      <c r="AT122" s="14"/>
      <c r="AU122" s="12"/>
      <c r="AV122" s="12"/>
      <c r="AW122" s="12"/>
      <c r="AX122" s="12"/>
      <c r="AY122" s="14"/>
      <c r="AZ122" s="12"/>
      <c r="BA122" s="12"/>
      <c r="BB122" s="12"/>
      <c r="BC122" s="12"/>
      <c r="BD122" s="14"/>
      <c r="BE122" s="12"/>
      <c r="BF122" s="12"/>
      <c r="BG122" s="12"/>
      <c r="BH122" s="12"/>
      <c r="BI122" s="14"/>
    </row>
    <row r="123" spans="1:61" x14ac:dyDescent="0.35">
      <c r="A123" s="8" t="s">
        <v>203</v>
      </c>
      <c r="B123" s="12">
        <f>COUNTIFS('Raw Data'!I:I,"BAGIC",'Raw Data'!X:X,1)</f>
        <v>1</v>
      </c>
      <c r="C123" s="12">
        <f>COUNTIFS('Raw Data'!I:I,"BAGIC",'Raw Data'!X:X,2)</f>
        <v>3</v>
      </c>
      <c r="D123" s="12">
        <f>COUNTIFS('Raw Data'!I:I,"BAGIC",'Raw Data'!X:X,3)</f>
        <v>7</v>
      </c>
      <c r="E123" s="12">
        <f>COUNTIFS('Raw Data'!I:I,"BAGIC",'Raw Data'!X:X,4)</f>
        <v>44</v>
      </c>
      <c r="F123" s="12">
        <f>COUNTIFS('Raw Data'!I:I,"BAGIC",'Raw Data'!X:X,5)</f>
        <v>32</v>
      </c>
      <c r="L123" s="14">
        <f t="shared" ref="L123:L129" si="143">SUM(B123:C123)/P123*100</f>
        <v>4.5977011494252871</v>
      </c>
      <c r="M123" s="14">
        <f t="shared" ref="M123:M129" si="144">D123/P123*100</f>
        <v>8.0459770114942533</v>
      </c>
      <c r="N123" s="14">
        <f t="shared" ref="N123:N129" si="145">SUM(E123:F123)/P123*100</f>
        <v>87.356321839080465</v>
      </c>
      <c r="O123" s="15">
        <f t="shared" ref="O123:O129" si="146">N123-L123</f>
        <v>82.758620689655174</v>
      </c>
      <c r="P123" s="12">
        <f t="shared" ref="P123:P129" si="147">SUM(B123:F123)</f>
        <v>87</v>
      </c>
      <c r="Q123" s="12">
        <f t="shared" ref="Q123:Q129" si="148">SUM(L123:N123)</f>
        <v>100</v>
      </c>
      <c r="R123" s="19">
        <v>86</v>
      </c>
      <c r="S123" s="14"/>
      <c r="T123" s="12"/>
      <c r="U123" s="14"/>
      <c r="V123" s="12"/>
      <c r="W123" s="12"/>
      <c r="X123" s="12"/>
      <c r="Y123" s="12"/>
      <c r="Z123" s="14"/>
      <c r="AA123" s="12"/>
      <c r="AB123" s="12"/>
      <c r="AC123" s="12"/>
      <c r="AD123" s="12"/>
      <c r="AE123" s="14"/>
      <c r="AF123" s="12"/>
      <c r="AG123" s="12"/>
      <c r="AH123" s="12"/>
      <c r="AI123" s="12"/>
      <c r="AJ123" s="14"/>
      <c r="AK123" s="12"/>
      <c r="AL123" s="12"/>
      <c r="AM123" s="12"/>
      <c r="AN123" s="12"/>
      <c r="AO123" s="14"/>
      <c r="AP123" s="12"/>
      <c r="AQ123" s="12"/>
      <c r="AR123" s="12"/>
      <c r="AS123" s="12"/>
      <c r="AT123" s="14"/>
      <c r="AU123" s="12"/>
      <c r="AV123" s="12"/>
      <c r="AW123" s="12"/>
      <c r="AX123" s="12"/>
      <c r="AY123" s="14"/>
      <c r="AZ123" s="12"/>
      <c r="BA123" s="12"/>
      <c r="BB123" s="12"/>
      <c r="BC123" s="12"/>
      <c r="BD123" s="14"/>
      <c r="BE123" s="12"/>
      <c r="BF123" s="12"/>
      <c r="BG123" s="12"/>
      <c r="BH123" s="12"/>
      <c r="BI123" s="14"/>
    </row>
    <row r="124" spans="1:61" x14ac:dyDescent="0.35">
      <c r="A124" s="8" t="s">
        <v>207</v>
      </c>
      <c r="B124" s="12">
        <f>COUNTIFS('Raw Data'!I:I,"CARE HEALTH",'Raw Data'!X:X,1)</f>
        <v>0</v>
      </c>
      <c r="C124" s="12">
        <f>COUNTIFS('Raw Data'!I:I,"CARE HEALTH",'Raw Data'!X:X,2)</f>
        <v>4</v>
      </c>
      <c r="D124" s="12">
        <f>COUNTIFS('Raw Data'!I:I,"CARE HEALTH",'Raw Data'!X:X,3)</f>
        <v>17</v>
      </c>
      <c r="E124" s="12">
        <f>COUNTIFS('Raw Data'!I:I,"CARE HEALTH",'Raw Data'!X:X,4)</f>
        <v>39</v>
      </c>
      <c r="F124" s="12">
        <f>COUNTIFS('Raw Data'!I:I,"CARE HEALTH",'Raw Data'!X:X,5)</f>
        <v>20</v>
      </c>
      <c r="L124" s="14">
        <f t="shared" si="143"/>
        <v>5</v>
      </c>
      <c r="M124" s="14">
        <f t="shared" si="144"/>
        <v>21.25</v>
      </c>
      <c r="N124" s="14">
        <f t="shared" si="145"/>
        <v>73.75</v>
      </c>
      <c r="O124" s="15">
        <f t="shared" si="146"/>
        <v>68.75</v>
      </c>
      <c r="P124" s="12">
        <f t="shared" si="147"/>
        <v>80</v>
      </c>
      <c r="Q124" s="12">
        <f t="shared" si="148"/>
        <v>100</v>
      </c>
      <c r="R124" s="19">
        <v>65</v>
      </c>
      <c r="S124" s="14"/>
      <c r="T124" s="12"/>
      <c r="U124" s="14"/>
      <c r="V124" s="12"/>
      <c r="W124" s="12"/>
      <c r="X124" s="12"/>
      <c r="Y124" s="12"/>
      <c r="Z124" s="14"/>
      <c r="AA124" s="12"/>
      <c r="AB124" s="12"/>
      <c r="AC124" s="12"/>
      <c r="AD124" s="12"/>
      <c r="AE124" s="14"/>
      <c r="AF124" s="12"/>
      <c r="AG124" s="12"/>
      <c r="AH124" s="12"/>
      <c r="AI124" s="12"/>
      <c r="AJ124" s="14"/>
      <c r="AK124" s="12"/>
      <c r="AL124" s="12"/>
      <c r="AM124" s="12"/>
      <c r="AN124" s="12"/>
      <c r="AO124" s="14"/>
      <c r="AP124" s="12"/>
      <c r="AQ124" s="12"/>
      <c r="AR124" s="12"/>
      <c r="AS124" s="12"/>
      <c r="AT124" s="14"/>
      <c r="AU124" s="12"/>
      <c r="AV124" s="12"/>
      <c r="AW124" s="12"/>
      <c r="AX124" s="12"/>
      <c r="AY124" s="14"/>
      <c r="AZ124" s="12"/>
      <c r="BA124" s="12"/>
      <c r="BB124" s="12"/>
      <c r="BC124" s="12"/>
      <c r="BD124" s="14"/>
      <c r="BE124" s="12"/>
      <c r="BF124" s="12"/>
      <c r="BG124" s="12"/>
      <c r="BH124" s="12"/>
      <c r="BI124" s="14"/>
    </row>
    <row r="125" spans="1:61" x14ac:dyDescent="0.35">
      <c r="A125" s="8" t="s">
        <v>201</v>
      </c>
      <c r="B125" s="12">
        <f>COUNTIFS('Raw Data'!I:I,"HDFC ERGO",'Raw Data'!X:X,1)</f>
        <v>0</v>
      </c>
      <c r="C125" s="12">
        <f>COUNTIFS('Raw Data'!I:I,"HDFC ERGO",'Raw Data'!X:X,2)</f>
        <v>1</v>
      </c>
      <c r="D125" s="12">
        <f>COUNTIFS('Raw Data'!I:I,"HDFC ERGO",'Raw Data'!X:X,3)</f>
        <v>10</v>
      </c>
      <c r="E125" s="12">
        <f>COUNTIFS('Raw Data'!I:I,"HDFC ERGO",'Raw Data'!X:X,4)</f>
        <v>38</v>
      </c>
      <c r="F125" s="12">
        <f>COUNTIFS('Raw Data'!I:I,"HDFC ERGO",'Raw Data'!X:X,5)</f>
        <v>31</v>
      </c>
      <c r="L125" s="14">
        <f t="shared" si="143"/>
        <v>1.25</v>
      </c>
      <c r="M125" s="14">
        <f t="shared" si="144"/>
        <v>12.5</v>
      </c>
      <c r="N125" s="14">
        <f t="shared" si="145"/>
        <v>86.25</v>
      </c>
      <c r="O125" s="15">
        <f t="shared" si="146"/>
        <v>85</v>
      </c>
      <c r="P125" s="12">
        <f t="shared" si="147"/>
        <v>80</v>
      </c>
      <c r="Q125" s="12">
        <f t="shared" si="148"/>
        <v>100</v>
      </c>
      <c r="R125" s="19">
        <v>73</v>
      </c>
      <c r="S125" s="14"/>
      <c r="T125" s="12"/>
      <c r="U125" s="14"/>
      <c r="V125" s="12"/>
      <c r="W125" s="12"/>
      <c r="X125" s="12"/>
      <c r="Y125" s="12"/>
      <c r="Z125" s="14"/>
      <c r="AA125" s="12"/>
      <c r="AB125" s="12"/>
      <c r="AC125" s="12"/>
      <c r="AD125" s="12"/>
      <c r="AE125" s="14"/>
      <c r="AF125" s="12"/>
      <c r="AG125" s="12"/>
      <c r="AH125" s="12"/>
      <c r="AI125" s="12"/>
      <c r="AJ125" s="14"/>
      <c r="AK125" s="12"/>
      <c r="AL125" s="12"/>
      <c r="AM125" s="12"/>
      <c r="AN125" s="12"/>
      <c r="AO125" s="14"/>
      <c r="AP125" s="12"/>
      <c r="AQ125" s="12"/>
      <c r="AR125" s="12"/>
      <c r="AS125" s="12"/>
      <c r="AT125" s="14"/>
      <c r="AU125" s="12"/>
      <c r="AV125" s="12"/>
      <c r="AW125" s="12"/>
      <c r="AX125" s="12"/>
      <c r="AY125" s="14"/>
      <c r="AZ125" s="12"/>
      <c r="BA125" s="12"/>
      <c r="BB125" s="12"/>
      <c r="BC125" s="12"/>
      <c r="BD125" s="14"/>
      <c r="BE125" s="12"/>
      <c r="BF125" s="12"/>
      <c r="BG125" s="12"/>
      <c r="BH125" s="12"/>
      <c r="BI125" s="14"/>
    </row>
    <row r="126" spans="1:61" x14ac:dyDescent="0.35">
      <c r="A126" s="8" t="s">
        <v>197</v>
      </c>
      <c r="B126" s="12">
        <f>COUNTIFS('Raw Data'!I:I,"ICICI LOMBARD",'Raw Data'!X:X,1)</f>
        <v>1</v>
      </c>
      <c r="C126" s="12">
        <f>COUNTIFS('Raw Data'!I:I,"ICICI LOMBARD",'Raw Data'!X:X,2)</f>
        <v>4</v>
      </c>
      <c r="D126" s="12">
        <f>COUNTIFS('Raw Data'!I:I,"ICICI LOMBARD",'Raw Data'!X:X,3)</f>
        <v>23</v>
      </c>
      <c r="E126" s="12">
        <f>COUNTIFS('Raw Data'!I:I,"ICICI LOMBARD",'Raw Data'!X:X,4)</f>
        <v>31</v>
      </c>
      <c r="F126" s="12">
        <f>COUNTIFS('Raw Data'!I:I,"ICICI LOMBARD",'Raw Data'!X:X,5)</f>
        <v>22</v>
      </c>
      <c r="L126" s="14">
        <f t="shared" si="143"/>
        <v>6.1728395061728394</v>
      </c>
      <c r="M126" s="14">
        <f t="shared" si="144"/>
        <v>28.39506172839506</v>
      </c>
      <c r="N126" s="14">
        <f t="shared" si="145"/>
        <v>65.432098765432102</v>
      </c>
      <c r="O126" s="15">
        <f t="shared" si="146"/>
        <v>59.25925925925926</v>
      </c>
      <c r="P126" s="12">
        <f t="shared" si="147"/>
        <v>81</v>
      </c>
      <c r="Q126" s="12">
        <f t="shared" si="148"/>
        <v>100</v>
      </c>
      <c r="R126" s="19">
        <v>68</v>
      </c>
      <c r="S126" s="14"/>
      <c r="T126" s="12"/>
      <c r="U126" s="14"/>
      <c r="V126" s="12"/>
      <c r="W126" s="12"/>
      <c r="X126" s="12"/>
      <c r="Y126" s="12"/>
      <c r="Z126" s="14"/>
      <c r="AA126" s="12"/>
      <c r="AB126" s="12"/>
      <c r="AC126" s="12"/>
      <c r="AD126" s="12"/>
      <c r="AE126" s="14"/>
      <c r="AF126" s="12"/>
      <c r="AG126" s="12"/>
      <c r="AH126" s="12"/>
      <c r="AI126" s="12"/>
      <c r="AJ126" s="14"/>
      <c r="AK126" s="12"/>
      <c r="AL126" s="12"/>
      <c r="AM126" s="12"/>
      <c r="AN126" s="12"/>
      <c r="AO126" s="14"/>
      <c r="AP126" s="12"/>
      <c r="AQ126" s="12"/>
      <c r="AR126" s="12"/>
      <c r="AS126" s="12"/>
      <c r="AT126" s="14"/>
      <c r="AU126" s="12"/>
      <c r="AV126" s="12"/>
      <c r="AW126" s="12"/>
      <c r="AX126" s="12"/>
      <c r="AY126" s="14"/>
      <c r="AZ126" s="12"/>
      <c r="BA126" s="12"/>
      <c r="BB126" s="12"/>
      <c r="BC126" s="12"/>
      <c r="BD126" s="14"/>
      <c r="BE126" s="12"/>
      <c r="BF126" s="12"/>
      <c r="BG126" s="12"/>
      <c r="BH126" s="12"/>
      <c r="BI126" s="14"/>
    </row>
    <row r="127" spans="1:61" x14ac:dyDescent="0.35">
      <c r="A127" s="8" t="s">
        <v>199</v>
      </c>
      <c r="B127" s="12">
        <f>COUNTIFS('Raw Data'!I:I,"NEW INDIA ASSURANCE",'Raw Data'!X:X,1)</f>
        <v>0</v>
      </c>
      <c r="C127" s="12">
        <f>COUNTIFS('Raw Data'!I:I,"NEW INDIA ASSURANCE",'Raw Data'!X:X,2)</f>
        <v>3</v>
      </c>
      <c r="D127" s="12">
        <f>COUNTIFS('Raw Data'!I:I,"NEW INDIA ASSURANCE",'Raw Data'!X:X,3)</f>
        <v>25</v>
      </c>
      <c r="E127" s="12">
        <f>COUNTIFS('Raw Data'!I:I,"NEW INDIA ASSURANCE",'Raw Data'!X:X,4)</f>
        <v>35</v>
      </c>
      <c r="F127" s="12">
        <f>COUNTIFS('Raw Data'!I:I,"NEW INDIA ASSURANCE",'Raw Data'!X:X,5)</f>
        <v>24</v>
      </c>
      <c r="L127" s="14">
        <f t="shared" si="143"/>
        <v>3.4482758620689653</v>
      </c>
      <c r="M127" s="14">
        <f t="shared" si="144"/>
        <v>28.735632183908045</v>
      </c>
      <c r="N127" s="14">
        <f t="shared" si="145"/>
        <v>67.81609195402298</v>
      </c>
      <c r="O127" s="15">
        <f t="shared" si="146"/>
        <v>64.367816091954012</v>
      </c>
      <c r="P127" s="12">
        <f t="shared" si="147"/>
        <v>87</v>
      </c>
      <c r="Q127" s="12">
        <f t="shared" si="148"/>
        <v>100</v>
      </c>
      <c r="R127" s="19">
        <v>66</v>
      </c>
      <c r="S127" s="14"/>
      <c r="T127" s="12"/>
      <c r="U127" s="14"/>
      <c r="V127" s="12"/>
      <c r="W127" s="12"/>
      <c r="X127" s="12"/>
      <c r="Y127" s="12"/>
      <c r="Z127" s="14"/>
      <c r="AA127" s="12"/>
      <c r="AB127" s="12"/>
      <c r="AC127" s="12"/>
      <c r="AD127" s="12"/>
      <c r="AE127" s="14"/>
      <c r="AF127" s="12"/>
      <c r="AG127" s="12"/>
      <c r="AH127" s="12"/>
      <c r="AI127" s="12"/>
      <c r="AJ127" s="14"/>
      <c r="AK127" s="12"/>
      <c r="AL127" s="12"/>
      <c r="AM127" s="12"/>
      <c r="AN127" s="12"/>
      <c r="AO127" s="14"/>
      <c r="AP127" s="12"/>
      <c r="AQ127" s="12"/>
      <c r="AR127" s="12"/>
      <c r="AS127" s="12"/>
      <c r="AT127" s="14"/>
      <c r="AU127" s="12"/>
      <c r="AV127" s="12"/>
      <c r="AW127" s="12"/>
      <c r="AX127" s="12"/>
      <c r="AY127" s="14"/>
      <c r="AZ127" s="12"/>
      <c r="BA127" s="12"/>
      <c r="BB127" s="12"/>
      <c r="BC127" s="12"/>
      <c r="BD127" s="14"/>
      <c r="BE127" s="12"/>
      <c r="BF127" s="12"/>
      <c r="BG127" s="12"/>
      <c r="BH127" s="12"/>
      <c r="BI127" s="14"/>
    </row>
    <row r="128" spans="1:61" x14ac:dyDescent="0.35">
      <c r="A128" s="8" t="s">
        <v>209</v>
      </c>
      <c r="B128" s="12">
        <f>COUNTIFS('Raw Data'!I:I,"NIVA BUPA",'Raw Data'!X:X,1)</f>
        <v>0</v>
      </c>
      <c r="C128" s="12">
        <f>COUNTIFS('Raw Data'!I:I,"NIVA BUPA",'Raw Data'!X:X,2)</f>
        <v>5</v>
      </c>
      <c r="D128" s="12">
        <f>COUNTIFS('Raw Data'!I:I,"NIVA BUPA",'Raw Data'!X:X,3)</f>
        <v>18</v>
      </c>
      <c r="E128" s="12">
        <f>COUNTIFS('Raw Data'!I:I,"NIVA BUPA",'Raw Data'!X:X,4)</f>
        <v>37</v>
      </c>
      <c r="F128" s="12">
        <f>COUNTIFS('Raw Data'!I:I,"NIVA BUPA",'Raw Data'!X:X,5)</f>
        <v>28</v>
      </c>
      <c r="L128" s="14">
        <f t="shared" si="143"/>
        <v>5.6818181818181817</v>
      </c>
      <c r="M128" s="14">
        <f t="shared" si="144"/>
        <v>20.454545454545457</v>
      </c>
      <c r="N128" s="14">
        <f t="shared" si="145"/>
        <v>73.86363636363636</v>
      </c>
      <c r="O128" s="15">
        <f t="shared" si="146"/>
        <v>68.181818181818173</v>
      </c>
      <c r="P128" s="12">
        <f t="shared" si="147"/>
        <v>88</v>
      </c>
      <c r="Q128" s="12">
        <f t="shared" si="148"/>
        <v>100</v>
      </c>
      <c r="R128" s="19">
        <v>90</v>
      </c>
      <c r="S128" s="14"/>
      <c r="T128" s="12"/>
      <c r="U128" s="14"/>
      <c r="V128" s="12"/>
      <c r="W128" s="12"/>
      <c r="X128" s="12"/>
      <c r="Y128" s="12"/>
      <c r="Z128" s="14"/>
      <c r="AA128" s="12"/>
      <c r="AB128" s="12"/>
      <c r="AC128" s="12"/>
      <c r="AD128" s="12"/>
      <c r="AE128" s="14"/>
      <c r="AF128" s="12"/>
      <c r="AG128" s="12"/>
      <c r="AH128" s="12"/>
      <c r="AI128" s="12"/>
      <c r="AJ128" s="14"/>
      <c r="AK128" s="12"/>
      <c r="AL128" s="12"/>
      <c r="AM128" s="12"/>
      <c r="AN128" s="12"/>
      <c r="AO128" s="14"/>
      <c r="AP128" s="12"/>
      <c r="AQ128" s="12"/>
      <c r="AR128" s="12"/>
      <c r="AS128" s="12"/>
      <c r="AT128" s="14"/>
      <c r="AU128" s="12"/>
      <c r="AV128" s="12"/>
      <c r="AW128" s="12"/>
      <c r="AX128" s="12"/>
      <c r="AY128" s="14"/>
      <c r="AZ128" s="12"/>
      <c r="BA128" s="12"/>
      <c r="BB128" s="12"/>
      <c r="BC128" s="12"/>
      <c r="BD128" s="14"/>
      <c r="BE128" s="12"/>
      <c r="BF128" s="12"/>
      <c r="BG128" s="12"/>
      <c r="BH128" s="12"/>
      <c r="BI128" s="14"/>
    </row>
    <row r="129" spans="1:61" x14ac:dyDescent="0.35">
      <c r="A129" s="8" t="s">
        <v>205</v>
      </c>
      <c r="B129" s="12">
        <f>COUNTIFS('Raw Data'!I:I,"STAR HEALTH",'Raw Data'!X:X,1)</f>
        <v>0</v>
      </c>
      <c r="C129" s="12">
        <f>COUNTIFS('Raw Data'!I:I,"STAR HEALTH",'Raw Data'!X:X,2)</f>
        <v>1</v>
      </c>
      <c r="D129" s="12">
        <f>COUNTIFS('Raw Data'!I:I,"STAR HEALTH",'Raw Data'!X:X,3)</f>
        <v>7</v>
      </c>
      <c r="E129" s="12">
        <f>COUNTIFS('Raw Data'!I:I,"STAR HEALTH",'Raw Data'!X:X,4)</f>
        <v>54</v>
      </c>
      <c r="F129" s="12">
        <f>COUNTIFS('Raw Data'!I:I,"STAR HEALTH",'Raw Data'!X:X,5)</f>
        <v>33</v>
      </c>
      <c r="L129" s="14">
        <f t="shared" si="143"/>
        <v>1.0526315789473684</v>
      </c>
      <c r="M129" s="14">
        <f t="shared" si="144"/>
        <v>7.3684210526315779</v>
      </c>
      <c r="N129" s="14">
        <f t="shared" si="145"/>
        <v>91.578947368421055</v>
      </c>
      <c r="O129" s="15">
        <f t="shared" si="146"/>
        <v>90.526315789473685</v>
      </c>
      <c r="P129" s="12">
        <f t="shared" si="147"/>
        <v>95</v>
      </c>
      <c r="Q129" s="12">
        <f t="shared" si="148"/>
        <v>100</v>
      </c>
      <c r="R129" s="19">
        <v>82</v>
      </c>
      <c r="S129" s="14"/>
      <c r="T129" s="12"/>
      <c r="U129" s="14"/>
      <c r="V129" s="12"/>
      <c r="W129" s="12"/>
      <c r="X129" s="12"/>
      <c r="Y129" s="12"/>
      <c r="Z129" s="14"/>
      <c r="AA129" s="12"/>
      <c r="AB129" s="12"/>
      <c r="AC129" s="12"/>
      <c r="AD129" s="12"/>
      <c r="AE129" s="14"/>
      <c r="AF129" s="12"/>
      <c r="AG129" s="12"/>
      <c r="AH129" s="12"/>
      <c r="AI129" s="12"/>
      <c r="AJ129" s="14"/>
      <c r="AK129" s="12"/>
      <c r="AL129" s="12"/>
      <c r="AM129" s="12"/>
      <c r="AN129" s="12"/>
      <c r="AO129" s="14"/>
      <c r="AP129" s="12"/>
      <c r="AQ129" s="12"/>
      <c r="AR129" s="12"/>
      <c r="AS129" s="12"/>
      <c r="AT129" s="14"/>
      <c r="AU129" s="12"/>
      <c r="AV129" s="12"/>
      <c r="AW129" s="12"/>
      <c r="AX129" s="12"/>
      <c r="AY129" s="14"/>
      <c r="AZ129" s="12"/>
      <c r="BA129" s="12"/>
      <c r="BB129" s="12"/>
      <c r="BC129" s="12"/>
      <c r="BD129" s="14"/>
      <c r="BE129" s="12"/>
      <c r="BF129" s="12"/>
      <c r="BG129" s="12"/>
      <c r="BH129" s="12"/>
      <c r="BI129" s="14"/>
    </row>
    <row r="130" spans="1:61" x14ac:dyDescent="0.35">
      <c r="A130" s="8"/>
      <c r="F130" s="14"/>
      <c r="K130" s="14"/>
      <c r="L130" s="12"/>
      <c r="M130" s="12"/>
      <c r="N130" s="12"/>
      <c r="O130" s="18"/>
      <c r="P130" s="14"/>
      <c r="R130" s="12"/>
      <c r="S130" s="12"/>
      <c r="T130" s="12"/>
      <c r="U130" s="14"/>
      <c r="V130" s="12"/>
      <c r="W130" s="12"/>
      <c r="X130" s="12"/>
      <c r="Y130" s="12"/>
      <c r="Z130" s="14"/>
      <c r="AA130" s="12"/>
      <c r="AB130" s="12"/>
      <c r="AC130" s="12"/>
      <c r="AD130" s="12"/>
      <c r="AE130" s="14"/>
      <c r="AF130" s="12"/>
      <c r="AG130" s="12"/>
      <c r="AH130" s="12"/>
      <c r="AI130" s="12"/>
      <c r="AJ130" s="14"/>
      <c r="AK130" s="12"/>
      <c r="AL130" s="12"/>
      <c r="AM130" s="12"/>
      <c r="AN130" s="12"/>
      <c r="AO130" s="14"/>
      <c r="AP130" s="12"/>
      <c r="AQ130" s="12"/>
      <c r="AR130" s="12"/>
      <c r="AS130" s="12"/>
      <c r="AT130" s="14"/>
      <c r="AU130" s="12"/>
      <c r="AV130" s="12"/>
      <c r="AW130" s="12"/>
      <c r="AX130" s="12"/>
      <c r="AY130" s="14"/>
      <c r="AZ130" s="12"/>
      <c r="BA130" s="12"/>
      <c r="BB130" s="12"/>
      <c r="BC130" s="12"/>
      <c r="BD130" s="14"/>
      <c r="BE130" s="12"/>
      <c r="BF130" s="12"/>
      <c r="BG130" s="12"/>
      <c r="BH130" s="12"/>
      <c r="BI130" s="14"/>
    </row>
    <row r="132" spans="1:61" x14ac:dyDescent="0.35">
      <c r="A132" s="17" t="s">
        <v>219</v>
      </c>
      <c r="B132" s="25" t="s">
        <v>242</v>
      </c>
      <c r="C132" s="25"/>
    </row>
    <row r="134" spans="1:61" s="12" customFormat="1" x14ac:dyDescent="0.35">
      <c r="A134" s="13"/>
      <c r="B134" s="13">
        <v>1</v>
      </c>
      <c r="C134" s="13">
        <v>2</v>
      </c>
      <c r="D134" s="13">
        <v>3</v>
      </c>
      <c r="E134" s="13">
        <v>4</v>
      </c>
      <c r="F134" s="13">
        <v>5</v>
      </c>
      <c r="G134" s="13">
        <v>6</v>
      </c>
      <c r="H134" s="13">
        <v>7</v>
      </c>
      <c r="I134" s="13">
        <v>8</v>
      </c>
      <c r="J134" s="13">
        <v>9</v>
      </c>
      <c r="K134" s="13">
        <v>10</v>
      </c>
      <c r="L134" s="12" t="s">
        <v>210</v>
      </c>
      <c r="M134" s="12" t="s">
        <v>211</v>
      </c>
      <c r="N134" s="12" t="s">
        <v>212</v>
      </c>
      <c r="O134" s="12" t="s">
        <v>213</v>
      </c>
      <c r="R134" s="19" t="s">
        <v>228</v>
      </c>
    </row>
    <row r="135" spans="1:61" x14ac:dyDescent="0.35">
      <c r="A135" s="8" t="s">
        <v>206</v>
      </c>
      <c r="B135" s="12">
        <f>COUNTIFS('Raw Data'!I:I,"ADITYA BIRLA HEALTH",'Raw Data'!Z:Z,1)</f>
        <v>0</v>
      </c>
      <c r="C135" s="12">
        <f>COUNTIFS('Raw Data'!I:I,"ADITYA BIRLA HEALTH",'Raw Data'!Z:Z,2)</f>
        <v>1</v>
      </c>
      <c r="D135" s="12">
        <f>COUNTIFS('Raw Data'!I:I,"ADITYA BIRLA HEALTH",'Raw Data'!Z:Z,3)</f>
        <v>1</v>
      </c>
      <c r="E135" s="12">
        <f>COUNTIFS('Raw Data'!I:I,"ADITYA BIRLA HEALTH",'Raw Data'!Z:Z,4)</f>
        <v>2</v>
      </c>
      <c r="F135" s="12">
        <f>COUNTIFS('Raw Data'!I:I,"ADITYA BIRLA HEALTH",'Raw Data'!Z:Z,5)</f>
        <v>5</v>
      </c>
      <c r="G135" s="12">
        <f>COUNTIFS('Raw Data'!I:I,"ADITYA BIRLA HEALTH",'Raw Data'!Z:Z,6)</f>
        <v>9</v>
      </c>
      <c r="H135" s="12">
        <f>COUNTIFS('Raw Data'!I:I,"ADITYA BIRLA HEALTH",'Raw Data'!Z:Z,7)</f>
        <v>27</v>
      </c>
      <c r="I135" s="12">
        <f>COUNTIFS('Raw Data'!I:I,"ADITYA BIRLA HEALTH",'Raw Data'!Z:Z,8)</f>
        <v>15</v>
      </c>
      <c r="J135" s="12">
        <f>COUNTIFS('Raw Data'!I:I,"ADITYA BIRLA HEALTH",'Raw Data'!Z:Z,9)</f>
        <v>34</v>
      </c>
      <c r="K135" s="12">
        <f>COUNTIFS('Raw Data'!I:I,"ADITYA BIRLA HEALTH",'Raw Data'!Z:Z,10)</f>
        <v>38</v>
      </c>
      <c r="L135" s="14">
        <f>SUM(B135:G135)/P135*100</f>
        <v>13.636363636363635</v>
      </c>
      <c r="M135" s="14">
        <f>SUM(H135:I135)/P135*100</f>
        <v>31.818181818181817</v>
      </c>
      <c r="N135" s="14">
        <f>SUM(J135:K135)/P135*100</f>
        <v>54.54545454545454</v>
      </c>
      <c r="O135" s="15">
        <f>N135-L135</f>
        <v>40.909090909090907</v>
      </c>
      <c r="P135" s="12">
        <f>SUM(B135:K135)</f>
        <v>132</v>
      </c>
      <c r="Q135" s="12">
        <f>SUM(L135:N135)</f>
        <v>100</v>
      </c>
      <c r="R135" s="19">
        <v>43</v>
      </c>
    </row>
    <row r="136" spans="1:61" x14ac:dyDescent="0.35">
      <c r="A136" s="8" t="s">
        <v>203</v>
      </c>
      <c r="B136" s="12">
        <f>COUNTIFS('Raw Data'!I:I,"BAGIC",'Raw Data'!Z:Z,1)</f>
        <v>0</v>
      </c>
      <c r="C136" s="12">
        <f>COUNTIFS('Raw Data'!I:I,"BAGIC",'Raw Data'!Z:Z,2)</f>
        <v>0</v>
      </c>
      <c r="D136" s="12">
        <f>COUNTIFS('Raw Data'!I:I,"BAGIC",'Raw Data'!Z:Z,3)</f>
        <v>0</v>
      </c>
      <c r="E136" s="12">
        <f>COUNTIFS('Raw Data'!I:I,"BAGIC",'Raw Data'!Z:Z,4)</f>
        <v>1</v>
      </c>
      <c r="F136" s="12">
        <f>COUNTIFS('Raw Data'!I:I,"BAGIC",'Raw Data'!Z:Z,5)</f>
        <v>2</v>
      </c>
      <c r="G136" s="12">
        <f>COUNTIFS('Raw Data'!I:I,"BAGIC",'Raw Data'!Z:Z,6)</f>
        <v>4</v>
      </c>
      <c r="H136" s="12">
        <f>COUNTIFS('Raw Data'!I:I,"BAGIC",'Raw Data'!Z:Z,7)</f>
        <v>11</v>
      </c>
      <c r="I136" s="12">
        <f>COUNTIFS('Raw Data'!I:I,"BAGIC",'Raw Data'!Z:Z,8)</f>
        <v>12</v>
      </c>
      <c r="J136" s="12">
        <f>COUNTIFS('Raw Data'!I:I,"BAGIC",'Raw Data'!Z:Z,9)</f>
        <v>46</v>
      </c>
      <c r="K136" s="12">
        <f>COUNTIFS('Raw Data'!I:I,"BAGIC",'Raw Data'!Z:Z,10)</f>
        <v>68</v>
      </c>
      <c r="L136" s="14">
        <f t="shared" ref="L136:L142" si="149">SUM(B136:G136)/P136*100</f>
        <v>4.8611111111111116</v>
      </c>
      <c r="M136" s="14">
        <f t="shared" ref="M136:M142" si="150">SUM(H136:I136)/P136*100</f>
        <v>15.972222222222221</v>
      </c>
      <c r="N136" s="14">
        <f t="shared" ref="N136:N142" si="151">SUM(J136:K136)/P136*100</f>
        <v>79.166666666666657</v>
      </c>
      <c r="O136" s="15">
        <f t="shared" ref="O136:O142" si="152">N136-L136</f>
        <v>74.305555555555543</v>
      </c>
      <c r="P136" s="12">
        <f t="shared" ref="P136:P142" si="153">SUM(B136:K136)</f>
        <v>144</v>
      </c>
      <c r="Q136" s="12">
        <f t="shared" ref="Q136:Q142" si="154">SUM(L136:N136)</f>
        <v>99.999999999999986</v>
      </c>
      <c r="R136" s="19">
        <v>71</v>
      </c>
    </row>
    <row r="137" spans="1:61" x14ac:dyDescent="0.35">
      <c r="A137" s="8" t="s">
        <v>207</v>
      </c>
      <c r="B137" s="12">
        <f>COUNTIFS('Raw Data'!I:I,"CARE HEALTH",'Raw Data'!Z:Z,1)</f>
        <v>0</v>
      </c>
      <c r="C137" s="12">
        <f>COUNTIFS('Raw Data'!I:I,"CARE HEALTH",'Raw Data'!Z:Z,2)</f>
        <v>1</v>
      </c>
      <c r="D137" s="12">
        <f>COUNTIFS('Raw Data'!I:I,"CARE HEALTH",'Raw Data'!Z:Z,3)</f>
        <v>6</v>
      </c>
      <c r="E137" s="12">
        <f>COUNTIFS('Raw Data'!I:I,"CARE HEALTH",'Raw Data'!Z:Z,4)</f>
        <v>5</v>
      </c>
      <c r="F137" s="12">
        <f>COUNTIFS('Raw Data'!I:I,"CARE HEALTH",'Raw Data'!Z:Z,5)</f>
        <v>6</v>
      </c>
      <c r="G137" s="12">
        <f>COUNTIFS('Raw Data'!I:I,"CARE HEALTH",'Raw Data'!Z:Z,6)</f>
        <v>7</v>
      </c>
      <c r="H137" s="12">
        <f>COUNTIFS('Raw Data'!I:I,"CARE HEALTH",'Raw Data'!Z:Z,7)</f>
        <v>17</v>
      </c>
      <c r="I137" s="12">
        <f>COUNTIFS('Raw Data'!I:I,"CARE HEALTH",'Raw Data'!Z:Z,8)</f>
        <v>30</v>
      </c>
      <c r="J137" s="12">
        <f>COUNTIFS('Raw Data'!I:I,"CARE HEALTH",'Raw Data'!Z:Z,9)</f>
        <v>46</v>
      </c>
      <c r="K137" s="12">
        <f>COUNTIFS('Raw Data'!I:I,"CARE HEALTH",'Raw Data'!Z:Z,10)</f>
        <v>43</v>
      </c>
      <c r="L137" s="14">
        <f t="shared" si="149"/>
        <v>15.527950310559005</v>
      </c>
      <c r="M137" s="14">
        <f t="shared" si="150"/>
        <v>29.19254658385093</v>
      </c>
      <c r="N137" s="14">
        <f t="shared" si="151"/>
        <v>55.279503105590067</v>
      </c>
      <c r="O137" s="15">
        <f t="shared" si="152"/>
        <v>39.75155279503106</v>
      </c>
      <c r="P137" s="12">
        <f t="shared" si="153"/>
        <v>161</v>
      </c>
      <c r="Q137" s="12">
        <f t="shared" si="154"/>
        <v>100</v>
      </c>
      <c r="R137" s="19">
        <v>44</v>
      </c>
    </row>
    <row r="138" spans="1:61" x14ac:dyDescent="0.35">
      <c r="A138" s="8" t="s">
        <v>201</v>
      </c>
      <c r="B138" s="12">
        <f>COUNTIFS('Raw Data'!I:I,"HDFC ERGO",'Raw Data'!Z:Z,1)</f>
        <v>0</v>
      </c>
      <c r="C138" s="12">
        <f>COUNTIFS('Raw Data'!I:I,"HDFC ERGO",'Raw Data'!Z:Z,2)</f>
        <v>1</v>
      </c>
      <c r="D138" s="12">
        <f>COUNTIFS('Raw Data'!I:I,"HDFC ERGO",'Raw Data'!Z:Z,3)</f>
        <v>1</v>
      </c>
      <c r="E138" s="12">
        <f>COUNTIFS('Raw Data'!I:I,"HDFC ERGO",'Raw Data'!Z:Z,4)</f>
        <v>3</v>
      </c>
      <c r="F138" s="12">
        <f>COUNTIFS('Raw Data'!I:I,"HDFC ERGO",'Raw Data'!Z:Z,5)</f>
        <v>8</v>
      </c>
      <c r="G138" s="12">
        <f>COUNTIFS('Raw Data'!I:I,"HDFC ERGO",'Raw Data'!Z:Z,6)</f>
        <v>5</v>
      </c>
      <c r="H138" s="12">
        <f>COUNTIFS('Raw Data'!I:I,"HDFC ERGO",'Raw Data'!Z:Z,7)</f>
        <v>14</v>
      </c>
      <c r="I138" s="12">
        <f>COUNTIFS('Raw Data'!I:I,"HDFC ERGO",'Raw Data'!Z:Z,8)</f>
        <v>8</v>
      </c>
      <c r="J138" s="12">
        <f>COUNTIFS('Raw Data'!I:I,"HDFC ERGO",'Raw Data'!Z:Z,9)</f>
        <v>37</v>
      </c>
      <c r="K138" s="12">
        <f>COUNTIFS('Raw Data'!I:I,"HDFC ERGO",'Raw Data'!Z:Z,10)</f>
        <v>54</v>
      </c>
      <c r="L138" s="14">
        <f t="shared" si="149"/>
        <v>13.740458015267176</v>
      </c>
      <c r="M138" s="14">
        <f t="shared" si="150"/>
        <v>16.793893129770993</v>
      </c>
      <c r="N138" s="14">
        <f t="shared" si="151"/>
        <v>69.465648854961842</v>
      </c>
      <c r="O138" s="15">
        <f t="shared" si="152"/>
        <v>55.725190839694662</v>
      </c>
      <c r="P138" s="12">
        <f t="shared" si="153"/>
        <v>131</v>
      </c>
      <c r="Q138" s="12">
        <f t="shared" si="154"/>
        <v>100.00000000000001</v>
      </c>
      <c r="R138" s="19">
        <v>68</v>
      </c>
    </row>
    <row r="139" spans="1:61" x14ac:dyDescent="0.35">
      <c r="A139" s="8" t="s">
        <v>197</v>
      </c>
      <c r="B139" s="12">
        <f>COUNTIFS('Raw Data'!I:I,"ICICI LOMBARD",'Raw Data'!Z:Z,1)</f>
        <v>0</v>
      </c>
      <c r="C139" s="12">
        <f>COUNTIFS('Raw Data'!I:I,"ICICI LOMBARD",'Raw Data'!Z:Z,2)</f>
        <v>0</v>
      </c>
      <c r="D139" s="12">
        <f>COUNTIFS('Raw Data'!I:I,"ICICI LOMBARD",'Raw Data'!Z:Z,3)</f>
        <v>1</v>
      </c>
      <c r="E139" s="12">
        <f>COUNTIFS('Raw Data'!I:I,"ICICI LOMBARD",'Raw Data'!Z:Z,4)</f>
        <v>4</v>
      </c>
      <c r="F139" s="12">
        <f>COUNTIFS('Raw Data'!I:I,"ICICI LOMBARD",'Raw Data'!Z:Z,5)</f>
        <v>9</v>
      </c>
      <c r="G139" s="12">
        <f>COUNTIFS('Raw Data'!I:I,"ICICI LOMBARD",'Raw Data'!Z:Z,6)</f>
        <v>4</v>
      </c>
      <c r="H139" s="12">
        <f>COUNTIFS('Raw Data'!I:I,"ICICI LOMBARD",'Raw Data'!Z:Z,7)</f>
        <v>18</v>
      </c>
      <c r="I139" s="12">
        <f>COUNTIFS('Raw Data'!I:I,"ICICI LOMBARD",'Raw Data'!Z:Z,8)</f>
        <v>13</v>
      </c>
      <c r="J139" s="12">
        <f>COUNTIFS('Raw Data'!I:I,"ICICI LOMBARD",'Raw Data'!Z:Z,9)</f>
        <v>35</v>
      </c>
      <c r="K139" s="12">
        <f>COUNTIFS('Raw Data'!I:I,"ICICI LOMBARD",'Raw Data'!Z:Z,10)</f>
        <v>57</v>
      </c>
      <c r="L139" s="14">
        <f t="shared" si="149"/>
        <v>12.76595744680851</v>
      </c>
      <c r="M139" s="14">
        <f t="shared" si="150"/>
        <v>21.98581560283688</v>
      </c>
      <c r="N139" s="14">
        <f t="shared" si="151"/>
        <v>65.248226950354621</v>
      </c>
      <c r="O139" s="15">
        <f t="shared" si="152"/>
        <v>52.482269503546107</v>
      </c>
      <c r="P139" s="12">
        <f t="shared" si="153"/>
        <v>141</v>
      </c>
      <c r="Q139" s="12">
        <f t="shared" si="154"/>
        <v>100.00000000000001</v>
      </c>
      <c r="R139" s="19">
        <v>47</v>
      </c>
    </row>
    <row r="140" spans="1:61" x14ac:dyDescent="0.35">
      <c r="A140" s="8" t="s">
        <v>199</v>
      </c>
      <c r="B140" s="12">
        <f>COUNTIFS('Raw Data'!I:I,"NEW INDIA ASSURANCE",'Raw Data'!Z:Z,1)</f>
        <v>0</v>
      </c>
      <c r="C140" s="12">
        <f>COUNTIFS('Raw Data'!I:I,"NEW INDIA ASSURANCE",'Raw Data'!Z:Z,2)</f>
        <v>3</v>
      </c>
      <c r="D140" s="12">
        <f>COUNTIFS('Raw Data'!I:I,"NEW INDIA ASSURANCE",'Raw Data'!Z:Z,3)</f>
        <v>3</v>
      </c>
      <c r="E140" s="12">
        <f>COUNTIFS('Raw Data'!I:I,"NEW INDIA ASSURANCE",'Raw Data'!Z:Z,4)</f>
        <v>10</v>
      </c>
      <c r="F140" s="12">
        <f>COUNTIFS('Raw Data'!I:I,"NEW INDIA ASSURANCE",'Raw Data'!Z:Z,5)</f>
        <v>5</v>
      </c>
      <c r="G140" s="12">
        <f>COUNTIFS('Raw Data'!I:I,"NEW INDIA ASSURANCE",'Raw Data'!Z:Z,6)</f>
        <v>5</v>
      </c>
      <c r="H140" s="12">
        <f>COUNTIFS('Raw Data'!I:I,"NEW INDIA ASSURANCE",'Raw Data'!Z:Z,7)</f>
        <v>24</v>
      </c>
      <c r="I140" s="12">
        <f>COUNTIFS('Raw Data'!I:I,"NEW INDIA ASSURANCE",'Raw Data'!Z:Z,8)</f>
        <v>17</v>
      </c>
      <c r="J140" s="12">
        <f>COUNTIFS('Raw Data'!I:I,"NEW INDIA ASSURANCE",'Raw Data'!Z:Z,9)</f>
        <v>35</v>
      </c>
      <c r="K140" s="12">
        <f>COUNTIFS('Raw Data'!I:I,"NEW INDIA ASSURANCE",'Raw Data'!Z:Z,10)</f>
        <v>40</v>
      </c>
      <c r="L140" s="14">
        <f t="shared" si="149"/>
        <v>18.30985915492958</v>
      </c>
      <c r="M140" s="14">
        <f t="shared" si="150"/>
        <v>28.87323943661972</v>
      </c>
      <c r="N140" s="14">
        <f t="shared" si="151"/>
        <v>52.816901408450704</v>
      </c>
      <c r="O140" s="15">
        <f t="shared" si="152"/>
        <v>34.507042253521121</v>
      </c>
      <c r="P140" s="12">
        <f t="shared" si="153"/>
        <v>142</v>
      </c>
      <c r="Q140" s="12">
        <f t="shared" si="154"/>
        <v>100</v>
      </c>
      <c r="R140" s="19">
        <v>39</v>
      </c>
    </row>
    <row r="141" spans="1:61" x14ac:dyDescent="0.35">
      <c r="A141" s="8" t="s">
        <v>209</v>
      </c>
      <c r="B141" s="12">
        <f>COUNTIFS('Raw Data'!I:I,"NIVA BUPA",'Raw Data'!Z:Z,1)</f>
        <v>0</v>
      </c>
      <c r="C141" s="12">
        <f>COUNTIFS('Raw Data'!I:I,"NIVA BUPA",'Raw Data'!Z:Z,2)</f>
        <v>1</v>
      </c>
      <c r="D141" s="12">
        <f>COUNTIFS('Raw Data'!I:I,"NIVA BUPA",'Raw Data'!Z:Z,3)</f>
        <v>3</v>
      </c>
      <c r="E141" s="12">
        <f>COUNTIFS('Raw Data'!I:I,"NIVA BUPA",'Raw Data'!Z:Z,4)</f>
        <v>3</v>
      </c>
      <c r="F141" s="12">
        <f>COUNTIFS('Raw Data'!I:I,"NIVA BUPA",'Raw Data'!Z:Z,5)</f>
        <v>13</v>
      </c>
      <c r="G141" s="12">
        <f>COUNTIFS('Raw Data'!I:I,"NIVA BUPA",'Raw Data'!Z:Z,6)</f>
        <v>9</v>
      </c>
      <c r="H141" s="12">
        <f>COUNTIFS('Raw Data'!I:I,"NIVA BUPA",'Raw Data'!Z:Z,7)</f>
        <v>19</v>
      </c>
      <c r="I141" s="12">
        <f>COUNTIFS('Raw Data'!I:I,"NIVA BUPA",'Raw Data'!Z:Z,8)</f>
        <v>14</v>
      </c>
      <c r="J141" s="12">
        <f>COUNTIFS('Raw Data'!I:I,"NIVA BUPA",'Raw Data'!Z:Z,9)</f>
        <v>41</v>
      </c>
      <c r="K141" s="12">
        <f>COUNTIFS('Raw Data'!I:I,"NIVA BUPA",'Raw Data'!Z:Z,10)</f>
        <v>59</v>
      </c>
      <c r="L141" s="14">
        <f t="shared" si="149"/>
        <v>17.901234567901234</v>
      </c>
      <c r="M141" s="14">
        <f t="shared" si="150"/>
        <v>20.37037037037037</v>
      </c>
      <c r="N141" s="14">
        <f t="shared" si="151"/>
        <v>61.728395061728392</v>
      </c>
      <c r="O141" s="15">
        <f t="shared" si="152"/>
        <v>43.827160493827158</v>
      </c>
      <c r="P141" s="12">
        <f t="shared" si="153"/>
        <v>162</v>
      </c>
      <c r="Q141" s="12">
        <f t="shared" si="154"/>
        <v>100</v>
      </c>
      <c r="R141" s="19">
        <v>44</v>
      </c>
    </row>
    <row r="142" spans="1:61" x14ac:dyDescent="0.35">
      <c r="A142" s="8" t="s">
        <v>205</v>
      </c>
      <c r="B142" s="12">
        <f>COUNTIFS('Raw Data'!I:I,"STAR HEALTH",'Raw Data'!Z:Z,1)</f>
        <v>0</v>
      </c>
      <c r="C142" s="12">
        <f>COUNTIFS('Raw Data'!I:I,"STAR HEALTH",'Raw Data'!Z:Z,2)</f>
        <v>1</v>
      </c>
      <c r="D142" s="12">
        <f>COUNTIFS('Raw Data'!I:I,"STAR HEALTH",'Raw Data'!Z:Z,3)</f>
        <v>0</v>
      </c>
      <c r="E142" s="12">
        <f>COUNTIFS('Raw Data'!I:I,"STAR HEALTH",'Raw Data'!Z:Z,4)</f>
        <v>3</v>
      </c>
      <c r="F142" s="12">
        <f>COUNTIFS('Raw Data'!I:I,"STAR HEALTH",'Raw Data'!Z:Z,5)</f>
        <v>10</v>
      </c>
      <c r="G142" s="12">
        <f>COUNTIFS('Raw Data'!I:I,"STAR HEALTH",'Raw Data'!Z:Z,6)</f>
        <v>6</v>
      </c>
      <c r="H142" s="12">
        <f>COUNTIFS('Raw Data'!I:I,"STAR HEALTH",'Raw Data'!Z:Z,7)</f>
        <v>11</v>
      </c>
      <c r="I142" s="12">
        <f>COUNTIFS('Raw Data'!I:I,"STAR HEALTH",'Raw Data'!Z:Z,8)</f>
        <v>7</v>
      </c>
      <c r="J142" s="12">
        <f>COUNTIFS('Raw Data'!I:I,"STAR HEALTH",'Raw Data'!Z:Z,9)</f>
        <v>48</v>
      </c>
      <c r="K142" s="12">
        <f>COUNTIFS('Raw Data'!I:I,"STAR HEALTH",'Raw Data'!Z:Z,10)</f>
        <v>55</v>
      </c>
      <c r="L142" s="14">
        <f t="shared" si="149"/>
        <v>14.184397163120568</v>
      </c>
      <c r="M142" s="14">
        <f t="shared" si="150"/>
        <v>12.76595744680851</v>
      </c>
      <c r="N142" s="14">
        <f t="shared" si="151"/>
        <v>73.049645390070921</v>
      </c>
      <c r="O142" s="15">
        <f t="shared" si="152"/>
        <v>58.865248226950357</v>
      </c>
      <c r="P142" s="12">
        <f t="shared" si="153"/>
        <v>141</v>
      </c>
      <c r="Q142" s="12">
        <f t="shared" si="154"/>
        <v>100</v>
      </c>
      <c r="R142" s="19">
        <v>65</v>
      </c>
    </row>
    <row r="144" spans="1:61" x14ac:dyDescent="0.35">
      <c r="A144" s="8"/>
      <c r="B144" s="26" t="s">
        <v>76</v>
      </c>
      <c r="C144" s="26"/>
      <c r="D144" s="26"/>
      <c r="E144" s="26"/>
      <c r="F144" s="26"/>
      <c r="G144" s="26" t="s">
        <v>77</v>
      </c>
      <c r="H144" s="26"/>
      <c r="I144" s="26"/>
      <c r="J144" s="26"/>
      <c r="K144" s="26"/>
      <c r="L144" s="26" t="s">
        <v>79</v>
      </c>
      <c r="M144" s="26"/>
      <c r="N144" s="26"/>
      <c r="O144" s="26"/>
      <c r="P144" s="26"/>
      <c r="Q144" s="26" t="s">
        <v>86</v>
      </c>
      <c r="R144" s="26"/>
      <c r="S144" s="26"/>
      <c r="T144" s="26"/>
      <c r="U144" s="26"/>
      <c r="V144" s="26" t="s">
        <v>80</v>
      </c>
      <c r="W144" s="26"/>
      <c r="X144" s="26"/>
      <c r="Y144" s="26"/>
      <c r="Z144" s="26"/>
      <c r="AA144" s="26" t="s">
        <v>83</v>
      </c>
      <c r="AB144" s="26"/>
      <c r="AC144" s="26"/>
      <c r="AD144" s="26"/>
      <c r="AE144" s="26"/>
      <c r="AF144" s="26" t="s">
        <v>84</v>
      </c>
      <c r="AG144" s="26"/>
      <c r="AH144" s="26"/>
      <c r="AI144" s="26"/>
      <c r="AJ144" s="26"/>
      <c r="AK144" s="26" t="s">
        <v>82</v>
      </c>
      <c r="AL144" s="26"/>
      <c r="AM144" s="26"/>
      <c r="AN144" s="26"/>
      <c r="AO144" s="26"/>
      <c r="AP144" s="26" t="s">
        <v>78</v>
      </c>
      <c r="AQ144" s="26"/>
      <c r="AR144" s="26"/>
      <c r="AS144" s="26"/>
      <c r="AT144" s="26"/>
      <c r="AU144" s="26" t="s">
        <v>85</v>
      </c>
      <c r="AV144" s="26"/>
      <c r="AW144" s="26"/>
      <c r="AX144" s="26"/>
      <c r="AY144" s="26"/>
      <c r="AZ144" s="26" t="s">
        <v>81</v>
      </c>
      <c r="BA144" s="26"/>
      <c r="BB144" s="26"/>
      <c r="BC144" s="26"/>
      <c r="BD144" s="26"/>
      <c r="BE144" s="26" t="s">
        <v>75</v>
      </c>
      <c r="BF144" s="26"/>
      <c r="BG144" s="26"/>
      <c r="BH144" s="26"/>
      <c r="BI144" s="26"/>
    </row>
    <row r="145" spans="1:61" x14ac:dyDescent="0.35">
      <c r="B145" s="13" t="s">
        <v>210</v>
      </c>
      <c r="C145" s="13" t="s">
        <v>225</v>
      </c>
      <c r="D145" s="13" t="s">
        <v>226</v>
      </c>
      <c r="E145" s="13" t="s">
        <v>227</v>
      </c>
      <c r="F145" s="13" t="s">
        <v>213</v>
      </c>
      <c r="G145" s="13" t="s">
        <v>210</v>
      </c>
      <c r="H145" s="13" t="s">
        <v>225</v>
      </c>
      <c r="I145" s="13" t="s">
        <v>226</v>
      </c>
      <c r="J145" s="13" t="s">
        <v>227</v>
      </c>
      <c r="K145" s="13" t="s">
        <v>213</v>
      </c>
      <c r="L145" s="13" t="s">
        <v>210</v>
      </c>
      <c r="M145" s="13" t="s">
        <v>225</v>
      </c>
      <c r="N145" s="13" t="s">
        <v>226</v>
      </c>
      <c r="O145" s="13" t="s">
        <v>227</v>
      </c>
      <c r="P145" s="13" t="s">
        <v>213</v>
      </c>
      <c r="Q145" s="13" t="s">
        <v>210</v>
      </c>
      <c r="R145" s="13" t="s">
        <v>225</v>
      </c>
      <c r="S145" s="13" t="s">
        <v>226</v>
      </c>
      <c r="T145" s="13" t="s">
        <v>227</v>
      </c>
      <c r="U145" s="13" t="s">
        <v>213</v>
      </c>
      <c r="V145" s="13" t="s">
        <v>210</v>
      </c>
      <c r="W145" s="13" t="s">
        <v>225</v>
      </c>
      <c r="X145" s="13" t="s">
        <v>226</v>
      </c>
      <c r="Y145" s="13" t="s">
        <v>227</v>
      </c>
      <c r="Z145" s="13" t="s">
        <v>213</v>
      </c>
      <c r="AA145" s="13" t="s">
        <v>210</v>
      </c>
      <c r="AB145" s="13" t="s">
        <v>225</v>
      </c>
      <c r="AC145" s="13" t="s">
        <v>226</v>
      </c>
      <c r="AD145" s="13" t="s">
        <v>227</v>
      </c>
      <c r="AE145" s="13" t="s">
        <v>213</v>
      </c>
      <c r="AF145" s="13" t="s">
        <v>210</v>
      </c>
      <c r="AG145" s="13" t="s">
        <v>225</v>
      </c>
      <c r="AH145" s="13" t="s">
        <v>226</v>
      </c>
      <c r="AI145" s="13" t="s">
        <v>227</v>
      </c>
      <c r="AJ145" s="13" t="s">
        <v>213</v>
      </c>
      <c r="AK145" s="13" t="s">
        <v>210</v>
      </c>
      <c r="AL145" s="13" t="s">
        <v>225</v>
      </c>
      <c r="AM145" s="13" t="s">
        <v>226</v>
      </c>
      <c r="AN145" s="13" t="s">
        <v>227</v>
      </c>
      <c r="AO145" s="13" t="s">
        <v>213</v>
      </c>
      <c r="AP145" s="13" t="s">
        <v>210</v>
      </c>
      <c r="AQ145" s="13" t="s">
        <v>225</v>
      </c>
      <c r="AR145" s="13" t="s">
        <v>226</v>
      </c>
      <c r="AS145" s="13" t="s">
        <v>227</v>
      </c>
      <c r="AT145" s="13" t="s">
        <v>213</v>
      </c>
      <c r="AU145" s="13" t="s">
        <v>210</v>
      </c>
      <c r="AV145" s="13" t="s">
        <v>225</v>
      </c>
      <c r="AW145" s="13" t="s">
        <v>226</v>
      </c>
      <c r="AX145" s="13" t="s">
        <v>227</v>
      </c>
      <c r="AY145" s="13" t="s">
        <v>213</v>
      </c>
      <c r="AZ145" s="13" t="s">
        <v>210</v>
      </c>
      <c r="BA145" s="13" t="s">
        <v>225</v>
      </c>
      <c r="BB145" s="13" t="s">
        <v>226</v>
      </c>
      <c r="BC145" s="13" t="s">
        <v>227</v>
      </c>
      <c r="BD145" s="13" t="s">
        <v>213</v>
      </c>
      <c r="BE145" s="13" t="s">
        <v>210</v>
      </c>
      <c r="BF145" s="13" t="s">
        <v>225</v>
      </c>
      <c r="BG145" s="13" t="s">
        <v>226</v>
      </c>
      <c r="BH145" s="13" t="s">
        <v>227</v>
      </c>
      <c r="BI145" s="13" t="s">
        <v>213</v>
      </c>
    </row>
    <row r="146" spans="1:61" x14ac:dyDescent="0.35">
      <c r="A146" s="8" t="s">
        <v>206</v>
      </c>
      <c r="B146" s="12">
        <f>COUNTIFS('Raw Data'!I:I,"ADITYA BIRLA HEALTH",'Raw Data'!E:E,"AHMEDABAD",'Raw Data'!Z:Z,1)+COUNTIFS('Raw Data'!I:I,"ADITYA BIRLA HEALTH",'Raw Data'!E:E,"AHMEDABAD",'Raw Data'!Z:Z,2)+COUNTIFS('Raw Data'!I:I,"ADITYA BIRLA HEALTH",'Raw Data'!E:E,"AHMEDABAD",'Raw Data'!Z:Z,3)+COUNTIFS('Raw Data'!I:I,"ADITYA BIRLA HEALTH",'Raw Data'!E:E,"AHMEDABAD",'Raw Data'!Z:Z,4)+COUNTIFS('Raw Data'!I:I,"ADITYA BIRLA HEALTH",'Raw Data'!E:E,"AHMEDABAD",'Raw Data'!Z:Z,5)+COUNTIFS('Raw Data'!I:I,"ADITYA BIRLA HEALTH",'Raw Data'!E:E,"AHMEDABAD",'Raw Data'!Z:Z,6)</f>
        <v>0</v>
      </c>
      <c r="C146" s="12">
        <f>COUNTIFS('Raw Data'!I:I,"ADITYA BIRLA HEALTH",'Raw Data'!E:E,"AHMEDABAD",'Raw Data'!Z:Z,7)+COUNTIFS('Raw Data'!I:I,"ADITYA BIRLA HEALTH",'Raw Data'!E:E,"AHMEDABAD",'Raw Data'!Z:Z,8)</f>
        <v>3</v>
      </c>
      <c r="D146" s="12">
        <f>COUNTIFS('Raw Data'!I:I,"ADITYA BIRLA HEALTH",'Raw Data'!E:E,"AHMEDABAD",'Raw Data'!Z:Z,9)+COUNTIFS('Raw Data'!I:I,"ADITYA BIRLA HEALTH",'Raw Data'!E:E,"AHMEDABAD",'Raw Data'!Z:Z,10)</f>
        <v>5</v>
      </c>
      <c r="E146" s="12">
        <f t="shared" ref="E146:E153" si="155">SUM(B146:D146)</f>
        <v>8</v>
      </c>
      <c r="F146" s="14">
        <f t="shared" ref="F146:F153" si="156">(D146-B146)/E146*100</f>
        <v>62.5</v>
      </c>
      <c r="G146" s="12">
        <f>COUNTIFS('Raw Data'!I:I,"ADITYA BIRLA HEALTH",'Raw Data'!E:E,"BANGALORE",'Raw Data'!Z:Z,1)+COUNTIFS('Raw Data'!I:I,"ADITYA BIRLA HEALTH",'Raw Data'!E:E,"BANGALORE",'Raw Data'!Z:Z,2)+COUNTIFS('Raw Data'!I:I,"ADITYA BIRLA HEALTH",'Raw Data'!E:E,"BANGALORE",'Raw Data'!Z:Z,3)+COUNTIFS('Raw Data'!I:I,"ADITYA BIRLA HEALTH",'Raw Data'!E:E,"BANGALORE",'Raw Data'!Z:Z,4)+COUNTIFS('Raw Data'!I:I,"ADITYA BIRLA HEALTH",'Raw Data'!E:E,"BANGALORE",'Raw Data'!Z:Z,5)+COUNTIFS('Raw Data'!I:I,"ADITYA BIRLA HEALTH",'Raw Data'!E:E,"BANGALORE",'Raw Data'!Z:Z,6)</f>
        <v>2</v>
      </c>
      <c r="H146" s="12">
        <f>COUNTIFS('Raw Data'!I:I,"ADITYA BIRLA HEALTH",'Raw Data'!E:E,"BANGALORE",'Raw Data'!Z:Z,7)+COUNTIFS('Raw Data'!I:I,"ADITYA BIRLA HEALTH",'Raw Data'!E:E,"BANGALORE",'Raw Data'!Z:Z,8)</f>
        <v>5</v>
      </c>
      <c r="I146" s="12">
        <f>COUNTIFS('Raw Data'!I:I,"ADITYA BIRLA HEALTH",'Raw Data'!E:E,"BANGALORE",'Raw Data'!Z:Z,9)+COUNTIFS('Raw Data'!I:I,"ADITYA BIRLA HEALTH",'Raw Data'!E:E,"BANGALORE",'Raw Data'!Z:Z,10)</f>
        <v>5</v>
      </c>
      <c r="J146" s="12">
        <f t="shared" ref="J146:J153" si="157">SUM(G146:I146)</f>
        <v>12</v>
      </c>
      <c r="K146" s="14">
        <f t="shared" ref="K146:K153" si="158">(I146-G146)/J146*100</f>
        <v>25</v>
      </c>
      <c r="L146" s="12">
        <f>COUNTIFS('Raw Data'!I:I,"ADITYA BIRLA HEALTH",'Raw Data'!E:E,"CHENNAI",'Raw Data'!Z:Z,1)+COUNTIFS('Raw Data'!I:I,"ADITYA BIRLA HEALTH",'Raw Data'!E:E,"CHENNAI",'Raw Data'!Z:Z,2)+COUNTIFS('Raw Data'!I:I,"ADITYA BIRLA HEALTH",'Raw Data'!E:E,"CHENNAI",'Raw Data'!Z:Z,3)+COUNTIFS('Raw Data'!I:I,"ADITYA BIRLA HEALTH",'Raw Data'!E:E,"CHENNAI",'Raw Data'!Z:Z,4)+COUNTIFS('Raw Data'!I:I,"ADITYA BIRLA HEALTH",'Raw Data'!E:E,"CHENNAI",'Raw Data'!Z:Z,5)+COUNTIFS('Raw Data'!I:I,"ADITYA BIRLA HEALTH",'Raw Data'!E:E,"CHENNAI",'Raw Data'!Z:Z,6)</f>
        <v>4</v>
      </c>
      <c r="M146" s="12">
        <f>COUNTIFS('Raw Data'!I:I,"ADITYA BIRLA HEALTH",'Raw Data'!E:E,"CHENNAI",'Raw Data'!Z:Z,7)+COUNTIFS('Raw Data'!I:I,"ADITYA BIRLA HEALTH",'Raw Data'!E:E,"CHENNAI",'Raw Data'!Z:Z,8)</f>
        <v>3</v>
      </c>
      <c r="N146" s="12">
        <f>COUNTIFS('Raw Data'!I:I,"ADITYA BIRLA HEALTH",'Raw Data'!E:E,"CHENNAI",'Raw Data'!Z:Z,9)+COUNTIFS('Raw Data'!I:I,"ADITYA BIRLA HEALTH",'Raw Data'!E:E,"CHENNAI",'Raw Data'!Z:Z,10)</f>
        <v>7</v>
      </c>
      <c r="O146" s="18">
        <f t="shared" ref="O146:O153" si="159">SUM(L146:N146)</f>
        <v>14</v>
      </c>
      <c r="P146" s="14">
        <f t="shared" ref="P146:P153" si="160">(N146-L146)/O146*100</f>
        <v>21.428571428571427</v>
      </c>
      <c r="Q146" s="12">
        <f>COUNTIFS('Raw Data'!I:I,"ADITYA BIRLA HEALTH",'Raw Data'!E:E,"DELHI",'Raw Data'!Z:Z,1)+COUNTIFS('Raw Data'!I:I,"ADITYA BIRLA HEALTH",'Raw Data'!E:E,"DELHI",'Raw Data'!Z:Z,2)+COUNTIFS('Raw Data'!I:I,"ADITYA BIRLA HEALTH",'Raw Data'!E:E,"DELHI",'Raw Data'!Z:Z,3)+COUNTIFS('Raw Data'!I:I,"ADITYA BIRLA HEALTH",'Raw Data'!E:E,"DELHI",'Raw Data'!Z:Z,4)+COUNTIFS('Raw Data'!I:I,"ADITYA BIRLA HEALTH",'Raw Data'!E:E,"DELHI",'Raw Data'!Z:Z,5)+COUNTIFS('Raw Data'!I:I,"ADITYA BIRLA HEALTH",'Raw Data'!E:E,"DELHI",'Raw Data'!Z:Z,6)</f>
        <v>1</v>
      </c>
      <c r="R146" s="12">
        <f>COUNTIFS('Raw Data'!I:I,"ADITYA BIRLA HEALTH",'Raw Data'!E:E,"DELHI",'Raw Data'!Z:Z,7)+COUNTIFS('Raw Data'!I:I,"ADITYA BIRLA HEALTH",'Raw Data'!E:E,"DELHI",'Raw Data'!Z:Z,8)</f>
        <v>0</v>
      </c>
      <c r="S146" s="12">
        <f>COUNTIFS('Raw Data'!I:I,"ADITYA BIRLA HEALTH",'Raw Data'!E:E,"DELHI",'Raw Data'!Z:Z,9)+COUNTIFS('Raw Data'!I:I,"ADITYA BIRLA HEALTH",'Raw Data'!E:E,"DELHI",'Raw Data'!Z:Z,10)</f>
        <v>10</v>
      </c>
      <c r="T146" s="12">
        <f t="shared" ref="T146:T153" si="161">SUM(Q146:S146)</f>
        <v>11</v>
      </c>
      <c r="U146" s="14">
        <f t="shared" ref="U146:U153" si="162">(S146-Q146)/T146*100</f>
        <v>81.818181818181827</v>
      </c>
      <c r="V146" s="12">
        <f>COUNTIFS('Raw Data'!I:I,"ADITYA BIRLA HEALTH",'Raw Data'!E:E,"HYDERABAD",'Raw Data'!Z:Z,1)+COUNTIFS('Raw Data'!I:I,"ADITYA BIRLA HEALTH",'Raw Data'!E:E,"HYDERABAD",'Raw Data'!Z:Z,2)+COUNTIFS('Raw Data'!I:I,"ADITYA BIRLA HEALTH",'Raw Data'!E:E,"HYDERABAD",'Raw Data'!Z:Z,3)+COUNTIFS('Raw Data'!I:I,"ADITYA BIRLA HEALTH",'Raw Data'!E:E,"HYDERABAD",'Raw Data'!Z:Z,4)+COUNTIFS('Raw Data'!I:I,"ADITYA BIRLA HEALTH",'Raw Data'!E:E,"HYDERABAD",'Raw Data'!Z:Z,5)+COUNTIFS('Raw Data'!I:I,"ADITYA BIRLA HEALTH",'Raw Data'!E:E,"HYDERABAD",'Raw Data'!Z:Z,6)</f>
        <v>1</v>
      </c>
      <c r="W146" s="12">
        <f>COUNTIFS('Raw Data'!I:I,"ADITYA BIRLA HEALTH",'Raw Data'!E:E,"HYDERABAD",'Raw Data'!Z:Z,7)+COUNTIFS('Raw Data'!I:I,"ADITYA BIRLA HEALTH",'Raw Data'!E:E,"HYDERABAD",'Raw Data'!Z:Z,8)</f>
        <v>7</v>
      </c>
      <c r="X146" s="12">
        <f>COUNTIFS('Raw Data'!I:I,"ADITYA BIRLA HEALTH",'Raw Data'!E:E,"HYDERABAD",'Raw Data'!Z:Z,9)+COUNTIFS('Raw Data'!I:I,"ADITYA BIRLA HEALTH",'Raw Data'!E:E,"HYDERABAD",'Raw Data'!Z:Z,10)</f>
        <v>5</v>
      </c>
      <c r="Y146" s="12">
        <f t="shared" ref="Y146:Y153" si="163">SUM(V146:X146)</f>
        <v>13</v>
      </c>
      <c r="Z146" s="14">
        <f t="shared" ref="Z146:Z153" si="164">(X146-V146)/Y146*100</f>
        <v>30.76923076923077</v>
      </c>
      <c r="AA146" s="12">
        <f>COUNTIFS('Raw Data'!I:I,"ADITYA BIRLA HEALTH",'Raw Data'!E:E,"INDORE",'Raw Data'!Z:Z,1)+COUNTIFS('Raw Data'!I:I,"ADITYA BIRLA HEALTH",'Raw Data'!E:E,"INDORE",'Raw Data'!Z:Z,2)+COUNTIFS('Raw Data'!I:I,"ADITYA BIRLA HEALTH",'Raw Data'!E:E,"INDORE",'Raw Data'!Z:Z,3)+COUNTIFS('Raw Data'!I:I,"ADITYA BIRLA HEALTH",'Raw Data'!E:E,"INDORE",'Raw Data'!Z:Z,4)+COUNTIFS('Raw Data'!I:I,"ADITYA BIRLA HEALTH",'Raw Data'!E:E,"INDORE",'Raw Data'!Z:Z,5)+COUNTIFS('Raw Data'!I:I,"ADITYA BIRLA HEALTH",'Raw Data'!E:E,"INDORE",'Raw Data'!Z:Z,6)</f>
        <v>2</v>
      </c>
      <c r="AB146" s="12">
        <f>COUNTIFS('Raw Data'!I:I,"ADITYA BIRLA HEALTH",'Raw Data'!E:E,"INDORE",'Raw Data'!Z:Z,7)+COUNTIFS('Raw Data'!I:I,"ADITYA BIRLA HEALTH",'Raw Data'!E:E,"INDORE",'Raw Data'!Z:Z,8)</f>
        <v>3</v>
      </c>
      <c r="AC146" s="12">
        <f>COUNTIFS('Raw Data'!I:I,"ADITYA BIRLA HEALTH",'Raw Data'!E:E,"INDORE",'Raw Data'!Z:Z,9)+COUNTIFS('Raw Data'!I:I,"ADITYA BIRLA HEALTH",'Raw Data'!E:E,"INDORE",'Raw Data'!Z:Z,10)</f>
        <v>11</v>
      </c>
      <c r="AD146" s="12">
        <f t="shared" ref="AD146:AD153" si="165">SUM(AA146:AC146)</f>
        <v>16</v>
      </c>
      <c r="AE146" s="14">
        <f t="shared" ref="AE146:AE153" si="166">(AC146-AA146)/AD146*100</f>
        <v>56.25</v>
      </c>
      <c r="AF146" s="12">
        <f>COUNTIFS('Raw Data'!I:I,"ADITYA BIRLA HEALTH",'Raw Data'!E:E,"JAIPUR",'Raw Data'!Z:Z,1)+COUNTIFS('Raw Data'!I:I,"ADITYA BIRLA HEALTH",'Raw Data'!E:E,"JAIPUR",'Raw Data'!Z:Z,2)+COUNTIFS('Raw Data'!I:I,"ADITYA BIRLA HEALTH",'Raw Data'!E:E,"JAIPUR",'Raw Data'!Z:Z,3)+COUNTIFS('Raw Data'!I:I,"ADITYA BIRLA HEALTH",'Raw Data'!E:E,"JAIPUR",'Raw Data'!Z:Z,4)+COUNTIFS('Raw Data'!I:I,"ADITYA BIRLA HEALTH",'Raw Data'!E:E,"JAIPUR",'Raw Data'!Z:Z,5)+COUNTIFS('Raw Data'!I:I,"ADITYA BIRLA HEALTH",'Raw Data'!E:E,"JAIPUR",'Raw Data'!Z:Z,6)</f>
        <v>2</v>
      </c>
      <c r="AG146" s="12">
        <f>COUNTIFS('Raw Data'!I:I,"ADITYA BIRLA HEALTH",'Raw Data'!E:E,"JAIPUR",'Raw Data'!Z:Z,7)+COUNTIFS('Raw Data'!I:I,"ADITYA BIRLA HEALTH",'Raw Data'!E:E,"JAIPUR",'Raw Data'!Z:Z,8)</f>
        <v>0</v>
      </c>
      <c r="AH146" s="12">
        <f>COUNTIFS('Raw Data'!I:I,"ADITYA BIRLA HEALTH",'Raw Data'!E:E,"JAIPUR",'Raw Data'!Z:Z,9)+COUNTIFS('Raw Data'!I:I,"ADITYA BIRLA HEALTH",'Raw Data'!E:E,"JAIPUR",'Raw Data'!Z:Z,10)</f>
        <v>8</v>
      </c>
      <c r="AI146" s="12">
        <f t="shared" ref="AI146:AI153" si="167">SUM(AF146:AH146)</f>
        <v>10</v>
      </c>
      <c r="AJ146" s="14">
        <f t="shared" ref="AJ146:AJ153" si="168">(AH146-AF146)/AI146*100</f>
        <v>60</v>
      </c>
      <c r="AK146" s="12">
        <f>COUNTIFS('Raw Data'!I:I,"ADITYA BIRLA HEALTH",'Raw Data'!E:E,"KANPUR",'Raw Data'!Z:Z,1)+COUNTIFS('Raw Data'!I:I,"ADITYA BIRLA HEALTH",'Raw Data'!E:E,"KANPUR",'Raw Data'!Z:Z,2)+COUNTIFS('Raw Data'!I:I,"ADITYA BIRLA HEALTH",'Raw Data'!E:E,"KANPUR",'Raw Data'!Z:Z,3)+COUNTIFS('Raw Data'!I:I,"ADITYA BIRLA HEALTH",'Raw Data'!E:E,"KANPUR",'Raw Data'!Z:Z,4)+COUNTIFS('Raw Data'!I:I,"ADITYA BIRLA HEALTH",'Raw Data'!E:E,"KANPUR",'Raw Data'!Z:Z,5)+COUNTIFS('Raw Data'!I:I,"ADITYA BIRLA HEALTH",'Raw Data'!E:E,"KANPUR",'Raw Data'!Z:Z,6)</f>
        <v>1</v>
      </c>
      <c r="AL146" s="12">
        <f>COUNTIFS('Raw Data'!I:I,"ADITYA BIRLA HEALTH",'Raw Data'!E:E,"KANPUR",'Raw Data'!Z:Z,7)+COUNTIFS('Raw Data'!I:I,"ADITYA BIRLA HEALTH",'Raw Data'!E:E,"KANPUR",'Raw Data'!Z:Z,8)</f>
        <v>6</v>
      </c>
      <c r="AM146" s="12">
        <f>COUNTIFS('Raw Data'!I:I,"ADITYA BIRLA HEALTH",'Raw Data'!E:E,"KANPUR",'Raw Data'!Z:Z,9)+COUNTIFS('Raw Data'!I:I,"ADITYA BIRLA HEALTH",'Raw Data'!E:E,"KANPUR",'Raw Data'!Z:Z,10)</f>
        <v>4</v>
      </c>
      <c r="AN146" s="12">
        <f t="shared" ref="AN146:AN153" si="169">SUM(AK146:AM146)</f>
        <v>11</v>
      </c>
      <c r="AO146" s="14">
        <f t="shared" ref="AO146:AO153" si="170">(AM146-AK146)/AN146*100</f>
        <v>27.27272727272727</v>
      </c>
      <c r="AP146" s="12">
        <f>COUNTIFS('Raw Data'!I:I,"ADITYA BIRLA HEALTH",'Raw Data'!E:E,"KOLKATA",'Raw Data'!Z:Z,1)+COUNTIFS('Raw Data'!I:I,"ADITYA BIRLA HEALTH",'Raw Data'!E:E,"KOLKATA",'Raw Data'!Z:Z,2)+COUNTIFS('Raw Data'!I:I,"ADITYA BIRLA HEALTH",'Raw Data'!E:E,"KOLKATA",'Raw Data'!Z:Z,3)+COUNTIFS('Raw Data'!I:I,"ADITYA BIRLA HEALTH",'Raw Data'!E:E,"KOLKATA",'Raw Data'!Z:Z,4)+COUNTIFS('Raw Data'!I:I,"ADITYA BIRLA HEALTH",'Raw Data'!E:E,"KOLKATA",'Raw Data'!Z:Z,5)+COUNTIFS('Raw Data'!I:I,"ADITYA BIRLA HEALTH",'Raw Data'!E:E,"KOLKATA",'Raw Data'!Z:Z,6)</f>
        <v>2</v>
      </c>
      <c r="AQ146" s="12">
        <f>COUNTIFS('Raw Data'!I:I,"ADITYA BIRLA HEALTH",'Raw Data'!E:E,"KOLKATA",'Raw Data'!Z:Z,7)+COUNTIFS('Raw Data'!I:I,"ADITYA BIRLA HEALTH",'Raw Data'!E:E,"KOLKATA",'Raw Data'!Z:Z,8)</f>
        <v>3</v>
      </c>
      <c r="AR146" s="12">
        <f>COUNTIFS('Raw Data'!I:I,"ADITYA BIRLA HEALTH",'Raw Data'!E:E,"KOLKATA",'Raw Data'!Z:Z,9)+COUNTIFS('Raw Data'!I:I,"ADITYA BIRLA HEALTH",'Raw Data'!E:E,"KOLKATA",'Raw Data'!Z:Z,10)</f>
        <v>6</v>
      </c>
      <c r="AS146" s="12">
        <f t="shared" ref="AS146:AS153" si="171">SUM(AP146:AR146)</f>
        <v>11</v>
      </c>
      <c r="AT146" s="14">
        <f t="shared" ref="AT146:AT153" si="172">(AR146-AP146)/AS146*100</f>
        <v>36.363636363636367</v>
      </c>
      <c r="AU146" s="12">
        <f>COUNTIFS('Raw Data'!I:I,"ADITYA BIRLA HEALTH",'Raw Data'!E:E,"LUDHIANA",'Raw Data'!Z:Z,1)+COUNTIFS('Raw Data'!I:I,"ADITYA BIRLA HEALTH",'Raw Data'!E:E,"LUDHIANA",'Raw Data'!Z:Z,2)+COUNTIFS('Raw Data'!I:I,"ADITYA BIRLA HEALTH",'Raw Data'!E:E,"LUDHIANA",'Raw Data'!Z:Z,3)+COUNTIFS('Raw Data'!I:I,"ADITYA BIRLA HEALTH",'Raw Data'!E:E,"LUDHIANA",'Raw Data'!Z:Z,4)+COUNTIFS('Raw Data'!I:I,"ADITYA BIRLA HEALTH",'Raw Data'!E:E,"LUDHIANA",'Raw Data'!Z:Z,5)+COUNTIFS('Raw Data'!I:I,"ADITYA BIRLA HEALTH",'Raw Data'!E:E,"LUDHIANA",'Raw Data'!Z:Z,6)</f>
        <v>1</v>
      </c>
      <c r="AV146" s="12">
        <f>COUNTIFS('Raw Data'!I:I,"ADITYA BIRLA HEALTH",'Raw Data'!E:E,"LUDHIANA",'Raw Data'!Z:Z,7)+COUNTIFS('Raw Data'!I:I,"ADITYA BIRLA HEALTH",'Raw Data'!E:E,"LUDHIANA",'Raw Data'!Z:Z,8)</f>
        <v>1</v>
      </c>
      <c r="AW146" s="12">
        <f>COUNTIFS('Raw Data'!I:I,"ADITYA BIRLA HEALTH",'Raw Data'!E:E,"LUDHIANA",'Raw Data'!Z:Z,9)+COUNTIFS('Raw Data'!I:I,"ADITYA BIRLA HEALTH",'Raw Data'!E:E,"LUDHIANA",'Raw Data'!Z:Z,10)</f>
        <v>2</v>
      </c>
      <c r="AX146" s="12">
        <f t="shared" ref="AX146:AX153" si="173">SUM(AU146:AW146)</f>
        <v>4</v>
      </c>
      <c r="AY146" s="14">
        <f t="shared" ref="AY146:AY153" si="174">(AW146-AU146)/AX146*100</f>
        <v>25</v>
      </c>
      <c r="AZ146" s="12">
        <f>COUNTIFS('Raw Data'!I:I,"ADITYA BIRLA HEALTH",'Raw Data'!E:E,"MUMBAI",'Raw Data'!Z:Z,1)+COUNTIFS('Raw Data'!I:I,"ADITYA BIRLA HEALTH",'Raw Data'!E:E,"MUMBAI",'Raw Data'!Z:Z,2)+COUNTIFS('Raw Data'!I:I,"ADITYA BIRLA HEALTH",'Raw Data'!E:E,"MUMBAI",'Raw Data'!Z:Z,3)+COUNTIFS('Raw Data'!I:I,"ADITYA BIRLA HEALTH",'Raw Data'!E:E,"MUMBAI",'Raw Data'!Z:Z,4)+COUNTIFS('Raw Data'!I:I,"ADITYA BIRLA HEALTH",'Raw Data'!E:E,"MUMBAI",'Raw Data'!Z:Z,5)+COUNTIFS('Raw Data'!I:I,"ADITYA BIRLA HEALTH",'Raw Data'!E:E,"MUMBAI",'Raw Data'!Z:Z,6)</f>
        <v>1</v>
      </c>
      <c r="BA146" s="12">
        <f>COUNTIFS('Raw Data'!I:I,"ADITYA BIRLA HEALTH",'Raw Data'!E:E,"MUMBAI",'Raw Data'!Z:Z,7)+COUNTIFS('Raw Data'!I:I,"ADITYA BIRLA HEALTH",'Raw Data'!E:E,"MUMBAI",'Raw Data'!Z:Z,8)</f>
        <v>6</v>
      </c>
      <c r="BB146" s="12">
        <f>COUNTIFS('Raw Data'!I:I,"ADITYA BIRLA HEALTH",'Raw Data'!E:E,"MUMBAI",'Raw Data'!Z:Z,9)+COUNTIFS('Raw Data'!I:I,"ADITYA BIRLA HEALTH",'Raw Data'!E:E,"MUMBAI",'Raw Data'!Z:Z,10)</f>
        <v>4</v>
      </c>
      <c r="BC146" s="12">
        <f t="shared" ref="BC146:BC153" si="175">SUM(AZ146:BB146)</f>
        <v>11</v>
      </c>
      <c r="BD146" s="14">
        <f t="shared" ref="BD146:BD153" si="176">(BB146-AZ146)/BC146*100</f>
        <v>27.27272727272727</v>
      </c>
      <c r="BE146" s="12">
        <f>COUNTIFS('Raw Data'!I:I,"ADITYA BIRLA HEALTH",'Raw Data'!E:E,"PUNE",'Raw Data'!Z:Z,1)+COUNTIFS('Raw Data'!I:I,"ADITYA BIRLA HEALTH",'Raw Data'!E:E,"PUNE",'Raw Data'!Z:Z,2)+COUNTIFS('Raw Data'!I:I,"ADITYA BIRLA HEALTH",'Raw Data'!E:E,"PUNE",'Raw Data'!Z:Z,3)+COUNTIFS('Raw Data'!I:I,"ADITYA BIRLA HEALTH",'Raw Data'!E:E,"PUNE",'Raw Data'!Z:Z,4)+COUNTIFS('Raw Data'!I:I,"ADITYA BIRLA HEALTH",'Raw Data'!E:E,"PUNE",'Raw Data'!Z:Z,5)+COUNTIFS('Raw Data'!I:I,"ADITYA BIRLA HEALTH",'Raw Data'!E:E,"PUNE",'Raw Data'!Z:Z,6)</f>
        <v>1</v>
      </c>
      <c r="BF146" s="12">
        <f>COUNTIFS('Raw Data'!I:I,"ADITYA BIRLA HEALTH",'Raw Data'!E:E,"PUNE",'Raw Data'!Z:Z,7)+COUNTIFS('Raw Data'!I:I,"ADITYA BIRLA HEALTH",'Raw Data'!E:E,"PUNE",'Raw Data'!Z:Z,8)</f>
        <v>5</v>
      </c>
      <c r="BG146" s="12">
        <f>COUNTIFS('Raw Data'!I:I,"ADITYA BIRLA HEALTH",'Raw Data'!E:E,"PUNE",'Raw Data'!Z:Z,9)+COUNTIFS('Raw Data'!I:I,"ADITYA BIRLA HEALTH",'Raw Data'!E:E,"PUNE",'Raw Data'!Z:Z,10)</f>
        <v>5</v>
      </c>
      <c r="BH146" s="12">
        <f t="shared" ref="BH146:BH153" si="177">SUM(BE146:BG146)</f>
        <v>11</v>
      </c>
      <c r="BI146" s="14">
        <f t="shared" ref="BI146:BI153" si="178">(BG146-BE146)/BH146*100</f>
        <v>36.363636363636367</v>
      </c>
    </row>
    <row r="147" spans="1:61" x14ac:dyDescent="0.35">
      <c r="A147" s="8" t="s">
        <v>203</v>
      </c>
      <c r="B147" s="12">
        <f>COUNTIFS('Raw Data'!I:I,"BAGIC",'Raw Data'!E:E,"AHMEDABAD",'Raw Data'!Z:Z,1)+COUNTIFS('Raw Data'!I:I,"BAGIC",'Raw Data'!E:E,"AHMEDABAD",'Raw Data'!Z:Z,2)+COUNTIFS('Raw Data'!I:I,"BAGIC",'Raw Data'!E:E,"AHMEDABAD",'Raw Data'!Z:Z,3)+COUNTIFS('Raw Data'!I:I,"BAGIC",'Raw Data'!E:E,"AHMEDABAD",'Raw Data'!Z:Z,4)+COUNTIFS('Raw Data'!I:I,"BAGIC",'Raw Data'!E:E,"AHMEDABAD",'Raw Data'!Z:Z,5)+COUNTIFS('Raw Data'!I:I,"BAGIC",'Raw Data'!E:E,"AHMEDABAD",'Raw Data'!Z:Z,6)</f>
        <v>0</v>
      </c>
      <c r="C147" s="12">
        <f>COUNTIFS('Raw Data'!I:I,"BAGIC",'Raw Data'!E:E,"AHMEDABAD",'Raw Data'!Z:Z,7)+COUNTIFS('Raw Data'!I:I,"BAGIC",'Raw Data'!E:E,"AHMEDABAD",'Raw Data'!Z:Z,8)</f>
        <v>3</v>
      </c>
      <c r="D147" s="12">
        <f>COUNTIFS('Raw Data'!I:I,"BAGIC",'Raw Data'!E:E,"AHMEDABAD",'Raw Data'!Z:Z,9)+COUNTIFS('Raw Data'!I:I,"BAGIC",'Raw Data'!E:E,"AHMEDABAD",'Raw Data'!Z:Z,10)</f>
        <v>10</v>
      </c>
      <c r="E147" s="12">
        <f t="shared" si="155"/>
        <v>13</v>
      </c>
      <c r="F147" s="14">
        <f t="shared" si="156"/>
        <v>76.923076923076934</v>
      </c>
      <c r="G147" s="12">
        <f>COUNTIFS('Raw Data'!I:I,"BAGIC",'Raw Data'!E:E,"BANGALORE",'Raw Data'!Z:Z,1)+COUNTIFS('Raw Data'!I:I,"BAGIC",'Raw Data'!E:E,"BANGALORE",'Raw Data'!Z:Z,2)+COUNTIFS('Raw Data'!I:I,"BAGIC",'Raw Data'!E:E,"BANGALORE",'Raw Data'!Z:Z,3)+COUNTIFS('Raw Data'!I:I,"BAGIC",'Raw Data'!E:E,"BANGALORE",'Raw Data'!Z:Z,4)+COUNTIFS('Raw Data'!I:I,"BAGIC",'Raw Data'!E:E,"BANGALORE",'Raw Data'!Z:Z,5)+COUNTIFS('Raw Data'!I:I,"BAGIC",'Raw Data'!E:E,"BANGALORE",'Raw Data'!Z:Z,6)</f>
        <v>0</v>
      </c>
      <c r="H147" s="12">
        <f>COUNTIFS('Raw Data'!I:I,"BAGIC",'Raw Data'!E:E,"BANGALORE",'Raw Data'!Z:Z,7)+COUNTIFS('Raw Data'!I:I,"BAGIC",'Raw Data'!E:E,"BANGALORE",'Raw Data'!Z:Z,8)</f>
        <v>3</v>
      </c>
      <c r="I147" s="12">
        <f>COUNTIFS('Raw Data'!I:I,"BAGIC",'Raw Data'!E:E,"BANGALORE",'Raw Data'!Z:Z,9)+COUNTIFS('Raw Data'!I:I,"BAGIC",'Raw Data'!E:E,"BANGALORE",'Raw Data'!Z:Z,10)</f>
        <v>8</v>
      </c>
      <c r="J147" s="12">
        <f t="shared" si="157"/>
        <v>11</v>
      </c>
      <c r="K147" s="14">
        <f t="shared" si="158"/>
        <v>72.727272727272734</v>
      </c>
      <c r="L147" s="12">
        <f>COUNTIFS('Raw Data'!I:I,"BAGIC",'Raw Data'!E:E,"CHENNAI",'Raw Data'!Z:Z,1)+COUNTIFS('Raw Data'!I:I,"BAGIC",'Raw Data'!E:E,"CHENNAI",'Raw Data'!Z:Z,2)+COUNTIFS('Raw Data'!I:I,"BAGIC",'Raw Data'!E:E,"CHENNAI",'Raw Data'!Z:Z,3)+COUNTIFS('Raw Data'!I:I,"BAGIC",'Raw Data'!E:E,"CHENNAI",'Raw Data'!Z:Z,4)+COUNTIFS('Raw Data'!I:I,"BAGIC",'Raw Data'!E:E,"CHENNAI",'Raw Data'!Z:Z,5)+COUNTIFS('Raw Data'!I:I,"BAGIC",'Raw Data'!E:E,"CHENNAI",'Raw Data'!Z:Z,6)</f>
        <v>2</v>
      </c>
      <c r="M147" s="12">
        <f>COUNTIFS('Raw Data'!I:I,"BAGIC",'Raw Data'!E:E,"CHENNAI",'Raw Data'!Z:Z,7)+COUNTIFS('Raw Data'!I:I,"BAGIC",'Raw Data'!E:E,"CHENNAI",'Raw Data'!Z:Z,8)</f>
        <v>4</v>
      </c>
      <c r="N147" s="12">
        <f>COUNTIFS('Raw Data'!I:I,"BAGIC",'Raw Data'!E:E,"CHENNAI",'Raw Data'!Z:Z,9)+COUNTIFS('Raw Data'!I:I,"BAGIC",'Raw Data'!E:E,"CHENNAI",'Raw Data'!Z:Z,10)</f>
        <v>13</v>
      </c>
      <c r="O147" s="18">
        <f t="shared" si="159"/>
        <v>19</v>
      </c>
      <c r="P147" s="14">
        <f t="shared" si="160"/>
        <v>57.894736842105267</v>
      </c>
      <c r="Q147" s="12">
        <f>COUNTIFS('Raw Data'!I:I,"BAGIC",'Raw Data'!E:E,"DELHI",'Raw Data'!Z:Z,1)+COUNTIFS('Raw Data'!I:I,"BAGIC",'Raw Data'!E:E,"DELHI",'Raw Data'!Z:Z,2)+COUNTIFS('Raw Data'!I:I,"BAGIC",'Raw Data'!E:E,"DELHI",'Raw Data'!Z:Z,3)+COUNTIFS('Raw Data'!I:I,"BAGIC",'Raw Data'!E:E,"DELHI",'Raw Data'!Z:Z,4)+COUNTIFS('Raw Data'!I:I,"BAGIC",'Raw Data'!E:E,"DELHI",'Raw Data'!Z:Z,5)+COUNTIFS('Raw Data'!I:I,"BAGIC",'Raw Data'!E:E,"DELHI",'Raw Data'!Z:Z,6)</f>
        <v>1</v>
      </c>
      <c r="R147" s="12">
        <f>COUNTIFS('Raw Data'!I:I,"BAGIC",'Raw Data'!E:E,"DELHI",'Raw Data'!Z:Z,7)+COUNTIFS('Raw Data'!I:I,"BAGIC",'Raw Data'!E:E,"DELHI",'Raw Data'!Z:Z,8)</f>
        <v>0</v>
      </c>
      <c r="S147" s="12">
        <f>COUNTIFS('Raw Data'!I:I,"BAGIC",'Raw Data'!E:E,"DELHI",'Raw Data'!Z:Z,9)+COUNTIFS('Raw Data'!I:I,"BAGIC",'Raw Data'!E:E,"DELHI",'Raw Data'!Z:Z,10)</f>
        <v>8</v>
      </c>
      <c r="T147" s="12">
        <f t="shared" si="161"/>
        <v>9</v>
      </c>
      <c r="U147" s="14">
        <f t="shared" si="162"/>
        <v>77.777777777777786</v>
      </c>
      <c r="V147" s="12">
        <f>COUNTIFS('Raw Data'!I:I,"BAGIC",'Raw Data'!E:E,"HYDERABAD",'Raw Data'!Z:Z,1)+COUNTIFS('Raw Data'!I:I,"BAGIC",'Raw Data'!E:E,"HYDERABAD",'Raw Data'!Z:Z,2)+COUNTIFS('Raw Data'!I:I,"BAGIC",'Raw Data'!E:E,"HYDERABAD",'Raw Data'!Z:Z,3)+COUNTIFS('Raw Data'!I:I,"BAGIC",'Raw Data'!E:E,"HYDERABAD",'Raw Data'!Z:Z,4)+COUNTIFS('Raw Data'!I:I,"BAGIC",'Raw Data'!E:E,"HYDERABAD",'Raw Data'!Z:Z,5)+COUNTIFS('Raw Data'!I:I,"BAGIC",'Raw Data'!E:E,"HYDERABAD",'Raw Data'!Z:Z,6)</f>
        <v>0</v>
      </c>
      <c r="W147" s="12">
        <f>COUNTIFS('Raw Data'!I:I,"BAGIC",'Raw Data'!E:E,"HYDERABAD",'Raw Data'!Z:Z,7)+COUNTIFS('Raw Data'!I:I,"BAGIC",'Raw Data'!E:E,"HYDERABAD",'Raw Data'!Z:Z,8)</f>
        <v>0</v>
      </c>
      <c r="X147" s="12">
        <f>COUNTIFS('Raw Data'!I:I,"BAGIC",'Raw Data'!E:E,"HYDERABAD",'Raw Data'!Z:Z,9)+COUNTIFS('Raw Data'!I:I,"BAGIC",'Raw Data'!E:E,"HYDERABAD",'Raw Data'!Z:Z,10)</f>
        <v>9</v>
      </c>
      <c r="Y147" s="12">
        <f t="shared" si="163"/>
        <v>9</v>
      </c>
      <c r="Z147" s="14">
        <f t="shared" si="164"/>
        <v>100</v>
      </c>
      <c r="AA147" s="12">
        <f>COUNTIFS('Raw Data'!I:I,"BAGIC",'Raw Data'!E:E,"INDORE",'Raw Data'!Z:Z,1)+COUNTIFS('Raw Data'!I:I,"BAGIC",'Raw Data'!E:E,"INDORE",'Raw Data'!Z:Z,2)+COUNTIFS('Raw Data'!I:I,"BAGIC",'Raw Data'!E:E,"INDORE",'Raw Data'!Z:Z,3)+COUNTIFS('Raw Data'!I:I,"BAGIC",'Raw Data'!E:E,"INDORE",'Raw Data'!Z:Z,4)+COUNTIFS('Raw Data'!I:I,"BAGIC",'Raw Data'!E:E,"INDORE",'Raw Data'!Z:Z,5)+COUNTIFS('Raw Data'!I:I,"BAGIC",'Raw Data'!E:E,"INDORE",'Raw Data'!Z:Z,6)</f>
        <v>1</v>
      </c>
      <c r="AB147" s="12">
        <f>COUNTIFS('Raw Data'!I:I,"BAGIC",'Raw Data'!E:E,"INDORE",'Raw Data'!Z:Z,7)+COUNTIFS('Raw Data'!I:I,"BAGIC",'Raw Data'!E:E,"INDORE",'Raw Data'!Z:Z,8)</f>
        <v>1</v>
      </c>
      <c r="AC147" s="12">
        <f>COUNTIFS('Raw Data'!I:I,"BAGIC",'Raw Data'!E:E,"INDORE",'Raw Data'!Z:Z,9)+COUNTIFS('Raw Data'!I:I,"BAGIC",'Raw Data'!E:E,"INDORE",'Raw Data'!Z:Z,10)</f>
        <v>8</v>
      </c>
      <c r="AD147" s="12">
        <f t="shared" si="165"/>
        <v>10</v>
      </c>
      <c r="AE147" s="14">
        <f t="shared" si="166"/>
        <v>70</v>
      </c>
      <c r="AF147" s="12">
        <f>COUNTIFS('Raw Data'!I:I,"BAGIC",'Raw Data'!E:E,"JAIPUR",'Raw Data'!Z:Z,1)+COUNTIFS('Raw Data'!I:I,"BAGIC",'Raw Data'!E:E,"JAIPUR",'Raw Data'!Z:Z,2)+COUNTIFS('Raw Data'!I:I,"BAGIC",'Raw Data'!E:E,"JAIPUR",'Raw Data'!Z:Z,3)+COUNTIFS('Raw Data'!I:I,"BAGIC",'Raw Data'!E:E,"JAIPUR",'Raw Data'!Z:Z,4)+COUNTIFS('Raw Data'!I:I,"BAGIC",'Raw Data'!E:E,"JAIPUR",'Raw Data'!Z:Z,5)+COUNTIFS('Raw Data'!I:I,"BAGIC",'Raw Data'!E:E,"JAIPUR",'Raw Data'!Z:Z,6)</f>
        <v>1</v>
      </c>
      <c r="AG147" s="12">
        <f>COUNTIFS('Raw Data'!I:I,"BAGIC",'Raw Data'!E:E,"JAIPUR",'Raw Data'!Z:Z,7)+COUNTIFS('Raw Data'!I:I,"BAGIC",'Raw Data'!E:E,"JAIPUR",'Raw Data'!Z:Z,8)</f>
        <v>0</v>
      </c>
      <c r="AH147" s="12">
        <f>COUNTIFS('Raw Data'!I:I,"BAGIC",'Raw Data'!E:E,"JAIPUR",'Raw Data'!Z:Z,9)+COUNTIFS('Raw Data'!I:I,"BAGIC",'Raw Data'!E:E,"JAIPUR",'Raw Data'!Z:Z,10)</f>
        <v>9</v>
      </c>
      <c r="AI147" s="12">
        <f t="shared" si="167"/>
        <v>10</v>
      </c>
      <c r="AJ147" s="14">
        <f t="shared" si="168"/>
        <v>80</v>
      </c>
      <c r="AK147" s="12">
        <f>COUNTIFS('Raw Data'!I:I,"BAGIC",'Raw Data'!E:E,"KANPUR",'Raw Data'!Z:Z,1)+COUNTIFS('Raw Data'!I:I,"BAGIC",'Raw Data'!E:E,"KANPUR",'Raw Data'!Z:Z,2)+COUNTIFS('Raw Data'!I:I,"BAGIC",'Raw Data'!E:E,"KANPUR",'Raw Data'!Z:Z,3)+COUNTIFS('Raw Data'!I:I,"BAGIC",'Raw Data'!E:E,"KANPUR",'Raw Data'!Z:Z,4)+COUNTIFS('Raw Data'!I:I,"BAGIC",'Raw Data'!E:E,"KANPUR",'Raw Data'!Z:Z,5)+COUNTIFS('Raw Data'!I:I,"BAGIC",'Raw Data'!E:E,"KANPUR",'Raw Data'!Z:Z,6)</f>
        <v>2</v>
      </c>
      <c r="AL147" s="12">
        <f>COUNTIFS('Raw Data'!I:I,"BAGIC",'Raw Data'!E:E,"KANPUR",'Raw Data'!Z:Z,7)+COUNTIFS('Raw Data'!I:I,"BAGIC",'Raw Data'!E:E,"KANPUR",'Raw Data'!Z:Z,8)</f>
        <v>2</v>
      </c>
      <c r="AM147" s="12">
        <f>COUNTIFS('Raw Data'!I:I,"BAGIC",'Raw Data'!E:E,"KANPUR",'Raw Data'!Z:Z,9)+COUNTIFS('Raw Data'!I:I,"BAGIC",'Raw Data'!E:E,"KANPUR",'Raw Data'!Z:Z,10)</f>
        <v>8</v>
      </c>
      <c r="AN147" s="12">
        <f t="shared" si="169"/>
        <v>12</v>
      </c>
      <c r="AO147" s="14">
        <f t="shared" si="170"/>
        <v>50</v>
      </c>
      <c r="AP147" s="12">
        <f>COUNTIFS('Raw Data'!I:I,"BAGIC",'Raw Data'!E:E,"KOLKATA",'Raw Data'!Z:Z,1)+COUNTIFS('Raw Data'!I:I,"BAGIC",'Raw Data'!E:E,"KOLKATA",'Raw Data'!Z:Z,2)+COUNTIFS('Raw Data'!I:I,"BAGIC",'Raw Data'!E:E,"KOLKATA",'Raw Data'!Z:Z,3)+COUNTIFS('Raw Data'!I:I,"BAGIC",'Raw Data'!E:E,"KOLKATA",'Raw Data'!Z:Z,4)+COUNTIFS('Raw Data'!I:I,"BAGIC",'Raw Data'!E:E,"KOLKATA",'Raw Data'!Z:Z,5)+COUNTIFS('Raw Data'!I:I,"BAGIC",'Raw Data'!E:E,"KOLKATA",'Raw Data'!Z:Z,6)</f>
        <v>0</v>
      </c>
      <c r="AQ147" s="12">
        <f>COUNTIFS('Raw Data'!I:I,"BAGIC",'Raw Data'!E:E,"KOLKATA",'Raw Data'!Z:Z,7)+COUNTIFS('Raw Data'!I:I,"BAGIC",'Raw Data'!E:E,"KOLKATA",'Raw Data'!Z:Z,8)</f>
        <v>1</v>
      </c>
      <c r="AR147" s="12">
        <f>COUNTIFS('Raw Data'!I:I,"BAGIC",'Raw Data'!E:E,"KOLKATA",'Raw Data'!Z:Z,9)+COUNTIFS('Raw Data'!I:I,"BAGIC",'Raw Data'!E:E,"KOLKATA",'Raw Data'!Z:Z,10)</f>
        <v>9</v>
      </c>
      <c r="AS147" s="12">
        <f t="shared" si="171"/>
        <v>10</v>
      </c>
      <c r="AT147" s="14">
        <f t="shared" si="172"/>
        <v>90</v>
      </c>
      <c r="AU147" s="12">
        <f>COUNTIFS('Raw Data'!I:I,"BAGIC",'Raw Data'!E:E,"LUDHIANA",'Raw Data'!Z:Z,1)+COUNTIFS('Raw Data'!I:I,"BAGIC",'Raw Data'!E:E,"LUDHIANA",'Raw Data'!Z:Z,2)+COUNTIFS('Raw Data'!I:I,"BAGIC",'Raw Data'!E:E,"LUDHIANA",'Raw Data'!Z:Z,3)+COUNTIFS('Raw Data'!I:I,"BAGIC",'Raw Data'!E:E,"LUDHIANA",'Raw Data'!Z:Z,4)+COUNTIFS('Raw Data'!I:I,"BAGIC",'Raw Data'!E:E,"LUDHIANA",'Raw Data'!Z:Z,5)+COUNTIFS('Raw Data'!I:I,"BAGIC",'Raw Data'!E:E,"LUDHIANA",'Raw Data'!Z:Z,6)</f>
        <v>0</v>
      </c>
      <c r="AV147" s="12">
        <f>COUNTIFS('Raw Data'!I:I,"BAGIC",'Raw Data'!E:E,"LUDHIANA",'Raw Data'!Z:Z,7)+COUNTIFS('Raw Data'!I:I,"BAGIC",'Raw Data'!E:E,"LUDHIANA",'Raw Data'!Z:Z,8)</f>
        <v>4</v>
      </c>
      <c r="AW147" s="12">
        <f>COUNTIFS('Raw Data'!I:I,"BAGIC",'Raw Data'!E:E,"LUDHIANA",'Raw Data'!Z:Z,9)+COUNTIFS('Raw Data'!I:I,"BAGIC",'Raw Data'!E:E,"LUDHIANA",'Raw Data'!Z:Z,10)</f>
        <v>10</v>
      </c>
      <c r="AX147" s="12">
        <f t="shared" si="173"/>
        <v>14</v>
      </c>
      <c r="AY147" s="14">
        <f t="shared" si="174"/>
        <v>71.428571428571431</v>
      </c>
      <c r="AZ147" s="12">
        <f>COUNTIFS('Raw Data'!I:I,"BAGIC",'Raw Data'!E:E,"MUMBAI",'Raw Data'!Z:Z,1)+COUNTIFS('Raw Data'!I:I,"BAGIC",'Raw Data'!E:E,"MUMBAI",'Raw Data'!Z:Z,2)+COUNTIFS('Raw Data'!I:I,"BAGIC",'Raw Data'!E:E,"MUMBAI",'Raw Data'!Z:Z,3)+COUNTIFS('Raw Data'!I:I,"BAGIC",'Raw Data'!E:E,"MUMBAI",'Raw Data'!Z:Z,4)+COUNTIFS('Raw Data'!I:I,"BAGIC",'Raw Data'!E:E,"MUMBAI",'Raw Data'!Z:Z,5)+COUNTIFS('Raw Data'!I:I,"BAGIC",'Raw Data'!E:E,"MUMBAI",'Raw Data'!Z:Z,6)</f>
        <v>0</v>
      </c>
      <c r="BA147" s="12">
        <f>COUNTIFS('Raw Data'!I:I,"BAGIC",'Raw Data'!E:E,"MUMBAI",'Raw Data'!Z:Z,7)+COUNTIFS('Raw Data'!I:I,"BAGIC",'Raw Data'!E:E,"MUMBAI",'Raw Data'!Z:Z,8)</f>
        <v>4</v>
      </c>
      <c r="BB147" s="12">
        <f>COUNTIFS('Raw Data'!I:I,"BAGIC",'Raw Data'!E:E,"MUMBAI",'Raw Data'!Z:Z,9)+COUNTIFS('Raw Data'!I:I,"BAGIC",'Raw Data'!E:E,"MUMBAI",'Raw Data'!Z:Z,10)</f>
        <v>13</v>
      </c>
      <c r="BC147" s="12">
        <f t="shared" si="175"/>
        <v>17</v>
      </c>
      <c r="BD147" s="14">
        <f t="shared" si="176"/>
        <v>76.470588235294116</v>
      </c>
      <c r="BE147" s="12">
        <f>COUNTIFS('Raw Data'!I:I,"BAGIC",'Raw Data'!E:E,"PUNE",'Raw Data'!Z:Z,1)+COUNTIFS('Raw Data'!I:I,"BAGIC",'Raw Data'!E:E,"PUNE",'Raw Data'!Z:Z,2)+COUNTIFS('Raw Data'!I:I,"BAGIC",'Raw Data'!E:E,"PUNE",'Raw Data'!Z:Z,3)+COUNTIFS('Raw Data'!I:I,"BAGIC",'Raw Data'!E:E,"PUNE",'Raw Data'!Z:Z,4)+COUNTIFS('Raw Data'!I:I,"BAGIC",'Raw Data'!E:E,"PUNE",'Raw Data'!Z:Z,5)+COUNTIFS('Raw Data'!I:I,"BAGIC",'Raw Data'!E:E,"PUNE",'Raw Data'!Z:Z,6)</f>
        <v>0</v>
      </c>
      <c r="BF147" s="12">
        <f>COUNTIFS('Raw Data'!I:I,"BAGIC",'Raw Data'!E:E,"PUNE",'Raw Data'!Z:Z,7)+COUNTIFS('Raw Data'!I:I,"BAGIC",'Raw Data'!E:E,"PUNE",'Raw Data'!Z:Z,8)</f>
        <v>1</v>
      </c>
      <c r="BG147" s="12">
        <f>COUNTIFS('Raw Data'!I:I,"BAGIC",'Raw Data'!E:E,"PUNE",'Raw Data'!Z:Z,9)+COUNTIFS('Raw Data'!I:I,"BAGIC",'Raw Data'!E:E,"PUNE",'Raw Data'!Z:Z,10)</f>
        <v>9</v>
      </c>
      <c r="BH147" s="12">
        <f t="shared" si="177"/>
        <v>10</v>
      </c>
      <c r="BI147" s="14">
        <f t="shared" si="178"/>
        <v>90</v>
      </c>
    </row>
    <row r="148" spans="1:61" x14ac:dyDescent="0.35">
      <c r="A148" s="8" t="s">
        <v>207</v>
      </c>
      <c r="B148" s="12">
        <f>COUNTIFS('Raw Data'!I:I,"CARE HEALTH",'Raw Data'!E:E,"AHMEDABAD",'Raw Data'!Z:Z,1)+COUNTIFS('Raw Data'!I:I,"CARE HEALTH",'Raw Data'!E:E,"AHMEDABAD",'Raw Data'!Z:Z,2)+COUNTIFS('Raw Data'!I:I,"CARE HEALTH",'Raw Data'!E:E,"AHMEDABAD",'Raw Data'!Z:Z,3)+COUNTIFS('Raw Data'!I:I,"CARE HEALTH",'Raw Data'!E:E,"AHMEDABAD",'Raw Data'!Z:Z,4)+COUNTIFS('Raw Data'!I:I,"CARE HEALTH",'Raw Data'!E:E,"AHMEDABAD",'Raw Data'!Z:Z,5)+COUNTIFS('Raw Data'!I:I,"CARE HEALTH",'Raw Data'!E:E,"AHMEDABAD",'Raw Data'!Z:Z,6)</f>
        <v>3</v>
      </c>
      <c r="C148" s="12">
        <f>COUNTIFS('Raw Data'!I:I,"CARE HEALTH",'Raw Data'!E:E,"AHMEDABAD",'Raw Data'!Z:Z,7)+COUNTIFS('Raw Data'!I:I,"CARE HEALTH",'Raw Data'!E:E,"AHMEDABAD",'Raw Data'!Z:Z,8)</f>
        <v>6</v>
      </c>
      <c r="D148" s="12">
        <f>COUNTIFS('Raw Data'!I:I,"CARE HEALTH",'Raw Data'!E:E,"AHMEDABAD",'Raw Data'!Z:Z,9)+COUNTIFS('Raw Data'!I:I,"CARE HEALTH",'Raw Data'!E:E,"AHMEDABAD",'Raw Data'!Z:Z,10)</f>
        <v>10</v>
      </c>
      <c r="E148" s="12">
        <f t="shared" si="155"/>
        <v>19</v>
      </c>
      <c r="F148" s="14">
        <f t="shared" si="156"/>
        <v>36.84210526315789</v>
      </c>
      <c r="G148" s="12">
        <f>COUNTIFS('Raw Data'!I:I,"CARE HEALTH",'Raw Data'!E:E,"BANGALORE",'Raw Data'!Z:Z,1)+COUNTIFS('Raw Data'!I:I,"CARE HEALTH",'Raw Data'!E:E,"BANGALORE",'Raw Data'!Z:Z,2)+COUNTIFS('Raw Data'!I:I,"CARE HEALTH",'Raw Data'!E:E,"BANGALORE",'Raw Data'!Z:Z,3)+COUNTIFS('Raw Data'!I:I,"CARE HEALTH",'Raw Data'!E:E,"BANGALORE",'Raw Data'!Z:Z,4)+COUNTIFS('Raw Data'!I:I,"CARE HEALTH",'Raw Data'!E:E,"BANGALORE",'Raw Data'!Z:Z,5)+COUNTIFS('Raw Data'!I:I,"CARE HEALTH",'Raw Data'!E:E,"BANGALORE",'Raw Data'!Z:Z,6)</f>
        <v>2</v>
      </c>
      <c r="H148" s="12">
        <f>COUNTIFS('Raw Data'!I:I,"CARE HEALTH",'Raw Data'!E:E,"BANGALORE",'Raw Data'!Z:Z,7)+COUNTIFS('Raw Data'!I:I,"CARE HEALTH",'Raw Data'!E:E,"BANGALORE",'Raw Data'!Z:Z,8)</f>
        <v>3</v>
      </c>
      <c r="I148" s="12">
        <f>COUNTIFS('Raw Data'!I:I,"CARE HEALTH",'Raw Data'!E:E,"BANGALORE",'Raw Data'!Z:Z,9)+COUNTIFS('Raw Data'!I:I,"CARE HEALTH",'Raw Data'!E:E,"BANGALORE",'Raw Data'!Z:Z,10)</f>
        <v>15</v>
      </c>
      <c r="J148" s="12">
        <f t="shared" si="157"/>
        <v>20</v>
      </c>
      <c r="K148" s="14">
        <f t="shared" si="158"/>
        <v>65</v>
      </c>
      <c r="L148" s="12">
        <f>COUNTIFS('Raw Data'!I:I,"CARE HEALTH",'Raw Data'!E:E,"CHENNAI",'Raw Data'!Z:Z,1)+COUNTIFS('Raw Data'!I:I,"CARE HEALTH",'Raw Data'!E:E,"CHENNAI",'Raw Data'!Z:Z,2)+COUNTIFS('Raw Data'!I:I,"CARE HEALTH",'Raw Data'!E:E,"CHENNAI",'Raw Data'!Z:Z,3)+COUNTIFS('Raw Data'!I:I,"CARE HEALTH",'Raw Data'!E:E,"CHENNAI",'Raw Data'!Z:Z,4)+COUNTIFS('Raw Data'!I:I,"CARE HEALTH",'Raw Data'!E:E,"CHENNAI",'Raw Data'!Z:Z,5)+COUNTIFS('Raw Data'!I:I,"CARE HEALTH",'Raw Data'!E:E,"CHENNAI",'Raw Data'!Z:Z,6)</f>
        <v>3</v>
      </c>
      <c r="M148" s="12">
        <f>COUNTIFS('Raw Data'!I:I,"CARE HEALTH",'Raw Data'!E:E,"CHENNAI",'Raw Data'!Z:Z,7)+COUNTIFS('Raw Data'!I:I,"CARE HEALTH",'Raw Data'!E:E,"CHENNAI",'Raw Data'!Z:Z,8)</f>
        <v>6</v>
      </c>
      <c r="N148" s="12">
        <f>COUNTIFS('Raw Data'!I:I,"CARE HEALTH",'Raw Data'!E:E,"CHENNAI",'Raw Data'!Z:Z,9)+COUNTIFS('Raw Data'!I:I,"CARE HEALTH",'Raw Data'!E:E,"CHENNAI",'Raw Data'!Z:Z,10)</f>
        <v>4</v>
      </c>
      <c r="O148" s="18">
        <f t="shared" si="159"/>
        <v>13</v>
      </c>
      <c r="P148" s="14">
        <f t="shared" si="160"/>
        <v>7.6923076923076925</v>
      </c>
      <c r="Q148" s="12">
        <f>COUNTIFS('Raw Data'!I:I,"CARE HEALTH",'Raw Data'!E:E,"DELHI",'Raw Data'!Z:Z,1)+COUNTIFS('Raw Data'!I:I,"CARE HEALTH",'Raw Data'!E:E,"DELHI",'Raw Data'!Z:Z,2)+COUNTIFS('Raw Data'!I:I,"CARE HEALTH",'Raw Data'!E:E,"DELHI",'Raw Data'!Z:Z,3)+COUNTIFS('Raw Data'!I:I,"CARE HEALTH",'Raw Data'!E:E,"DELHI",'Raw Data'!Z:Z,4)+COUNTIFS('Raw Data'!I:I,"CARE HEALTH",'Raw Data'!E:E,"DELHI",'Raw Data'!Z:Z,5)+COUNTIFS('Raw Data'!I:I,"CARE HEALTH",'Raw Data'!E:E,"DELHI",'Raw Data'!Z:Z,6)</f>
        <v>2</v>
      </c>
      <c r="R148" s="12">
        <f>COUNTIFS('Raw Data'!I:I,"CARE HEALTH",'Raw Data'!E:E,"DELHI",'Raw Data'!Z:Z,7)+COUNTIFS('Raw Data'!I:I,"CARE HEALTH",'Raw Data'!E:E,"DELHI",'Raw Data'!Z:Z,8)</f>
        <v>3</v>
      </c>
      <c r="S148" s="12">
        <f>COUNTIFS('Raw Data'!I:I,"CARE HEALTH",'Raw Data'!E:E,"DELHI",'Raw Data'!Z:Z,9)+COUNTIFS('Raw Data'!I:I,"CARE HEALTH",'Raw Data'!E:E,"DELHI",'Raw Data'!Z:Z,10)</f>
        <v>7</v>
      </c>
      <c r="T148" s="12">
        <f t="shared" si="161"/>
        <v>12</v>
      </c>
      <c r="U148" s="14">
        <f t="shared" si="162"/>
        <v>41.666666666666671</v>
      </c>
      <c r="V148" s="12">
        <f>COUNTIFS('Raw Data'!I:I,"CARE HEALTH",'Raw Data'!E:E,"HYDERABAD",'Raw Data'!Z:Z,1)+COUNTIFS('Raw Data'!I:I,"CARE HEALTH",'Raw Data'!E:E,"HYDERABAD",'Raw Data'!Z:Z,2)+COUNTIFS('Raw Data'!I:I,"CARE HEALTH",'Raw Data'!E:E,"HYDERABAD",'Raw Data'!Z:Z,3)+COUNTIFS('Raw Data'!I:I,"CARE HEALTH",'Raw Data'!E:E,"HYDERABAD",'Raw Data'!Z:Z,4)+COUNTIFS('Raw Data'!I:I,"CARE HEALTH",'Raw Data'!E:E,"HYDERABAD",'Raw Data'!Z:Z,5)+COUNTIFS('Raw Data'!I:I,"CARE HEALTH",'Raw Data'!E:E,"HYDERABAD",'Raw Data'!Z:Z,6)</f>
        <v>1</v>
      </c>
      <c r="W148" s="12">
        <f>COUNTIFS('Raw Data'!I:I,"CARE HEALTH",'Raw Data'!E:E,"HYDERABAD",'Raw Data'!Z:Z,7)+COUNTIFS('Raw Data'!I:I,"CARE HEALTH",'Raw Data'!E:E,"HYDERABAD",'Raw Data'!Z:Z,8)</f>
        <v>4</v>
      </c>
      <c r="X148" s="12">
        <f>COUNTIFS('Raw Data'!I:I,"CARE HEALTH",'Raw Data'!E:E,"HYDERABAD",'Raw Data'!Z:Z,9)+COUNTIFS('Raw Data'!I:I,"CARE HEALTH",'Raw Data'!E:E,"HYDERABAD",'Raw Data'!Z:Z,10)</f>
        <v>8</v>
      </c>
      <c r="Y148" s="12">
        <f t="shared" si="163"/>
        <v>13</v>
      </c>
      <c r="Z148" s="14">
        <f t="shared" si="164"/>
        <v>53.846153846153847</v>
      </c>
      <c r="AA148" s="12">
        <f>COUNTIFS('Raw Data'!I:I,"CARE HEALTH",'Raw Data'!E:E,"INDORE",'Raw Data'!Z:Z,1)+COUNTIFS('Raw Data'!I:I,"CARE HEALTH",'Raw Data'!E:E,"INDORE",'Raw Data'!Z:Z,2)+COUNTIFS('Raw Data'!I:I,"CARE HEALTH",'Raw Data'!E:E,"INDORE",'Raw Data'!Z:Z,3)+COUNTIFS('Raw Data'!I:I,"CARE HEALTH",'Raw Data'!E:E,"INDORE",'Raw Data'!Z:Z,4)+COUNTIFS('Raw Data'!I:I,"CARE HEALTH",'Raw Data'!E:E,"INDORE",'Raw Data'!Z:Z,5)+COUNTIFS('Raw Data'!I:I,"CARE HEALTH",'Raw Data'!E:E,"INDORE",'Raw Data'!Z:Z,6)</f>
        <v>1</v>
      </c>
      <c r="AB148" s="12">
        <f>COUNTIFS('Raw Data'!I:I,"CARE HEALTH",'Raw Data'!E:E,"INDORE",'Raw Data'!Z:Z,7)+COUNTIFS('Raw Data'!I:I,"CARE HEALTH",'Raw Data'!E:E,"INDORE",'Raw Data'!Z:Z,8)</f>
        <v>6</v>
      </c>
      <c r="AC148" s="12">
        <f>COUNTIFS('Raw Data'!I:I,"CARE HEALTH",'Raw Data'!E:E,"INDORE",'Raw Data'!Z:Z,9)+COUNTIFS('Raw Data'!I:I,"CARE HEALTH",'Raw Data'!E:E,"INDORE",'Raw Data'!Z:Z,10)</f>
        <v>6</v>
      </c>
      <c r="AD148" s="12">
        <f t="shared" si="165"/>
        <v>13</v>
      </c>
      <c r="AE148" s="14">
        <f t="shared" si="166"/>
        <v>38.461538461538467</v>
      </c>
      <c r="AF148" s="12">
        <f>COUNTIFS('Raw Data'!I:I,"CARE HEALTH",'Raw Data'!E:E,"JAIPUR",'Raw Data'!Z:Z,1)+COUNTIFS('Raw Data'!I:I,"CARE HEALTH",'Raw Data'!E:E,"JAIPUR",'Raw Data'!Z:Z,2)+COUNTIFS('Raw Data'!I:I,"CARE HEALTH",'Raw Data'!E:E,"JAIPUR",'Raw Data'!Z:Z,3)+COUNTIFS('Raw Data'!I:I,"CARE HEALTH",'Raw Data'!E:E,"JAIPUR",'Raw Data'!Z:Z,4)+COUNTIFS('Raw Data'!I:I,"CARE HEALTH",'Raw Data'!E:E,"JAIPUR",'Raw Data'!Z:Z,5)+COUNTIFS('Raw Data'!I:I,"CARE HEALTH",'Raw Data'!E:E,"JAIPUR",'Raw Data'!Z:Z,6)</f>
        <v>3</v>
      </c>
      <c r="AG148" s="12">
        <f>COUNTIFS('Raw Data'!I:I,"CARE HEALTH",'Raw Data'!E:E,"JAIPUR",'Raw Data'!Z:Z,7)+COUNTIFS('Raw Data'!I:I,"CARE HEALTH",'Raw Data'!E:E,"JAIPUR",'Raw Data'!Z:Z,8)</f>
        <v>2</v>
      </c>
      <c r="AH148" s="12">
        <f>COUNTIFS('Raw Data'!I:I,"CARE HEALTH",'Raw Data'!E:E,"JAIPUR",'Raw Data'!Z:Z,9)+COUNTIFS('Raw Data'!I:I,"CARE HEALTH",'Raw Data'!E:E,"JAIPUR",'Raw Data'!Z:Z,10)</f>
        <v>6</v>
      </c>
      <c r="AI148" s="12">
        <f t="shared" si="167"/>
        <v>11</v>
      </c>
      <c r="AJ148" s="14">
        <f t="shared" si="168"/>
        <v>27.27272727272727</v>
      </c>
      <c r="AK148" s="12">
        <f>COUNTIFS('Raw Data'!I:I,"CARE HEALTH",'Raw Data'!E:E,"KANPUR",'Raw Data'!Z:Z,1)+COUNTIFS('Raw Data'!I:I,"CARE HEALTH",'Raw Data'!E:E,"KANPUR",'Raw Data'!Z:Z,2)+COUNTIFS('Raw Data'!I:I,"CARE HEALTH",'Raw Data'!E:E,"KANPUR",'Raw Data'!Z:Z,3)+COUNTIFS('Raw Data'!I:I,"CARE HEALTH",'Raw Data'!E:E,"KANPUR",'Raw Data'!Z:Z,4)+COUNTIFS('Raw Data'!I:I,"CARE HEALTH",'Raw Data'!E:E,"KANPUR",'Raw Data'!Z:Z,5)+COUNTIFS('Raw Data'!I:I,"CARE HEALTH",'Raw Data'!E:E,"KANPUR",'Raw Data'!Z:Z,6)</f>
        <v>3</v>
      </c>
      <c r="AL148" s="12">
        <f>COUNTIFS('Raw Data'!I:I,"CARE HEALTH",'Raw Data'!E:E,"KANPUR",'Raw Data'!Z:Z,7)+COUNTIFS('Raw Data'!I:I,"CARE HEALTH",'Raw Data'!E:E,"KANPUR",'Raw Data'!Z:Z,8)</f>
        <v>2</v>
      </c>
      <c r="AM148" s="12">
        <f>COUNTIFS('Raw Data'!I:I,"CARE HEALTH",'Raw Data'!E:E,"KANPUR",'Raw Data'!Z:Z,9)+COUNTIFS('Raw Data'!I:I,"CARE HEALTH",'Raw Data'!E:E,"KANPUR",'Raw Data'!Z:Z,10)</f>
        <v>8</v>
      </c>
      <c r="AN148" s="12">
        <f t="shared" si="169"/>
        <v>13</v>
      </c>
      <c r="AO148" s="14">
        <f t="shared" si="170"/>
        <v>38.461538461538467</v>
      </c>
      <c r="AP148" s="12">
        <f>COUNTIFS('Raw Data'!I:I,"CARE HEALTH",'Raw Data'!E:E,"KOLKATA",'Raw Data'!Z:Z,1)+COUNTIFS('Raw Data'!I:I,"CARE HEALTH",'Raw Data'!E:E,"KOLKATA",'Raw Data'!Z:Z,2)+COUNTIFS('Raw Data'!I:I,"CARE HEALTH",'Raw Data'!E:E,"KOLKATA",'Raw Data'!Z:Z,3)+COUNTIFS('Raw Data'!I:I,"CARE HEALTH",'Raw Data'!E:E,"KOLKATA",'Raw Data'!Z:Z,4)+COUNTIFS('Raw Data'!I:I,"CARE HEALTH",'Raw Data'!E:E,"KOLKATA",'Raw Data'!Z:Z,5)+COUNTIFS('Raw Data'!I:I,"CARE HEALTH",'Raw Data'!E:E,"KOLKATA",'Raw Data'!Z:Z,6)</f>
        <v>2</v>
      </c>
      <c r="AQ148" s="12">
        <f>COUNTIFS('Raw Data'!I:I,"CARE HEALTH",'Raw Data'!E:E,"KOLKATA",'Raw Data'!Z:Z,7)+COUNTIFS('Raw Data'!I:I,"CARE HEALTH",'Raw Data'!E:E,"KOLKATA",'Raw Data'!Z:Z,8)</f>
        <v>1</v>
      </c>
      <c r="AR148" s="12">
        <f>COUNTIFS('Raw Data'!I:I,"CARE HEALTH",'Raw Data'!E:E,"KOLKATA",'Raw Data'!Z:Z,9)+COUNTIFS('Raw Data'!I:I,"CARE HEALTH",'Raw Data'!E:E,"KOLKATA",'Raw Data'!Z:Z,10)</f>
        <v>7</v>
      </c>
      <c r="AS148" s="12">
        <f t="shared" si="171"/>
        <v>10</v>
      </c>
      <c r="AT148" s="14">
        <f t="shared" si="172"/>
        <v>50</v>
      </c>
      <c r="AU148" s="12">
        <f>COUNTIFS('Raw Data'!I:I,"CARE HEALTH",'Raw Data'!E:E,"LUDHIANA",'Raw Data'!Z:Z,1)+COUNTIFS('Raw Data'!I:I,"CARE HEALTH",'Raw Data'!E:E,"LUDHIANA",'Raw Data'!Z:Z,2)+COUNTIFS('Raw Data'!I:I,"CARE HEALTH",'Raw Data'!E:E,"LUDHIANA",'Raw Data'!Z:Z,3)+COUNTIFS('Raw Data'!I:I,"CARE HEALTH",'Raw Data'!E:E,"LUDHIANA",'Raw Data'!Z:Z,4)+COUNTIFS('Raw Data'!I:I,"CARE HEALTH",'Raw Data'!E:E,"LUDHIANA",'Raw Data'!Z:Z,5)+COUNTIFS('Raw Data'!I:I,"CARE HEALTH",'Raw Data'!E:E,"LUDHIANA",'Raw Data'!Z:Z,6)</f>
        <v>0</v>
      </c>
      <c r="AV148" s="12">
        <f>COUNTIFS('Raw Data'!I:I,"CARE HEALTH",'Raw Data'!E:E,"LUDHIANA",'Raw Data'!Z:Z,7)+COUNTIFS('Raw Data'!I:I,"CARE HEALTH",'Raw Data'!E:E,"LUDHIANA",'Raw Data'!Z:Z,8)</f>
        <v>5</v>
      </c>
      <c r="AW148" s="12">
        <f>COUNTIFS('Raw Data'!I:I,"CARE HEALTH",'Raw Data'!E:E,"LUDHIANA",'Raw Data'!Z:Z,9)+COUNTIFS('Raw Data'!I:I,"CARE HEALTH",'Raw Data'!E:E,"LUDHIANA",'Raw Data'!Z:Z,10)</f>
        <v>5</v>
      </c>
      <c r="AX148" s="12">
        <f t="shared" si="173"/>
        <v>10</v>
      </c>
      <c r="AY148" s="14">
        <f t="shared" si="174"/>
        <v>50</v>
      </c>
      <c r="AZ148" s="12">
        <f>COUNTIFS('Raw Data'!I:I,"CARE HEALTH",'Raw Data'!E:E,"MUMBAI",'Raw Data'!Z:Z,1)+COUNTIFS('Raw Data'!I:I,"CARE HEALTH",'Raw Data'!E:E,"MUMBAI",'Raw Data'!Z:Z,2)+COUNTIFS('Raw Data'!I:I,"CARE HEALTH",'Raw Data'!E:E,"MUMBAI",'Raw Data'!Z:Z,3)+COUNTIFS('Raw Data'!I:I,"CARE HEALTH",'Raw Data'!E:E,"MUMBAI",'Raw Data'!Z:Z,4)+COUNTIFS('Raw Data'!I:I,"CARE HEALTH",'Raw Data'!E:E,"MUMBAI",'Raw Data'!Z:Z,5)+COUNTIFS('Raw Data'!I:I,"CARE HEALTH",'Raw Data'!E:E,"MUMBAI",'Raw Data'!Z:Z,6)</f>
        <v>1</v>
      </c>
      <c r="BA148" s="12">
        <f>COUNTIFS('Raw Data'!I:I,"CARE HEALTH",'Raw Data'!E:E,"MUMBAI",'Raw Data'!Z:Z,7)+COUNTIFS('Raw Data'!I:I,"CARE HEALTH",'Raw Data'!E:E,"MUMBAI",'Raw Data'!Z:Z,8)</f>
        <v>7</v>
      </c>
      <c r="BB148" s="12">
        <f>COUNTIFS('Raw Data'!I:I,"CARE HEALTH",'Raw Data'!E:E,"MUMBAI",'Raw Data'!Z:Z,9)+COUNTIFS('Raw Data'!I:I,"CARE HEALTH",'Raw Data'!E:E,"MUMBAI",'Raw Data'!Z:Z,10)</f>
        <v>6</v>
      </c>
      <c r="BC148" s="12">
        <f t="shared" si="175"/>
        <v>14</v>
      </c>
      <c r="BD148" s="14">
        <f t="shared" si="176"/>
        <v>35.714285714285715</v>
      </c>
      <c r="BE148" s="12">
        <f>COUNTIFS('Raw Data'!I:I,"CARE HEALTH",'Raw Data'!E:E,"PUNE",'Raw Data'!Z:Z,1)+COUNTIFS('Raw Data'!I:I,"CARE HEALTH",'Raw Data'!E:E,"PUNE",'Raw Data'!Z:Z,2)+COUNTIFS('Raw Data'!I:I,"CARE HEALTH",'Raw Data'!E:E,"PUNE",'Raw Data'!Z:Z,3)+COUNTIFS('Raw Data'!I:I,"CARE HEALTH",'Raw Data'!E:E,"PUNE",'Raw Data'!Z:Z,4)+COUNTIFS('Raw Data'!I:I,"CARE HEALTH",'Raw Data'!E:E,"PUNE",'Raw Data'!Z:Z,5)+COUNTIFS('Raw Data'!I:I,"CARE HEALTH",'Raw Data'!E:E,"PUNE",'Raw Data'!Z:Z,6)</f>
        <v>4</v>
      </c>
      <c r="BF148" s="12">
        <f>COUNTIFS('Raw Data'!I:I,"CARE HEALTH",'Raw Data'!E:E,"PUNE",'Raw Data'!Z:Z,7)+COUNTIFS('Raw Data'!I:I,"CARE HEALTH",'Raw Data'!E:E,"PUNE",'Raw Data'!Z:Z,8)</f>
        <v>2</v>
      </c>
      <c r="BG148" s="12">
        <f>COUNTIFS('Raw Data'!I:I,"CARE HEALTH",'Raw Data'!E:E,"PUNE",'Raw Data'!Z:Z,9)+COUNTIFS('Raw Data'!I:I,"CARE HEALTH",'Raw Data'!E:E,"PUNE",'Raw Data'!Z:Z,10)</f>
        <v>7</v>
      </c>
      <c r="BH148" s="12">
        <f t="shared" si="177"/>
        <v>13</v>
      </c>
      <c r="BI148" s="14">
        <f t="shared" si="178"/>
        <v>23.076923076923077</v>
      </c>
    </row>
    <row r="149" spans="1:61" x14ac:dyDescent="0.35">
      <c r="A149" s="8" t="s">
        <v>201</v>
      </c>
      <c r="B149" s="12">
        <f>COUNTIFS('Raw Data'!I:I,"HDFC ERGO",'Raw Data'!E:E,"AHMEDABAD",'Raw Data'!Z:Z,1)+COUNTIFS('Raw Data'!I:I,"HDFC ERGO",'Raw Data'!E:E,"AHMEDABAD",'Raw Data'!Z:Z,2)+COUNTIFS('Raw Data'!I:I,"HDFC ERGO",'Raw Data'!E:E,"AHMEDABAD",'Raw Data'!Z:Z,3)+COUNTIFS('Raw Data'!I:I,"HDFC ERGO",'Raw Data'!E:E,"AHMEDABAD",'Raw Data'!Z:Z,4)+COUNTIFS('Raw Data'!I:I,"HDFC ERGO",'Raw Data'!E:E,"AHMEDABAD",'Raw Data'!Z:Z,5)+COUNTIFS('Raw Data'!I:I,"HDFC ERGO",'Raw Data'!E:E,"AHMEDABAD",'Raw Data'!Z:Z,6)</f>
        <v>4</v>
      </c>
      <c r="C149" s="12">
        <f>COUNTIFS('Raw Data'!I:I,"HDFC ERGO",'Raw Data'!E:E,"AHMEDABAD",'Raw Data'!Z:Z,7)+COUNTIFS('Raw Data'!I:I,"HDFC ERGO",'Raw Data'!E:E,"AHMEDABAD",'Raw Data'!Z:Z,8)</f>
        <v>1</v>
      </c>
      <c r="D149" s="12">
        <f>COUNTIFS('Raw Data'!I:I,"HDFC ERGO",'Raw Data'!E:E,"AHMEDABAD",'Raw Data'!Z:Z,9)+COUNTIFS('Raw Data'!I:I,"HDFC ERGO",'Raw Data'!E:E,"AHMEDABAD",'Raw Data'!Z:Z,10)</f>
        <v>4</v>
      </c>
      <c r="E149" s="12">
        <f t="shared" si="155"/>
        <v>9</v>
      </c>
      <c r="F149" s="14">
        <f t="shared" si="156"/>
        <v>0</v>
      </c>
      <c r="G149" s="12">
        <f>COUNTIFS('Raw Data'!I:I,"HDFC ERGO",'Raw Data'!E:E,"BANGALORE",'Raw Data'!Z:Z,1)+COUNTIFS('Raw Data'!I:I,"HDFC ERGO",'Raw Data'!E:E,"BANGALORE",'Raw Data'!Z:Z,2)+COUNTIFS('Raw Data'!I:I,"HDFC ERGO",'Raw Data'!E:E,"BANGALORE",'Raw Data'!Z:Z,3)+COUNTIFS('Raw Data'!I:I,"HDFC ERGO",'Raw Data'!E:E,"BANGALORE",'Raw Data'!Z:Z,4)+COUNTIFS('Raw Data'!I:I,"HDFC ERGO",'Raw Data'!E:E,"BANGALORE",'Raw Data'!Z:Z,5)+COUNTIFS('Raw Data'!I:I,"HDFC ERGO",'Raw Data'!E:E,"BANGALORE",'Raw Data'!Z:Z,6)</f>
        <v>2</v>
      </c>
      <c r="H149" s="12">
        <f>COUNTIFS('Raw Data'!I:I,"HDFC ERGO",'Raw Data'!E:E,"BANGALORE",'Raw Data'!Z:Z,7)+COUNTIFS('Raw Data'!I:I,"HDFC ERGO",'Raw Data'!E:E,"BANGALORE",'Raw Data'!Z:Z,8)</f>
        <v>1</v>
      </c>
      <c r="I149" s="12">
        <f>COUNTIFS('Raw Data'!I:I,"HDFC ERGO",'Raw Data'!E:E,"BANGALORE",'Raw Data'!Z:Z,9)+COUNTIFS('Raw Data'!I:I,"HDFC ERGO",'Raw Data'!E:E,"BANGALORE",'Raw Data'!Z:Z,10)</f>
        <v>8</v>
      </c>
      <c r="J149" s="12">
        <f t="shared" si="157"/>
        <v>11</v>
      </c>
      <c r="K149" s="14">
        <f t="shared" si="158"/>
        <v>54.54545454545454</v>
      </c>
      <c r="L149" s="12">
        <f>COUNTIFS('Raw Data'!I:I,"HDFC ERGO",'Raw Data'!E:E,"CHENNAI",'Raw Data'!Z:Z,1)+COUNTIFS('Raw Data'!I:I,"HDFC ERGO",'Raw Data'!E:E,"CHENNAI",'Raw Data'!Z:Z,2)+COUNTIFS('Raw Data'!I:I,"HDFC ERGO",'Raw Data'!E:E,"CHENNAI",'Raw Data'!Z:Z,3)+COUNTIFS('Raw Data'!I:I,"HDFC ERGO",'Raw Data'!E:E,"CHENNAI",'Raw Data'!Z:Z,4)+COUNTIFS('Raw Data'!I:I,"HDFC ERGO",'Raw Data'!E:E,"CHENNAI",'Raw Data'!Z:Z,5)+COUNTIFS('Raw Data'!I:I,"HDFC ERGO",'Raw Data'!E:E,"CHENNAI",'Raw Data'!Z:Z,6)</f>
        <v>0</v>
      </c>
      <c r="M149" s="12">
        <f>COUNTIFS('Raw Data'!I:I,"HDFC ERGO",'Raw Data'!E:E,"CHENNAI",'Raw Data'!Z:Z,7)+COUNTIFS('Raw Data'!I:I,"HDFC ERGO",'Raw Data'!E:E,"CHENNAI",'Raw Data'!Z:Z,8)</f>
        <v>3</v>
      </c>
      <c r="N149" s="12">
        <f>COUNTIFS('Raw Data'!I:I,"HDFC ERGO",'Raw Data'!E:E,"CHENNAI",'Raw Data'!Z:Z,9)+COUNTIFS('Raw Data'!I:I,"HDFC ERGO",'Raw Data'!E:E,"CHENNAI",'Raw Data'!Z:Z,10)</f>
        <v>4</v>
      </c>
      <c r="O149" s="18">
        <f t="shared" si="159"/>
        <v>7</v>
      </c>
      <c r="P149" s="14">
        <f t="shared" si="160"/>
        <v>57.142857142857139</v>
      </c>
      <c r="Q149" s="12">
        <f>COUNTIFS('Raw Data'!I:I,"HDFC ERGO",'Raw Data'!E:E,"DELHI",'Raw Data'!Z:Z,1)+COUNTIFS('Raw Data'!I:I,"HDFC ERGO",'Raw Data'!E:E,"DELHI",'Raw Data'!Z:Z,2)+COUNTIFS('Raw Data'!I:I,"HDFC ERGO",'Raw Data'!E:E,"DELHI",'Raw Data'!Z:Z,3)+COUNTIFS('Raw Data'!I:I,"HDFC ERGO",'Raw Data'!E:E,"DELHI",'Raw Data'!Z:Z,4)+COUNTIFS('Raw Data'!I:I,"HDFC ERGO",'Raw Data'!E:E,"DELHI",'Raw Data'!Z:Z,5)+COUNTIFS('Raw Data'!I:I,"HDFC ERGO",'Raw Data'!E:E,"DELHI",'Raw Data'!Z:Z,6)</f>
        <v>1</v>
      </c>
      <c r="R149" s="12">
        <f>COUNTIFS('Raw Data'!I:I,"HDFC ERGO",'Raw Data'!E:E,"DELHI",'Raw Data'!Z:Z,7)+COUNTIFS('Raw Data'!I:I,"HDFC ERGO",'Raw Data'!E:E,"DELHI",'Raw Data'!Z:Z,8)</f>
        <v>2</v>
      </c>
      <c r="S149" s="12">
        <f>COUNTIFS('Raw Data'!I:I,"HDFC ERGO",'Raw Data'!E:E,"DELHI",'Raw Data'!Z:Z,9)+COUNTIFS('Raw Data'!I:I,"HDFC ERGO",'Raw Data'!E:E,"DELHI",'Raw Data'!Z:Z,10)</f>
        <v>10</v>
      </c>
      <c r="T149" s="12">
        <f t="shared" si="161"/>
        <v>13</v>
      </c>
      <c r="U149" s="14">
        <f t="shared" si="162"/>
        <v>69.230769230769226</v>
      </c>
      <c r="V149" s="12">
        <f>COUNTIFS('Raw Data'!I:I,"HDFC ERGO",'Raw Data'!E:E,"HYDERABAD",'Raw Data'!Z:Z,1)+COUNTIFS('Raw Data'!I:I,"HDFC ERGO",'Raw Data'!E:E,"HYDERABAD",'Raw Data'!Z:Z,2)+COUNTIFS('Raw Data'!I:I,"HDFC ERGO",'Raw Data'!E:E,"HYDERABAD",'Raw Data'!Z:Z,3)+COUNTIFS('Raw Data'!I:I,"HDFC ERGO",'Raw Data'!E:E,"HYDERABAD",'Raw Data'!Z:Z,4)+COUNTIFS('Raw Data'!I:I,"HDFC ERGO",'Raw Data'!E:E,"HYDERABAD",'Raw Data'!Z:Z,5)+COUNTIFS('Raw Data'!I:I,"HDFC ERGO",'Raw Data'!E:E,"HYDERABAD",'Raw Data'!Z:Z,6)</f>
        <v>1</v>
      </c>
      <c r="W149" s="12">
        <f>COUNTIFS('Raw Data'!I:I,"HDFC ERGO",'Raw Data'!E:E,"HYDERABAD",'Raw Data'!Z:Z,7)+COUNTIFS('Raw Data'!I:I,"HDFC ERGO",'Raw Data'!E:E,"HYDERABAD",'Raw Data'!Z:Z,8)</f>
        <v>2</v>
      </c>
      <c r="X149" s="12">
        <f>COUNTIFS('Raw Data'!I:I,"HDFC ERGO",'Raw Data'!E:E,"HYDERABAD",'Raw Data'!Z:Z,9)+COUNTIFS('Raw Data'!I:I,"HDFC ERGO",'Raw Data'!E:E,"HYDERABAD",'Raw Data'!Z:Z,10)</f>
        <v>8</v>
      </c>
      <c r="Y149" s="12">
        <f t="shared" si="163"/>
        <v>11</v>
      </c>
      <c r="Z149" s="14">
        <f t="shared" si="164"/>
        <v>63.636363636363633</v>
      </c>
      <c r="AA149" s="12">
        <f>COUNTIFS('Raw Data'!I:I,"HDFC ERGO",'Raw Data'!E:E,"INDORE",'Raw Data'!Z:Z,1)+COUNTIFS('Raw Data'!I:I,"HDFC ERGO",'Raw Data'!E:E,"INDORE",'Raw Data'!Z:Z,2)+COUNTIFS('Raw Data'!I:I,"HDFC ERGO",'Raw Data'!E:E,"INDORE",'Raw Data'!Z:Z,3)+COUNTIFS('Raw Data'!I:I,"HDFC ERGO",'Raw Data'!E:E,"INDORE",'Raw Data'!Z:Z,4)+COUNTIFS('Raw Data'!I:I,"HDFC ERGO",'Raw Data'!E:E,"INDORE",'Raw Data'!Z:Z,5)+COUNTIFS('Raw Data'!I:I,"HDFC ERGO",'Raw Data'!E:E,"INDORE",'Raw Data'!Z:Z,6)</f>
        <v>2</v>
      </c>
      <c r="AB149" s="12">
        <f>COUNTIFS('Raw Data'!I:I,"HDFC ERGO",'Raw Data'!E:E,"INDORE",'Raw Data'!Z:Z,7)+COUNTIFS('Raw Data'!I:I,"HDFC ERGO",'Raw Data'!E:E,"INDORE",'Raw Data'!Z:Z,8)</f>
        <v>1</v>
      </c>
      <c r="AC149" s="12">
        <f>COUNTIFS('Raw Data'!I:I,"HDFC ERGO",'Raw Data'!E:E,"INDORE",'Raw Data'!Z:Z,9)+COUNTIFS('Raw Data'!I:I,"HDFC ERGO",'Raw Data'!E:E,"INDORE",'Raw Data'!Z:Z,10)</f>
        <v>11</v>
      </c>
      <c r="AD149" s="12">
        <f t="shared" si="165"/>
        <v>14</v>
      </c>
      <c r="AE149" s="14">
        <f t="shared" si="166"/>
        <v>64.285714285714292</v>
      </c>
      <c r="AF149" s="12">
        <f>COUNTIFS('Raw Data'!I:I,"HDFC ERGO",'Raw Data'!E:E,"JAIPUR",'Raw Data'!Z:Z,1)+COUNTIFS('Raw Data'!I:I,"HDFC ERGO",'Raw Data'!E:E,"JAIPUR",'Raw Data'!Z:Z,2)+COUNTIFS('Raw Data'!I:I,"HDFC ERGO",'Raw Data'!E:E,"JAIPUR",'Raw Data'!Z:Z,3)+COUNTIFS('Raw Data'!I:I,"HDFC ERGO",'Raw Data'!E:E,"JAIPUR",'Raw Data'!Z:Z,4)+COUNTIFS('Raw Data'!I:I,"HDFC ERGO",'Raw Data'!E:E,"JAIPUR",'Raw Data'!Z:Z,5)+COUNTIFS('Raw Data'!I:I,"HDFC ERGO",'Raw Data'!E:E,"JAIPUR",'Raw Data'!Z:Z,6)</f>
        <v>2</v>
      </c>
      <c r="AG149" s="12">
        <f>COUNTIFS('Raw Data'!I:I,"HDFC ERGO",'Raw Data'!E:E,"JAIPUR",'Raw Data'!Z:Z,7)+COUNTIFS('Raw Data'!I:I,"HDFC ERGO",'Raw Data'!E:E,"JAIPUR",'Raw Data'!Z:Z,8)</f>
        <v>3</v>
      </c>
      <c r="AH149" s="12">
        <f>COUNTIFS('Raw Data'!I:I,"HDFC ERGO",'Raw Data'!E:E,"JAIPUR",'Raw Data'!Z:Z,9)+COUNTIFS('Raw Data'!I:I,"HDFC ERGO",'Raw Data'!E:E,"JAIPUR",'Raw Data'!Z:Z,10)</f>
        <v>9</v>
      </c>
      <c r="AI149" s="12">
        <f t="shared" si="167"/>
        <v>14</v>
      </c>
      <c r="AJ149" s="14">
        <f t="shared" si="168"/>
        <v>50</v>
      </c>
      <c r="AK149" s="12">
        <f>COUNTIFS('Raw Data'!I:I,"HDFC ERGO",'Raw Data'!E:E,"KANPUR",'Raw Data'!Z:Z,1)+COUNTIFS('Raw Data'!I:I,"HDFC ERGO",'Raw Data'!E:E,"KANPUR",'Raw Data'!Z:Z,2)+COUNTIFS('Raw Data'!I:I,"HDFC ERGO",'Raw Data'!E:E,"KANPUR",'Raw Data'!Z:Z,3)+COUNTIFS('Raw Data'!I:I,"HDFC ERGO",'Raw Data'!E:E,"KANPUR",'Raw Data'!Z:Z,4)+COUNTIFS('Raw Data'!I:I,"HDFC ERGO",'Raw Data'!E:E,"KANPUR",'Raw Data'!Z:Z,5)+COUNTIFS('Raw Data'!I:I,"HDFC ERGO",'Raw Data'!E:E,"KANPUR",'Raw Data'!Z:Z,6)</f>
        <v>1</v>
      </c>
      <c r="AL149" s="12">
        <f>COUNTIFS('Raw Data'!I:I,"HDFC ERGO",'Raw Data'!E:E,"KANPUR",'Raw Data'!Z:Z,7)+COUNTIFS('Raw Data'!I:I,"HDFC ERGO",'Raw Data'!E:E,"KANPUR",'Raw Data'!Z:Z,8)</f>
        <v>0</v>
      </c>
      <c r="AM149" s="12">
        <f>COUNTIFS('Raw Data'!I:I,"HDFC ERGO",'Raw Data'!E:E,"KANPUR",'Raw Data'!Z:Z,9)+COUNTIFS('Raw Data'!I:I,"HDFC ERGO",'Raw Data'!E:E,"KANPUR",'Raw Data'!Z:Z,10)</f>
        <v>10</v>
      </c>
      <c r="AN149" s="12">
        <f t="shared" si="169"/>
        <v>11</v>
      </c>
      <c r="AO149" s="14">
        <f t="shared" si="170"/>
        <v>81.818181818181827</v>
      </c>
      <c r="AP149" s="12">
        <f>COUNTIFS('Raw Data'!I:I,"HDFC ERGO",'Raw Data'!E:E,"KOLKATA",'Raw Data'!Z:Z,1)+COUNTIFS('Raw Data'!I:I,"HDFC ERGO",'Raw Data'!E:E,"KOLKATA",'Raw Data'!Z:Z,2)+COUNTIFS('Raw Data'!I:I,"HDFC ERGO",'Raw Data'!E:E,"KOLKATA",'Raw Data'!Z:Z,3)+COUNTIFS('Raw Data'!I:I,"HDFC ERGO",'Raw Data'!E:E,"KOLKATA",'Raw Data'!Z:Z,4)+COUNTIFS('Raw Data'!I:I,"HDFC ERGO",'Raw Data'!E:E,"KOLKATA",'Raw Data'!Z:Z,5)+COUNTIFS('Raw Data'!I:I,"HDFC ERGO",'Raw Data'!E:E,"KOLKATA",'Raw Data'!Z:Z,6)</f>
        <v>1</v>
      </c>
      <c r="AQ149" s="12">
        <f>COUNTIFS('Raw Data'!I:I,"HDFC ERGO",'Raw Data'!E:E,"KOLKATA",'Raw Data'!Z:Z,7)+COUNTIFS('Raw Data'!I:I,"HDFC ERGO",'Raw Data'!E:E,"KOLKATA",'Raw Data'!Z:Z,8)</f>
        <v>3</v>
      </c>
      <c r="AR149" s="12">
        <f>COUNTIFS('Raw Data'!I:I,"HDFC ERGO",'Raw Data'!E:E,"KOLKATA",'Raw Data'!Z:Z,9)+COUNTIFS('Raw Data'!I:I,"HDFC ERGO",'Raw Data'!E:E,"KOLKATA",'Raw Data'!Z:Z,10)</f>
        <v>13</v>
      </c>
      <c r="AS149" s="12">
        <f t="shared" si="171"/>
        <v>17</v>
      </c>
      <c r="AT149" s="14">
        <f t="shared" si="172"/>
        <v>70.588235294117652</v>
      </c>
      <c r="AU149" s="12">
        <f>COUNTIFS('Raw Data'!I:I,"HDFC ERGO",'Raw Data'!E:E,"LUDHIANA",'Raw Data'!Z:Z,1)+COUNTIFS('Raw Data'!I:I,"HDFC ERGO",'Raw Data'!E:E,"LUDHIANA",'Raw Data'!Z:Z,2)+COUNTIFS('Raw Data'!I:I,"HDFC ERGO",'Raw Data'!E:E,"LUDHIANA",'Raw Data'!Z:Z,3)+COUNTIFS('Raw Data'!I:I,"HDFC ERGO",'Raw Data'!E:E,"LUDHIANA",'Raw Data'!Z:Z,4)+COUNTIFS('Raw Data'!I:I,"HDFC ERGO",'Raw Data'!E:E,"LUDHIANA",'Raw Data'!Z:Z,5)+COUNTIFS('Raw Data'!I:I,"HDFC ERGO",'Raw Data'!E:E,"LUDHIANA",'Raw Data'!Z:Z,6)</f>
        <v>1</v>
      </c>
      <c r="AV149" s="12">
        <f>COUNTIFS('Raw Data'!I:I,"HDFC ERGO",'Raw Data'!E:E,"LUDHIANA",'Raw Data'!Z:Z,7)+COUNTIFS('Raw Data'!I:I,"HDFC ERGO",'Raw Data'!E:E,"LUDHIANA",'Raw Data'!Z:Z,8)</f>
        <v>1</v>
      </c>
      <c r="AW149" s="12">
        <f>COUNTIFS('Raw Data'!I:I,"HDFC ERGO",'Raw Data'!E:E,"LUDHIANA",'Raw Data'!Z:Z,9)+COUNTIFS('Raw Data'!I:I,"HDFC ERGO",'Raw Data'!E:E,"LUDHIANA",'Raw Data'!Z:Z,10)</f>
        <v>5</v>
      </c>
      <c r="AX149" s="12">
        <f t="shared" si="173"/>
        <v>7</v>
      </c>
      <c r="AY149" s="14">
        <f t="shared" si="174"/>
        <v>57.142857142857139</v>
      </c>
      <c r="AZ149" s="12">
        <f>COUNTIFS('Raw Data'!I:I,"HDFC ERGO",'Raw Data'!E:E,"MUMBAI",'Raw Data'!Z:Z,1)+COUNTIFS('Raw Data'!I:I,"HDFC ERGO",'Raw Data'!E:E,"MUMBAI",'Raw Data'!Z:Z,2)+COUNTIFS('Raw Data'!I:I,"HDFC ERGO",'Raw Data'!E:E,"MUMBAI",'Raw Data'!Z:Z,3)+COUNTIFS('Raw Data'!I:I,"HDFC ERGO",'Raw Data'!E:E,"MUMBAI",'Raw Data'!Z:Z,4)+COUNTIFS('Raw Data'!I:I,"HDFC ERGO",'Raw Data'!E:E,"MUMBAI",'Raw Data'!Z:Z,5)+COUNTIFS('Raw Data'!I:I,"HDFC ERGO",'Raw Data'!E:E,"MUMBAI",'Raw Data'!Z:Z,6)</f>
        <v>2</v>
      </c>
      <c r="BA149" s="12">
        <f>COUNTIFS('Raw Data'!I:I,"HDFC ERGO",'Raw Data'!E:E,"MUMBAI",'Raw Data'!Z:Z,7)+COUNTIFS('Raw Data'!I:I,"HDFC ERGO",'Raw Data'!E:E,"MUMBAI",'Raw Data'!Z:Z,8)</f>
        <v>4</v>
      </c>
      <c r="BB149" s="12">
        <f>COUNTIFS('Raw Data'!I:I,"HDFC ERGO",'Raw Data'!E:E,"MUMBAI",'Raw Data'!Z:Z,9)+COUNTIFS('Raw Data'!I:I,"HDFC ERGO",'Raw Data'!E:E,"MUMBAI",'Raw Data'!Z:Z,10)</f>
        <v>6</v>
      </c>
      <c r="BC149" s="12">
        <f t="shared" si="175"/>
        <v>12</v>
      </c>
      <c r="BD149" s="14">
        <f t="shared" si="176"/>
        <v>33.333333333333329</v>
      </c>
      <c r="BE149" s="12">
        <f>COUNTIFS('Raw Data'!I:I,"HDFC ERGO",'Raw Data'!E:E,"PUNE",'Raw Data'!Z:Z,1)+COUNTIFS('Raw Data'!I:I,"HDFC ERGO",'Raw Data'!E:E,"PUNE",'Raw Data'!Z:Z,2)+COUNTIFS('Raw Data'!I:I,"HDFC ERGO",'Raw Data'!E:E,"PUNE",'Raw Data'!Z:Z,3)+COUNTIFS('Raw Data'!I:I,"HDFC ERGO",'Raw Data'!E:E,"PUNE",'Raw Data'!Z:Z,4)+COUNTIFS('Raw Data'!I:I,"HDFC ERGO",'Raw Data'!E:E,"PUNE",'Raw Data'!Z:Z,5)+COUNTIFS('Raw Data'!I:I,"HDFC ERGO",'Raw Data'!E:E,"PUNE",'Raw Data'!Z:Z,6)</f>
        <v>1</v>
      </c>
      <c r="BF149" s="12">
        <f>COUNTIFS('Raw Data'!I:I,"HDFC ERGO",'Raw Data'!E:E,"PUNE",'Raw Data'!Z:Z,7)+COUNTIFS('Raw Data'!I:I,"HDFC ERGO",'Raw Data'!E:E,"PUNE",'Raw Data'!Z:Z,8)</f>
        <v>1</v>
      </c>
      <c r="BG149" s="12">
        <f>COUNTIFS('Raw Data'!I:I,"HDFC ERGO",'Raw Data'!E:E,"PUNE",'Raw Data'!Z:Z,9)+COUNTIFS('Raw Data'!I:I,"HDFC ERGO",'Raw Data'!E:E,"PUNE",'Raw Data'!Z:Z,10)</f>
        <v>3</v>
      </c>
      <c r="BH149" s="12">
        <f t="shared" si="177"/>
        <v>5</v>
      </c>
      <c r="BI149" s="14">
        <f t="shared" si="178"/>
        <v>40</v>
      </c>
    </row>
    <row r="150" spans="1:61" x14ac:dyDescent="0.35">
      <c r="A150" s="8" t="s">
        <v>197</v>
      </c>
      <c r="B150" s="12">
        <f>COUNTIFS('Raw Data'!I:I,"ICICI LOMBARD",'Raw Data'!E:E,"AHMEDABAD",'Raw Data'!Z:Z,1)+COUNTIFS('Raw Data'!I:I,"ICICI LOMBARD",'Raw Data'!E:E,"AHMEDABAD",'Raw Data'!Z:Z,2)+COUNTIFS('Raw Data'!I:I,"ICICI LOMBARD",'Raw Data'!E:E,"AHMEDABAD",'Raw Data'!Z:Z,3)+COUNTIFS('Raw Data'!I:I,"ICICI LOMBARD",'Raw Data'!E:E,"AHMEDABAD",'Raw Data'!Z:Z,4)+COUNTIFS('Raw Data'!I:I,"ICICI LOMBARD",'Raw Data'!E:E,"AHMEDABAD",'Raw Data'!Z:Z,5)+COUNTIFS('Raw Data'!I:I,"ICICI LOMBARD",'Raw Data'!E:E,"AHMEDABAD",'Raw Data'!Z:Z,6)</f>
        <v>1</v>
      </c>
      <c r="C150" s="12">
        <f>COUNTIFS('Raw Data'!I:I,"ICICI LOMBARD",'Raw Data'!E:E,"AHMEDABAD",'Raw Data'!Z:Z,7)+COUNTIFS('Raw Data'!I:I,"ICICI LOMBARD",'Raw Data'!E:E,"AHMEDABAD",'Raw Data'!Z:Z,8)</f>
        <v>7</v>
      </c>
      <c r="D150" s="12">
        <f>COUNTIFS('Raw Data'!I:I,"ICICI LOMBARD",'Raw Data'!E:E,"AHMEDABAD",'Raw Data'!Z:Z,9)+COUNTIFS('Raw Data'!I:I,"ICICI LOMBARD",'Raw Data'!E:E,"AHMEDABAD",'Raw Data'!Z:Z,10)</f>
        <v>8</v>
      </c>
      <c r="E150" s="12">
        <f t="shared" si="155"/>
        <v>16</v>
      </c>
      <c r="F150" s="14">
        <f t="shared" si="156"/>
        <v>43.75</v>
      </c>
      <c r="G150" s="12">
        <f>COUNTIFS('Raw Data'!I:I,"ICICI LOMBARD",'Raw Data'!E:E,"BANGALORE",'Raw Data'!Z:Z,1)+COUNTIFS('Raw Data'!I:I,"ICICI LOMBARD",'Raw Data'!E:E,"BANGALORE",'Raw Data'!Z:Z,2)+COUNTIFS('Raw Data'!I:I,"ICICI LOMBARD",'Raw Data'!E:E,"BANGALORE",'Raw Data'!Z:Z,3)+COUNTIFS('Raw Data'!I:I,"ICICI LOMBARD",'Raw Data'!E:E,"BANGALORE",'Raw Data'!Z:Z,4)+COUNTIFS('Raw Data'!I:I,"ICICI LOMBARD",'Raw Data'!E:E,"BANGALORE",'Raw Data'!Z:Z,5)+COUNTIFS('Raw Data'!I:I,"ICICI LOMBARD",'Raw Data'!E:E,"BANGALORE",'Raw Data'!Z:Z,6)</f>
        <v>1</v>
      </c>
      <c r="H150" s="12">
        <f>COUNTIFS('Raw Data'!I:I,"ICICI LOMBARD",'Raw Data'!E:E,"BANGALORE",'Raw Data'!Z:Z,7)+COUNTIFS('Raw Data'!I:I,"ICICI LOMBARD",'Raw Data'!E:E,"BANGALORE",'Raw Data'!Z:Z,8)</f>
        <v>1</v>
      </c>
      <c r="I150" s="12">
        <f>COUNTIFS('Raw Data'!I:I,"ICICI LOMBARD",'Raw Data'!E:E,"BANGALORE",'Raw Data'!Z:Z,9)+COUNTIFS('Raw Data'!I:I,"ICICI LOMBARD",'Raw Data'!E:E,"BANGALORE",'Raw Data'!Z:Z,10)</f>
        <v>4</v>
      </c>
      <c r="J150" s="12">
        <f t="shared" si="157"/>
        <v>6</v>
      </c>
      <c r="K150" s="14">
        <f t="shared" si="158"/>
        <v>50</v>
      </c>
      <c r="L150" s="12">
        <f>COUNTIFS('Raw Data'!I:I,"ICICI LOMBARD",'Raw Data'!E:E,"CHENNAI",'Raw Data'!Z:Z,1)+COUNTIFS('Raw Data'!I:I,"ICICI LOMBARD",'Raw Data'!E:E,"CHENNAI",'Raw Data'!Z:Z,2)+COUNTIFS('Raw Data'!I:I,"ICICI LOMBARD",'Raw Data'!E:E,"CHENNAI",'Raw Data'!Z:Z,3)+COUNTIFS('Raw Data'!I:I,"ICICI LOMBARD",'Raw Data'!E:E,"CHENNAI",'Raw Data'!Z:Z,4)+COUNTIFS('Raw Data'!I:I,"ICICI LOMBARD",'Raw Data'!E:E,"CHENNAI",'Raw Data'!Z:Z,5)+COUNTIFS('Raw Data'!I:I,"ICICI LOMBARD",'Raw Data'!E:E,"CHENNAI",'Raw Data'!Z:Z,6)</f>
        <v>3</v>
      </c>
      <c r="M150" s="12">
        <f>COUNTIFS('Raw Data'!I:I,"ICICI LOMBARD",'Raw Data'!E:E,"CHENNAI",'Raw Data'!Z:Z,7)+COUNTIFS('Raw Data'!I:I,"ICICI LOMBARD",'Raw Data'!E:E,"CHENNAI",'Raw Data'!Z:Z,8)</f>
        <v>0</v>
      </c>
      <c r="N150" s="12">
        <f>COUNTIFS('Raw Data'!I:I,"ICICI LOMBARD",'Raw Data'!E:E,"CHENNAI",'Raw Data'!Z:Z,9)+COUNTIFS('Raw Data'!I:I,"ICICI LOMBARD",'Raw Data'!E:E,"CHENNAI",'Raw Data'!Z:Z,10)</f>
        <v>9</v>
      </c>
      <c r="O150" s="18">
        <f t="shared" si="159"/>
        <v>12</v>
      </c>
      <c r="P150" s="14">
        <f t="shared" si="160"/>
        <v>50</v>
      </c>
      <c r="Q150" s="12">
        <f>COUNTIFS('Raw Data'!I:I,"ICICI LOMBARD",'Raw Data'!E:E,"DELHI",'Raw Data'!Z:Z,1)+COUNTIFS('Raw Data'!I:I,"ICICI LOMBARD",'Raw Data'!E:E,"DELHI",'Raw Data'!Z:Z,2)+COUNTIFS('Raw Data'!I:I,"ICICI LOMBARD",'Raw Data'!E:E,"DELHI",'Raw Data'!Z:Z,3)+COUNTIFS('Raw Data'!I:I,"ICICI LOMBARD",'Raw Data'!E:E,"DELHI",'Raw Data'!Z:Z,4)+COUNTIFS('Raw Data'!I:I,"ICICI LOMBARD",'Raw Data'!E:E,"DELHI",'Raw Data'!Z:Z,5)+COUNTIFS('Raw Data'!I:I,"ICICI LOMBARD",'Raw Data'!E:E,"DELHI",'Raw Data'!Z:Z,6)</f>
        <v>1</v>
      </c>
      <c r="R150" s="12">
        <f>COUNTIFS('Raw Data'!I:I,"ICICI LOMBARD",'Raw Data'!E:E,"DELHI",'Raw Data'!Z:Z,7)+COUNTIFS('Raw Data'!I:I,"ICICI LOMBARD",'Raw Data'!E:E,"DELHI",'Raw Data'!Z:Z,8)</f>
        <v>5</v>
      </c>
      <c r="S150" s="12">
        <f>COUNTIFS('Raw Data'!I:I,"ICICI LOMBARD",'Raw Data'!E:E,"DELHI",'Raw Data'!Z:Z,9)+COUNTIFS('Raw Data'!I:I,"ICICI LOMBARD",'Raw Data'!E:E,"DELHI",'Raw Data'!Z:Z,10)</f>
        <v>9</v>
      </c>
      <c r="T150" s="12">
        <f t="shared" si="161"/>
        <v>15</v>
      </c>
      <c r="U150" s="14">
        <f t="shared" si="162"/>
        <v>53.333333333333336</v>
      </c>
      <c r="V150" s="12">
        <f>COUNTIFS('Raw Data'!I:I,"ICICI LOMBARD",'Raw Data'!E:E,"HYDERABAD",'Raw Data'!Z:Z,1)+COUNTIFS('Raw Data'!I:I,"ICICI LOMBARD",'Raw Data'!E:E,"HYDERABAD",'Raw Data'!Z:Z,2)+COUNTIFS('Raw Data'!I:I,"ICICI LOMBARD",'Raw Data'!E:E,"HYDERABAD",'Raw Data'!Z:Z,3)+COUNTIFS('Raw Data'!I:I,"ICICI LOMBARD",'Raw Data'!E:E,"HYDERABAD",'Raw Data'!Z:Z,4)+COUNTIFS('Raw Data'!I:I,"ICICI LOMBARD",'Raw Data'!E:E,"HYDERABAD",'Raw Data'!Z:Z,5)+COUNTIFS('Raw Data'!I:I,"ICICI LOMBARD",'Raw Data'!E:E,"HYDERABAD",'Raw Data'!Z:Z,6)</f>
        <v>3</v>
      </c>
      <c r="W150" s="12">
        <f>COUNTIFS('Raw Data'!I:I,"ICICI LOMBARD",'Raw Data'!E:E,"HYDERABAD",'Raw Data'!Z:Z,7)+COUNTIFS('Raw Data'!I:I,"ICICI LOMBARD",'Raw Data'!E:E,"HYDERABAD",'Raw Data'!Z:Z,8)</f>
        <v>3</v>
      </c>
      <c r="X150" s="12">
        <f>COUNTIFS('Raw Data'!I:I,"ICICI LOMBARD",'Raw Data'!E:E,"HYDERABAD",'Raw Data'!Z:Z,9)+COUNTIFS('Raw Data'!I:I,"ICICI LOMBARD",'Raw Data'!E:E,"HYDERABAD",'Raw Data'!Z:Z,10)</f>
        <v>9</v>
      </c>
      <c r="Y150" s="12">
        <f t="shared" si="163"/>
        <v>15</v>
      </c>
      <c r="Z150" s="14">
        <f t="shared" si="164"/>
        <v>40</v>
      </c>
      <c r="AA150" s="12">
        <f>COUNTIFS('Raw Data'!I:I,"ICICI LOMBARD",'Raw Data'!E:E,"INDORE",'Raw Data'!Z:Z,1)+COUNTIFS('Raw Data'!I:I,"ICICI LOMBARD",'Raw Data'!E:E,"INDORE",'Raw Data'!Z:Z,2)+COUNTIFS('Raw Data'!I:I,"ICICI LOMBARD",'Raw Data'!E:E,"INDORE",'Raw Data'!Z:Z,3)+COUNTIFS('Raw Data'!I:I,"ICICI LOMBARD",'Raw Data'!E:E,"INDORE",'Raw Data'!Z:Z,4)+COUNTIFS('Raw Data'!I:I,"ICICI LOMBARD",'Raw Data'!E:E,"INDORE",'Raw Data'!Z:Z,5)+COUNTIFS('Raw Data'!I:I,"ICICI LOMBARD",'Raw Data'!E:E,"INDORE",'Raw Data'!Z:Z,6)</f>
        <v>2</v>
      </c>
      <c r="AB150" s="12">
        <f>COUNTIFS('Raw Data'!I:I,"ICICI LOMBARD",'Raw Data'!E:E,"INDORE",'Raw Data'!Z:Z,7)+COUNTIFS('Raw Data'!I:I,"ICICI LOMBARD",'Raw Data'!E:E,"INDORE",'Raw Data'!Z:Z,8)</f>
        <v>0</v>
      </c>
      <c r="AC150" s="12">
        <f>COUNTIFS('Raw Data'!I:I,"ICICI LOMBARD",'Raw Data'!E:E,"INDORE",'Raw Data'!Z:Z,9)+COUNTIFS('Raw Data'!I:I,"ICICI LOMBARD",'Raw Data'!E:E,"INDORE",'Raw Data'!Z:Z,10)</f>
        <v>11</v>
      </c>
      <c r="AD150" s="12">
        <f t="shared" si="165"/>
        <v>13</v>
      </c>
      <c r="AE150" s="14">
        <f t="shared" si="166"/>
        <v>69.230769230769226</v>
      </c>
      <c r="AF150" s="12">
        <f>COUNTIFS('Raw Data'!I:I,"ICICI LOMBARD",'Raw Data'!E:E,"JAIPUR",'Raw Data'!Z:Z,1)+COUNTIFS('Raw Data'!I:I,"ICICI LOMBARD",'Raw Data'!E:E,"JAIPUR",'Raw Data'!Z:Z,2)+COUNTIFS('Raw Data'!I:I,"ICICI LOMBARD",'Raw Data'!E:E,"JAIPUR",'Raw Data'!Z:Z,3)+COUNTIFS('Raw Data'!I:I,"ICICI LOMBARD",'Raw Data'!E:E,"JAIPUR",'Raw Data'!Z:Z,4)+COUNTIFS('Raw Data'!I:I,"ICICI LOMBARD",'Raw Data'!E:E,"JAIPUR",'Raw Data'!Z:Z,5)+COUNTIFS('Raw Data'!I:I,"ICICI LOMBARD",'Raw Data'!E:E,"JAIPUR",'Raw Data'!Z:Z,6)</f>
        <v>0</v>
      </c>
      <c r="AG150" s="12">
        <f>COUNTIFS('Raw Data'!I:I,"ICICI LOMBARD",'Raw Data'!E:E,"JAIPUR",'Raw Data'!Z:Z,7)+COUNTIFS('Raw Data'!I:I,"ICICI LOMBARD",'Raw Data'!E:E,"JAIPUR",'Raw Data'!Z:Z,8)</f>
        <v>3</v>
      </c>
      <c r="AH150" s="12">
        <f>COUNTIFS('Raw Data'!I:I,"ICICI LOMBARD",'Raw Data'!E:E,"JAIPUR",'Raw Data'!Z:Z,9)+COUNTIFS('Raw Data'!I:I,"ICICI LOMBARD",'Raw Data'!E:E,"JAIPUR",'Raw Data'!Z:Z,10)</f>
        <v>8</v>
      </c>
      <c r="AI150" s="12">
        <f t="shared" si="167"/>
        <v>11</v>
      </c>
      <c r="AJ150" s="14">
        <f t="shared" si="168"/>
        <v>72.727272727272734</v>
      </c>
      <c r="AK150" s="12">
        <f>COUNTIFS('Raw Data'!I:I,"ICICI LOMBARD",'Raw Data'!E:E,"KANPUR",'Raw Data'!Z:Z,1)+COUNTIFS('Raw Data'!I:I,"ICICI LOMBARD",'Raw Data'!E:E,"KANPUR",'Raw Data'!Z:Z,2)+COUNTIFS('Raw Data'!I:I,"ICICI LOMBARD",'Raw Data'!E:E,"KANPUR",'Raw Data'!Z:Z,3)+COUNTIFS('Raw Data'!I:I,"ICICI LOMBARD",'Raw Data'!E:E,"KANPUR",'Raw Data'!Z:Z,4)+COUNTIFS('Raw Data'!I:I,"ICICI LOMBARD",'Raw Data'!E:E,"KANPUR",'Raw Data'!Z:Z,5)+COUNTIFS('Raw Data'!I:I,"ICICI LOMBARD",'Raw Data'!E:E,"KANPUR",'Raw Data'!Z:Z,6)</f>
        <v>1</v>
      </c>
      <c r="AL150" s="12">
        <f>COUNTIFS('Raw Data'!I:I,"ICICI LOMBARD",'Raw Data'!E:E,"KANPUR",'Raw Data'!Z:Z,7)+COUNTIFS('Raw Data'!I:I,"ICICI LOMBARD",'Raw Data'!E:E,"KANPUR",'Raw Data'!Z:Z,8)</f>
        <v>2</v>
      </c>
      <c r="AM150" s="12">
        <f>COUNTIFS('Raw Data'!I:I,"ICICI LOMBARD",'Raw Data'!E:E,"KANPUR",'Raw Data'!Z:Z,9)+COUNTIFS('Raw Data'!I:I,"ICICI LOMBARD",'Raw Data'!E:E,"KANPUR",'Raw Data'!Z:Z,10)</f>
        <v>2</v>
      </c>
      <c r="AN150" s="12">
        <f t="shared" si="169"/>
        <v>5</v>
      </c>
      <c r="AO150" s="14">
        <f t="shared" si="170"/>
        <v>20</v>
      </c>
      <c r="AP150" s="12">
        <f>COUNTIFS('Raw Data'!I:I,"ICICI LOMBARD",'Raw Data'!E:E,"KOLKATA",'Raw Data'!Z:Z,1)+COUNTIFS('Raw Data'!I:I,"ICICI LOMBARD",'Raw Data'!E:E,"KOLKATA",'Raw Data'!Z:Z,2)+COUNTIFS('Raw Data'!I:I,"ICICI LOMBARD",'Raw Data'!E:E,"KOLKATA",'Raw Data'!Z:Z,3)+COUNTIFS('Raw Data'!I:I,"ICICI LOMBARD",'Raw Data'!E:E,"KOLKATA",'Raw Data'!Z:Z,4)+COUNTIFS('Raw Data'!I:I,"ICICI LOMBARD",'Raw Data'!E:E,"KOLKATA",'Raw Data'!Z:Z,5)+COUNTIFS('Raw Data'!I:I,"ICICI LOMBARD",'Raw Data'!E:E,"KOLKATA",'Raw Data'!Z:Z,6)</f>
        <v>0</v>
      </c>
      <c r="AQ150" s="12">
        <f>COUNTIFS('Raw Data'!I:I,"ICICI LOMBARD",'Raw Data'!E:E,"KOLKATA",'Raw Data'!Z:Z,7)+COUNTIFS('Raw Data'!I:I,"ICICI LOMBARD",'Raw Data'!E:E,"KOLKATA",'Raw Data'!Z:Z,8)</f>
        <v>0</v>
      </c>
      <c r="AR150" s="12">
        <f>COUNTIFS('Raw Data'!I:I,"ICICI LOMBARD",'Raw Data'!E:E,"KOLKATA",'Raw Data'!Z:Z,9)+COUNTIFS('Raw Data'!I:I,"ICICI LOMBARD",'Raw Data'!E:E,"KOLKATA",'Raw Data'!Z:Z,10)</f>
        <v>4</v>
      </c>
      <c r="AS150" s="12">
        <f t="shared" si="171"/>
        <v>4</v>
      </c>
      <c r="AT150" s="14">
        <f t="shared" si="172"/>
        <v>100</v>
      </c>
      <c r="AU150" s="12">
        <f>COUNTIFS('Raw Data'!I:I,"ICICI LOMBARD",'Raw Data'!E:E,"LUDHIANA",'Raw Data'!Z:Z,1)+COUNTIFS('Raw Data'!I:I,"ICICI LOMBARD",'Raw Data'!E:E,"LUDHIANA",'Raw Data'!Z:Z,2)+COUNTIFS('Raw Data'!I:I,"ICICI LOMBARD",'Raw Data'!E:E,"LUDHIANA",'Raw Data'!Z:Z,3)+COUNTIFS('Raw Data'!I:I,"ICICI LOMBARD",'Raw Data'!E:E,"LUDHIANA",'Raw Data'!Z:Z,4)+COUNTIFS('Raw Data'!I:I,"ICICI LOMBARD",'Raw Data'!E:E,"LUDHIANA",'Raw Data'!Z:Z,5)+COUNTIFS('Raw Data'!I:I,"ICICI LOMBARD",'Raw Data'!E:E,"LUDHIANA",'Raw Data'!Z:Z,6)</f>
        <v>2</v>
      </c>
      <c r="AV150" s="12">
        <f>COUNTIFS('Raw Data'!I:I,"ICICI LOMBARD",'Raw Data'!E:E,"LUDHIANA",'Raw Data'!Z:Z,7)+COUNTIFS('Raw Data'!I:I,"ICICI LOMBARD",'Raw Data'!E:E,"LUDHIANA",'Raw Data'!Z:Z,8)</f>
        <v>2</v>
      </c>
      <c r="AW150" s="12">
        <f>COUNTIFS('Raw Data'!I:I,"ICICI LOMBARD",'Raw Data'!E:E,"LUDHIANA",'Raw Data'!Z:Z,9)+COUNTIFS('Raw Data'!I:I,"ICICI LOMBARD",'Raw Data'!E:E,"LUDHIANA",'Raw Data'!Z:Z,10)</f>
        <v>9</v>
      </c>
      <c r="AX150" s="12">
        <f t="shared" si="173"/>
        <v>13</v>
      </c>
      <c r="AY150" s="14">
        <f t="shared" si="174"/>
        <v>53.846153846153847</v>
      </c>
      <c r="AZ150" s="12">
        <f>COUNTIFS('Raw Data'!I:I,"ICICI LOMBARD",'Raw Data'!E:E,"MUMBAI",'Raw Data'!Z:Z,1)+COUNTIFS('Raw Data'!I:I,"ICICI LOMBARD",'Raw Data'!E:E,"MUMBAI",'Raw Data'!Z:Z,2)+COUNTIFS('Raw Data'!I:I,"ICICI LOMBARD",'Raw Data'!E:E,"MUMBAI",'Raw Data'!Z:Z,3)+COUNTIFS('Raw Data'!I:I,"ICICI LOMBARD",'Raw Data'!E:E,"MUMBAI",'Raw Data'!Z:Z,4)+COUNTIFS('Raw Data'!I:I,"ICICI LOMBARD",'Raw Data'!E:E,"MUMBAI",'Raw Data'!Z:Z,5)+COUNTIFS('Raw Data'!I:I,"ICICI LOMBARD",'Raw Data'!E:E,"MUMBAI",'Raw Data'!Z:Z,6)</f>
        <v>2</v>
      </c>
      <c r="BA150" s="12">
        <f>COUNTIFS('Raw Data'!I:I,"ICICI LOMBARD",'Raw Data'!E:E,"MUMBAI",'Raw Data'!Z:Z,7)+COUNTIFS('Raw Data'!I:I,"ICICI LOMBARD",'Raw Data'!E:E,"MUMBAI",'Raw Data'!Z:Z,8)</f>
        <v>2</v>
      </c>
      <c r="BB150" s="12">
        <f>COUNTIFS('Raw Data'!I:I,"ICICI LOMBARD",'Raw Data'!E:E,"MUMBAI",'Raw Data'!Z:Z,9)+COUNTIFS('Raw Data'!I:I,"ICICI LOMBARD",'Raw Data'!E:E,"MUMBAI",'Raw Data'!Z:Z,10)</f>
        <v>13</v>
      </c>
      <c r="BC150" s="12">
        <f t="shared" si="175"/>
        <v>17</v>
      </c>
      <c r="BD150" s="14">
        <f t="shared" si="176"/>
        <v>64.705882352941174</v>
      </c>
      <c r="BE150" s="12">
        <f>COUNTIFS('Raw Data'!I:I,"ICICI LOMBARD",'Raw Data'!E:E,"PUNE",'Raw Data'!Z:Z,1)+COUNTIFS('Raw Data'!I:I,"ICICI LOMBARD",'Raw Data'!E:E,"PUNE",'Raw Data'!Z:Z,2)+COUNTIFS('Raw Data'!I:I,"ICICI LOMBARD",'Raw Data'!E:E,"PUNE",'Raw Data'!Z:Z,3)+COUNTIFS('Raw Data'!I:I,"ICICI LOMBARD",'Raw Data'!E:E,"PUNE",'Raw Data'!Z:Z,4)+COUNTIFS('Raw Data'!I:I,"ICICI LOMBARD",'Raw Data'!E:E,"PUNE",'Raw Data'!Z:Z,5)+COUNTIFS('Raw Data'!I:I,"ICICI LOMBARD",'Raw Data'!E:E,"PUNE",'Raw Data'!Z:Z,6)</f>
        <v>2</v>
      </c>
      <c r="BF150" s="12">
        <f>COUNTIFS('Raw Data'!I:I,"ICICI LOMBARD",'Raw Data'!E:E,"PUNE",'Raw Data'!Z:Z,7)+COUNTIFS('Raw Data'!I:I,"ICICI LOMBARD",'Raw Data'!E:E,"PUNE",'Raw Data'!Z:Z,8)</f>
        <v>6</v>
      </c>
      <c r="BG150" s="12">
        <f>COUNTIFS('Raw Data'!I:I,"ICICI LOMBARD",'Raw Data'!E:E,"PUNE",'Raw Data'!Z:Z,9)+COUNTIFS('Raw Data'!I:I,"ICICI LOMBARD",'Raw Data'!E:E,"PUNE",'Raw Data'!Z:Z,10)</f>
        <v>6</v>
      </c>
      <c r="BH150" s="12">
        <f t="shared" si="177"/>
        <v>14</v>
      </c>
      <c r="BI150" s="14">
        <f t="shared" si="178"/>
        <v>28.571428571428569</v>
      </c>
    </row>
    <row r="151" spans="1:61" x14ac:dyDescent="0.35">
      <c r="A151" s="8" t="s">
        <v>199</v>
      </c>
      <c r="B151" s="12">
        <f>COUNTIFS('Raw Data'!I:I,"NEW INDIA ASSURANCE",'Raw Data'!E:E,"AHMEDABAD",'Raw Data'!Z:Z,1)+COUNTIFS('Raw Data'!I:I,"NEW INDIA ASSURANCE",'Raw Data'!E:E,"AHMEDABAD",'Raw Data'!Z:Z,2)+COUNTIFS('Raw Data'!I:I,"NEW INDIA ASSURANCE",'Raw Data'!E:E,"AHMEDABAD",'Raw Data'!Z:Z,3)+COUNTIFS('Raw Data'!I:I,"NEW INDIA ASSURANCE",'Raw Data'!E:E,"AHMEDABAD",'Raw Data'!Z:Z,4)+COUNTIFS('Raw Data'!I:I,"NEW INDIA ASSURANCE",'Raw Data'!E:E,"AHMEDABAD",'Raw Data'!Z:Z,5)+COUNTIFS('Raw Data'!I:I,"NEW INDIA ASSURANCE",'Raw Data'!E:E,"AHMEDABAD",'Raw Data'!Z:Z,6)</f>
        <v>0</v>
      </c>
      <c r="C151" s="12">
        <f>COUNTIFS('Raw Data'!I:I,"NEW INDIA ASSURANCE",'Raw Data'!E:E,"AHMEDABAD",'Raw Data'!Z:Z,7)+COUNTIFS('Raw Data'!I:I,"NEW INDIA ASSURANCE",'Raw Data'!E:E,"AHMEDABAD",'Raw Data'!Z:Z,8)</f>
        <v>3</v>
      </c>
      <c r="D151" s="12">
        <f>COUNTIFS('Raw Data'!I:I,"NEW INDIA ASSURANCE",'Raw Data'!E:E,"AHMEDABAD",'Raw Data'!Z:Z,9)+COUNTIFS('Raw Data'!I:I,"NEW INDIA ASSURANCE",'Raw Data'!E:E,"AHMEDABAD",'Raw Data'!Z:Z,10)</f>
        <v>7</v>
      </c>
      <c r="E151" s="12">
        <f t="shared" si="155"/>
        <v>10</v>
      </c>
      <c r="F151" s="14">
        <f t="shared" si="156"/>
        <v>70</v>
      </c>
      <c r="G151" s="12">
        <f>COUNTIFS('Raw Data'!I:I,"NEW INDIA ASSURANCE",'Raw Data'!E:E,"BANGALORE",'Raw Data'!Z:Z,1)+COUNTIFS('Raw Data'!I:I,"NEW INDIA ASSURANCE",'Raw Data'!E:E,"BANGALORE",'Raw Data'!Z:Z,2)+COUNTIFS('Raw Data'!I:I,"NEW INDIA ASSURANCE",'Raw Data'!E:E,"BANGALORE",'Raw Data'!Z:Z,3)+COUNTIFS('Raw Data'!I:I,"NEW INDIA ASSURANCE",'Raw Data'!E:E,"BANGALORE",'Raw Data'!Z:Z,4)+COUNTIFS('Raw Data'!I:I,"NEW INDIA ASSURANCE",'Raw Data'!E:E,"BANGALORE",'Raw Data'!Z:Z,5)+COUNTIFS('Raw Data'!I:I,"NEW INDIA ASSURANCE",'Raw Data'!E:E,"BANGALORE",'Raw Data'!Z:Z,6)</f>
        <v>2</v>
      </c>
      <c r="H151" s="12">
        <f>COUNTIFS('Raw Data'!I:I,"NEW INDIA ASSURANCE",'Raw Data'!E:E,"BANGALORE",'Raw Data'!Z:Z,7)+COUNTIFS('Raw Data'!I:I,"NEW INDIA ASSURANCE",'Raw Data'!E:E,"BANGALORE",'Raw Data'!Z:Z,8)</f>
        <v>3</v>
      </c>
      <c r="I151" s="12">
        <f>COUNTIFS('Raw Data'!I:I,"NEW INDIA ASSURANCE",'Raw Data'!E:E,"BANGALORE",'Raw Data'!Z:Z,9)+COUNTIFS('Raw Data'!I:I,"NEW INDIA ASSURANCE",'Raw Data'!E:E,"BANGALORE",'Raw Data'!Z:Z,10)</f>
        <v>10</v>
      </c>
      <c r="J151" s="12">
        <f t="shared" si="157"/>
        <v>15</v>
      </c>
      <c r="K151" s="14">
        <f t="shared" si="158"/>
        <v>53.333333333333336</v>
      </c>
      <c r="L151" s="12">
        <f>COUNTIFS('Raw Data'!I:I,"NEW INDIA ASSURANCE",'Raw Data'!E:E,"CHENNAI",'Raw Data'!Z:Z,1)+COUNTIFS('Raw Data'!I:I,"NEW INDIA ASSURANCE",'Raw Data'!E:E,"CHENNAI",'Raw Data'!Z:Z,2)+COUNTIFS('Raw Data'!I:I,"NEW INDIA ASSURANCE",'Raw Data'!E:E,"CHENNAI",'Raw Data'!Z:Z,3)+COUNTIFS('Raw Data'!I:I,"NEW INDIA ASSURANCE",'Raw Data'!E:E,"CHENNAI",'Raw Data'!Z:Z,4)+COUNTIFS('Raw Data'!I:I,"NEW INDIA ASSURANCE",'Raw Data'!E:E,"CHENNAI",'Raw Data'!Z:Z,5)+COUNTIFS('Raw Data'!I:I,"NEW INDIA ASSURANCE",'Raw Data'!E:E,"CHENNAI",'Raw Data'!Z:Z,6)</f>
        <v>1</v>
      </c>
      <c r="M151" s="12">
        <f>COUNTIFS('Raw Data'!I:I,"NEW INDIA ASSURANCE",'Raw Data'!E:E,"CHENNAI",'Raw Data'!Z:Z,7)+COUNTIFS('Raw Data'!I:I,"NEW INDIA ASSURANCE",'Raw Data'!E:E,"CHENNAI",'Raw Data'!Z:Z,8)</f>
        <v>5</v>
      </c>
      <c r="N151" s="12">
        <f>COUNTIFS('Raw Data'!I:I,"NEW INDIA ASSURANCE",'Raw Data'!E:E,"CHENNAI",'Raw Data'!Z:Z,9)+COUNTIFS('Raw Data'!I:I,"NEW INDIA ASSURANCE",'Raw Data'!E:E,"CHENNAI",'Raw Data'!Z:Z,10)</f>
        <v>2</v>
      </c>
      <c r="O151" s="18">
        <f t="shared" si="159"/>
        <v>8</v>
      </c>
      <c r="P151" s="14">
        <f t="shared" si="160"/>
        <v>12.5</v>
      </c>
      <c r="Q151" s="12">
        <f>COUNTIFS('Raw Data'!I:I,"NEW INDIA ASSURANCE",'Raw Data'!E:E,"DELHI",'Raw Data'!Z:Z,1)+COUNTIFS('Raw Data'!I:I,"NEW INDIA ASSURANCE",'Raw Data'!E:E,"DELHI",'Raw Data'!Z:Z,2)+COUNTIFS('Raw Data'!I:I,"NEW INDIA ASSURANCE",'Raw Data'!E:E,"DELHI",'Raw Data'!Z:Z,3)+COUNTIFS('Raw Data'!I:I,"NEW INDIA ASSURANCE",'Raw Data'!E:E,"DELHI",'Raw Data'!Z:Z,4)+COUNTIFS('Raw Data'!I:I,"NEW INDIA ASSURANCE",'Raw Data'!E:E,"DELHI",'Raw Data'!Z:Z,5)+COUNTIFS('Raw Data'!I:I,"NEW INDIA ASSURANCE",'Raw Data'!E:E,"DELHI",'Raw Data'!Z:Z,6)</f>
        <v>4</v>
      </c>
      <c r="R151" s="12">
        <f>COUNTIFS('Raw Data'!I:I,"NEW INDIA ASSURANCE",'Raw Data'!E:E,"DELHI",'Raw Data'!Z:Z,7)+COUNTIFS('Raw Data'!I:I,"NEW INDIA ASSURANCE",'Raw Data'!E:E,"DELHI",'Raw Data'!Z:Z,8)</f>
        <v>6</v>
      </c>
      <c r="S151" s="12">
        <f>COUNTIFS('Raw Data'!I:I,"NEW INDIA ASSURANCE",'Raw Data'!E:E,"DELHI",'Raw Data'!Z:Z,9)+COUNTIFS('Raw Data'!I:I,"NEW INDIA ASSURANCE",'Raw Data'!E:E,"DELHI",'Raw Data'!Z:Z,10)</f>
        <v>6</v>
      </c>
      <c r="T151" s="12">
        <f t="shared" si="161"/>
        <v>16</v>
      </c>
      <c r="U151" s="14">
        <f t="shared" si="162"/>
        <v>12.5</v>
      </c>
      <c r="V151" s="12">
        <f>COUNTIFS('Raw Data'!I:I,"NEW INDIA ASSURANCE",'Raw Data'!E:E,"HYDERABAD",'Raw Data'!Z:Z,1)+COUNTIFS('Raw Data'!I:I,"NEW INDIA ASSURANCE",'Raw Data'!E:E,"HYDERABAD",'Raw Data'!Z:Z,2)+COUNTIFS('Raw Data'!I:I,"NEW INDIA ASSURANCE",'Raw Data'!E:E,"HYDERABAD",'Raw Data'!Z:Z,3)+COUNTIFS('Raw Data'!I:I,"NEW INDIA ASSURANCE",'Raw Data'!E:E,"HYDERABAD",'Raw Data'!Z:Z,4)+COUNTIFS('Raw Data'!I:I,"NEW INDIA ASSURANCE",'Raw Data'!E:E,"HYDERABAD",'Raw Data'!Z:Z,5)+COUNTIFS('Raw Data'!I:I,"NEW INDIA ASSURANCE",'Raw Data'!E:E,"HYDERABAD",'Raw Data'!Z:Z,6)</f>
        <v>3</v>
      </c>
      <c r="W151" s="12">
        <f>COUNTIFS('Raw Data'!I:I,"NEW INDIA ASSURANCE",'Raw Data'!E:E,"HYDERABAD",'Raw Data'!Z:Z,7)+COUNTIFS('Raw Data'!I:I,"NEW INDIA ASSURANCE",'Raw Data'!E:E,"HYDERABAD",'Raw Data'!Z:Z,8)</f>
        <v>4</v>
      </c>
      <c r="X151" s="12">
        <f>COUNTIFS('Raw Data'!I:I,"NEW INDIA ASSURANCE",'Raw Data'!E:E,"HYDERABAD",'Raw Data'!Z:Z,9)+COUNTIFS('Raw Data'!I:I,"NEW INDIA ASSURANCE",'Raw Data'!E:E,"HYDERABAD",'Raw Data'!Z:Z,10)</f>
        <v>8</v>
      </c>
      <c r="Y151" s="12">
        <f t="shared" si="163"/>
        <v>15</v>
      </c>
      <c r="Z151" s="14">
        <f t="shared" si="164"/>
        <v>33.333333333333329</v>
      </c>
      <c r="AA151" s="12">
        <f>COUNTIFS('Raw Data'!I:I,"NEW INDIA ASSURANCE",'Raw Data'!E:E,"INDORE",'Raw Data'!Z:Z,1)+COUNTIFS('Raw Data'!I:I,"NEW INDIA ASSURANCE",'Raw Data'!E:E,"INDORE",'Raw Data'!Z:Z,2)+COUNTIFS('Raw Data'!I:I,"NEW INDIA ASSURANCE",'Raw Data'!E:E,"INDORE",'Raw Data'!Z:Z,3)+COUNTIFS('Raw Data'!I:I,"NEW INDIA ASSURANCE",'Raw Data'!E:E,"INDORE",'Raw Data'!Z:Z,4)+COUNTIFS('Raw Data'!I:I,"NEW INDIA ASSURANCE",'Raw Data'!E:E,"INDORE",'Raw Data'!Z:Z,5)+COUNTIFS('Raw Data'!I:I,"NEW INDIA ASSURANCE",'Raw Data'!E:E,"INDORE",'Raw Data'!Z:Z,6)</f>
        <v>0</v>
      </c>
      <c r="AB151" s="12">
        <f>COUNTIFS('Raw Data'!I:I,"NEW INDIA ASSURANCE",'Raw Data'!E:E,"INDORE",'Raw Data'!Z:Z,7)+COUNTIFS('Raw Data'!I:I,"NEW INDIA ASSURANCE",'Raw Data'!E:E,"INDORE",'Raw Data'!Z:Z,8)</f>
        <v>2</v>
      </c>
      <c r="AC151" s="12">
        <f>COUNTIFS('Raw Data'!I:I,"NEW INDIA ASSURANCE",'Raw Data'!E:E,"INDORE",'Raw Data'!Z:Z,9)+COUNTIFS('Raw Data'!I:I,"NEW INDIA ASSURANCE",'Raw Data'!E:E,"INDORE",'Raw Data'!Z:Z,10)</f>
        <v>3</v>
      </c>
      <c r="AD151" s="12">
        <f t="shared" si="165"/>
        <v>5</v>
      </c>
      <c r="AE151" s="14">
        <f t="shared" si="166"/>
        <v>60</v>
      </c>
      <c r="AF151" s="12">
        <f>COUNTIFS('Raw Data'!I:I,"NEW INDIA ASSURANCE",'Raw Data'!E:E,"JAIPUR",'Raw Data'!Z:Z,1)+COUNTIFS('Raw Data'!I:I,"NEW INDIA ASSURANCE",'Raw Data'!E:E,"JAIPUR",'Raw Data'!Z:Z,2)+COUNTIFS('Raw Data'!I:I,"NEW INDIA ASSURANCE",'Raw Data'!E:E,"JAIPUR",'Raw Data'!Z:Z,3)+COUNTIFS('Raw Data'!I:I,"NEW INDIA ASSURANCE",'Raw Data'!E:E,"JAIPUR",'Raw Data'!Z:Z,4)+COUNTIFS('Raw Data'!I:I,"NEW INDIA ASSURANCE",'Raw Data'!E:E,"JAIPUR",'Raw Data'!Z:Z,5)+COUNTIFS('Raw Data'!I:I,"NEW INDIA ASSURANCE",'Raw Data'!E:E,"JAIPUR",'Raw Data'!Z:Z,6)</f>
        <v>2</v>
      </c>
      <c r="AG151" s="12">
        <f>COUNTIFS('Raw Data'!I:I,"NEW INDIA ASSURANCE",'Raw Data'!E:E,"JAIPUR",'Raw Data'!Z:Z,7)+COUNTIFS('Raw Data'!I:I,"NEW INDIA ASSURANCE",'Raw Data'!E:E,"JAIPUR",'Raw Data'!Z:Z,8)</f>
        <v>3</v>
      </c>
      <c r="AH151" s="12">
        <f>COUNTIFS('Raw Data'!I:I,"NEW INDIA ASSURANCE",'Raw Data'!E:E,"JAIPUR",'Raw Data'!Z:Z,9)+COUNTIFS('Raw Data'!I:I,"NEW INDIA ASSURANCE",'Raw Data'!E:E,"JAIPUR",'Raw Data'!Z:Z,10)</f>
        <v>8</v>
      </c>
      <c r="AI151" s="12">
        <f t="shared" si="167"/>
        <v>13</v>
      </c>
      <c r="AJ151" s="14">
        <f t="shared" si="168"/>
        <v>46.153846153846153</v>
      </c>
      <c r="AK151" s="12">
        <f>COUNTIFS('Raw Data'!I:I,"NEW INDIA ASSURANCE",'Raw Data'!E:E,"KANPUR",'Raw Data'!Z:Z,1)+COUNTIFS('Raw Data'!I:I,"NEW INDIA ASSURANCE",'Raw Data'!E:E,"KANPUR",'Raw Data'!Z:Z,2)+COUNTIFS('Raw Data'!I:I,"NEW INDIA ASSURANCE",'Raw Data'!E:E,"KANPUR",'Raw Data'!Z:Z,3)+COUNTIFS('Raw Data'!I:I,"NEW INDIA ASSURANCE",'Raw Data'!E:E,"KANPUR",'Raw Data'!Z:Z,4)+COUNTIFS('Raw Data'!I:I,"NEW INDIA ASSURANCE",'Raw Data'!E:E,"KANPUR",'Raw Data'!Z:Z,5)+COUNTIFS('Raw Data'!I:I,"NEW INDIA ASSURANCE",'Raw Data'!E:E,"KANPUR",'Raw Data'!Z:Z,6)</f>
        <v>3</v>
      </c>
      <c r="AL151" s="12">
        <f>COUNTIFS('Raw Data'!I:I,"NEW INDIA ASSURANCE",'Raw Data'!E:E,"KANPUR",'Raw Data'!Z:Z,7)+COUNTIFS('Raw Data'!I:I,"NEW INDIA ASSURANCE",'Raw Data'!E:E,"KANPUR",'Raw Data'!Z:Z,8)</f>
        <v>4</v>
      </c>
      <c r="AM151" s="12">
        <f>COUNTIFS('Raw Data'!I:I,"NEW INDIA ASSURANCE",'Raw Data'!E:E,"KANPUR",'Raw Data'!Z:Z,9)+COUNTIFS('Raw Data'!I:I,"NEW INDIA ASSURANCE",'Raw Data'!E:E,"KANPUR",'Raw Data'!Z:Z,10)</f>
        <v>4</v>
      </c>
      <c r="AN151" s="12">
        <f t="shared" si="169"/>
        <v>11</v>
      </c>
      <c r="AO151" s="14">
        <f t="shared" si="170"/>
        <v>9.0909090909090917</v>
      </c>
      <c r="AP151" s="12">
        <f>COUNTIFS('Raw Data'!I:I,"NEW INDIA ASSURANCE",'Raw Data'!E:E,"KOLKATA",'Raw Data'!Z:Z,1)+COUNTIFS('Raw Data'!I:I,"NEW INDIA ASSURANCE",'Raw Data'!E:E,"KOLKATA",'Raw Data'!Z:Z,2)+COUNTIFS('Raw Data'!I:I,"NEW INDIA ASSURANCE",'Raw Data'!E:E,"KOLKATA",'Raw Data'!Z:Z,3)+COUNTIFS('Raw Data'!I:I,"NEW INDIA ASSURANCE",'Raw Data'!E:E,"KOLKATA",'Raw Data'!Z:Z,4)+COUNTIFS('Raw Data'!I:I,"NEW INDIA ASSURANCE",'Raw Data'!E:E,"KOLKATA",'Raw Data'!Z:Z,5)+COUNTIFS('Raw Data'!I:I,"NEW INDIA ASSURANCE",'Raw Data'!E:E,"KOLKATA",'Raw Data'!Z:Z,6)</f>
        <v>3</v>
      </c>
      <c r="AQ151" s="12">
        <f>COUNTIFS('Raw Data'!I:I,"NEW INDIA ASSURANCE",'Raw Data'!E:E,"KOLKATA",'Raw Data'!Z:Z,7)+COUNTIFS('Raw Data'!I:I,"NEW INDIA ASSURANCE",'Raw Data'!E:E,"KOLKATA",'Raw Data'!Z:Z,8)</f>
        <v>2</v>
      </c>
      <c r="AR151" s="12">
        <f>COUNTIFS('Raw Data'!I:I,"NEW INDIA ASSURANCE",'Raw Data'!E:E,"KOLKATA",'Raw Data'!Z:Z,9)+COUNTIFS('Raw Data'!I:I,"NEW INDIA ASSURANCE",'Raw Data'!E:E,"KOLKATA",'Raw Data'!Z:Z,10)</f>
        <v>6</v>
      </c>
      <c r="AS151" s="12">
        <f t="shared" si="171"/>
        <v>11</v>
      </c>
      <c r="AT151" s="14">
        <f t="shared" si="172"/>
        <v>27.27272727272727</v>
      </c>
      <c r="AU151" s="12">
        <f>COUNTIFS('Raw Data'!I:I,"NEW INDIA ASSURANCE",'Raw Data'!E:E,"LUDHIANA",'Raw Data'!Z:Z,1)+COUNTIFS('Raw Data'!I:I,"NEW INDIA ASSURANCE",'Raw Data'!E:E,"LUDHIANA",'Raw Data'!Z:Z,2)+COUNTIFS('Raw Data'!I:I,"NEW INDIA ASSURANCE",'Raw Data'!E:E,"LUDHIANA",'Raw Data'!Z:Z,3)+COUNTIFS('Raw Data'!I:I,"NEW INDIA ASSURANCE",'Raw Data'!E:E,"LUDHIANA",'Raw Data'!Z:Z,4)+COUNTIFS('Raw Data'!I:I,"NEW INDIA ASSURANCE",'Raw Data'!E:E,"LUDHIANA",'Raw Data'!Z:Z,5)+COUNTIFS('Raw Data'!I:I,"NEW INDIA ASSURANCE",'Raw Data'!E:E,"LUDHIANA",'Raw Data'!Z:Z,6)</f>
        <v>2</v>
      </c>
      <c r="AV151" s="12">
        <f>COUNTIFS('Raw Data'!I:I,"NEW INDIA ASSURANCE",'Raw Data'!E:E,"LUDHIANA",'Raw Data'!Z:Z,7)+COUNTIFS('Raw Data'!I:I,"NEW INDIA ASSURANCE",'Raw Data'!E:E,"LUDHIANA",'Raw Data'!Z:Z,8)</f>
        <v>2</v>
      </c>
      <c r="AW151" s="12">
        <f>COUNTIFS('Raw Data'!I:I,"NEW INDIA ASSURANCE",'Raw Data'!E:E,"LUDHIANA",'Raw Data'!Z:Z,9)+COUNTIFS('Raw Data'!I:I,"NEW INDIA ASSURANCE",'Raw Data'!E:E,"LUDHIANA",'Raw Data'!Z:Z,10)</f>
        <v>8</v>
      </c>
      <c r="AX151" s="12">
        <f t="shared" si="173"/>
        <v>12</v>
      </c>
      <c r="AY151" s="14">
        <f t="shared" si="174"/>
        <v>50</v>
      </c>
      <c r="AZ151" s="12">
        <f>COUNTIFS('Raw Data'!I:I,"NEW INDIA ASSURANCE",'Raw Data'!E:E,"MUMBAI",'Raw Data'!Z:Z,1)+COUNTIFS('Raw Data'!I:I,"NEW INDIA ASSURANCE",'Raw Data'!E:E,"MUMBAI",'Raw Data'!Z:Z,2)+COUNTIFS('Raw Data'!I:I,"NEW INDIA ASSURANCE",'Raw Data'!E:E,"MUMBAI",'Raw Data'!Z:Z,3)+COUNTIFS('Raw Data'!I:I,"NEW INDIA ASSURANCE",'Raw Data'!E:E,"MUMBAI",'Raw Data'!Z:Z,4)+COUNTIFS('Raw Data'!I:I,"NEW INDIA ASSURANCE",'Raw Data'!E:E,"MUMBAI",'Raw Data'!Z:Z,5)+COUNTIFS('Raw Data'!I:I,"NEW INDIA ASSURANCE",'Raw Data'!E:E,"MUMBAI",'Raw Data'!Z:Z,6)</f>
        <v>4</v>
      </c>
      <c r="BA151" s="12">
        <f>COUNTIFS('Raw Data'!I:I,"NEW INDIA ASSURANCE",'Raw Data'!E:E,"MUMBAI",'Raw Data'!Z:Z,7)+COUNTIFS('Raw Data'!I:I,"NEW INDIA ASSURANCE",'Raw Data'!E:E,"MUMBAI",'Raw Data'!Z:Z,8)</f>
        <v>4</v>
      </c>
      <c r="BB151" s="12">
        <f>COUNTIFS('Raw Data'!I:I,"NEW INDIA ASSURANCE",'Raw Data'!E:E,"MUMBAI",'Raw Data'!Z:Z,9)+COUNTIFS('Raw Data'!I:I,"NEW INDIA ASSURANCE",'Raw Data'!E:E,"MUMBAI",'Raw Data'!Z:Z,10)</f>
        <v>6</v>
      </c>
      <c r="BC151" s="12">
        <f t="shared" si="175"/>
        <v>14</v>
      </c>
      <c r="BD151" s="14">
        <f t="shared" si="176"/>
        <v>14.285714285714285</v>
      </c>
      <c r="BE151" s="12">
        <f>COUNTIFS('Raw Data'!I:I,"NEW INDIA ASSURANCE",'Raw Data'!E:E,"PUNE",'Raw Data'!Z:Z,1)+COUNTIFS('Raw Data'!I:I,"NEW INDIA ASSURANCE",'Raw Data'!E:E,"PUNE",'Raw Data'!Z:Z,2)+COUNTIFS('Raw Data'!I:I,"NEW INDIA ASSURANCE",'Raw Data'!E:E,"PUNE",'Raw Data'!Z:Z,3)+COUNTIFS('Raw Data'!I:I,"NEW INDIA ASSURANCE",'Raw Data'!E:E,"PUNE",'Raw Data'!Z:Z,4)+COUNTIFS('Raw Data'!I:I,"NEW INDIA ASSURANCE",'Raw Data'!E:E,"PUNE",'Raw Data'!Z:Z,5)+COUNTIFS('Raw Data'!I:I,"NEW INDIA ASSURANCE",'Raw Data'!E:E,"PUNE",'Raw Data'!Z:Z,6)</f>
        <v>2</v>
      </c>
      <c r="BF151" s="12">
        <f>COUNTIFS('Raw Data'!I:I,"NEW INDIA ASSURANCE",'Raw Data'!E:E,"PUNE",'Raw Data'!Z:Z,7)+COUNTIFS('Raw Data'!I:I,"NEW INDIA ASSURANCE",'Raw Data'!E:E,"PUNE",'Raw Data'!Z:Z,8)</f>
        <v>3</v>
      </c>
      <c r="BG151" s="12">
        <f>COUNTIFS('Raw Data'!I:I,"NEW INDIA ASSURANCE",'Raw Data'!E:E,"PUNE",'Raw Data'!Z:Z,9)+COUNTIFS('Raw Data'!I:I,"NEW INDIA ASSURANCE",'Raw Data'!E:E,"PUNE",'Raw Data'!Z:Z,10)</f>
        <v>7</v>
      </c>
      <c r="BH151" s="12">
        <f t="shared" si="177"/>
        <v>12</v>
      </c>
      <c r="BI151" s="14">
        <f t="shared" si="178"/>
        <v>41.666666666666671</v>
      </c>
    </row>
    <row r="152" spans="1:61" x14ac:dyDescent="0.35">
      <c r="A152" s="8" t="s">
        <v>209</v>
      </c>
      <c r="B152" s="12">
        <f>COUNTIFS('Raw Data'!I:I,"NIVA BUPA",'Raw Data'!E:E,"AHMEDABAD",'Raw Data'!Z:Z,1)+COUNTIFS('Raw Data'!I:I,"NIVA BUPA",'Raw Data'!E:E,"AHMEDABAD",'Raw Data'!Z:Z,2)+COUNTIFS('Raw Data'!I:I,"NIVA BUPA",'Raw Data'!E:E,"AHMEDABAD",'Raw Data'!Z:Z,3)+COUNTIFS('Raw Data'!I:I,"NIVA BUPA",'Raw Data'!E:E,"AHMEDABAD",'Raw Data'!Z:Z,4)+COUNTIFS('Raw Data'!I:I,"NIVA BUPA",'Raw Data'!E:E,"AHMEDABAD",'Raw Data'!Z:Z,5)+COUNTIFS('Raw Data'!I:I,"NIVA BUPA",'Raw Data'!E:E,"AHMEDABAD",'Raw Data'!Z:Z,6)</f>
        <v>0</v>
      </c>
      <c r="C152" s="12">
        <f>COUNTIFS('Raw Data'!I:I,"NIVA BUPA",'Raw Data'!E:E,"AHMEDABAD",'Raw Data'!Z:Z,7)+COUNTIFS('Raw Data'!I:I,"NIVA BUPA",'Raw Data'!E:E,"AHMEDABAD",'Raw Data'!Z:Z,8)</f>
        <v>2</v>
      </c>
      <c r="D152" s="12">
        <f>COUNTIFS('Raw Data'!I:I,"NIVA BUPA",'Raw Data'!E:E,"AHMEDABAD",'Raw Data'!Z:Z,9)+COUNTIFS('Raw Data'!I:I,"NIVA BUPA",'Raw Data'!E:E,"AHMEDABAD",'Raw Data'!Z:Z,10)</f>
        <v>10</v>
      </c>
      <c r="E152" s="12">
        <f t="shared" si="155"/>
        <v>12</v>
      </c>
      <c r="F152" s="14">
        <f t="shared" si="156"/>
        <v>83.333333333333343</v>
      </c>
      <c r="G152" s="12">
        <f>COUNTIFS('Raw Data'!I:I,"NIVA BUPA",'Raw Data'!E:E,"BANGALORE",'Raw Data'!Z:Z,1)+COUNTIFS('Raw Data'!I:I,"NIVA BUPA",'Raw Data'!E:E,"BANGALORE",'Raw Data'!Z:Z,2)+COUNTIFS('Raw Data'!I:I,"NIVA BUPA",'Raw Data'!E:E,"BANGALORE",'Raw Data'!Z:Z,3)+COUNTIFS('Raw Data'!I:I,"NIVA BUPA",'Raw Data'!E:E,"BANGALORE",'Raw Data'!Z:Z,4)+COUNTIFS('Raw Data'!I:I,"NIVA BUPA",'Raw Data'!E:E,"BANGALORE",'Raw Data'!Z:Z,5)+COUNTIFS('Raw Data'!I:I,"NIVA BUPA",'Raw Data'!E:E,"BANGALORE",'Raw Data'!Z:Z,6)</f>
        <v>1</v>
      </c>
      <c r="H152" s="12">
        <f>COUNTIFS('Raw Data'!I:I,"NIVA BUPA",'Raw Data'!E:E,"BANGALORE",'Raw Data'!Z:Z,7)+COUNTIFS('Raw Data'!I:I,"NIVA BUPA",'Raw Data'!E:E,"BANGALORE",'Raw Data'!Z:Z,8)</f>
        <v>2</v>
      </c>
      <c r="I152" s="12">
        <f>COUNTIFS('Raw Data'!I:I,"NIVA BUPA",'Raw Data'!E:E,"BANGALORE",'Raw Data'!Z:Z,9)+COUNTIFS('Raw Data'!I:I,"NIVA BUPA",'Raw Data'!E:E,"BANGALORE",'Raw Data'!Z:Z,10)</f>
        <v>7</v>
      </c>
      <c r="J152" s="12">
        <f t="shared" si="157"/>
        <v>10</v>
      </c>
      <c r="K152" s="14">
        <f t="shared" si="158"/>
        <v>60</v>
      </c>
      <c r="L152" s="12">
        <f>COUNTIFS('Raw Data'!I:I,"NIVA BUPA",'Raw Data'!E:E,"CHENNAI",'Raw Data'!Z:Z,1)+COUNTIFS('Raw Data'!I:I,"NIVA BUPA",'Raw Data'!E:E,"CHENNAI",'Raw Data'!Z:Z,2)+COUNTIFS('Raw Data'!I:I,"NIVA BUPA",'Raw Data'!E:E,"CHENNAI",'Raw Data'!Z:Z,3)+COUNTIFS('Raw Data'!I:I,"NIVA BUPA",'Raw Data'!E:E,"CHENNAI",'Raw Data'!Z:Z,4)+COUNTIFS('Raw Data'!I:I,"NIVA BUPA",'Raw Data'!E:E,"CHENNAI",'Raw Data'!Z:Z,5)+COUNTIFS('Raw Data'!I:I,"NIVA BUPA",'Raw Data'!E:E,"CHENNAI",'Raw Data'!Z:Z,6)</f>
        <v>2</v>
      </c>
      <c r="M152" s="12">
        <f>COUNTIFS('Raw Data'!I:I,"NIVA BUPA",'Raw Data'!E:E,"CHENNAI",'Raw Data'!Z:Z,7)+COUNTIFS('Raw Data'!I:I,"NIVA BUPA",'Raw Data'!E:E,"CHENNAI",'Raw Data'!Z:Z,8)</f>
        <v>2</v>
      </c>
      <c r="N152" s="12">
        <f>COUNTIFS('Raw Data'!I:I,"NIVA BUPA",'Raw Data'!E:E,"CHENNAI",'Raw Data'!Z:Z,9)+COUNTIFS('Raw Data'!I:I,"NIVA BUPA",'Raw Data'!E:E,"CHENNAI",'Raw Data'!Z:Z,10)</f>
        <v>9</v>
      </c>
      <c r="O152" s="18">
        <f t="shared" si="159"/>
        <v>13</v>
      </c>
      <c r="P152" s="14">
        <f t="shared" si="160"/>
        <v>53.846153846153847</v>
      </c>
      <c r="Q152" s="12">
        <f>COUNTIFS('Raw Data'!I:I,"NIVA BUPA",'Raw Data'!E:E,"DELHI",'Raw Data'!Z:Z,1)+COUNTIFS('Raw Data'!I:I,"NIVA BUPA",'Raw Data'!E:E,"DELHI",'Raw Data'!Z:Z,2)+COUNTIFS('Raw Data'!I:I,"NIVA BUPA",'Raw Data'!E:E,"DELHI",'Raw Data'!Z:Z,3)+COUNTIFS('Raw Data'!I:I,"NIVA BUPA",'Raw Data'!E:E,"DELHI",'Raw Data'!Z:Z,4)+COUNTIFS('Raw Data'!I:I,"NIVA BUPA",'Raw Data'!E:E,"DELHI",'Raw Data'!Z:Z,5)+COUNTIFS('Raw Data'!I:I,"NIVA BUPA",'Raw Data'!E:E,"DELHI",'Raw Data'!Z:Z,6)</f>
        <v>3</v>
      </c>
      <c r="R152" s="12">
        <f>COUNTIFS('Raw Data'!I:I,"NIVA BUPA",'Raw Data'!E:E,"DELHI",'Raw Data'!Z:Z,7)+COUNTIFS('Raw Data'!I:I,"NIVA BUPA",'Raw Data'!E:E,"DELHI",'Raw Data'!Z:Z,8)</f>
        <v>3</v>
      </c>
      <c r="S152" s="12">
        <f>COUNTIFS('Raw Data'!I:I,"NIVA BUPA",'Raw Data'!E:E,"DELHI",'Raw Data'!Z:Z,9)+COUNTIFS('Raw Data'!I:I,"NIVA BUPA",'Raw Data'!E:E,"DELHI",'Raw Data'!Z:Z,10)</f>
        <v>12</v>
      </c>
      <c r="T152" s="12">
        <f t="shared" si="161"/>
        <v>18</v>
      </c>
      <c r="U152" s="14">
        <f t="shared" si="162"/>
        <v>50</v>
      </c>
      <c r="V152" s="12">
        <f>COUNTIFS('Raw Data'!I:I,"NIVA BUPA",'Raw Data'!E:E,"HYDERABAD",'Raw Data'!Z:Z,1)+COUNTIFS('Raw Data'!I:I,"NIVA BUPA",'Raw Data'!E:E,"HYDERABAD",'Raw Data'!Z:Z,2)+COUNTIFS('Raw Data'!I:I,"NIVA BUPA",'Raw Data'!E:E,"HYDERABAD",'Raw Data'!Z:Z,3)+COUNTIFS('Raw Data'!I:I,"NIVA BUPA",'Raw Data'!E:E,"HYDERABAD",'Raw Data'!Z:Z,4)+COUNTIFS('Raw Data'!I:I,"NIVA BUPA",'Raw Data'!E:E,"HYDERABAD",'Raw Data'!Z:Z,5)+COUNTIFS('Raw Data'!I:I,"NIVA BUPA",'Raw Data'!E:E,"HYDERABAD",'Raw Data'!Z:Z,6)</f>
        <v>0</v>
      </c>
      <c r="W152" s="12">
        <f>COUNTIFS('Raw Data'!I:I,"NIVA BUPA",'Raw Data'!E:E,"HYDERABAD",'Raw Data'!Z:Z,7)+COUNTIFS('Raw Data'!I:I,"NIVA BUPA",'Raw Data'!E:E,"HYDERABAD",'Raw Data'!Z:Z,8)</f>
        <v>2</v>
      </c>
      <c r="X152" s="12">
        <f>COUNTIFS('Raw Data'!I:I,"NIVA BUPA",'Raw Data'!E:E,"HYDERABAD",'Raw Data'!Z:Z,9)+COUNTIFS('Raw Data'!I:I,"NIVA BUPA",'Raw Data'!E:E,"HYDERABAD",'Raw Data'!Z:Z,10)</f>
        <v>10</v>
      </c>
      <c r="Y152" s="12">
        <f t="shared" si="163"/>
        <v>12</v>
      </c>
      <c r="Z152" s="14">
        <f t="shared" si="164"/>
        <v>83.333333333333343</v>
      </c>
      <c r="AA152" s="12">
        <f>COUNTIFS('Raw Data'!I:I,"NIVA BUPA",'Raw Data'!E:E,"INDORE",'Raw Data'!Z:Z,1)+COUNTIFS('Raw Data'!I:I,"NIVA BUPA",'Raw Data'!E:E,"INDORE",'Raw Data'!Z:Z,2)+COUNTIFS('Raw Data'!I:I,"NIVA BUPA",'Raw Data'!E:E,"INDORE",'Raw Data'!Z:Z,3)+COUNTIFS('Raw Data'!I:I,"NIVA BUPA",'Raw Data'!E:E,"INDORE",'Raw Data'!Z:Z,4)+COUNTIFS('Raw Data'!I:I,"NIVA BUPA",'Raw Data'!E:E,"INDORE",'Raw Data'!Z:Z,5)+COUNTIFS('Raw Data'!I:I,"NIVA BUPA",'Raw Data'!E:E,"INDORE",'Raw Data'!Z:Z,6)</f>
        <v>5</v>
      </c>
      <c r="AB152" s="12">
        <f>COUNTIFS('Raw Data'!I:I,"NIVA BUPA",'Raw Data'!E:E,"INDORE",'Raw Data'!Z:Z,7)+COUNTIFS('Raw Data'!I:I,"NIVA BUPA",'Raw Data'!E:E,"INDORE",'Raw Data'!Z:Z,8)</f>
        <v>2</v>
      </c>
      <c r="AC152" s="12">
        <f>COUNTIFS('Raw Data'!I:I,"NIVA BUPA",'Raw Data'!E:E,"INDORE",'Raw Data'!Z:Z,9)+COUNTIFS('Raw Data'!I:I,"NIVA BUPA",'Raw Data'!E:E,"INDORE",'Raw Data'!Z:Z,10)</f>
        <v>7</v>
      </c>
      <c r="AD152" s="12">
        <f t="shared" si="165"/>
        <v>14</v>
      </c>
      <c r="AE152" s="14">
        <f t="shared" si="166"/>
        <v>14.285714285714285</v>
      </c>
      <c r="AF152" s="12">
        <f>COUNTIFS('Raw Data'!I:I,"NIVA BUPA",'Raw Data'!E:E,"JAIPUR",'Raw Data'!Z:Z,1)+COUNTIFS('Raw Data'!I:I,"NIVA BUPA",'Raw Data'!E:E,"JAIPUR",'Raw Data'!Z:Z,2)+COUNTIFS('Raw Data'!I:I,"NIVA BUPA",'Raw Data'!E:E,"JAIPUR",'Raw Data'!Z:Z,3)+COUNTIFS('Raw Data'!I:I,"NIVA BUPA",'Raw Data'!E:E,"JAIPUR",'Raw Data'!Z:Z,4)+COUNTIFS('Raw Data'!I:I,"NIVA BUPA",'Raw Data'!E:E,"JAIPUR",'Raw Data'!Z:Z,5)+COUNTIFS('Raw Data'!I:I,"NIVA BUPA",'Raw Data'!E:E,"JAIPUR",'Raw Data'!Z:Z,6)</f>
        <v>2</v>
      </c>
      <c r="AG152" s="12">
        <f>COUNTIFS('Raw Data'!I:I,"NIVA BUPA",'Raw Data'!E:E,"JAIPUR",'Raw Data'!Z:Z,7)+COUNTIFS('Raw Data'!I:I,"NIVA BUPA",'Raw Data'!E:E,"JAIPUR",'Raw Data'!Z:Z,8)</f>
        <v>1</v>
      </c>
      <c r="AH152" s="12">
        <f>COUNTIFS('Raw Data'!I:I,"NIVA BUPA",'Raw Data'!E:E,"JAIPUR",'Raw Data'!Z:Z,9)+COUNTIFS('Raw Data'!I:I,"NIVA BUPA",'Raw Data'!E:E,"JAIPUR",'Raw Data'!Z:Z,10)</f>
        <v>5</v>
      </c>
      <c r="AI152" s="12">
        <f t="shared" si="167"/>
        <v>8</v>
      </c>
      <c r="AJ152" s="14">
        <f t="shared" si="168"/>
        <v>37.5</v>
      </c>
      <c r="AK152" s="12">
        <f>COUNTIFS('Raw Data'!I:I,"NIVA BUPA",'Raw Data'!E:E,"KANPUR",'Raw Data'!Z:Z,1)+COUNTIFS('Raw Data'!I:I,"NIVA BUPA",'Raw Data'!E:E,"KANPUR",'Raw Data'!Z:Z,2)+COUNTIFS('Raw Data'!I:I,"NIVA BUPA",'Raw Data'!E:E,"KANPUR",'Raw Data'!Z:Z,3)+COUNTIFS('Raw Data'!I:I,"NIVA BUPA",'Raw Data'!E:E,"KANPUR",'Raw Data'!Z:Z,4)+COUNTIFS('Raw Data'!I:I,"NIVA BUPA",'Raw Data'!E:E,"KANPUR",'Raw Data'!Z:Z,5)+COUNTIFS('Raw Data'!I:I,"NIVA BUPA",'Raw Data'!E:E,"KANPUR",'Raw Data'!Z:Z,6)</f>
        <v>3</v>
      </c>
      <c r="AL152" s="12">
        <f>COUNTIFS('Raw Data'!I:I,"NIVA BUPA",'Raw Data'!E:E,"KANPUR",'Raw Data'!Z:Z,7)+COUNTIFS('Raw Data'!I:I,"NIVA BUPA",'Raw Data'!E:E,"KANPUR",'Raw Data'!Z:Z,8)</f>
        <v>3</v>
      </c>
      <c r="AM152" s="12">
        <f>COUNTIFS('Raw Data'!I:I,"NIVA BUPA",'Raw Data'!E:E,"KANPUR",'Raw Data'!Z:Z,9)+COUNTIFS('Raw Data'!I:I,"NIVA BUPA",'Raw Data'!E:E,"KANPUR",'Raw Data'!Z:Z,10)</f>
        <v>5</v>
      </c>
      <c r="AN152" s="12">
        <f t="shared" si="169"/>
        <v>11</v>
      </c>
      <c r="AO152" s="14">
        <f t="shared" si="170"/>
        <v>18.181818181818183</v>
      </c>
      <c r="AP152" s="12">
        <f>COUNTIFS('Raw Data'!I:I,"NIVA BUPA",'Raw Data'!E:E,"KOLKATA",'Raw Data'!Z:Z,1)+COUNTIFS('Raw Data'!I:I,"NIVA BUPA",'Raw Data'!E:E,"KOLKATA",'Raw Data'!Z:Z,2)+COUNTIFS('Raw Data'!I:I,"NIVA BUPA",'Raw Data'!E:E,"KOLKATA",'Raw Data'!Z:Z,3)+COUNTIFS('Raw Data'!I:I,"NIVA BUPA",'Raw Data'!E:E,"KOLKATA",'Raw Data'!Z:Z,4)+COUNTIFS('Raw Data'!I:I,"NIVA BUPA",'Raw Data'!E:E,"KOLKATA",'Raw Data'!Z:Z,5)+COUNTIFS('Raw Data'!I:I,"NIVA BUPA",'Raw Data'!E:E,"KOLKATA",'Raw Data'!Z:Z,6)</f>
        <v>5</v>
      </c>
      <c r="AQ152" s="12">
        <f>COUNTIFS('Raw Data'!I:I,"NIVA BUPA",'Raw Data'!E:E,"KOLKATA",'Raw Data'!Z:Z,7)+COUNTIFS('Raw Data'!I:I,"NIVA BUPA",'Raw Data'!E:E,"KOLKATA",'Raw Data'!Z:Z,8)</f>
        <v>3</v>
      </c>
      <c r="AR152" s="12">
        <f>COUNTIFS('Raw Data'!I:I,"NIVA BUPA",'Raw Data'!E:E,"KOLKATA",'Raw Data'!Z:Z,9)+COUNTIFS('Raw Data'!I:I,"NIVA BUPA",'Raw Data'!E:E,"KOLKATA",'Raw Data'!Z:Z,10)</f>
        <v>8</v>
      </c>
      <c r="AS152" s="12">
        <f t="shared" si="171"/>
        <v>16</v>
      </c>
      <c r="AT152" s="14">
        <f t="shared" si="172"/>
        <v>18.75</v>
      </c>
      <c r="AU152" s="12">
        <f>COUNTIFS('Raw Data'!I:I,"NIVA BUPA",'Raw Data'!E:E,"LUDHIANA",'Raw Data'!Z:Z,1)+COUNTIFS('Raw Data'!I:I,"NIVA BUPA",'Raw Data'!E:E,"LUDHIANA",'Raw Data'!Z:Z,2)+COUNTIFS('Raw Data'!I:I,"NIVA BUPA",'Raw Data'!E:E,"LUDHIANA",'Raw Data'!Z:Z,3)+COUNTIFS('Raw Data'!I:I,"NIVA BUPA",'Raw Data'!E:E,"LUDHIANA",'Raw Data'!Z:Z,4)+COUNTIFS('Raw Data'!I:I,"NIVA BUPA",'Raw Data'!E:E,"LUDHIANA",'Raw Data'!Z:Z,5)+COUNTIFS('Raw Data'!I:I,"NIVA BUPA",'Raw Data'!E:E,"LUDHIANA",'Raw Data'!Z:Z,6)</f>
        <v>4</v>
      </c>
      <c r="AV152" s="12">
        <f>COUNTIFS('Raw Data'!I:I,"NIVA BUPA",'Raw Data'!E:E,"LUDHIANA",'Raw Data'!Z:Z,7)+COUNTIFS('Raw Data'!I:I,"NIVA BUPA",'Raw Data'!E:E,"LUDHIANA",'Raw Data'!Z:Z,8)</f>
        <v>2</v>
      </c>
      <c r="AW152" s="12">
        <f>COUNTIFS('Raw Data'!I:I,"NIVA BUPA",'Raw Data'!E:E,"LUDHIANA",'Raw Data'!Z:Z,9)+COUNTIFS('Raw Data'!I:I,"NIVA BUPA",'Raw Data'!E:E,"LUDHIANA",'Raw Data'!Z:Z,10)</f>
        <v>9</v>
      </c>
      <c r="AX152" s="12">
        <f t="shared" si="173"/>
        <v>15</v>
      </c>
      <c r="AY152" s="14">
        <f t="shared" si="174"/>
        <v>33.333333333333329</v>
      </c>
      <c r="AZ152" s="12">
        <f>COUNTIFS('Raw Data'!I:I,"NIVA BUPA",'Raw Data'!E:E,"MUMBAI",'Raw Data'!Z:Z,1)+COUNTIFS('Raw Data'!I:I,"NIVA BUPA",'Raw Data'!E:E,"MUMBAI",'Raw Data'!Z:Z,2)+COUNTIFS('Raw Data'!I:I,"NIVA BUPA",'Raw Data'!E:E,"MUMBAI",'Raw Data'!Z:Z,3)+COUNTIFS('Raw Data'!I:I,"NIVA BUPA",'Raw Data'!E:E,"MUMBAI",'Raw Data'!Z:Z,4)+COUNTIFS('Raw Data'!I:I,"NIVA BUPA",'Raw Data'!E:E,"MUMBAI",'Raw Data'!Z:Z,5)+COUNTIFS('Raw Data'!I:I,"NIVA BUPA",'Raw Data'!E:E,"MUMBAI",'Raw Data'!Z:Z,6)</f>
        <v>2</v>
      </c>
      <c r="BA152" s="12">
        <f>COUNTIFS('Raw Data'!I:I,"NIVA BUPA",'Raw Data'!E:E,"MUMBAI",'Raw Data'!Z:Z,7)+COUNTIFS('Raw Data'!I:I,"NIVA BUPA",'Raw Data'!E:E,"MUMBAI",'Raw Data'!Z:Z,8)</f>
        <v>2</v>
      </c>
      <c r="BB152" s="12">
        <f>COUNTIFS('Raw Data'!I:I,"NIVA BUPA",'Raw Data'!E:E,"MUMBAI",'Raw Data'!Z:Z,9)+COUNTIFS('Raw Data'!I:I,"NIVA BUPA",'Raw Data'!E:E,"MUMBAI",'Raw Data'!Z:Z,10)</f>
        <v>12</v>
      </c>
      <c r="BC152" s="12">
        <f t="shared" si="175"/>
        <v>16</v>
      </c>
      <c r="BD152" s="14">
        <f t="shared" si="176"/>
        <v>62.5</v>
      </c>
      <c r="BE152" s="12">
        <f>COUNTIFS('Raw Data'!I:I,"NIVA BUPA",'Raw Data'!E:E,"PUNE",'Raw Data'!Z:Z,1)+COUNTIFS('Raw Data'!I:I,"NIVA BUPA",'Raw Data'!E:E,"PUNE",'Raw Data'!Z:Z,2)+COUNTIFS('Raw Data'!I:I,"NIVA BUPA",'Raw Data'!E:E,"PUNE",'Raw Data'!Z:Z,3)+COUNTIFS('Raw Data'!I:I,"NIVA BUPA",'Raw Data'!E:E,"PUNE",'Raw Data'!Z:Z,4)+COUNTIFS('Raw Data'!I:I,"NIVA BUPA",'Raw Data'!E:E,"PUNE",'Raw Data'!Z:Z,5)+COUNTIFS('Raw Data'!I:I,"NIVA BUPA",'Raw Data'!E:E,"PUNE",'Raw Data'!Z:Z,6)</f>
        <v>2</v>
      </c>
      <c r="BF152" s="12">
        <f>COUNTIFS('Raw Data'!I:I,"NIVA BUPA",'Raw Data'!E:E,"PUNE",'Raw Data'!Z:Z,7)+COUNTIFS('Raw Data'!I:I,"NIVA BUPA",'Raw Data'!E:E,"PUNE",'Raw Data'!Z:Z,8)</f>
        <v>9</v>
      </c>
      <c r="BG152" s="12">
        <f>COUNTIFS('Raw Data'!I:I,"NIVA BUPA",'Raw Data'!E:E,"PUNE",'Raw Data'!Z:Z,9)+COUNTIFS('Raw Data'!I:I,"NIVA BUPA",'Raw Data'!E:E,"PUNE",'Raw Data'!Z:Z,10)</f>
        <v>6</v>
      </c>
      <c r="BH152" s="12">
        <f t="shared" si="177"/>
        <v>17</v>
      </c>
      <c r="BI152" s="14">
        <f t="shared" si="178"/>
        <v>23.52941176470588</v>
      </c>
    </row>
    <row r="153" spans="1:61" x14ac:dyDescent="0.35">
      <c r="A153" s="8" t="s">
        <v>205</v>
      </c>
      <c r="B153" s="12">
        <f>COUNTIFS('Raw Data'!I:I,"STAR HEALTH",'Raw Data'!E:E,"AHMEDABAD",'Raw Data'!Z:Z,1)+COUNTIFS('Raw Data'!I:I,"STAR HEALTH",'Raw Data'!E:E,"AHMEDABAD",'Raw Data'!Z:Z,2)+COUNTIFS('Raw Data'!I:I,"STAR HEALTH",'Raw Data'!E:E,"AHMEDABAD",'Raw Data'!Z:Z,3)+COUNTIFS('Raw Data'!I:I,"STAR HEALTH",'Raw Data'!E:E,"AHMEDABAD",'Raw Data'!Z:Z,4)+COUNTIFS('Raw Data'!I:I,"STAR HEALTH",'Raw Data'!E:E,"AHMEDABAD",'Raw Data'!Z:Z,5)+COUNTIFS('Raw Data'!I:I,"STAR HEALTH",'Raw Data'!E:E,"AHMEDABAD",'Raw Data'!Z:Z,6)</f>
        <v>0</v>
      </c>
      <c r="C153" s="12">
        <f>COUNTIFS('Raw Data'!I:I,"STAR HEALTH",'Raw Data'!E:E,"AHMEDABAD",'Raw Data'!Z:Z,7)+COUNTIFS('Raw Data'!I:I,"STAR HEALTH",'Raw Data'!E:E,"AHMEDABAD",'Raw Data'!Z:Z,8)</f>
        <v>3</v>
      </c>
      <c r="D153" s="12">
        <f>COUNTIFS('Raw Data'!I:I,"STAR HEALTH",'Raw Data'!E:E,"AHMEDABAD",'Raw Data'!Z:Z,9)+COUNTIFS('Raw Data'!I:I,"STAR HEALTH",'Raw Data'!E:E,"AHMEDABAD",'Raw Data'!Z:Z,10)</f>
        <v>5</v>
      </c>
      <c r="E153" s="12">
        <f t="shared" si="155"/>
        <v>8</v>
      </c>
      <c r="F153" s="14">
        <f t="shared" si="156"/>
        <v>62.5</v>
      </c>
      <c r="G153" s="12">
        <f>COUNTIFS('Raw Data'!I:I,"STAR HEALTH",'Raw Data'!E:E,"BANGALORE",'Raw Data'!Z:Z,1)+COUNTIFS('Raw Data'!I:I,"STAR HEALTH",'Raw Data'!E:E,"BANGALORE",'Raw Data'!Z:Z,2)+COUNTIFS('Raw Data'!I:I,"STAR HEALTH",'Raw Data'!E:E,"BANGALORE",'Raw Data'!Z:Z,3)+COUNTIFS('Raw Data'!I:I,"STAR HEALTH",'Raw Data'!E:E,"BANGALORE",'Raw Data'!Z:Z,4)+COUNTIFS('Raw Data'!I:I,"STAR HEALTH",'Raw Data'!E:E,"BANGALORE",'Raw Data'!Z:Z,5)+COUNTIFS('Raw Data'!I:I,"STAR HEALTH",'Raw Data'!E:E,"BANGALORE",'Raw Data'!Z:Z,6)</f>
        <v>1</v>
      </c>
      <c r="H153" s="12">
        <f>COUNTIFS('Raw Data'!I:I,"STAR HEALTH",'Raw Data'!E:E,"BANGALORE",'Raw Data'!Z:Z,7)+COUNTIFS('Raw Data'!I:I,"STAR HEALTH",'Raw Data'!E:E,"BANGALORE",'Raw Data'!Z:Z,8)</f>
        <v>2</v>
      </c>
      <c r="I153" s="12">
        <f>COUNTIFS('Raw Data'!I:I,"STAR HEALTH",'Raw Data'!E:E,"BANGALORE",'Raw Data'!Z:Z,9)+COUNTIFS('Raw Data'!I:I,"STAR HEALTH",'Raw Data'!E:E,"BANGALORE",'Raw Data'!Z:Z,10)</f>
        <v>7</v>
      </c>
      <c r="J153" s="12">
        <f t="shared" si="157"/>
        <v>10</v>
      </c>
      <c r="K153" s="14">
        <f t="shared" si="158"/>
        <v>60</v>
      </c>
      <c r="L153" s="12">
        <f>COUNTIFS('Raw Data'!I:I,"STAR HEALTH",'Raw Data'!E:E,"CHENNAI",'Raw Data'!Z:Z,1)+COUNTIFS('Raw Data'!I:I,"STAR HEALTH",'Raw Data'!E:E,"CHENNAI",'Raw Data'!Z:Z,2)+COUNTIFS('Raw Data'!I:I,"STAR HEALTH",'Raw Data'!E:E,"CHENNAI",'Raw Data'!Z:Z,3)+COUNTIFS('Raw Data'!I:I,"STAR HEALTH",'Raw Data'!E:E,"CHENNAI",'Raw Data'!Z:Z,4)+COUNTIFS('Raw Data'!I:I,"STAR HEALTH",'Raw Data'!E:E,"CHENNAI",'Raw Data'!Z:Z,5)+COUNTIFS('Raw Data'!I:I,"STAR HEALTH",'Raw Data'!E:E,"CHENNAI",'Raw Data'!Z:Z,6)</f>
        <v>2</v>
      </c>
      <c r="M153" s="12">
        <f>COUNTIFS('Raw Data'!I:I,"STAR HEALTH",'Raw Data'!E:E,"CHENNAI",'Raw Data'!Z:Z,7)+COUNTIFS('Raw Data'!I:I,"STAR HEALTH",'Raw Data'!E:E,"CHENNAI",'Raw Data'!Z:Z,8)</f>
        <v>1</v>
      </c>
      <c r="N153" s="12">
        <f>COUNTIFS('Raw Data'!I:I,"STAR HEALTH",'Raw Data'!E:E,"CHENNAI",'Raw Data'!Z:Z,9)+COUNTIFS('Raw Data'!I:I,"STAR HEALTH",'Raw Data'!E:E,"CHENNAI",'Raw Data'!Z:Z,10)</f>
        <v>12</v>
      </c>
      <c r="O153" s="18">
        <f t="shared" si="159"/>
        <v>15</v>
      </c>
      <c r="P153" s="14">
        <f t="shared" si="160"/>
        <v>66.666666666666657</v>
      </c>
      <c r="Q153" s="12">
        <f>COUNTIFS('Raw Data'!I:I,"STAR HEALTH",'Raw Data'!E:E,"DELHI",'Raw Data'!Z:Z,1)+COUNTIFS('Raw Data'!I:I,"STAR HEALTH",'Raw Data'!E:E,"DELHI",'Raw Data'!Z:Z,2)+COUNTIFS('Raw Data'!I:I,"STAR HEALTH",'Raw Data'!E:E,"DELHI",'Raw Data'!Z:Z,3)+COUNTIFS('Raw Data'!I:I,"STAR HEALTH",'Raw Data'!E:E,"DELHI",'Raw Data'!Z:Z,4)+COUNTIFS('Raw Data'!I:I,"STAR HEALTH",'Raw Data'!E:E,"DELHI",'Raw Data'!Z:Z,5)+COUNTIFS('Raw Data'!I:I,"STAR HEALTH",'Raw Data'!E:E,"DELHI",'Raw Data'!Z:Z,6)</f>
        <v>4</v>
      </c>
      <c r="R153" s="12">
        <f>COUNTIFS('Raw Data'!I:I,"STAR HEALTH",'Raw Data'!E:E,"DELHI",'Raw Data'!Z:Z,7)+COUNTIFS('Raw Data'!I:I,"STAR HEALTH",'Raw Data'!E:E,"DELHI",'Raw Data'!Z:Z,8)</f>
        <v>0</v>
      </c>
      <c r="S153" s="12">
        <f>COUNTIFS('Raw Data'!I:I,"STAR HEALTH",'Raw Data'!E:E,"DELHI",'Raw Data'!Z:Z,9)+COUNTIFS('Raw Data'!I:I,"STAR HEALTH",'Raw Data'!E:E,"DELHI",'Raw Data'!Z:Z,10)</f>
        <v>7</v>
      </c>
      <c r="T153" s="12">
        <f t="shared" si="161"/>
        <v>11</v>
      </c>
      <c r="U153" s="14">
        <f t="shared" si="162"/>
        <v>27.27272727272727</v>
      </c>
      <c r="V153" s="12">
        <f>COUNTIFS('Raw Data'!I:I,"STAR HEALTH",'Raw Data'!E:E,"HYDERABAD",'Raw Data'!Z:Z,1)+COUNTIFS('Raw Data'!I:I,"STAR HEALTH",'Raw Data'!E:E,"HYDERABAD",'Raw Data'!Z:Z,2)+COUNTIFS('Raw Data'!I:I,"STAR HEALTH",'Raw Data'!E:E,"HYDERABAD",'Raw Data'!Z:Z,3)+COUNTIFS('Raw Data'!I:I,"STAR HEALTH",'Raw Data'!E:E,"HYDERABAD",'Raw Data'!Z:Z,4)+COUNTIFS('Raw Data'!I:I,"STAR HEALTH",'Raw Data'!E:E,"HYDERABAD",'Raw Data'!Z:Z,5)+COUNTIFS('Raw Data'!I:I,"STAR HEALTH",'Raw Data'!E:E,"HYDERABAD",'Raw Data'!Z:Z,6)</f>
        <v>2</v>
      </c>
      <c r="W153" s="12">
        <f>COUNTIFS('Raw Data'!I:I,"STAR HEALTH",'Raw Data'!E:E,"HYDERABAD",'Raw Data'!Z:Z,7)+COUNTIFS('Raw Data'!I:I,"STAR HEALTH",'Raw Data'!E:E,"HYDERABAD",'Raw Data'!Z:Z,8)</f>
        <v>3</v>
      </c>
      <c r="X153" s="12">
        <f>COUNTIFS('Raw Data'!I:I,"STAR HEALTH",'Raw Data'!E:E,"HYDERABAD",'Raw Data'!Z:Z,9)+COUNTIFS('Raw Data'!I:I,"STAR HEALTH",'Raw Data'!E:E,"HYDERABAD",'Raw Data'!Z:Z,10)</f>
        <v>8</v>
      </c>
      <c r="Y153" s="12">
        <f t="shared" si="163"/>
        <v>13</v>
      </c>
      <c r="Z153" s="14">
        <f t="shared" si="164"/>
        <v>46.153846153846153</v>
      </c>
      <c r="AA153" s="12">
        <f>COUNTIFS('Raw Data'!I:I,"STAR HEALTH",'Raw Data'!E:E,"INDORE",'Raw Data'!Z:Z,1)+COUNTIFS('Raw Data'!I:I,"STAR HEALTH",'Raw Data'!E:E,"INDORE",'Raw Data'!Z:Z,2)+COUNTIFS('Raw Data'!I:I,"STAR HEALTH",'Raw Data'!E:E,"INDORE",'Raw Data'!Z:Z,3)+COUNTIFS('Raw Data'!I:I,"STAR HEALTH",'Raw Data'!E:E,"INDORE",'Raw Data'!Z:Z,4)+COUNTIFS('Raw Data'!I:I,"STAR HEALTH",'Raw Data'!E:E,"INDORE",'Raw Data'!Z:Z,5)+COUNTIFS('Raw Data'!I:I,"STAR HEALTH",'Raw Data'!E:E,"INDORE",'Raw Data'!Z:Z,6)</f>
        <v>1</v>
      </c>
      <c r="AB153" s="12">
        <f>COUNTIFS('Raw Data'!I:I,"STAR HEALTH",'Raw Data'!E:E,"INDORE",'Raw Data'!Z:Z,7)+COUNTIFS('Raw Data'!I:I,"STAR HEALTH",'Raw Data'!E:E,"INDORE",'Raw Data'!Z:Z,8)</f>
        <v>1</v>
      </c>
      <c r="AC153" s="12">
        <f>COUNTIFS('Raw Data'!I:I,"STAR HEALTH",'Raw Data'!E:E,"INDORE",'Raw Data'!Z:Z,9)+COUNTIFS('Raw Data'!I:I,"STAR HEALTH",'Raw Data'!E:E,"INDORE",'Raw Data'!Z:Z,10)</f>
        <v>5</v>
      </c>
      <c r="AD153" s="12">
        <f t="shared" si="165"/>
        <v>7</v>
      </c>
      <c r="AE153" s="14">
        <f t="shared" si="166"/>
        <v>57.142857142857139</v>
      </c>
      <c r="AF153" s="12">
        <f>COUNTIFS('Raw Data'!I:I,"STAR HEALTH",'Raw Data'!E:E,"JAIPUR",'Raw Data'!Z:Z,1)+COUNTIFS('Raw Data'!I:I,"STAR HEALTH",'Raw Data'!E:E,"JAIPUR",'Raw Data'!Z:Z,2)+COUNTIFS('Raw Data'!I:I,"STAR HEALTH",'Raw Data'!E:E,"JAIPUR",'Raw Data'!Z:Z,3)+COUNTIFS('Raw Data'!I:I,"STAR HEALTH",'Raw Data'!E:E,"JAIPUR",'Raw Data'!Z:Z,4)+COUNTIFS('Raw Data'!I:I,"STAR HEALTH",'Raw Data'!E:E,"JAIPUR",'Raw Data'!Z:Z,5)+COUNTIFS('Raw Data'!I:I,"STAR HEALTH",'Raw Data'!E:E,"JAIPUR",'Raw Data'!Z:Z,6)</f>
        <v>3</v>
      </c>
      <c r="AG153" s="12">
        <f>COUNTIFS('Raw Data'!I:I,"STAR HEALTH",'Raw Data'!E:E,"JAIPUR",'Raw Data'!Z:Z,7)+COUNTIFS('Raw Data'!I:I,"STAR HEALTH",'Raw Data'!E:E,"JAIPUR",'Raw Data'!Z:Z,8)</f>
        <v>0</v>
      </c>
      <c r="AH153" s="12">
        <f>COUNTIFS('Raw Data'!I:I,"STAR HEALTH",'Raw Data'!E:E,"JAIPUR",'Raw Data'!Z:Z,9)+COUNTIFS('Raw Data'!I:I,"STAR HEALTH",'Raw Data'!E:E,"JAIPUR",'Raw Data'!Z:Z,10)</f>
        <v>7</v>
      </c>
      <c r="AI153" s="12">
        <f t="shared" si="167"/>
        <v>10</v>
      </c>
      <c r="AJ153" s="14">
        <f t="shared" si="168"/>
        <v>40</v>
      </c>
      <c r="AK153" s="12">
        <f>COUNTIFS('Raw Data'!I:I,"STAR HEALTH",'Raw Data'!E:E,"KANPUR",'Raw Data'!Z:Z,1)+COUNTIFS('Raw Data'!I:I,"STAR HEALTH",'Raw Data'!E:E,"KANPUR",'Raw Data'!Z:Z,2)+COUNTIFS('Raw Data'!I:I,"STAR HEALTH",'Raw Data'!E:E,"KANPUR",'Raw Data'!Z:Z,3)+COUNTIFS('Raw Data'!I:I,"STAR HEALTH",'Raw Data'!E:E,"KANPUR",'Raw Data'!Z:Z,4)+COUNTIFS('Raw Data'!I:I,"STAR HEALTH",'Raw Data'!E:E,"KANPUR",'Raw Data'!Z:Z,5)+COUNTIFS('Raw Data'!I:I,"STAR HEALTH",'Raw Data'!E:E,"KANPUR",'Raw Data'!Z:Z,6)</f>
        <v>2</v>
      </c>
      <c r="AL153" s="12">
        <f>COUNTIFS('Raw Data'!I:I,"STAR HEALTH",'Raw Data'!E:E,"KANPUR",'Raw Data'!Z:Z,7)+COUNTIFS('Raw Data'!I:I,"STAR HEALTH",'Raw Data'!E:E,"KANPUR",'Raw Data'!Z:Z,8)</f>
        <v>1</v>
      </c>
      <c r="AM153" s="12">
        <f>COUNTIFS('Raw Data'!I:I,"STAR HEALTH",'Raw Data'!E:E,"KANPUR",'Raw Data'!Z:Z,9)+COUNTIFS('Raw Data'!I:I,"STAR HEALTH",'Raw Data'!E:E,"KANPUR",'Raw Data'!Z:Z,10)</f>
        <v>10</v>
      </c>
      <c r="AN153" s="12">
        <f t="shared" si="169"/>
        <v>13</v>
      </c>
      <c r="AO153" s="14">
        <f t="shared" si="170"/>
        <v>61.53846153846154</v>
      </c>
      <c r="AP153" s="12">
        <f>COUNTIFS('Raw Data'!I:I,"STAR HEALTH",'Raw Data'!E:E,"KOLKATA",'Raw Data'!Z:Z,1)+COUNTIFS('Raw Data'!I:I,"STAR HEALTH",'Raw Data'!E:E,"KOLKATA",'Raw Data'!Z:Z,2)+COUNTIFS('Raw Data'!I:I,"STAR HEALTH",'Raw Data'!E:E,"KOLKATA",'Raw Data'!Z:Z,3)+COUNTIFS('Raw Data'!I:I,"STAR HEALTH",'Raw Data'!E:E,"KOLKATA",'Raw Data'!Z:Z,4)+COUNTIFS('Raw Data'!I:I,"STAR HEALTH",'Raw Data'!E:E,"KOLKATA",'Raw Data'!Z:Z,5)+COUNTIFS('Raw Data'!I:I,"STAR HEALTH",'Raw Data'!E:E,"KOLKATA",'Raw Data'!Z:Z,6)</f>
        <v>1</v>
      </c>
      <c r="AQ153" s="12">
        <f>COUNTIFS('Raw Data'!I:I,"STAR HEALTH",'Raw Data'!E:E,"KOLKATA",'Raw Data'!Z:Z,7)+COUNTIFS('Raw Data'!I:I,"STAR HEALTH",'Raw Data'!E:E,"KOLKATA",'Raw Data'!Z:Z,8)</f>
        <v>2</v>
      </c>
      <c r="AR153" s="12">
        <f>COUNTIFS('Raw Data'!I:I,"STAR HEALTH",'Raw Data'!E:E,"KOLKATA",'Raw Data'!Z:Z,9)+COUNTIFS('Raw Data'!I:I,"STAR HEALTH",'Raw Data'!E:E,"KOLKATA",'Raw Data'!Z:Z,10)</f>
        <v>13</v>
      </c>
      <c r="AS153" s="12">
        <f t="shared" si="171"/>
        <v>16</v>
      </c>
      <c r="AT153" s="14">
        <f t="shared" si="172"/>
        <v>75</v>
      </c>
      <c r="AU153" s="12">
        <f>COUNTIFS('Raw Data'!I:I,"STAR HEALTH",'Raw Data'!E:E,"LUDHIANA",'Raw Data'!Z:Z,1)+COUNTIFS('Raw Data'!I:I,"STAR HEALTH",'Raw Data'!E:E,"LUDHIANA",'Raw Data'!Z:Z,2)+COUNTIFS('Raw Data'!I:I,"STAR HEALTH",'Raw Data'!E:E,"LUDHIANA",'Raw Data'!Z:Z,3)+COUNTIFS('Raw Data'!I:I,"STAR HEALTH",'Raw Data'!E:E,"LUDHIANA",'Raw Data'!Z:Z,4)+COUNTIFS('Raw Data'!I:I,"STAR HEALTH",'Raw Data'!E:E,"LUDHIANA",'Raw Data'!Z:Z,5)+COUNTIFS('Raw Data'!I:I,"STAR HEALTH",'Raw Data'!E:E,"LUDHIANA",'Raw Data'!Z:Z,6)</f>
        <v>2</v>
      </c>
      <c r="AV153" s="12">
        <f>COUNTIFS('Raw Data'!I:I,"STAR HEALTH",'Raw Data'!E:E,"LUDHIANA",'Raw Data'!Z:Z,7)+COUNTIFS('Raw Data'!I:I,"STAR HEALTH",'Raw Data'!E:E,"LUDHIANA",'Raw Data'!Z:Z,8)</f>
        <v>1</v>
      </c>
      <c r="AW153" s="12">
        <f>COUNTIFS('Raw Data'!I:I,"STAR HEALTH",'Raw Data'!E:E,"LUDHIANA",'Raw Data'!Z:Z,9)+COUNTIFS('Raw Data'!I:I,"STAR HEALTH",'Raw Data'!E:E,"LUDHIANA",'Raw Data'!Z:Z,10)</f>
        <v>7</v>
      </c>
      <c r="AX153" s="12">
        <f t="shared" si="173"/>
        <v>10</v>
      </c>
      <c r="AY153" s="14">
        <f t="shared" si="174"/>
        <v>50</v>
      </c>
      <c r="AZ153" s="12">
        <f>COUNTIFS('Raw Data'!I:I,"STAR HEALTH",'Raw Data'!E:E,"MUMBAI",'Raw Data'!Z:Z,1)+COUNTIFS('Raw Data'!I:I,"STAR HEALTH",'Raw Data'!E:E,"MUMBAI",'Raw Data'!Z:Z,2)+COUNTIFS('Raw Data'!I:I,"STAR HEALTH",'Raw Data'!E:E,"MUMBAI",'Raw Data'!Z:Z,3)+COUNTIFS('Raw Data'!I:I,"STAR HEALTH",'Raw Data'!E:E,"MUMBAI",'Raw Data'!Z:Z,4)+COUNTIFS('Raw Data'!I:I,"STAR HEALTH",'Raw Data'!E:E,"MUMBAI",'Raw Data'!Z:Z,5)+COUNTIFS('Raw Data'!I:I,"STAR HEALTH",'Raw Data'!E:E,"MUMBAI",'Raw Data'!Z:Z,6)</f>
        <v>2</v>
      </c>
      <c r="BA153" s="12">
        <f>COUNTIFS('Raw Data'!I:I,"STAR HEALTH",'Raw Data'!E:E,"MUMBAI",'Raw Data'!Z:Z,7)+COUNTIFS('Raw Data'!I:I,"STAR HEALTH",'Raw Data'!E:E,"MUMBAI",'Raw Data'!Z:Z,8)</f>
        <v>1</v>
      </c>
      <c r="BB153" s="12">
        <f>COUNTIFS('Raw Data'!I:I,"STAR HEALTH",'Raw Data'!E:E,"MUMBAI",'Raw Data'!Z:Z,9)+COUNTIFS('Raw Data'!I:I,"STAR HEALTH",'Raw Data'!E:E,"MUMBAI",'Raw Data'!Z:Z,10)</f>
        <v>11</v>
      </c>
      <c r="BC153" s="12">
        <f t="shared" si="175"/>
        <v>14</v>
      </c>
      <c r="BD153" s="14">
        <f t="shared" si="176"/>
        <v>64.285714285714292</v>
      </c>
      <c r="BE153" s="12">
        <f>COUNTIFS('Raw Data'!I:I,"STAR HEALTH",'Raw Data'!E:E,"PUNE",'Raw Data'!Z:Z,1)+COUNTIFS('Raw Data'!I:I,"STAR HEALTH",'Raw Data'!E:E,"PUNE",'Raw Data'!Z:Z,2)+COUNTIFS('Raw Data'!I:I,"STAR HEALTH",'Raw Data'!E:E,"PUNE",'Raw Data'!Z:Z,3)+COUNTIFS('Raw Data'!I:I,"STAR HEALTH",'Raw Data'!E:E,"PUNE",'Raw Data'!Z:Z,4)+COUNTIFS('Raw Data'!I:I,"STAR HEALTH",'Raw Data'!E:E,"PUNE",'Raw Data'!Z:Z,5)+COUNTIFS('Raw Data'!I:I,"STAR HEALTH",'Raw Data'!E:E,"PUNE",'Raw Data'!Z:Z,6)</f>
        <v>0</v>
      </c>
      <c r="BF153" s="12">
        <f>COUNTIFS('Raw Data'!I:I,"STAR HEALTH",'Raw Data'!E:E,"PUNE",'Raw Data'!Z:Z,7)+COUNTIFS('Raw Data'!I:I,"STAR HEALTH",'Raw Data'!E:E,"PUNE",'Raw Data'!Z:Z,8)</f>
        <v>3</v>
      </c>
      <c r="BG153" s="12">
        <f>COUNTIFS('Raw Data'!I:I,"STAR HEALTH",'Raw Data'!E:E,"PUNE",'Raw Data'!Z:Z,9)+COUNTIFS('Raw Data'!I:I,"STAR HEALTH",'Raw Data'!E:E,"PUNE",'Raw Data'!Z:Z,10)</f>
        <v>11</v>
      </c>
      <c r="BH153" s="12">
        <f t="shared" si="177"/>
        <v>14</v>
      </c>
      <c r="BI153" s="14">
        <f t="shared" si="178"/>
        <v>78.571428571428569</v>
      </c>
    </row>
    <row r="155" spans="1:61" x14ac:dyDescent="0.35">
      <c r="A155" s="17" t="s">
        <v>220</v>
      </c>
      <c r="B155" s="25" t="s">
        <v>248</v>
      </c>
      <c r="C155" s="25"/>
    </row>
    <row r="158" spans="1:61" s="12" customFormat="1" x14ac:dyDescent="0.35">
      <c r="A158" s="13"/>
      <c r="B158" s="13">
        <v>1</v>
      </c>
      <c r="C158" s="13">
        <v>2</v>
      </c>
      <c r="D158" s="13">
        <v>3</v>
      </c>
      <c r="E158" s="13">
        <v>4</v>
      </c>
      <c r="F158" s="13">
        <v>5</v>
      </c>
      <c r="G158" s="13">
        <v>6</v>
      </c>
      <c r="H158" s="13">
        <v>7</v>
      </c>
      <c r="I158" s="13">
        <v>8</v>
      </c>
      <c r="J158" s="13">
        <v>9</v>
      </c>
      <c r="K158" s="13">
        <v>10</v>
      </c>
      <c r="L158" s="12" t="s">
        <v>210</v>
      </c>
      <c r="M158" s="12" t="s">
        <v>211</v>
      </c>
      <c r="N158" s="12" t="s">
        <v>212</v>
      </c>
      <c r="O158" s="12" t="s">
        <v>213</v>
      </c>
      <c r="R158" s="19" t="s">
        <v>228</v>
      </c>
    </row>
    <row r="159" spans="1:61" x14ac:dyDescent="0.35">
      <c r="A159" s="8" t="s">
        <v>206</v>
      </c>
      <c r="B159" s="12">
        <f>COUNTIFS('Raw Data'!I:I,"ADITYA BIRLA HEALTH",'Raw Data'!AC:AC,1)</f>
        <v>0</v>
      </c>
      <c r="C159" s="12">
        <f>COUNTIFS('Raw Data'!I:I,"ADITYA BIRLA HEALTH",'Raw Data'!AC:AC,2)</f>
        <v>0</v>
      </c>
      <c r="D159" s="12">
        <f>COUNTIFS('Raw Data'!I:I,"ADITYA BIRLA HEALTH",'Raw Data'!AC:AC,3)</f>
        <v>1</v>
      </c>
      <c r="E159" s="12">
        <f>COUNTIFS('Raw Data'!I:I,"ADITYA BIRLA HEALTH",'Raw Data'!AC:AC,4)</f>
        <v>8</v>
      </c>
      <c r="F159" s="12">
        <f>COUNTIFS('Raw Data'!I:I,"ADITYA BIRLA HEALTH",'Raw Data'!AC:AC,5)</f>
        <v>5</v>
      </c>
      <c r="G159" s="12">
        <f>COUNTIFS('Raw Data'!I:I,"ADITYA BIRLA HEALTH",'Raw Data'!AC:AC,6)</f>
        <v>9</v>
      </c>
      <c r="H159" s="12">
        <f>COUNTIFS('Raw Data'!I:I,"ADITYA BIRLA HEALTH",'Raw Data'!AC:AC,7)</f>
        <v>10</v>
      </c>
      <c r="I159" s="12">
        <f>COUNTIFS('Raw Data'!I:I,"ADITYA BIRLA HEALTH",'Raw Data'!AC:AC,8)</f>
        <v>30</v>
      </c>
      <c r="J159" s="12">
        <f>COUNTIFS('Raw Data'!I:I,"ADITYA BIRLA HEALTH",'Raw Data'!AC:AC,9)</f>
        <v>37</v>
      </c>
      <c r="K159" s="12">
        <f>COUNTIFS('Raw Data'!I:I,"ADITYA BIRLA HEALTH",'Raw Data'!AC:AC,10)</f>
        <v>32</v>
      </c>
      <c r="L159" s="14">
        <f>SUM(B159:G159)/P159*100</f>
        <v>17.424242424242426</v>
      </c>
      <c r="M159" s="14">
        <f>SUM(H159:I159)/P159*100</f>
        <v>30.303030303030305</v>
      </c>
      <c r="N159" s="14">
        <f>SUM(J159:K159)/P159*100</f>
        <v>52.272727272727273</v>
      </c>
      <c r="O159" s="15">
        <f>N159-L159</f>
        <v>34.848484848484844</v>
      </c>
      <c r="P159" s="12">
        <f>SUM(B159:K159)</f>
        <v>132</v>
      </c>
      <c r="Q159" s="14">
        <f>SUM(L159:N159)</f>
        <v>100</v>
      </c>
      <c r="R159" s="19">
        <v>33</v>
      </c>
    </row>
    <row r="160" spans="1:61" x14ac:dyDescent="0.35">
      <c r="A160" s="8" t="s">
        <v>203</v>
      </c>
      <c r="B160" s="12">
        <f>COUNTIFS('Raw Data'!I:I,"BAGIC",'Raw Data'!AC:AC,1)</f>
        <v>0</v>
      </c>
      <c r="C160" s="12">
        <f>COUNTIFS('Raw Data'!I:I,"BAGIC",'Raw Data'!AC:AC,2)</f>
        <v>1</v>
      </c>
      <c r="D160" s="12">
        <f>COUNTIFS('Raw Data'!I:I,"BAGIC",'Raw Data'!AC:AC,3)</f>
        <v>0</v>
      </c>
      <c r="E160" s="12">
        <f>COUNTIFS('Raw Data'!I:I,"BAGIC",'Raw Data'!AC:AC,4)</f>
        <v>1</v>
      </c>
      <c r="F160" s="12">
        <f>COUNTIFS('Raw Data'!I:I,"BAGIC",'Raw Data'!AC:AC,5)</f>
        <v>3</v>
      </c>
      <c r="G160" s="12">
        <f>COUNTIFS('Raw Data'!I:I,"BAGIC",'Raw Data'!AC:AC,6)</f>
        <v>6</v>
      </c>
      <c r="H160" s="12">
        <f>COUNTIFS('Raw Data'!I:I,"BAGIC",'Raw Data'!AC:AC,7)</f>
        <v>5</v>
      </c>
      <c r="I160" s="12">
        <f>COUNTIFS('Raw Data'!I:I,"BAGIC",'Raw Data'!AC:AC,8)</f>
        <v>19</v>
      </c>
      <c r="J160" s="12">
        <f>COUNTIFS('Raw Data'!I:I,"BAGIC",'Raw Data'!AC:AC,9)</f>
        <v>45</v>
      </c>
      <c r="K160" s="12">
        <f>COUNTIFS('Raw Data'!I:I,"BAGIC",'Raw Data'!AC:AC,10)</f>
        <v>64</v>
      </c>
      <c r="L160" s="14">
        <f t="shared" ref="L160:L166" si="179">SUM(B160:G160)/P160*100</f>
        <v>7.6388888888888893</v>
      </c>
      <c r="M160" s="14">
        <f t="shared" ref="M160:M166" si="180">SUM(H160:I160)/P160*100</f>
        <v>16.666666666666664</v>
      </c>
      <c r="N160" s="14">
        <f t="shared" ref="N160:N166" si="181">SUM(J160:K160)/P160*100</f>
        <v>75.694444444444443</v>
      </c>
      <c r="O160" s="15">
        <f t="shared" ref="O160:O166" si="182">N160-L160</f>
        <v>68.055555555555557</v>
      </c>
      <c r="P160" s="12">
        <f t="shared" ref="P160:P166" si="183">SUM(B160:K160)</f>
        <v>144</v>
      </c>
      <c r="Q160" s="14">
        <f t="shared" ref="Q160:Q166" si="184">SUM(L160:N160)</f>
        <v>100</v>
      </c>
      <c r="R160" s="19">
        <v>66</v>
      </c>
    </row>
    <row r="161" spans="1:61" x14ac:dyDescent="0.35">
      <c r="A161" s="8" t="s">
        <v>207</v>
      </c>
      <c r="B161" s="12">
        <f>COUNTIFS('Raw Data'!I:I,"CARE HEALTH",'Raw Data'!AC:AC,1)</f>
        <v>0</v>
      </c>
      <c r="C161" s="12">
        <f>COUNTIFS('Raw Data'!I:I,"CARE HEALTH",'Raw Data'!AC:AC,2)</f>
        <v>1</v>
      </c>
      <c r="D161" s="12">
        <f>COUNTIFS('Raw Data'!I:I,"CARE HEALTH",'Raw Data'!AC:AC,3)</f>
        <v>1</v>
      </c>
      <c r="E161" s="12">
        <f>COUNTIFS('Raw Data'!I:I,"CARE HEALTH",'Raw Data'!AC:AC,4)</f>
        <v>7</v>
      </c>
      <c r="F161" s="12">
        <f>COUNTIFS('Raw Data'!I:I,"CARE HEALTH",'Raw Data'!AC:AC,5)</f>
        <v>13</v>
      </c>
      <c r="G161" s="12">
        <f>COUNTIFS('Raw Data'!I:I,"CARE HEALTH",'Raw Data'!AC:AC,6)</f>
        <v>10</v>
      </c>
      <c r="H161" s="12">
        <f>COUNTIFS('Raw Data'!I:I,"CARE HEALTH",'Raw Data'!AC:AC,7)</f>
        <v>19</v>
      </c>
      <c r="I161" s="12">
        <f>COUNTIFS('Raw Data'!I:I,"CARE HEALTH",'Raw Data'!AC:AC,8)</f>
        <v>32</v>
      </c>
      <c r="J161" s="12">
        <f>COUNTIFS('Raw Data'!I:I,"CARE HEALTH",'Raw Data'!AC:AC,9)</f>
        <v>47</v>
      </c>
      <c r="K161" s="12">
        <f>COUNTIFS('Raw Data'!I:I,"CARE HEALTH",'Raw Data'!AC:AC,10)</f>
        <v>31</v>
      </c>
      <c r="L161" s="14">
        <f t="shared" si="179"/>
        <v>19.875776397515526</v>
      </c>
      <c r="M161" s="14">
        <f t="shared" si="180"/>
        <v>31.677018633540371</v>
      </c>
      <c r="N161" s="14">
        <f t="shared" si="181"/>
        <v>48.447204968944099</v>
      </c>
      <c r="O161" s="15">
        <f t="shared" si="182"/>
        <v>28.571428571428573</v>
      </c>
      <c r="P161" s="12">
        <f t="shared" si="183"/>
        <v>161</v>
      </c>
      <c r="Q161" s="14">
        <f t="shared" si="184"/>
        <v>100</v>
      </c>
      <c r="R161" s="19">
        <v>34</v>
      </c>
    </row>
    <row r="162" spans="1:61" x14ac:dyDescent="0.35">
      <c r="A162" s="8" t="s">
        <v>201</v>
      </c>
      <c r="B162" s="12">
        <f>COUNTIFS('Raw Data'!I:I,"HDFC ERGO",'Raw Data'!AC:AC,1)</f>
        <v>0</v>
      </c>
      <c r="C162" s="12">
        <f>COUNTIFS('Raw Data'!I:I,"HDFC ERGO",'Raw Data'!AC:AC,2)</f>
        <v>0</v>
      </c>
      <c r="D162" s="12">
        <f>COUNTIFS('Raw Data'!I:I,"HDFC ERGO",'Raw Data'!AC:AC,3)</f>
        <v>0</v>
      </c>
      <c r="E162" s="12">
        <f>COUNTIFS('Raw Data'!I:I,"HDFC ERGO",'Raw Data'!AC:AC,4)</f>
        <v>5</v>
      </c>
      <c r="F162" s="12">
        <f>COUNTIFS('Raw Data'!I:I,"HDFC ERGO",'Raw Data'!AC:AC,5)</f>
        <v>7</v>
      </c>
      <c r="G162" s="12">
        <f>COUNTIFS('Raw Data'!I:I,"HDFC ERGO",'Raw Data'!AC:AC,6)</f>
        <v>4</v>
      </c>
      <c r="H162" s="12">
        <f>COUNTIFS('Raw Data'!I:I,"HDFC ERGO",'Raw Data'!AC:AC,7)</f>
        <v>5</v>
      </c>
      <c r="I162" s="12">
        <f>COUNTIFS('Raw Data'!I:I,"HDFC ERGO",'Raw Data'!AC:AC,8)</f>
        <v>12</v>
      </c>
      <c r="J162" s="12">
        <f>COUNTIFS('Raw Data'!I:I,"HDFC ERGO",'Raw Data'!AC:AC,9)</f>
        <v>56</v>
      </c>
      <c r="K162" s="12">
        <f>COUNTIFS('Raw Data'!I:I,"HDFC ERGO",'Raw Data'!AC:AC,10)</f>
        <v>42</v>
      </c>
      <c r="L162" s="14">
        <f t="shared" si="179"/>
        <v>12.213740458015266</v>
      </c>
      <c r="M162" s="14">
        <f t="shared" si="180"/>
        <v>12.977099236641221</v>
      </c>
      <c r="N162" s="14">
        <f t="shared" si="181"/>
        <v>74.809160305343511</v>
      </c>
      <c r="O162" s="15">
        <f t="shared" si="182"/>
        <v>62.595419847328245</v>
      </c>
      <c r="P162" s="12">
        <f t="shared" si="183"/>
        <v>131</v>
      </c>
      <c r="Q162" s="14">
        <f t="shared" si="184"/>
        <v>100</v>
      </c>
      <c r="R162" s="19">
        <v>55</v>
      </c>
    </row>
    <row r="163" spans="1:61" x14ac:dyDescent="0.35">
      <c r="A163" s="8" t="s">
        <v>197</v>
      </c>
      <c r="B163" s="12">
        <f>COUNTIFS('Raw Data'!I:I,"ICICI LOMBARD",'Raw Data'!AC:AC,1)</f>
        <v>0</v>
      </c>
      <c r="C163" s="12">
        <f>COUNTIFS('Raw Data'!I:I,"ICICI LOMBARD",'Raw Data'!AC:AC,2)</f>
        <v>0</v>
      </c>
      <c r="D163" s="12">
        <f>COUNTIFS('Raw Data'!I:I,"ICICI LOMBARD",'Raw Data'!AC:AC,3)</f>
        <v>3</v>
      </c>
      <c r="E163" s="12">
        <f>COUNTIFS('Raw Data'!I:I,"ICICI LOMBARD",'Raw Data'!AC:AC,4)</f>
        <v>3</v>
      </c>
      <c r="F163" s="12">
        <f>COUNTIFS('Raw Data'!I:I,"ICICI LOMBARD",'Raw Data'!AC:AC,5)</f>
        <v>3</v>
      </c>
      <c r="G163" s="12">
        <f>COUNTIFS('Raw Data'!I:I,"ICICI LOMBARD",'Raw Data'!AC:AC,6)</f>
        <v>6</v>
      </c>
      <c r="H163" s="12">
        <f>COUNTIFS('Raw Data'!I:I,"ICICI LOMBARD",'Raw Data'!AC:AC,7)</f>
        <v>11</v>
      </c>
      <c r="I163" s="12">
        <f>COUNTIFS('Raw Data'!I:I,"ICICI LOMBARD",'Raw Data'!AC:AC,8)</f>
        <v>31</v>
      </c>
      <c r="J163" s="12">
        <f>COUNTIFS('Raw Data'!I:I,"ICICI LOMBARD",'Raw Data'!AC:AC,9)</f>
        <v>39</v>
      </c>
      <c r="K163" s="12">
        <f>COUNTIFS('Raw Data'!I:I,"ICICI LOMBARD",'Raw Data'!AC:AC,10)</f>
        <v>45</v>
      </c>
      <c r="L163" s="14">
        <f t="shared" si="179"/>
        <v>10.638297872340425</v>
      </c>
      <c r="M163" s="14">
        <f t="shared" si="180"/>
        <v>29.787234042553191</v>
      </c>
      <c r="N163" s="14">
        <f t="shared" si="181"/>
        <v>59.574468085106382</v>
      </c>
      <c r="O163" s="15">
        <f t="shared" si="182"/>
        <v>48.936170212765958</v>
      </c>
      <c r="P163" s="12">
        <f t="shared" si="183"/>
        <v>141</v>
      </c>
      <c r="Q163" s="14">
        <f t="shared" si="184"/>
        <v>100</v>
      </c>
      <c r="R163" s="19">
        <v>43</v>
      </c>
    </row>
    <row r="164" spans="1:61" x14ac:dyDescent="0.35">
      <c r="A164" s="8" t="s">
        <v>199</v>
      </c>
      <c r="B164" s="12">
        <f>COUNTIFS('Raw Data'!I:I,"NEW INDIA ASSURANCE",'Raw Data'!AC:AC,1)</f>
        <v>0</v>
      </c>
      <c r="C164" s="12">
        <f>COUNTIFS('Raw Data'!I:I,"NEW INDIA ASSURANCE",'Raw Data'!AC:AC,2)</f>
        <v>1</v>
      </c>
      <c r="D164" s="12">
        <f>COUNTIFS('Raw Data'!I:I,"NEW INDIA ASSURANCE",'Raw Data'!AC:AC,3)</f>
        <v>4</v>
      </c>
      <c r="E164" s="12">
        <f>COUNTIFS('Raw Data'!I:I,"NEW INDIA ASSURANCE",'Raw Data'!AC:AC,4)</f>
        <v>7</v>
      </c>
      <c r="F164" s="12">
        <f>COUNTIFS('Raw Data'!I:I,"NEW INDIA ASSURANCE",'Raw Data'!AC:AC,5)</f>
        <v>7</v>
      </c>
      <c r="G164" s="12">
        <f>COUNTIFS('Raw Data'!I:I,"NEW INDIA ASSURANCE",'Raw Data'!AC:AC,6)</f>
        <v>8</v>
      </c>
      <c r="H164" s="12">
        <f>COUNTIFS('Raw Data'!I:I,"NEW INDIA ASSURANCE",'Raw Data'!AC:AC,7)</f>
        <v>5</v>
      </c>
      <c r="I164" s="12">
        <f>COUNTIFS('Raw Data'!I:I,"NEW INDIA ASSURANCE",'Raw Data'!AC:AC,8)</f>
        <v>24</v>
      </c>
      <c r="J164" s="12">
        <f>COUNTIFS('Raw Data'!I:I,"NEW INDIA ASSURANCE",'Raw Data'!AC:AC,9)</f>
        <v>51</v>
      </c>
      <c r="K164" s="12">
        <f>COUNTIFS('Raw Data'!I:I,"NEW INDIA ASSURANCE",'Raw Data'!AC:AC,10)</f>
        <v>35</v>
      </c>
      <c r="L164" s="14">
        <f t="shared" si="179"/>
        <v>19.014084507042252</v>
      </c>
      <c r="M164" s="14">
        <f t="shared" si="180"/>
        <v>20.422535211267608</v>
      </c>
      <c r="N164" s="14">
        <f t="shared" si="181"/>
        <v>60.563380281690137</v>
      </c>
      <c r="O164" s="15">
        <f t="shared" si="182"/>
        <v>41.549295774647888</v>
      </c>
      <c r="P164" s="12">
        <f t="shared" si="183"/>
        <v>142</v>
      </c>
      <c r="Q164" s="14">
        <f t="shared" si="184"/>
        <v>100</v>
      </c>
      <c r="R164" s="19">
        <v>36</v>
      </c>
    </row>
    <row r="165" spans="1:61" x14ac:dyDescent="0.35">
      <c r="A165" s="8" t="s">
        <v>209</v>
      </c>
      <c r="B165" s="12">
        <f>COUNTIFS('Raw Data'!I:I,"NIVA BUPA",'Raw Data'!AC:AC,1)</f>
        <v>0</v>
      </c>
      <c r="C165" s="12">
        <f>COUNTIFS('Raw Data'!I:I,"NIVA BUPA",'Raw Data'!AC:AC,2)</f>
        <v>0</v>
      </c>
      <c r="D165" s="12">
        <f>COUNTIFS('Raw Data'!I:I,"NIVA BUPA",'Raw Data'!AC:AC,3)</f>
        <v>4</v>
      </c>
      <c r="E165" s="12">
        <f>COUNTIFS('Raw Data'!I:I,"NIVA BUPA",'Raw Data'!AC:AC,4)</f>
        <v>9</v>
      </c>
      <c r="F165" s="12">
        <f>COUNTIFS('Raw Data'!I:I,"NIVA BUPA",'Raw Data'!AC:AC,5)</f>
        <v>11</v>
      </c>
      <c r="G165" s="12">
        <f>COUNTIFS('Raw Data'!I:I,"NIVA BUPA",'Raw Data'!AC:AC,6)</f>
        <v>11</v>
      </c>
      <c r="H165" s="12">
        <f>COUNTIFS('Raw Data'!I:I,"NIVA BUPA",'Raw Data'!AC:AC,7)</f>
        <v>8</v>
      </c>
      <c r="I165" s="12">
        <f>COUNTIFS('Raw Data'!I:I,"NIVA BUPA",'Raw Data'!AC:AC,8)</f>
        <v>31</v>
      </c>
      <c r="J165" s="12">
        <f>COUNTIFS('Raw Data'!I:I,"NIVA BUPA",'Raw Data'!AC:AC,9)</f>
        <v>49</v>
      </c>
      <c r="K165" s="12">
        <f>COUNTIFS('Raw Data'!I:I,"NIVA BUPA",'Raw Data'!AC:AC,10)</f>
        <v>39</v>
      </c>
      <c r="L165" s="14">
        <f t="shared" si="179"/>
        <v>21.604938271604937</v>
      </c>
      <c r="M165" s="14">
        <f t="shared" si="180"/>
        <v>24.074074074074073</v>
      </c>
      <c r="N165" s="14">
        <f t="shared" si="181"/>
        <v>54.320987654320987</v>
      </c>
      <c r="O165" s="15">
        <f t="shared" si="182"/>
        <v>32.716049382716051</v>
      </c>
      <c r="P165" s="12">
        <f t="shared" si="183"/>
        <v>162</v>
      </c>
      <c r="Q165" s="14">
        <f t="shared" si="184"/>
        <v>100</v>
      </c>
      <c r="R165" s="19">
        <v>35</v>
      </c>
    </row>
    <row r="166" spans="1:61" x14ac:dyDescent="0.35">
      <c r="A166" s="8" t="s">
        <v>205</v>
      </c>
      <c r="B166" s="12">
        <f>COUNTIFS('Raw Data'!I:I,"STAR HEALTH",'Raw Data'!AC:AC,1)</f>
        <v>0</v>
      </c>
      <c r="C166" s="12">
        <f>COUNTIFS('Raw Data'!I:I,"STAR HEALTH",'Raw Data'!AC:AC,2)</f>
        <v>1</v>
      </c>
      <c r="D166" s="12">
        <f>COUNTIFS('Raw Data'!I:I,"STAR HEALTH",'Raw Data'!AC:AC,3)</f>
        <v>2</v>
      </c>
      <c r="E166" s="12">
        <f>COUNTIFS('Raw Data'!I:I,"STAR HEALTH",'Raw Data'!AC:AC,4)</f>
        <v>4</v>
      </c>
      <c r="F166" s="12">
        <f>COUNTIFS('Raw Data'!I:I,"STAR HEALTH",'Raw Data'!AC:AC,5)</f>
        <v>6</v>
      </c>
      <c r="G166" s="12">
        <f>COUNTIFS('Raw Data'!I:I,"STAR HEALTH",'Raw Data'!AC:AC,6)</f>
        <v>7</v>
      </c>
      <c r="H166" s="12">
        <f>COUNTIFS('Raw Data'!I:I,"STAR HEALTH",'Raw Data'!AC:AC,7)</f>
        <v>2</v>
      </c>
      <c r="I166" s="12">
        <f>COUNTIFS('Raw Data'!I:I,"STAR HEALTH",'Raw Data'!AC:AC,8)</f>
        <v>12</v>
      </c>
      <c r="J166" s="12">
        <f>COUNTIFS('Raw Data'!I:I,"STAR HEALTH",'Raw Data'!AC:AC,9)</f>
        <v>72</v>
      </c>
      <c r="K166" s="12">
        <f>COUNTIFS('Raw Data'!I:I,"STAR HEALTH",'Raw Data'!AC:AC,10)</f>
        <v>35</v>
      </c>
      <c r="L166" s="14">
        <f t="shared" si="179"/>
        <v>14.184397163120568</v>
      </c>
      <c r="M166" s="14">
        <f t="shared" si="180"/>
        <v>9.9290780141843982</v>
      </c>
      <c r="N166" s="14">
        <f t="shared" si="181"/>
        <v>75.886524822695037</v>
      </c>
      <c r="O166" s="15">
        <f t="shared" si="182"/>
        <v>61.702127659574472</v>
      </c>
      <c r="P166" s="12">
        <f t="shared" si="183"/>
        <v>141</v>
      </c>
      <c r="Q166" s="14">
        <f t="shared" si="184"/>
        <v>100</v>
      </c>
      <c r="R166" s="19">
        <v>57</v>
      </c>
    </row>
    <row r="168" spans="1:61" x14ac:dyDescent="0.35">
      <c r="A168" s="8"/>
      <c r="B168" s="26" t="s">
        <v>76</v>
      </c>
      <c r="C168" s="26"/>
      <c r="D168" s="26"/>
      <c r="E168" s="26"/>
      <c r="F168" s="26"/>
      <c r="G168" s="26" t="s">
        <v>77</v>
      </c>
      <c r="H168" s="26"/>
      <c r="I168" s="26"/>
      <c r="J168" s="26"/>
      <c r="K168" s="26"/>
      <c r="L168" s="26" t="s">
        <v>79</v>
      </c>
      <c r="M168" s="26"/>
      <c r="N168" s="26"/>
      <c r="O168" s="26"/>
      <c r="P168" s="26"/>
      <c r="Q168" s="26" t="s">
        <v>86</v>
      </c>
      <c r="R168" s="26"/>
      <c r="S168" s="26"/>
      <c r="T168" s="26"/>
      <c r="U168" s="26"/>
      <c r="V168" s="26" t="s">
        <v>80</v>
      </c>
      <c r="W168" s="26"/>
      <c r="X168" s="26"/>
      <c r="Y168" s="26"/>
      <c r="Z168" s="26"/>
      <c r="AA168" s="26" t="s">
        <v>83</v>
      </c>
      <c r="AB168" s="26"/>
      <c r="AC168" s="26"/>
      <c r="AD168" s="26"/>
      <c r="AE168" s="26"/>
      <c r="AF168" s="26" t="s">
        <v>84</v>
      </c>
      <c r="AG168" s="26"/>
      <c r="AH168" s="26"/>
      <c r="AI168" s="26"/>
      <c r="AJ168" s="26"/>
      <c r="AK168" s="26" t="s">
        <v>82</v>
      </c>
      <c r="AL168" s="26"/>
      <c r="AM168" s="26"/>
      <c r="AN168" s="26"/>
      <c r="AO168" s="26"/>
      <c r="AP168" s="26" t="s">
        <v>78</v>
      </c>
      <c r="AQ168" s="26"/>
      <c r="AR168" s="26"/>
      <c r="AS168" s="26"/>
      <c r="AT168" s="26"/>
      <c r="AU168" s="26" t="s">
        <v>85</v>
      </c>
      <c r="AV168" s="26"/>
      <c r="AW168" s="26"/>
      <c r="AX168" s="26"/>
      <c r="AY168" s="26"/>
      <c r="AZ168" s="26" t="s">
        <v>81</v>
      </c>
      <c r="BA168" s="26"/>
      <c r="BB168" s="26"/>
      <c r="BC168" s="26"/>
      <c r="BD168" s="26"/>
      <c r="BE168" s="26" t="s">
        <v>75</v>
      </c>
      <c r="BF168" s="26"/>
      <c r="BG168" s="26"/>
      <c r="BH168" s="26"/>
      <c r="BI168" s="26"/>
    </row>
    <row r="169" spans="1:61" x14ac:dyDescent="0.35">
      <c r="B169" s="13" t="s">
        <v>210</v>
      </c>
      <c r="C169" s="13" t="s">
        <v>225</v>
      </c>
      <c r="D169" s="13" t="s">
        <v>226</v>
      </c>
      <c r="E169" s="13" t="s">
        <v>227</v>
      </c>
      <c r="F169" s="13" t="s">
        <v>213</v>
      </c>
      <c r="G169" s="13" t="s">
        <v>210</v>
      </c>
      <c r="H169" s="13" t="s">
        <v>225</v>
      </c>
      <c r="I169" s="13" t="s">
        <v>226</v>
      </c>
      <c r="J169" s="13" t="s">
        <v>227</v>
      </c>
      <c r="K169" s="13" t="s">
        <v>213</v>
      </c>
      <c r="L169" s="13" t="s">
        <v>210</v>
      </c>
      <c r="M169" s="13" t="s">
        <v>225</v>
      </c>
      <c r="N169" s="13" t="s">
        <v>226</v>
      </c>
      <c r="O169" s="13" t="s">
        <v>227</v>
      </c>
      <c r="P169" s="13" t="s">
        <v>213</v>
      </c>
      <c r="Q169" s="13" t="s">
        <v>210</v>
      </c>
      <c r="R169" s="13" t="s">
        <v>225</v>
      </c>
      <c r="S169" s="13" t="s">
        <v>226</v>
      </c>
      <c r="T169" s="13" t="s">
        <v>227</v>
      </c>
      <c r="U169" s="13" t="s">
        <v>213</v>
      </c>
      <c r="V169" s="13" t="s">
        <v>210</v>
      </c>
      <c r="W169" s="13" t="s">
        <v>225</v>
      </c>
      <c r="X169" s="13" t="s">
        <v>226</v>
      </c>
      <c r="Y169" s="13" t="s">
        <v>227</v>
      </c>
      <c r="Z169" s="13" t="s">
        <v>213</v>
      </c>
      <c r="AA169" s="13" t="s">
        <v>210</v>
      </c>
      <c r="AB169" s="13" t="s">
        <v>225</v>
      </c>
      <c r="AC169" s="13" t="s">
        <v>226</v>
      </c>
      <c r="AD169" s="13" t="s">
        <v>227</v>
      </c>
      <c r="AE169" s="13" t="s">
        <v>213</v>
      </c>
      <c r="AF169" s="13" t="s">
        <v>210</v>
      </c>
      <c r="AG169" s="13" t="s">
        <v>225</v>
      </c>
      <c r="AH169" s="13" t="s">
        <v>226</v>
      </c>
      <c r="AI169" s="13" t="s">
        <v>227</v>
      </c>
      <c r="AJ169" s="13" t="s">
        <v>213</v>
      </c>
      <c r="AK169" s="13" t="s">
        <v>210</v>
      </c>
      <c r="AL169" s="13" t="s">
        <v>225</v>
      </c>
      <c r="AM169" s="13" t="s">
        <v>226</v>
      </c>
      <c r="AN169" s="13" t="s">
        <v>227</v>
      </c>
      <c r="AO169" s="13" t="s">
        <v>213</v>
      </c>
      <c r="AP169" s="13" t="s">
        <v>210</v>
      </c>
      <c r="AQ169" s="13" t="s">
        <v>225</v>
      </c>
      <c r="AR169" s="13" t="s">
        <v>226</v>
      </c>
      <c r="AS169" s="13" t="s">
        <v>227</v>
      </c>
      <c r="AT169" s="13" t="s">
        <v>213</v>
      </c>
      <c r="AU169" s="13" t="s">
        <v>210</v>
      </c>
      <c r="AV169" s="13" t="s">
        <v>225</v>
      </c>
      <c r="AW169" s="13" t="s">
        <v>226</v>
      </c>
      <c r="AX169" s="13" t="s">
        <v>227</v>
      </c>
      <c r="AY169" s="13" t="s">
        <v>213</v>
      </c>
      <c r="AZ169" s="13" t="s">
        <v>210</v>
      </c>
      <c r="BA169" s="13" t="s">
        <v>225</v>
      </c>
      <c r="BB169" s="13" t="s">
        <v>226</v>
      </c>
      <c r="BC169" s="13" t="s">
        <v>227</v>
      </c>
      <c r="BD169" s="13" t="s">
        <v>213</v>
      </c>
      <c r="BE169" s="13" t="s">
        <v>210</v>
      </c>
      <c r="BF169" s="13" t="s">
        <v>225</v>
      </c>
      <c r="BG169" s="13" t="s">
        <v>226</v>
      </c>
      <c r="BH169" s="13" t="s">
        <v>227</v>
      </c>
      <c r="BI169" s="13" t="s">
        <v>213</v>
      </c>
    </row>
    <row r="170" spans="1:61" x14ac:dyDescent="0.35">
      <c r="A170" s="8" t="s">
        <v>206</v>
      </c>
      <c r="B170" s="12">
        <f>COUNTIFS('Raw Data'!I:I,"ADITYA BIRLA HEALTH",'Raw Data'!E:E,"AHMEDABAD",'Raw Data'!AC:AC,1)+COUNTIFS('Raw Data'!I:I,"ADITYA BIRLA HEALTH",'Raw Data'!E:E,"AHMEDABAD",'Raw Data'!AC:AC,2)+COUNTIFS('Raw Data'!I:I,"ADITYA BIRLA HEALTH",'Raw Data'!E:E,"AHMEDABAD",'Raw Data'!AC:AC,3)+COUNTIFS('Raw Data'!I:I,"ADITYA BIRLA HEALTH",'Raw Data'!E:E,"AHMEDABAD",'Raw Data'!AC:AC,4)+COUNTIFS('Raw Data'!I:I,"ADITYA BIRLA HEALTH",'Raw Data'!E:E,"AHMEDABAD",'Raw Data'!AC:AC,5)+COUNTIFS('Raw Data'!I:I,"ADITYA BIRLA HEALTH",'Raw Data'!E:E,"AHMEDABAD",'Raw Data'!AC:AC,6)</f>
        <v>0</v>
      </c>
      <c r="C170" s="12">
        <f>COUNTIFS('Raw Data'!I:I,"ADITYA BIRLA HEALTH",'Raw Data'!E:E,"AHMEDABAD",'Raw Data'!AC:AC,7)+COUNTIFS('Raw Data'!I:I,"ADITYA BIRLA HEALTH",'Raw Data'!E:E,"AHMEDABAD",'Raw Data'!AC:AC,8)</f>
        <v>5</v>
      </c>
      <c r="D170" s="12">
        <f>COUNTIFS('Raw Data'!I:I,"ADITYA BIRLA HEALTH",'Raw Data'!E:E,"AHMEDABAD",'Raw Data'!AC:AC,9)+COUNTIFS('Raw Data'!I:I,"ADITYA BIRLA HEALTH",'Raw Data'!E:E,"AHMEDABAD",'Raw Data'!AC:AC,10)</f>
        <v>3</v>
      </c>
      <c r="E170" s="12">
        <f t="shared" ref="E170:E177" si="185">SUM(B170:D170)</f>
        <v>8</v>
      </c>
      <c r="F170" s="14">
        <f t="shared" ref="F170:F177" si="186">(D170-B170)/E170*100</f>
        <v>37.5</v>
      </c>
      <c r="G170" s="12">
        <f>COUNTIFS('Raw Data'!I:I,"ADITYA BIRLA HEALTH",'Raw Data'!E:E,"BANGALORE",'Raw Data'!AC:AC,1)+COUNTIFS('Raw Data'!I:I,"ADITYA BIRLA HEALTH",'Raw Data'!E:E,"BANGALORE",'Raw Data'!AC:AC,2)+COUNTIFS('Raw Data'!I:I,"ADITYA BIRLA HEALTH",'Raw Data'!E:E,"BANGALORE",'Raw Data'!AC:AC,3)+COUNTIFS('Raw Data'!I:I,"ADITYA BIRLA HEALTH",'Raw Data'!E:E,"BANGALORE",'Raw Data'!AC:AC,4)+COUNTIFS('Raw Data'!I:I,"ADITYA BIRLA HEALTH",'Raw Data'!E:E,"BANGALORE",'Raw Data'!AC:AC,5)+COUNTIFS('Raw Data'!I:I,"ADITYA BIRLA HEALTH",'Raw Data'!E:E,"BANGALORE",'Raw Data'!AC:AC,6)</f>
        <v>1</v>
      </c>
      <c r="H170" s="12">
        <f>COUNTIFS('Raw Data'!I:I,"ADITYA BIRLA HEALTH",'Raw Data'!E:E,"BANGALORE",'Raw Data'!AC:AC,7)+COUNTIFS('Raw Data'!I:I,"ADITYA BIRLA HEALTH",'Raw Data'!E:E,"BANGALORE",'Raw Data'!AC:AC,8)</f>
        <v>3</v>
      </c>
      <c r="I170" s="12">
        <f>COUNTIFS('Raw Data'!I:I,"ADITYA BIRLA HEALTH",'Raw Data'!E:E,"BANGALORE",'Raw Data'!AC:AC,9)+COUNTIFS('Raw Data'!I:I,"ADITYA BIRLA HEALTH",'Raw Data'!E:E,"BANGALORE",'Raw Data'!AC:AC,10)</f>
        <v>8</v>
      </c>
      <c r="J170" s="12">
        <f t="shared" ref="J170:J177" si="187">SUM(G170:I170)</f>
        <v>12</v>
      </c>
      <c r="K170" s="14">
        <f t="shared" ref="K170:K177" si="188">(I170-G170)/J170*100</f>
        <v>58.333333333333336</v>
      </c>
      <c r="L170" s="12">
        <f>COUNTIFS('Raw Data'!I:I,"ADITYA BIRLA HEALTH",'Raw Data'!E:E,"CHENNAI",'Raw Data'!AC:AC,1)+COUNTIFS('Raw Data'!I:I,"ADITYA BIRLA HEALTH",'Raw Data'!E:E,"CHENNAI",'Raw Data'!AC:AC,2)+COUNTIFS('Raw Data'!I:I,"ADITYA BIRLA HEALTH",'Raw Data'!E:E,"CHENNAI",'Raw Data'!AC:AC,3)+COUNTIFS('Raw Data'!I:I,"ADITYA BIRLA HEALTH",'Raw Data'!E:E,"CHENNAI",'Raw Data'!AC:AC,4)+COUNTIFS('Raw Data'!I:I,"ADITYA BIRLA HEALTH",'Raw Data'!E:E,"CHENNAI",'Raw Data'!AC:AC,5)+COUNTIFS('Raw Data'!I:I,"ADITYA BIRLA HEALTH",'Raw Data'!E:E,"CHENNAI",'Raw Data'!AC:AC,6)</f>
        <v>4</v>
      </c>
      <c r="M170" s="12">
        <f>COUNTIFS('Raw Data'!I:I,"ADITYA BIRLA HEALTH",'Raw Data'!E:E,"CHENNAI",'Raw Data'!AC:AC,7)+COUNTIFS('Raw Data'!I:I,"ADITYA BIRLA HEALTH",'Raw Data'!E:E,"CHENNAI",'Raw Data'!AC:AC,8)</f>
        <v>2</v>
      </c>
      <c r="N170" s="12">
        <f>COUNTIFS('Raw Data'!I:I,"ADITYA BIRLA HEALTH",'Raw Data'!E:E,"CHENNAI",'Raw Data'!AC:AC,9)+COUNTIFS('Raw Data'!I:I,"ADITYA BIRLA HEALTH",'Raw Data'!E:E,"CHENNAI",'Raw Data'!AC:AC,10)</f>
        <v>8</v>
      </c>
      <c r="O170" s="18">
        <f t="shared" ref="O170:O177" si="189">SUM(L170:N170)</f>
        <v>14</v>
      </c>
      <c r="P170" s="14">
        <f t="shared" ref="P170:P177" si="190">(N170-L170)/O170*100</f>
        <v>28.571428571428569</v>
      </c>
      <c r="Q170" s="12">
        <f>COUNTIFS('Raw Data'!I:I,"ADITYA BIRLA HEALTH",'Raw Data'!E:E,"DELHI",'Raw Data'!AC:AC,1)+COUNTIFS('Raw Data'!I:I,"ADITYA BIRLA HEALTH",'Raw Data'!E:E,"DELHI",'Raw Data'!AC:AC,2)+COUNTIFS('Raw Data'!I:I,"ADITYA BIRLA HEALTH",'Raw Data'!E:E,"DELHI",'Raw Data'!AC:AC,3)+COUNTIFS('Raw Data'!I:I,"ADITYA BIRLA HEALTH",'Raw Data'!E:E,"DELHI",'Raw Data'!AC:AC,4)+COUNTIFS('Raw Data'!I:I,"ADITYA BIRLA HEALTH",'Raw Data'!E:E,"DELHI",'Raw Data'!AC:AC,5)+COUNTIFS('Raw Data'!I:I,"ADITYA BIRLA HEALTH",'Raw Data'!E:E,"DELHI",'Raw Data'!AC:AC,6)</f>
        <v>1</v>
      </c>
      <c r="R170" s="12">
        <f>COUNTIFS('Raw Data'!I:I,"ADITYA BIRLA HEALTH",'Raw Data'!E:E,"DELHI",'Raw Data'!AC:AC,7)+COUNTIFS('Raw Data'!I:I,"ADITYA BIRLA HEALTH",'Raw Data'!E:E,"DELHI",'Raw Data'!AC:AC,8)</f>
        <v>3</v>
      </c>
      <c r="S170" s="12">
        <f>COUNTIFS('Raw Data'!I:I,"ADITYA BIRLA HEALTH",'Raw Data'!E:E,"DELHI",'Raw Data'!AC:AC,9)+COUNTIFS('Raw Data'!I:I,"ADITYA BIRLA HEALTH",'Raw Data'!E:E,"DELHI",'Raw Data'!AC:AC,10)</f>
        <v>7</v>
      </c>
      <c r="T170" s="12">
        <f t="shared" ref="T170:T177" si="191">SUM(Q170:S170)</f>
        <v>11</v>
      </c>
      <c r="U170" s="14">
        <f t="shared" ref="U170:U177" si="192">(S170-Q170)/T170*100</f>
        <v>54.54545454545454</v>
      </c>
      <c r="V170" s="12">
        <f>COUNTIFS('Raw Data'!I:I,"ADITYA BIRLA HEALTH",'Raw Data'!E:E,"HYDERABAD",'Raw Data'!AC:AC,1)+COUNTIFS('Raw Data'!I:I,"ADITYA BIRLA HEALTH",'Raw Data'!E:E,"HYDERABAD",'Raw Data'!AC:AC,2)+COUNTIFS('Raw Data'!I:I,"ADITYA BIRLA HEALTH",'Raw Data'!E:E,"HYDERABAD",'Raw Data'!AC:AC,3)+COUNTIFS('Raw Data'!I:I,"ADITYA BIRLA HEALTH",'Raw Data'!E:E,"HYDERABAD",'Raw Data'!AC:AC,4)+COUNTIFS('Raw Data'!I:I,"ADITYA BIRLA HEALTH",'Raw Data'!E:E,"HYDERABAD",'Raw Data'!AC:AC,5)+COUNTIFS('Raw Data'!I:I,"ADITYA BIRLA HEALTH",'Raw Data'!E:E,"HYDERABAD",'Raw Data'!AC:AC,6)</f>
        <v>4</v>
      </c>
      <c r="W170" s="12">
        <f>COUNTIFS('Raw Data'!I:I,"ADITYA BIRLA HEALTH",'Raw Data'!E:E,"HYDERABAD",'Raw Data'!AC:AC,7)+COUNTIFS('Raw Data'!I:I,"ADITYA BIRLA HEALTH",'Raw Data'!E:E,"HYDERABAD",'Raw Data'!AC:AC,8)</f>
        <v>3</v>
      </c>
      <c r="X170" s="12">
        <f>COUNTIFS('Raw Data'!I:I,"ADITYA BIRLA HEALTH",'Raw Data'!E:E,"HYDERABAD",'Raw Data'!AC:AC,9)+COUNTIFS('Raw Data'!I:I,"ADITYA BIRLA HEALTH",'Raw Data'!E:E,"HYDERABAD",'Raw Data'!AC:AC,10)</f>
        <v>6</v>
      </c>
      <c r="Y170" s="12">
        <f t="shared" ref="Y170:Y177" si="193">SUM(V170:X170)</f>
        <v>13</v>
      </c>
      <c r="Z170" s="14">
        <f t="shared" ref="Z170:Z177" si="194">(X170-V170)/Y170*100</f>
        <v>15.384615384615385</v>
      </c>
      <c r="AA170" s="12">
        <f>COUNTIFS('Raw Data'!I:I,"ADITYA BIRLA HEALTH",'Raw Data'!E:E,"INDORE",'Raw Data'!AC:AC,1)+COUNTIFS('Raw Data'!I:I,"ADITYA BIRLA HEALTH",'Raw Data'!E:E,"INDORE",'Raw Data'!AC:AC,2)+COUNTIFS('Raw Data'!I:I,"ADITYA BIRLA HEALTH",'Raw Data'!E:E,"INDORE",'Raw Data'!AC:AC,3)+COUNTIFS('Raw Data'!I:I,"ADITYA BIRLA HEALTH",'Raw Data'!E:E,"INDORE",'Raw Data'!AC:AC,4)+COUNTIFS('Raw Data'!I:I,"ADITYA BIRLA HEALTH",'Raw Data'!E:E,"INDORE",'Raw Data'!AC:AC,5)+COUNTIFS('Raw Data'!I:I,"ADITYA BIRLA HEALTH",'Raw Data'!E:E,"INDORE",'Raw Data'!AC:AC,6)</f>
        <v>3</v>
      </c>
      <c r="AB170" s="12">
        <f>COUNTIFS('Raw Data'!I:I,"ADITYA BIRLA HEALTH",'Raw Data'!E:E,"INDORE",'Raw Data'!AC:AC,7)+COUNTIFS('Raw Data'!I:I,"ADITYA BIRLA HEALTH",'Raw Data'!E:E,"INDORE",'Raw Data'!AC:AC,8)</f>
        <v>4</v>
      </c>
      <c r="AC170" s="12">
        <f>COUNTIFS('Raw Data'!I:I,"ADITYA BIRLA HEALTH",'Raw Data'!E:E,"INDORE",'Raw Data'!AC:AC,9)+COUNTIFS('Raw Data'!I:I,"ADITYA BIRLA HEALTH",'Raw Data'!E:E,"INDORE",'Raw Data'!AC:AC,10)</f>
        <v>9</v>
      </c>
      <c r="AD170" s="12">
        <f t="shared" ref="AD170:AD177" si="195">SUM(AA170:AC170)</f>
        <v>16</v>
      </c>
      <c r="AE170" s="14">
        <f t="shared" ref="AE170:AE177" si="196">(AC170-AA170)/AD170*100</f>
        <v>37.5</v>
      </c>
      <c r="AF170" s="12">
        <f>COUNTIFS('Raw Data'!I:I,"ADITYA BIRLA HEALTH",'Raw Data'!E:E,"JAIPUR",'Raw Data'!AC:AC,1)+COUNTIFS('Raw Data'!I:I,"ADITYA BIRLA HEALTH",'Raw Data'!E:E,"JAIPUR",'Raw Data'!AC:AC,2)+COUNTIFS('Raw Data'!I:I,"ADITYA BIRLA HEALTH",'Raw Data'!E:E,"JAIPUR",'Raw Data'!AC:AC,3)+COUNTIFS('Raw Data'!I:I,"ADITYA BIRLA HEALTH",'Raw Data'!E:E,"JAIPUR",'Raw Data'!AC:AC,4)+COUNTIFS('Raw Data'!I:I,"ADITYA BIRLA HEALTH",'Raw Data'!E:E,"JAIPUR",'Raw Data'!AC:AC,5)+COUNTIFS('Raw Data'!I:I,"ADITYA BIRLA HEALTH",'Raw Data'!E:E,"JAIPUR",'Raw Data'!AC:AC,6)</f>
        <v>1</v>
      </c>
      <c r="AG170" s="12">
        <f>COUNTIFS('Raw Data'!I:I,"ADITYA BIRLA HEALTH",'Raw Data'!E:E,"JAIPUR",'Raw Data'!AC:AC,7)+COUNTIFS('Raw Data'!I:I,"ADITYA BIRLA HEALTH",'Raw Data'!E:E,"JAIPUR",'Raw Data'!AC:AC,8)</f>
        <v>3</v>
      </c>
      <c r="AH170" s="12">
        <f>COUNTIFS('Raw Data'!I:I,"ADITYA BIRLA HEALTH",'Raw Data'!E:E,"JAIPUR",'Raw Data'!AC:AC,9)+COUNTIFS('Raw Data'!I:I,"ADITYA BIRLA HEALTH",'Raw Data'!E:E,"JAIPUR",'Raw Data'!AC:AC,10)</f>
        <v>6</v>
      </c>
      <c r="AI170" s="12">
        <f t="shared" ref="AI170:AI177" si="197">SUM(AF170:AH170)</f>
        <v>10</v>
      </c>
      <c r="AJ170" s="14">
        <f t="shared" ref="AJ170:AJ177" si="198">(AH170-AF170)/AI170*100</f>
        <v>50</v>
      </c>
      <c r="AK170" s="12">
        <f>COUNTIFS('Raw Data'!I:I,"ADITYA BIRLA HEALTH",'Raw Data'!E:E,"KANPUR",'Raw Data'!AC:AC,1)+COUNTIFS('Raw Data'!I:I,"ADITYA BIRLA HEALTH",'Raw Data'!E:E,"KANPUR",'Raw Data'!AC:AC,2)+COUNTIFS('Raw Data'!I:I,"ADITYA BIRLA HEALTH",'Raw Data'!E:E,"KANPUR",'Raw Data'!AC:AC,3)+COUNTIFS('Raw Data'!I:I,"ADITYA BIRLA HEALTH",'Raw Data'!E:E,"KANPUR",'Raw Data'!AC:AC,4)+COUNTIFS('Raw Data'!I:I,"ADITYA BIRLA HEALTH",'Raw Data'!E:E,"KANPUR",'Raw Data'!AC:AC,5)+COUNTIFS('Raw Data'!I:I,"ADITYA BIRLA HEALTH",'Raw Data'!E:E,"KANPUR",'Raw Data'!AC:AC,6)</f>
        <v>2</v>
      </c>
      <c r="AL170" s="12">
        <f>COUNTIFS('Raw Data'!I:I,"ADITYA BIRLA HEALTH",'Raw Data'!E:E,"KANPUR",'Raw Data'!AC:AC,7)+COUNTIFS('Raw Data'!I:I,"ADITYA BIRLA HEALTH",'Raw Data'!E:E,"KANPUR",'Raw Data'!AC:AC,8)</f>
        <v>5</v>
      </c>
      <c r="AM170" s="12">
        <f>COUNTIFS('Raw Data'!I:I,"ADITYA BIRLA HEALTH",'Raw Data'!E:E,"KANPUR",'Raw Data'!AC:AC,9)+COUNTIFS('Raw Data'!I:I,"ADITYA BIRLA HEALTH",'Raw Data'!E:E,"KANPUR",'Raw Data'!AC:AC,10)</f>
        <v>4</v>
      </c>
      <c r="AN170" s="12">
        <f t="shared" ref="AN170:AN177" si="199">SUM(AK170:AM170)</f>
        <v>11</v>
      </c>
      <c r="AO170" s="14">
        <f t="shared" ref="AO170:AO177" si="200">(AM170-AK170)/AN170*100</f>
        <v>18.181818181818183</v>
      </c>
      <c r="AP170" s="12">
        <f>COUNTIFS('Raw Data'!I:I,"ADITYA BIRLA HEALTH",'Raw Data'!E:E,"KOLKATA",'Raw Data'!AC:AC,1)+COUNTIFS('Raw Data'!I:I,"ADITYA BIRLA HEALTH",'Raw Data'!E:E,"KOLKATA",'Raw Data'!AC:AC,2)+COUNTIFS('Raw Data'!I:I,"ADITYA BIRLA HEALTH",'Raw Data'!E:E,"KOLKATA",'Raw Data'!AC:AC,3)+COUNTIFS('Raw Data'!I:I,"ADITYA BIRLA HEALTH",'Raw Data'!E:E,"KOLKATA",'Raw Data'!AC:AC,4)+COUNTIFS('Raw Data'!I:I,"ADITYA BIRLA HEALTH",'Raw Data'!E:E,"KOLKATA",'Raw Data'!AC:AC,5)+COUNTIFS('Raw Data'!I:I,"ADITYA BIRLA HEALTH",'Raw Data'!E:E,"KOLKATA",'Raw Data'!AC:AC,6)</f>
        <v>1</v>
      </c>
      <c r="AQ170" s="12">
        <f>COUNTIFS('Raw Data'!I:I,"ADITYA BIRLA HEALTH",'Raw Data'!E:E,"KOLKATA",'Raw Data'!AC:AC,7)+COUNTIFS('Raw Data'!I:I,"ADITYA BIRLA HEALTH",'Raw Data'!E:E,"KOLKATA",'Raw Data'!AC:AC,8)</f>
        <v>5</v>
      </c>
      <c r="AR170" s="12">
        <f>COUNTIFS('Raw Data'!I:I,"ADITYA BIRLA HEALTH",'Raw Data'!E:E,"KOLKATA",'Raw Data'!AC:AC,9)+COUNTIFS('Raw Data'!I:I,"ADITYA BIRLA HEALTH",'Raw Data'!E:E,"KOLKATA",'Raw Data'!AC:AC,10)</f>
        <v>5</v>
      </c>
      <c r="AS170" s="12">
        <f t="shared" ref="AS170:AS177" si="201">SUM(AP170:AR170)</f>
        <v>11</v>
      </c>
      <c r="AT170" s="14">
        <f t="shared" ref="AT170:AT177" si="202">(AR170-AP170)/AS170*100</f>
        <v>36.363636363636367</v>
      </c>
      <c r="AU170" s="12">
        <f>COUNTIFS('Raw Data'!I:I,"ADITYA BIRLA HEALTH",'Raw Data'!E:E,"LUDHIANA",'Raw Data'!AC:AC,1)+COUNTIFS('Raw Data'!I:I,"ADITYA BIRLA HEALTH",'Raw Data'!E:E,"LUDHIANA",'Raw Data'!AC:AC,2)+COUNTIFS('Raw Data'!I:I,"ADITYA BIRLA HEALTH",'Raw Data'!E:E,"LUDHIANA",'Raw Data'!AC:AC,3)+COUNTIFS('Raw Data'!I:I,"ADITYA BIRLA HEALTH",'Raw Data'!E:E,"LUDHIANA",'Raw Data'!AC:AC,4)+COUNTIFS('Raw Data'!I:I,"ADITYA BIRLA HEALTH",'Raw Data'!E:E,"LUDHIANA",'Raw Data'!AC:AC,5)+COUNTIFS('Raw Data'!I:I,"ADITYA BIRLA HEALTH",'Raw Data'!E:E,"LUDHIANA",'Raw Data'!AC:AC,6)</f>
        <v>1</v>
      </c>
      <c r="AV170" s="12">
        <f>COUNTIFS('Raw Data'!I:I,"ADITYA BIRLA HEALTH",'Raw Data'!E:E,"LUDHIANA",'Raw Data'!AC:AC,7)+COUNTIFS('Raw Data'!I:I,"ADITYA BIRLA HEALTH",'Raw Data'!E:E,"LUDHIANA",'Raw Data'!AC:AC,8)</f>
        <v>1</v>
      </c>
      <c r="AW170" s="12">
        <f>COUNTIFS('Raw Data'!I:I,"ADITYA BIRLA HEALTH",'Raw Data'!E:E,"LUDHIANA",'Raw Data'!AC:AC,9)+COUNTIFS('Raw Data'!I:I,"ADITYA BIRLA HEALTH",'Raw Data'!E:E,"LUDHIANA",'Raw Data'!AC:AC,10)</f>
        <v>2</v>
      </c>
      <c r="AX170" s="12">
        <f t="shared" ref="AX170:AX177" si="203">SUM(AU170:AW170)</f>
        <v>4</v>
      </c>
      <c r="AY170" s="14">
        <f t="shared" ref="AY170:AY177" si="204">(AW170-AU170)/AX170*100</f>
        <v>25</v>
      </c>
      <c r="AZ170" s="12">
        <f>COUNTIFS('Raw Data'!I:I,"ADITYA BIRLA HEALTH",'Raw Data'!E:E,"MUMBAI",'Raw Data'!AC:AC,1)+COUNTIFS('Raw Data'!I:I,"ADITYA BIRLA HEALTH",'Raw Data'!E:E,"MUMBAI",'Raw Data'!AC:AC,2)+COUNTIFS('Raw Data'!I:I,"ADITYA BIRLA HEALTH",'Raw Data'!E:E,"MUMBAI",'Raw Data'!AC:AC,3)+COUNTIFS('Raw Data'!I:I,"ADITYA BIRLA HEALTH",'Raw Data'!E:E,"MUMBAI",'Raw Data'!AC:AC,4)+COUNTIFS('Raw Data'!I:I,"ADITYA BIRLA HEALTH",'Raw Data'!E:E,"MUMBAI",'Raw Data'!AC:AC,5)+COUNTIFS('Raw Data'!I:I,"ADITYA BIRLA HEALTH",'Raw Data'!E:E,"MUMBAI",'Raw Data'!AC:AC,6)</f>
        <v>1</v>
      </c>
      <c r="BA170" s="12">
        <f>COUNTIFS('Raw Data'!I:I,"ADITYA BIRLA HEALTH",'Raw Data'!E:E,"MUMBAI",'Raw Data'!AC:AC,7)+COUNTIFS('Raw Data'!I:I,"ADITYA BIRLA HEALTH",'Raw Data'!E:E,"MUMBAI",'Raw Data'!AC:AC,8)</f>
        <v>5</v>
      </c>
      <c r="BB170" s="12">
        <f>COUNTIFS('Raw Data'!I:I,"ADITYA BIRLA HEALTH",'Raw Data'!E:E,"MUMBAI",'Raw Data'!AC:AC,9)+COUNTIFS('Raw Data'!I:I,"ADITYA BIRLA HEALTH",'Raw Data'!E:E,"MUMBAI",'Raw Data'!AC:AC,10)</f>
        <v>5</v>
      </c>
      <c r="BC170" s="12">
        <f t="shared" ref="BC170:BC177" si="205">SUM(AZ170:BB170)</f>
        <v>11</v>
      </c>
      <c r="BD170" s="14">
        <f t="shared" ref="BD170:BD177" si="206">(BB170-AZ170)/BC170*100</f>
        <v>36.363636363636367</v>
      </c>
      <c r="BE170" s="12">
        <f>COUNTIFS('Raw Data'!I:I,"ADITYA BIRLA HEALTH",'Raw Data'!E:E,"PUNE",'Raw Data'!AC:AC,1)+COUNTIFS('Raw Data'!I:I,"ADITYA BIRLA HEALTH",'Raw Data'!E:E,"PUNE",'Raw Data'!AC:AC,2)+COUNTIFS('Raw Data'!I:I,"ADITYA BIRLA HEALTH",'Raw Data'!E:E,"PUNE",'Raw Data'!AC:AC,3)+COUNTIFS('Raw Data'!I:I,"ADITYA BIRLA HEALTH",'Raw Data'!E:E,"PUNE",'Raw Data'!AC:AC,4)+COUNTIFS('Raw Data'!I:I,"ADITYA BIRLA HEALTH",'Raw Data'!E:E,"PUNE",'Raw Data'!AC:AC,5)+COUNTIFS('Raw Data'!I:I,"ADITYA BIRLA HEALTH",'Raw Data'!E:E,"PUNE",'Raw Data'!AC:AC,6)</f>
        <v>4</v>
      </c>
      <c r="BF170" s="12">
        <f>COUNTIFS('Raw Data'!I:I,"ADITYA BIRLA HEALTH",'Raw Data'!E:E,"PUNE",'Raw Data'!AC:AC,7)+COUNTIFS('Raw Data'!I:I,"ADITYA BIRLA HEALTH",'Raw Data'!E:E,"PUNE",'Raw Data'!AC:AC,8)</f>
        <v>1</v>
      </c>
      <c r="BG170" s="12">
        <f>COUNTIFS('Raw Data'!I:I,"ADITYA BIRLA HEALTH",'Raw Data'!E:E,"PUNE",'Raw Data'!AC:AC,9)+COUNTIFS('Raw Data'!I:I,"ADITYA BIRLA HEALTH",'Raw Data'!E:E,"PUNE",'Raw Data'!AC:AC,10)</f>
        <v>6</v>
      </c>
      <c r="BH170" s="12">
        <f t="shared" ref="BH170:BH177" si="207">SUM(BE170:BG170)</f>
        <v>11</v>
      </c>
      <c r="BI170" s="14">
        <f t="shared" ref="BI170:BI177" si="208">(BG170-BE170)/BH170*100</f>
        <v>18.181818181818183</v>
      </c>
    </row>
    <row r="171" spans="1:61" x14ac:dyDescent="0.35">
      <c r="A171" s="8" t="s">
        <v>203</v>
      </c>
      <c r="B171" s="12">
        <f>COUNTIFS('Raw Data'!I:I,"BAGIC",'Raw Data'!E:E,"AHMEDABAD",'Raw Data'!AC:AC,1)+COUNTIFS('Raw Data'!I:I,"BAGIC",'Raw Data'!E:E,"AHMEDABAD",'Raw Data'!AC:AC,2)+COUNTIFS('Raw Data'!I:I,"BAGIC",'Raw Data'!E:E,"AHMEDABAD",'Raw Data'!AC:AC,3)+COUNTIFS('Raw Data'!I:I,"BAGIC",'Raw Data'!E:E,"AHMEDABAD",'Raw Data'!AC:AC,4)+COUNTIFS('Raw Data'!I:I,"BAGIC",'Raw Data'!E:E,"AHMEDABAD",'Raw Data'!AC:AC,5)+COUNTIFS('Raw Data'!I:I,"BAGIC",'Raw Data'!E:E,"AHMEDABAD",'Raw Data'!AC:AC,6)</f>
        <v>1</v>
      </c>
      <c r="C171" s="12">
        <f>COUNTIFS('Raw Data'!I:I,"BAGIC",'Raw Data'!E:E,"AHMEDABAD",'Raw Data'!AC:AC,7)+COUNTIFS('Raw Data'!I:I,"BAGIC",'Raw Data'!E:E,"AHMEDABAD",'Raw Data'!AC:AC,8)</f>
        <v>1</v>
      </c>
      <c r="D171" s="12">
        <f>COUNTIFS('Raw Data'!I:I,"BAGIC",'Raw Data'!E:E,"AHMEDABAD",'Raw Data'!AC:AC,9)+COUNTIFS('Raw Data'!I:I,"BAGIC",'Raw Data'!E:E,"AHMEDABAD",'Raw Data'!AC:AC,10)</f>
        <v>11</v>
      </c>
      <c r="E171" s="12">
        <f t="shared" si="185"/>
        <v>13</v>
      </c>
      <c r="F171" s="14">
        <f t="shared" si="186"/>
        <v>76.923076923076934</v>
      </c>
      <c r="G171" s="12">
        <f>COUNTIFS('Raw Data'!I:I,"BAGIC",'Raw Data'!E:E,"BANGALORE",'Raw Data'!AC:AC,1)+COUNTIFS('Raw Data'!I:I,"BAGIC",'Raw Data'!E:E,"BANGALORE",'Raw Data'!AC:AC,2)+COUNTIFS('Raw Data'!I:I,"BAGIC",'Raw Data'!E:E,"BANGALORE",'Raw Data'!AC:AC,3)+COUNTIFS('Raw Data'!I:I,"BAGIC",'Raw Data'!E:E,"BANGALORE",'Raw Data'!AC:AC,4)+COUNTIFS('Raw Data'!I:I,"BAGIC",'Raw Data'!E:E,"BANGALORE",'Raw Data'!AC:AC,5)+COUNTIFS('Raw Data'!I:I,"BAGIC",'Raw Data'!E:E,"BANGALORE",'Raw Data'!AC:AC,6)</f>
        <v>0</v>
      </c>
      <c r="H171" s="12">
        <f>COUNTIFS('Raw Data'!I:I,"BAGIC",'Raw Data'!E:E,"BANGALORE",'Raw Data'!AC:AC,7)+COUNTIFS('Raw Data'!I:I,"BAGIC",'Raw Data'!E:E,"BANGALORE",'Raw Data'!AC:AC,8)</f>
        <v>2</v>
      </c>
      <c r="I171" s="12">
        <f>COUNTIFS('Raw Data'!I:I,"BAGIC",'Raw Data'!E:E,"BANGALORE",'Raw Data'!AC:AC,9)+COUNTIFS('Raw Data'!I:I,"BAGIC",'Raw Data'!E:E,"BANGALORE",'Raw Data'!AC:AC,10)</f>
        <v>9</v>
      </c>
      <c r="J171" s="12">
        <f t="shared" si="187"/>
        <v>11</v>
      </c>
      <c r="K171" s="14">
        <f t="shared" si="188"/>
        <v>81.818181818181827</v>
      </c>
      <c r="L171" s="12">
        <f>COUNTIFS('Raw Data'!I:I,"BAGIC",'Raw Data'!E:E,"CHENNAI",'Raw Data'!AC:AC,1)+COUNTIFS('Raw Data'!I:I,"BAGIC",'Raw Data'!E:E,"CHENNAI",'Raw Data'!AC:AC,2)+COUNTIFS('Raw Data'!I:I,"BAGIC",'Raw Data'!E:E,"CHENNAI",'Raw Data'!AC:AC,3)+COUNTIFS('Raw Data'!I:I,"BAGIC",'Raw Data'!E:E,"CHENNAI",'Raw Data'!AC:AC,4)+COUNTIFS('Raw Data'!I:I,"BAGIC",'Raw Data'!E:E,"CHENNAI",'Raw Data'!AC:AC,5)+COUNTIFS('Raw Data'!I:I,"BAGIC",'Raw Data'!E:E,"CHENNAI",'Raw Data'!AC:AC,6)</f>
        <v>3</v>
      </c>
      <c r="M171" s="12">
        <f>COUNTIFS('Raw Data'!I:I,"BAGIC",'Raw Data'!E:E,"CHENNAI",'Raw Data'!AC:AC,7)+COUNTIFS('Raw Data'!I:I,"BAGIC",'Raw Data'!E:E,"CHENNAI",'Raw Data'!AC:AC,8)</f>
        <v>2</v>
      </c>
      <c r="N171" s="12">
        <f>COUNTIFS('Raw Data'!I:I,"BAGIC",'Raw Data'!E:E,"CHENNAI",'Raw Data'!AC:AC,9)+COUNTIFS('Raw Data'!I:I,"BAGIC",'Raw Data'!E:E,"CHENNAI",'Raw Data'!AC:AC,10)</f>
        <v>14</v>
      </c>
      <c r="O171" s="18">
        <f t="shared" si="189"/>
        <v>19</v>
      </c>
      <c r="P171" s="14">
        <f t="shared" si="190"/>
        <v>57.894736842105267</v>
      </c>
      <c r="Q171" s="12">
        <f>COUNTIFS('Raw Data'!I:I,"BAGIC",'Raw Data'!E:E,"DELHI",'Raw Data'!AC:AC,1)+COUNTIFS('Raw Data'!I:I,"BAGIC",'Raw Data'!E:E,"DELHI",'Raw Data'!AC:AC,2)+COUNTIFS('Raw Data'!I:I,"BAGIC",'Raw Data'!E:E,"DELHI",'Raw Data'!AC:AC,3)+COUNTIFS('Raw Data'!I:I,"BAGIC",'Raw Data'!E:E,"DELHI",'Raw Data'!AC:AC,4)+COUNTIFS('Raw Data'!I:I,"BAGIC",'Raw Data'!E:E,"DELHI",'Raw Data'!AC:AC,5)+COUNTIFS('Raw Data'!I:I,"BAGIC",'Raw Data'!E:E,"DELHI",'Raw Data'!AC:AC,6)</f>
        <v>1</v>
      </c>
      <c r="R171" s="12">
        <f>COUNTIFS('Raw Data'!I:I,"BAGIC",'Raw Data'!E:E,"DELHI",'Raw Data'!AC:AC,7)+COUNTIFS('Raw Data'!I:I,"BAGIC",'Raw Data'!E:E,"DELHI",'Raw Data'!AC:AC,8)</f>
        <v>1</v>
      </c>
      <c r="S171" s="12">
        <f>COUNTIFS('Raw Data'!I:I,"BAGIC",'Raw Data'!E:E,"DELHI",'Raw Data'!AC:AC,9)+COUNTIFS('Raw Data'!I:I,"BAGIC",'Raw Data'!E:E,"DELHI",'Raw Data'!AC:AC,10)</f>
        <v>7</v>
      </c>
      <c r="T171" s="12">
        <f t="shared" si="191"/>
        <v>9</v>
      </c>
      <c r="U171" s="14">
        <f t="shared" si="192"/>
        <v>66.666666666666657</v>
      </c>
      <c r="V171" s="12">
        <f>COUNTIFS('Raw Data'!I:I,"BAGIC",'Raw Data'!E:E,"HYDERABAD",'Raw Data'!AC:AC,1)+COUNTIFS('Raw Data'!I:I,"BAGIC",'Raw Data'!E:E,"HYDERABAD",'Raw Data'!AC:AC,2)+COUNTIFS('Raw Data'!I:I,"BAGIC",'Raw Data'!E:E,"HYDERABAD",'Raw Data'!AC:AC,3)+COUNTIFS('Raw Data'!I:I,"BAGIC",'Raw Data'!E:E,"HYDERABAD",'Raw Data'!AC:AC,4)+COUNTIFS('Raw Data'!I:I,"BAGIC",'Raw Data'!E:E,"HYDERABAD",'Raw Data'!AC:AC,5)+COUNTIFS('Raw Data'!I:I,"BAGIC",'Raw Data'!E:E,"HYDERABAD",'Raw Data'!AC:AC,6)</f>
        <v>0</v>
      </c>
      <c r="W171" s="12">
        <f>COUNTIFS('Raw Data'!I:I,"BAGIC",'Raw Data'!E:E,"HYDERABAD",'Raw Data'!AC:AC,7)+COUNTIFS('Raw Data'!I:I,"BAGIC",'Raw Data'!E:E,"HYDERABAD",'Raw Data'!AC:AC,8)</f>
        <v>1</v>
      </c>
      <c r="X171" s="12">
        <f>COUNTIFS('Raw Data'!I:I,"BAGIC",'Raw Data'!E:E,"HYDERABAD",'Raw Data'!AC:AC,9)+COUNTIFS('Raw Data'!I:I,"BAGIC",'Raw Data'!E:E,"HYDERABAD",'Raw Data'!AC:AC,10)</f>
        <v>8</v>
      </c>
      <c r="Y171" s="12">
        <f t="shared" si="193"/>
        <v>9</v>
      </c>
      <c r="Z171" s="14">
        <f t="shared" si="194"/>
        <v>88.888888888888886</v>
      </c>
      <c r="AA171" s="12">
        <f>COUNTIFS('Raw Data'!I:I,"BAGIC",'Raw Data'!E:E,"INDORE",'Raw Data'!AC:AC,1)+COUNTIFS('Raw Data'!I:I,"BAGIC",'Raw Data'!E:E,"INDORE",'Raw Data'!AC:AC,2)+COUNTIFS('Raw Data'!I:I,"BAGIC",'Raw Data'!E:E,"INDORE",'Raw Data'!AC:AC,3)+COUNTIFS('Raw Data'!I:I,"BAGIC",'Raw Data'!E:E,"INDORE",'Raw Data'!AC:AC,4)+COUNTIFS('Raw Data'!I:I,"BAGIC",'Raw Data'!E:E,"INDORE",'Raw Data'!AC:AC,5)+COUNTIFS('Raw Data'!I:I,"BAGIC",'Raw Data'!E:E,"INDORE",'Raw Data'!AC:AC,6)</f>
        <v>1</v>
      </c>
      <c r="AB171" s="12">
        <f>COUNTIFS('Raw Data'!I:I,"BAGIC",'Raw Data'!E:E,"INDORE",'Raw Data'!AC:AC,7)+COUNTIFS('Raw Data'!I:I,"BAGIC",'Raw Data'!E:E,"INDORE",'Raw Data'!AC:AC,8)</f>
        <v>1</v>
      </c>
      <c r="AC171" s="12">
        <f>COUNTIFS('Raw Data'!I:I,"BAGIC",'Raw Data'!E:E,"INDORE",'Raw Data'!AC:AC,9)+COUNTIFS('Raw Data'!I:I,"BAGIC",'Raw Data'!E:E,"INDORE",'Raw Data'!AC:AC,10)</f>
        <v>8</v>
      </c>
      <c r="AD171" s="12">
        <f t="shared" si="195"/>
        <v>10</v>
      </c>
      <c r="AE171" s="14">
        <f t="shared" si="196"/>
        <v>70</v>
      </c>
      <c r="AF171" s="12">
        <f>COUNTIFS('Raw Data'!I:I,"BAGIC",'Raw Data'!E:E,"JAIPUR",'Raw Data'!AC:AC,1)+COUNTIFS('Raw Data'!I:I,"BAGIC",'Raw Data'!E:E,"JAIPUR",'Raw Data'!AC:AC,2)+COUNTIFS('Raw Data'!I:I,"BAGIC",'Raw Data'!E:E,"JAIPUR",'Raw Data'!AC:AC,3)+COUNTIFS('Raw Data'!I:I,"BAGIC",'Raw Data'!E:E,"JAIPUR",'Raw Data'!AC:AC,4)+COUNTIFS('Raw Data'!I:I,"BAGIC",'Raw Data'!E:E,"JAIPUR",'Raw Data'!AC:AC,5)+COUNTIFS('Raw Data'!I:I,"BAGIC",'Raw Data'!E:E,"JAIPUR",'Raw Data'!AC:AC,6)</f>
        <v>1</v>
      </c>
      <c r="AG171" s="12">
        <f>COUNTIFS('Raw Data'!I:I,"BAGIC",'Raw Data'!E:E,"JAIPUR",'Raw Data'!AC:AC,7)+COUNTIFS('Raw Data'!I:I,"BAGIC",'Raw Data'!E:E,"JAIPUR",'Raw Data'!AC:AC,8)</f>
        <v>1</v>
      </c>
      <c r="AH171" s="12">
        <f>COUNTIFS('Raw Data'!I:I,"BAGIC",'Raw Data'!E:E,"JAIPUR",'Raw Data'!AC:AC,9)+COUNTIFS('Raw Data'!I:I,"BAGIC",'Raw Data'!E:E,"JAIPUR",'Raw Data'!AC:AC,10)</f>
        <v>8</v>
      </c>
      <c r="AI171" s="12">
        <f t="shared" si="197"/>
        <v>10</v>
      </c>
      <c r="AJ171" s="14">
        <f t="shared" si="198"/>
        <v>70</v>
      </c>
      <c r="AK171" s="12">
        <f>COUNTIFS('Raw Data'!I:I,"BAGIC",'Raw Data'!E:E,"KANPUR",'Raw Data'!AC:AC,1)+COUNTIFS('Raw Data'!I:I,"BAGIC",'Raw Data'!E:E,"KANPUR",'Raw Data'!AC:AC,2)+COUNTIFS('Raw Data'!I:I,"BAGIC",'Raw Data'!E:E,"KANPUR",'Raw Data'!AC:AC,3)+COUNTIFS('Raw Data'!I:I,"BAGIC",'Raw Data'!E:E,"KANPUR",'Raw Data'!AC:AC,4)+COUNTIFS('Raw Data'!I:I,"BAGIC",'Raw Data'!E:E,"KANPUR",'Raw Data'!AC:AC,5)+COUNTIFS('Raw Data'!I:I,"BAGIC",'Raw Data'!E:E,"KANPUR",'Raw Data'!AC:AC,6)</f>
        <v>2</v>
      </c>
      <c r="AL171" s="12">
        <f>COUNTIFS('Raw Data'!I:I,"BAGIC",'Raw Data'!E:E,"KANPUR",'Raw Data'!AC:AC,7)+COUNTIFS('Raw Data'!I:I,"BAGIC",'Raw Data'!E:E,"KANPUR",'Raw Data'!AC:AC,8)</f>
        <v>2</v>
      </c>
      <c r="AM171" s="12">
        <f>COUNTIFS('Raw Data'!I:I,"BAGIC",'Raw Data'!E:E,"KANPUR",'Raw Data'!AC:AC,9)+COUNTIFS('Raw Data'!I:I,"BAGIC",'Raw Data'!E:E,"KANPUR",'Raw Data'!AC:AC,10)</f>
        <v>8</v>
      </c>
      <c r="AN171" s="12">
        <f t="shared" si="199"/>
        <v>12</v>
      </c>
      <c r="AO171" s="14">
        <f t="shared" si="200"/>
        <v>50</v>
      </c>
      <c r="AP171" s="12">
        <f>COUNTIFS('Raw Data'!I:I,"BAGIC",'Raw Data'!E:E,"KOLKATA",'Raw Data'!AC:AC,1)+COUNTIFS('Raw Data'!I:I,"BAGIC",'Raw Data'!E:E,"KOLKATA",'Raw Data'!AC:AC,2)+COUNTIFS('Raw Data'!I:I,"BAGIC",'Raw Data'!E:E,"KOLKATA",'Raw Data'!AC:AC,3)+COUNTIFS('Raw Data'!I:I,"BAGIC",'Raw Data'!E:E,"KOLKATA",'Raw Data'!AC:AC,4)+COUNTIFS('Raw Data'!I:I,"BAGIC",'Raw Data'!E:E,"KOLKATA",'Raw Data'!AC:AC,5)+COUNTIFS('Raw Data'!I:I,"BAGIC",'Raw Data'!E:E,"KOLKATA",'Raw Data'!AC:AC,6)</f>
        <v>1</v>
      </c>
      <c r="AQ171" s="12">
        <f>COUNTIFS('Raw Data'!I:I,"BAGIC",'Raw Data'!E:E,"KOLKATA",'Raw Data'!AC:AC,7)+COUNTIFS('Raw Data'!I:I,"BAGIC",'Raw Data'!E:E,"KOLKATA",'Raw Data'!AC:AC,8)</f>
        <v>1</v>
      </c>
      <c r="AR171" s="12">
        <f>COUNTIFS('Raw Data'!I:I,"BAGIC",'Raw Data'!E:E,"KOLKATA",'Raw Data'!AC:AC,9)+COUNTIFS('Raw Data'!I:I,"BAGIC",'Raw Data'!E:E,"KOLKATA",'Raw Data'!AC:AC,10)</f>
        <v>8</v>
      </c>
      <c r="AS171" s="12">
        <f t="shared" si="201"/>
        <v>10</v>
      </c>
      <c r="AT171" s="14">
        <f t="shared" si="202"/>
        <v>70</v>
      </c>
      <c r="AU171" s="12">
        <f>COUNTIFS('Raw Data'!I:I,"BAGIC",'Raw Data'!E:E,"LUDHIANA",'Raw Data'!AC:AC,1)+COUNTIFS('Raw Data'!I:I,"BAGIC",'Raw Data'!E:E,"LUDHIANA",'Raw Data'!AC:AC,2)+COUNTIFS('Raw Data'!I:I,"BAGIC",'Raw Data'!E:E,"LUDHIANA",'Raw Data'!AC:AC,3)+COUNTIFS('Raw Data'!I:I,"BAGIC",'Raw Data'!E:E,"LUDHIANA",'Raw Data'!AC:AC,4)+COUNTIFS('Raw Data'!I:I,"BAGIC",'Raw Data'!E:E,"LUDHIANA",'Raw Data'!AC:AC,5)+COUNTIFS('Raw Data'!I:I,"BAGIC",'Raw Data'!E:E,"LUDHIANA",'Raw Data'!AC:AC,6)</f>
        <v>1</v>
      </c>
      <c r="AV171" s="12">
        <f>COUNTIFS('Raw Data'!I:I,"BAGIC",'Raw Data'!E:E,"LUDHIANA",'Raw Data'!AC:AC,7)+COUNTIFS('Raw Data'!I:I,"BAGIC",'Raw Data'!E:E,"LUDHIANA",'Raw Data'!AC:AC,8)</f>
        <v>4</v>
      </c>
      <c r="AW171" s="12">
        <f>COUNTIFS('Raw Data'!I:I,"BAGIC",'Raw Data'!E:E,"LUDHIANA",'Raw Data'!AC:AC,9)+COUNTIFS('Raw Data'!I:I,"BAGIC",'Raw Data'!E:E,"LUDHIANA",'Raw Data'!AC:AC,10)</f>
        <v>9</v>
      </c>
      <c r="AX171" s="12">
        <f t="shared" si="203"/>
        <v>14</v>
      </c>
      <c r="AY171" s="14">
        <f t="shared" si="204"/>
        <v>57.142857142857139</v>
      </c>
      <c r="AZ171" s="12">
        <f>COUNTIFS('Raw Data'!I:I,"BAGIC",'Raw Data'!E:E,"MUMBAI",'Raw Data'!AC:AC,1)+COUNTIFS('Raw Data'!I:I,"BAGIC",'Raw Data'!E:E,"MUMBAI",'Raw Data'!AC:AC,2)+COUNTIFS('Raw Data'!I:I,"BAGIC",'Raw Data'!E:E,"MUMBAI",'Raw Data'!AC:AC,3)+COUNTIFS('Raw Data'!I:I,"BAGIC",'Raw Data'!E:E,"MUMBAI",'Raw Data'!AC:AC,4)+COUNTIFS('Raw Data'!I:I,"BAGIC",'Raw Data'!E:E,"MUMBAI",'Raw Data'!AC:AC,5)+COUNTIFS('Raw Data'!I:I,"BAGIC",'Raw Data'!E:E,"MUMBAI",'Raw Data'!AC:AC,6)</f>
        <v>0</v>
      </c>
      <c r="BA171" s="12">
        <f>COUNTIFS('Raw Data'!I:I,"BAGIC",'Raw Data'!E:E,"MUMBAI",'Raw Data'!AC:AC,7)+COUNTIFS('Raw Data'!I:I,"BAGIC",'Raw Data'!E:E,"MUMBAI",'Raw Data'!AC:AC,8)</f>
        <v>6</v>
      </c>
      <c r="BB171" s="12">
        <f>COUNTIFS('Raw Data'!I:I,"BAGIC",'Raw Data'!E:E,"MUMBAI",'Raw Data'!AC:AC,9)+COUNTIFS('Raw Data'!I:I,"BAGIC",'Raw Data'!E:E,"MUMBAI",'Raw Data'!AC:AC,10)</f>
        <v>11</v>
      </c>
      <c r="BC171" s="12">
        <f t="shared" si="205"/>
        <v>17</v>
      </c>
      <c r="BD171" s="14">
        <f t="shared" si="206"/>
        <v>64.705882352941174</v>
      </c>
      <c r="BE171" s="12">
        <f>COUNTIFS('Raw Data'!I:I,"BAGIC",'Raw Data'!E:E,"PUNE",'Raw Data'!AC:AC,1)+COUNTIFS('Raw Data'!I:I,"BAGIC",'Raw Data'!E:E,"PUNE",'Raw Data'!AC:AC,2)+COUNTIFS('Raw Data'!I:I,"BAGIC",'Raw Data'!E:E,"PUNE",'Raw Data'!AC:AC,3)+COUNTIFS('Raw Data'!I:I,"BAGIC",'Raw Data'!E:E,"PUNE",'Raw Data'!AC:AC,4)+COUNTIFS('Raw Data'!I:I,"BAGIC",'Raw Data'!E:E,"PUNE",'Raw Data'!AC:AC,5)+COUNTIFS('Raw Data'!I:I,"BAGIC",'Raw Data'!E:E,"PUNE",'Raw Data'!AC:AC,6)</f>
        <v>0</v>
      </c>
      <c r="BF171" s="12">
        <f>COUNTIFS('Raw Data'!I:I,"BAGIC",'Raw Data'!E:E,"PUNE",'Raw Data'!AC:AC,7)+COUNTIFS('Raw Data'!I:I,"BAGIC",'Raw Data'!E:E,"PUNE",'Raw Data'!AC:AC,8)</f>
        <v>2</v>
      </c>
      <c r="BG171" s="12">
        <f>COUNTIFS('Raw Data'!I:I,"BAGIC",'Raw Data'!E:E,"PUNE",'Raw Data'!AC:AC,9)+COUNTIFS('Raw Data'!I:I,"BAGIC",'Raw Data'!E:E,"PUNE",'Raw Data'!AC:AC,10)</f>
        <v>8</v>
      </c>
      <c r="BH171" s="12">
        <f t="shared" si="207"/>
        <v>10</v>
      </c>
      <c r="BI171" s="14">
        <f t="shared" si="208"/>
        <v>80</v>
      </c>
    </row>
    <row r="172" spans="1:61" x14ac:dyDescent="0.35">
      <c r="A172" s="8" t="s">
        <v>207</v>
      </c>
      <c r="B172" s="12">
        <f>COUNTIFS('Raw Data'!I:I,"CARE HEALTH",'Raw Data'!E:E,"AHMEDABAD",'Raw Data'!AC:AC,1)+COUNTIFS('Raw Data'!I:I,"CARE HEALTH",'Raw Data'!E:E,"AHMEDABAD",'Raw Data'!AC:AC,2)+COUNTIFS('Raw Data'!I:I,"CARE HEALTH",'Raw Data'!E:E,"AHMEDABAD",'Raw Data'!AC:AC,3)+COUNTIFS('Raw Data'!I:I,"CARE HEALTH",'Raw Data'!E:E,"AHMEDABAD",'Raw Data'!AC:AC,4)+COUNTIFS('Raw Data'!I:I,"CARE HEALTH",'Raw Data'!E:E,"AHMEDABAD",'Raw Data'!AC:AC,5)+COUNTIFS('Raw Data'!I:I,"CARE HEALTH",'Raw Data'!E:E,"AHMEDABAD",'Raw Data'!AC:AC,6)</f>
        <v>4</v>
      </c>
      <c r="C172" s="12">
        <f>COUNTIFS('Raw Data'!I:I,"CARE HEALTH",'Raw Data'!E:E,"AHMEDABAD",'Raw Data'!AC:AC,7)+COUNTIFS('Raw Data'!I:I,"CARE HEALTH",'Raw Data'!E:E,"AHMEDABAD",'Raw Data'!AC:AC,8)</f>
        <v>7</v>
      </c>
      <c r="D172" s="12">
        <f>COUNTIFS('Raw Data'!I:I,"CARE HEALTH",'Raw Data'!E:E,"AHMEDABAD",'Raw Data'!AC:AC,9)+COUNTIFS('Raw Data'!I:I,"CARE HEALTH",'Raw Data'!E:E,"AHMEDABAD",'Raw Data'!AC:AC,10)</f>
        <v>8</v>
      </c>
      <c r="E172" s="12">
        <f t="shared" si="185"/>
        <v>19</v>
      </c>
      <c r="F172" s="14">
        <f t="shared" si="186"/>
        <v>21.052631578947366</v>
      </c>
      <c r="G172" s="12">
        <f>COUNTIFS('Raw Data'!I:I,"CARE HEALTH",'Raw Data'!E:E,"BANGALORE",'Raw Data'!AC:AC,1)+COUNTIFS('Raw Data'!I:I,"CARE HEALTH",'Raw Data'!E:E,"BANGALORE",'Raw Data'!AC:AC,2)+COUNTIFS('Raw Data'!I:I,"CARE HEALTH",'Raw Data'!E:E,"BANGALORE",'Raw Data'!AC:AC,3)+COUNTIFS('Raw Data'!I:I,"CARE HEALTH",'Raw Data'!E:E,"BANGALORE",'Raw Data'!AC:AC,4)+COUNTIFS('Raw Data'!I:I,"CARE HEALTH",'Raw Data'!E:E,"BANGALORE",'Raw Data'!AC:AC,5)+COUNTIFS('Raw Data'!I:I,"CARE HEALTH",'Raw Data'!E:E,"BANGALORE",'Raw Data'!AC:AC,6)</f>
        <v>2</v>
      </c>
      <c r="H172" s="12">
        <f>COUNTIFS('Raw Data'!I:I,"CARE HEALTH",'Raw Data'!E:E,"BANGALORE",'Raw Data'!AC:AC,7)+COUNTIFS('Raw Data'!I:I,"CARE HEALTH",'Raw Data'!E:E,"BANGALORE",'Raw Data'!AC:AC,8)</f>
        <v>7</v>
      </c>
      <c r="I172" s="12">
        <f>COUNTIFS('Raw Data'!I:I,"CARE HEALTH",'Raw Data'!E:E,"BANGALORE",'Raw Data'!AC:AC,9)+COUNTIFS('Raw Data'!I:I,"CARE HEALTH",'Raw Data'!E:E,"BANGALORE",'Raw Data'!AC:AC,10)</f>
        <v>11</v>
      </c>
      <c r="J172" s="12">
        <f t="shared" si="187"/>
        <v>20</v>
      </c>
      <c r="K172" s="14">
        <f t="shared" si="188"/>
        <v>45</v>
      </c>
      <c r="L172" s="12">
        <f>COUNTIFS('Raw Data'!I:I,"CARE HEALTH",'Raw Data'!E:E,"CHENNAI",'Raw Data'!AC:AC,1)+COUNTIFS('Raw Data'!I:I,"CARE HEALTH",'Raw Data'!E:E,"CHENNAI",'Raw Data'!AC:AC,2)+COUNTIFS('Raw Data'!I:I,"CARE HEALTH",'Raw Data'!E:E,"CHENNAI",'Raw Data'!AC:AC,3)+COUNTIFS('Raw Data'!I:I,"CARE HEALTH",'Raw Data'!E:E,"CHENNAI",'Raw Data'!AC:AC,4)+COUNTIFS('Raw Data'!I:I,"CARE HEALTH",'Raw Data'!E:E,"CHENNAI",'Raw Data'!AC:AC,5)+COUNTIFS('Raw Data'!I:I,"CARE HEALTH",'Raw Data'!E:E,"CHENNAI",'Raw Data'!AC:AC,6)</f>
        <v>3</v>
      </c>
      <c r="M172" s="12">
        <f>COUNTIFS('Raw Data'!I:I,"CARE HEALTH",'Raw Data'!E:E,"CHENNAI",'Raw Data'!AC:AC,7)+COUNTIFS('Raw Data'!I:I,"CARE HEALTH",'Raw Data'!E:E,"CHENNAI",'Raw Data'!AC:AC,8)</f>
        <v>5</v>
      </c>
      <c r="N172" s="12">
        <f>COUNTIFS('Raw Data'!I:I,"CARE HEALTH",'Raw Data'!E:E,"CHENNAI",'Raw Data'!AC:AC,9)+COUNTIFS('Raw Data'!I:I,"CARE HEALTH",'Raw Data'!E:E,"CHENNAI",'Raw Data'!AC:AC,10)</f>
        <v>5</v>
      </c>
      <c r="O172" s="18">
        <f t="shared" si="189"/>
        <v>13</v>
      </c>
      <c r="P172" s="14">
        <f t="shared" si="190"/>
        <v>15.384615384615385</v>
      </c>
      <c r="Q172" s="12">
        <f>COUNTIFS('Raw Data'!I:I,"CARE HEALTH",'Raw Data'!E:E,"DELHI",'Raw Data'!AC:AC,1)+COUNTIFS('Raw Data'!I:I,"CARE HEALTH",'Raw Data'!E:E,"DELHI",'Raw Data'!AC:AC,2)+COUNTIFS('Raw Data'!I:I,"CARE HEALTH",'Raw Data'!E:E,"DELHI",'Raw Data'!AC:AC,3)+COUNTIFS('Raw Data'!I:I,"CARE HEALTH",'Raw Data'!E:E,"DELHI",'Raw Data'!AC:AC,4)+COUNTIFS('Raw Data'!I:I,"CARE HEALTH",'Raw Data'!E:E,"DELHI",'Raw Data'!AC:AC,5)+COUNTIFS('Raw Data'!I:I,"CARE HEALTH",'Raw Data'!E:E,"DELHI",'Raw Data'!AC:AC,6)</f>
        <v>3</v>
      </c>
      <c r="R172" s="12">
        <f>COUNTIFS('Raw Data'!I:I,"CARE HEALTH",'Raw Data'!E:E,"DELHI",'Raw Data'!AC:AC,7)+COUNTIFS('Raw Data'!I:I,"CARE HEALTH",'Raw Data'!E:E,"DELHI",'Raw Data'!AC:AC,8)</f>
        <v>2</v>
      </c>
      <c r="S172" s="12">
        <f>COUNTIFS('Raw Data'!I:I,"CARE HEALTH",'Raw Data'!E:E,"DELHI",'Raw Data'!AC:AC,9)+COUNTIFS('Raw Data'!I:I,"CARE HEALTH",'Raw Data'!E:E,"DELHI",'Raw Data'!AC:AC,10)</f>
        <v>7</v>
      </c>
      <c r="T172" s="12">
        <f t="shared" si="191"/>
        <v>12</v>
      </c>
      <c r="U172" s="14">
        <f t="shared" si="192"/>
        <v>33.333333333333329</v>
      </c>
      <c r="V172" s="12">
        <f>COUNTIFS('Raw Data'!I:I,"CARE HEALTH",'Raw Data'!E:E,"HYDERABAD",'Raw Data'!AC:AC,1)+COUNTIFS('Raw Data'!I:I,"CARE HEALTH",'Raw Data'!E:E,"HYDERABAD",'Raw Data'!AC:AC,2)+COUNTIFS('Raw Data'!I:I,"CARE HEALTH",'Raw Data'!E:E,"HYDERABAD",'Raw Data'!AC:AC,3)+COUNTIFS('Raw Data'!I:I,"CARE HEALTH",'Raw Data'!E:E,"HYDERABAD",'Raw Data'!AC:AC,4)+COUNTIFS('Raw Data'!I:I,"CARE HEALTH",'Raw Data'!E:E,"HYDERABAD",'Raw Data'!AC:AC,5)+COUNTIFS('Raw Data'!I:I,"CARE HEALTH",'Raw Data'!E:E,"HYDERABAD",'Raw Data'!AC:AC,6)</f>
        <v>4</v>
      </c>
      <c r="W172" s="12">
        <f>COUNTIFS('Raw Data'!I:I,"CARE HEALTH",'Raw Data'!E:E,"HYDERABAD",'Raw Data'!AC:AC,7)+COUNTIFS('Raw Data'!I:I,"CARE HEALTH",'Raw Data'!E:E,"HYDERABAD",'Raw Data'!AC:AC,8)</f>
        <v>3</v>
      </c>
      <c r="X172" s="12">
        <f>COUNTIFS('Raw Data'!I:I,"CARE HEALTH",'Raw Data'!E:E,"HYDERABAD",'Raw Data'!AC:AC,9)+COUNTIFS('Raw Data'!I:I,"CARE HEALTH",'Raw Data'!E:E,"HYDERABAD",'Raw Data'!AC:AC,10)</f>
        <v>6</v>
      </c>
      <c r="Y172" s="12">
        <f t="shared" si="193"/>
        <v>13</v>
      </c>
      <c r="Z172" s="14">
        <f t="shared" si="194"/>
        <v>15.384615384615385</v>
      </c>
      <c r="AA172" s="12">
        <f>COUNTIFS('Raw Data'!I:I,"CARE HEALTH",'Raw Data'!E:E,"INDORE",'Raw Data'!AC:AC,1)+COUNTIFS('Raw Data'!I:I,"CARE HEALTH",'Raw Data'!E:E,"INDORE",'Raw Data'!AC:AC,2)+COUNTIFS('Raw Data'!I:I,"CARE HEALTH",'Raw Data'!E:E,"INDORE",'Raw Data'!AC:AC,3)+COUNTIFS('Raw Data'!I:I,"CARE HEALTH",'Raw Data'!E:E,"INDORE",'Raw Data'!AC:AC,4)+COUNTIFS('Raw Data'!I:I,"CARE HEALTH",'Raw Data'!E:E,"INDORE",'Raw Data'!AC:AC,5)+COUNTIFS('Raw Data'!I:I,"CARE HEALTH",'Raw Data'!E:E,"INDORE",'Raw Data'!AC:AC,6)</f>
        <v>3</v>
      </c>
      <c r="AB172" s="12">
        <f>COUNTIFS('Raw Data'!I:I,"CARE HEALTH",'Raw Data'!E:E,"INDORE",'Raw Data'!AC:AC,7)+COUNTIFS('Raw Data'!I:I,"CARE HEALTH",'Raw Data'!E:E,"INDORE",'Raw Data'!AC:AC,8)</f>
        <v>4</v>
      </c>
      <c r="AC172" s="12">
        <f>COUNTIFS('Raw Data'!I:I,"CARE HEALTH",'Raw Data'!E:E,"INDORE",'Raw Data'!AC:AC,9)+COUNTIFS('Raw Data'!I:I,"CARE HEALTH",'Raw Data'!E:E,"INDORE",'Raw Data'!AC:AC,10)</f>
        <v>6</v>
      </c>
      <c r="AD172" s="12">
        <f t="shared" si="195"/>
        <v>13</v>
      </c>
      <c r="AE172" s="14">
        <f t="shared" si="196"/>
        <v>23.076923076923077</v>
      </c>
      <c r="AF172" s="12">
        <f>COUNTIFS('Raw Data'!I:I,"CARE HEALTH",'Raw Data'!E:E,"JAIPUR",'Raw Data'!AC:AC,1)+COUNTIFS('Raw Data'!I:I,"CARE HEALTH",'Raw Data'!E:E,"JAIPUR",'Raw Data'!AC:AC,2)+COUNTIFS('Raw Data'!I:I,"CARE HEALTH",'Raw Data'!E:E,"JAIPUR",'Raw Data'!AC:AC,3)+COUNTIFS('Raw Data'!I:I,"CARE HEALTH",'Raw Data'!E:E,"JAIPUR",'Raw Data'!AC:AC,4)+COUNTIFS('Raw Data'!I:I,"CARE HEALTH",'Raw Data'!E:E,"JAIPUR",'Raw Data'!AC:AC,5)+COUNTIFS('Raw Data'!I:I,"CARE HEALTH",'Raw Data'!E:E,"JAIPUR",'Raw Data'!AC:AC,6)</f>
        <v>1</v>
      </c>
      <c r="AG172" s="12">
        <f>COUNTIFS('Raw Data'!I:I,"CARE HEALTH",'Raw Data'!E:E,"JAIPUR",'Raw Data'!AC:AC,7)+COUNTIFS('Raw Data'!I:I,"CARE HEALTH",'Raw Data'!E:E,"JAIPUR",'Raw Data'!AC:AC,8)</f>
        <v>5</v>
      </c>
      <c r="AH172" s="12">
        <f>COUNTIFS('Raw Data'!I:I,"CARE HEALTH",'Raw Data'!E:E,"JAIPUR",'Raw Data'!AC:AC,9)+COUNTIFS('Raw Data'!I:I,"CARE HEALTH",'Raw Data'!E:E,"JAIPUR",'Raw Data'!AC:AC,10)</f>
        <v>5</v>
      </c>
      <c r="AI172" s="12">
        <f t="shared" si="197"/>
        <v>11</v>
      </c>
      <c r="AJ172" s="14">
        <f t="shared" si="198"/>
        <v>36.363636363636367</v>
      </c>
      <c r="AK172" s="12">
        <f>COUNTIFS('Raw Data'!I:I,"CARE HEALTH",'Raw Data'!E:E,"KANPUR",'Raw Data'!AC:AC,1)+COUNTIFS('Raw Data'!I:I,"CARE HEALTH",'Raw Data'!E:E,"KANPUR",'Raw Data'!AC:AC,2)+COUNTIFS('Raw Data'!I:I,"CARE HEALTH",'Raw Data'!E:E,"KANPUR",'Raw Data'!AC:AC,3)+COUNTIFS('Raw Data'!I:I,"CARE HEALTH",'Raw Data'!E:E,"KANPUR",'Raw Data'!AC:AC,4)+COUNTIFS('Raw Data'!I:I,"CARE HEALTH",'Raw Data'!E:E,"KANPUR",'Raw Data'!AC:AC,5)+COUNTIFS('Raw Data'!I:I,"CARE HEALTH",'Raw Data'!E:E,"KANPUR",'Raw Data'!AC:AC,6)</f>
        <v>3</v>
      </c>
      <c r="AL172" s="12">
        <f>COUNTIFS('Raw Data'!I:I,"CARE HEALTH",'Raw Data'!E:E,"KANPUR",'Raw Data'!AC:AC,7)+COUNTIFS('Raw Data'!I:I,"CARE HEALTH",'Raw Data'!E:E,"KANPUR",'Raw Data'!AC:AC,8)</f>
        <v>6</v>
      </c>
      <c r="AM172" s="12">
        <f>COUNTIFS('Raw Data'!I:I,"CARE HEALTH",'Raw Data'!E:E,"KANPUR",'Raw Data'!AC:AC,9)+COUNTIFS('Raw Data'!I:I,"CARE HEALTH",'Raw Data'!E:E,"KANPUR",'Raw Data'!AC:AC,10)</f>
        <v>4</v>
      </c>
      <c r="AN172" s="12">
        <f t="shared" si="199"/>
        <v>13</v>
      </c>
      <c r="AO172" s="14">
        <f t="shared" si="200"/>
        <v>7.6923076923076925</v>
      </c>
      <c r="AP172" s="12">
        <f>COUNTIFS('Raw Data'!I:I,"CARE HEALTH",'Raw Data'!E:E,"KOLKATA",'Raw Data'!AC:AC,1)+COUNTIFS('Raw Data'!I:I,"CARE HEALTH",'Raw Data'!E:E,"KOLKATA",'Raw Data'!AC:AC,2)+COUNTIFS('Raw Data'!I:I,"CARE HEALTH",'Raw Data'!E:E,"KOLKATA",'Raw Data'!AC:AC,3)+COUNTIFS('Raw Data'!I:I,"CARE HEALTH",'Raw Data'!E:E,"KOLKATA",'Raw Data'!AC:AC,4)+COUNTIFS('Raw Data'!I:I,"CARE HEALTH",'Raw Data'!E:E,"KOLKATA",'Raw Data'!AC:AC,5)+COUNTIFS('Raw Data'!I:I,"CARE HEALTH",'Raw Data'!E:E,"KOLKATA",'Raw Data'!AC:AC,6)</f>
        <v>3</v>
      </c>
      <c r="AQ172" s="12">
        <f>COUNTIFS('Raw Data'!I:I,"CARE HEALTH",'Raw Data'!E:E,"KOLKATA",'Raw Data'!AC:AC,7)+COUNTIFS('Raw Data'!I:I,"CARE HEALTH",'Raw Data'!E:E,"KOLKATA",'Raw Data'!AC:AC,8)</f>
        <v>2</v>
      </c>
      <c r="AR172" s="12">
        <f>COUNTIFS('Raw Data'!I:I,"CARE HEALTH",'Raw Data'!E:E,"KOLKATA",'Raw Data'!AC:AC,9)+COUNTIFS('Raw Data'!I:I,"CARE HEALTH",'Raw Data'!E:E,"KOLKATA",'Raw Data'!AC:AC,10)</f>
        <v>5</v>
      </c>
      <c r="AS172" s="12">
        <f t="shared" si="201"/>
        <v>10</v>
      </c>
      <c r="AT172" s="14">
        <f t="shared" si="202"/>
        <v>20</v>
      </c>
      <c r="AU172" s="12">
        <f>COUNTIFS('Raw Data'!I:I,"CARE HEALTH",'Raw Data'!E:E,"LUDHIANA",'Raw Data'!AC:AC,1)+COUNTIFS('Raw Data'!I:I,"CARE HEALTH",'Raw Data'!E:E,"LUDHIANA",'Raw Data'!AC:AC,2)+COUNTIFS('Raw Data'!I:I,"CARE HEALTH",'Raw Data'!E:E,"LUDHIANA",'Raw Data'!AC:AC,3)+COUNTIFS('Raw Data'!I:I,"CARE HEALTH",'Raw Data'!E:E,"LUDHIANA",'Raw Data'!AC:AC,4)+COUNTIFS('Raw Data'!I:I,"CARE HEALTH",'Raw Data'!E:E,"LUDHIANA",'Raw Data'!AC:AC,5)+COUNTIFS('Raw Data'!I:I,"CARE HEALTH",'Raw Data'!E:E,"LUDHIANA",'Raw Data'!AC:AC,6)</f>
        <v>1</v>
      </c>
      <c r="AV172" s="12">
        <f>COUNTIFS('Raw Data'!I:I,"CARE HEALTH",'Raw Data'!E:E,"LUDHIANA",'Raw Data'!AC:AC,7)+COUNTIFS('Raw Data'!I:I,"CARE HEALTH",'Raw Data'!E:E,"LUDHIANA",'Raw Data'!AC:AC,8)</f>
        <v>2</v>
      </c>
      <c r="AW172" s="12">
        <f>COUNTIFS('Raw Data'!I:I,"CARE HEALTH",'Raw Data'!E:E,"LUDHIANA",'Raw Data'!AC:AC,9)+COUNTIFS('Raw Data'!I:I,"CARE HEALTH",'Raw Data'!E:E,"LUDHIANA",'Raw Data'!AC:AC,10)</f>
        <v>7</v>
      </c>
      <c r="AX172" s="12">
        <f t="shared" si="203"/>
        <v>10</v>
      </c>
      <c r="AY172" s="14">
        <f t="shared" si="204"/>
        <v>60</v>
      </c>
      <c r="AZ172" s="12">
        <f>COUNTIFS('Raw Data'!I:I,"CARE HEALTH",'Raw Data'!E:E,"MUMBAI",'Raw Data'!AC:AC,1)+COUNTIFS('Raw Data'!I:I,"CARE HEALTH",'Raw Data'!E:E,"MUMBAI",'Raw Data'!AC:AC,2)+COUNTIFS('Raw Data'!I:I,"CARE HEALTH",'Raw Data'!E:E,"MUMBAI",'Raw Data'!AC:AC,3)+COUNTIFS('Raw Data'!I:I,"CARE HEALTH",'Raw Data'!E:E,"MUMBAI",'Raw Data'!AC:AC,4)+COUNTIFS('Raw Data'!I:I,"CARE HEALTH",'Raw Data'!E:E,"MUMBAI",'Raw Data'!AC:AC,5)+COUNTIFS('Raw Data'!I:I,"CARE HEALTH",'Raw Data'!E:E,"MUMBAI",'Raw Data'!AC:AC,6)</f>
        <v>1</v>
      </c>
      <c r="BA172" s="12">
        <f>COUNTIFS('Raw Data'!I:I,"CARE HEALTH",'Raw Data'!E:E,"MUMBAI",'Raw Data'!AC:AC,7)+COUNTIFS('Raw Data'!I:I,"CARE HEALTH",'Raw Data'!E:E,"MUMBAI",'Raw Data'!AC:AC,8)</f>
        <v>4</v>
      </c>
      <c r="BB172" s="12">
        <f>COUNTIFS('Raw Data'!I:I,"CARE HEALTH",'Raw Data'!E:E,"MUMBAI",'Raw Data'!AC:AC,9)+COUNTIFS('Raw Data'!I:I,"CARE HEALTH",'Raw Data'!E:E,"MUMBAI",'Raw Data'!AC:AC,10)</f>
        <v>9</v>
      </c>
      <c r="BC172" s="12">
        <f t="shared" si="205"/>
        <v>14</v>
      </c>
      <c r="BD172" s="14">
        <f t="shared" si="206"/>
        <v>57.142857142857139</v>
      </c>
      <c r="BE172" s="12">
        <f>COUNTIFS('Raw Data'!I:I,"CARE HEALTH",'Raw Data'!E:E,"PUNE",'Raw Data'!AC:AC,1)+COUNTIFS('Raw Data'!I:I,"CARE HEALTH",'Raw Data'!E:E,"PUNE",'Raw Data'!AC:AC,2)+COUNTIFS('Raw Data'!I:I,"CARE HEALTH",'Raw Data'!E:E,"PUNE",'Raw Data'!AC:AC,3)+COUNTIFS('Raw Data'!I:I,"CARE HEALTH",'Raw Data'!E:E,"PUNE",'Raw Data'!AC:AC,4)+COUNTIFS('Raw Data'!I:I,"CARE HEALTH",'Raw Data'!E:E,"PUNE",'Raw Data'!AC:AC,5)+COUNTIFS('Raw Data'!I:I,"CARE HEALTH",'Raw Data'!E:E,"PUNE",'Raw Data'!AC:AC,6)</f>
        <v>4</v>
      </c>
      <c r="BF172" s="12">
        <f>COUNTIFS('Raw Data'!I:I,"CARE HEALTH",'Raw Data'!E:E,"PUNE",'Raw Data'!AC:AC,7)+COUNTIFS('Raw Data'!I:I,"CARE HEALTH",'Raw Data'!E:E,"PUNE",'Raw Data'!AC:AC,8)</f>
        <v>4</v>
      </c>
      <c r="BG172" s="12">
        <f>COUNTIFS('Raw Data'!I:I,"CARE HEALTH",'Raw Data'!E:E,"PUNE",'Raw Data'!AC:AC,9)+COUNTIFS('Raw Data'!I:I,"CARE HEALTH",'Raw Data'!E:E,"PUNE",'Raw Data'!AC:AC,10)</f>
        <v>5</v>
      </c>
      <c r="BH172" s="12">
        <f t="shared" si="207"/>
        <v>13</v>
      </c>
      <c r="BI172" s="14">
        <f t="shared" si="208"/>
        <v>7.6923076923076925</v>
      </c>
    </row>
    <row r="173" spans="1:61" x14ac:dyDescent="0.35">
      <c r="A173" s="8" t="s">
        <v>201</v>
      </c>
      <c r="B173" s="12">
        <f>COUNTIFS('Raw Data'!I:I,"HDFC ERGO",'Raw Data'!E:E,"AHMEDABAD",'Raw Data'!AC:AC,1)+COUNTIFS('Raw Data'!I:I,"HDFC ERGO",'Raw Data'!E:E,"AHMEDABAD",'Raw Data'!AC:AC,2)+COUNTIFS('Raw Data'!I:I,"HDFC ERGO",'Raw Data'!E:E,"AHMEDABAD",'Raw Data'!AC:AC,3)+COUNTIFS('Raw Data'!I:I,"HDFC ERGO",'Raw Data'!E:E,"AHMEDABAD",'Raw Data'!AC:AC,4)+COUNTIFS('Raw Data'!I:I,"HDFC ERGO",'Raw Data'!E:E,"AHMEDABAD",'Raw Data'!AC:AC,5)+COUNTIFS('Raw Data'!I:I,"HDFC ERGO",'Raw Data'!E:E,"AHMEDABAD",'Raw Data'!AC:AC,6)</f>
        <v>1</v>
      </c>
      <c r="C173" s="12">
        <f>COUNTIFS('Raw Data'!I:I,"HDFC ERGO",'Raw Data'!E:E,"AHMEDABAD",'Raw Data'!AC:AC,7)+COUNTIFS('Raw Data'!I:I,"HDFC ERGO",'Raw Data'!E:E,"AHMEDABAD",'Raw Data'!AC:AC,8)</f>
        <v>3</v>
      </c>
      <c r="D173" s="12">
        <f>COUNTIFS('Raw Data'!I:I,"HDFC ERGO",'Raw Data'!E:E,"AHMEDABAD",'Raw Data'!AC:AC,9)+COUNTIFS('Raw Data'!I:I,"HDFC ERGO",'Raw Data'!E:E,"AHMEDABAD",'Raw Data'!AC:AC,10)</f>
        <v>5</v>
      </c>
      <c r="E173" s="12">
        <f t="shared" si="185"/>
        <v>9</v>
      </c>
      <c r="F173" s="14">
        <f t="shared" si="186"/>
        <v>44.444444444444443</v>
      </c>
      <c r="G173" s="12">
        <f>COUNTIFS('Raw Data'!I:I,"HDFC ERGO",'Raw Data'!E:E,"BANGALORE",'Raw Data'!AC:AC,1)+COUNTIFS('Raw Data'!I:I,"HDFC ERGO",'Raw Data'!E:E,"BANGALORE",'Raw Data'!AC:AC,2)+COUNTIFS('Raw Data'!I:I,"HDFC ERGO",'Raw Data'!E:E,"BANGALORE",'Raw Data'!AC:AC,3)+COUNTIFS('Raw Data'!I:I,"HDFC ERGO",'Raw Data'!E:E,"BANGALORE",'Raw Data'!AC:AC,4)+COUNTIFS('Raw Data'!I:I,"HDFC ERGO",'Raw Data'!E:E,"BANGALORE",'Raw Data'!AC:AC,5)+COUNTIFS('Raw Data'!I:I,"HDFC ERGO",'Raw Data'!E:E,"BANGALORE",'Raw Data'!AC:AC,6)</f>
        <v>2</v>
      </c>
      <c r="H173" s="12">
        <f>COUNTIFS('Raw Data'!I:I,"HDFC ERGO",'Raw Data'!E:E,"BANGALORE",'Raw Data'!AC:AC,7)+COUNTIFS('Raw Data'!I:I,"HDFC ERGO",'Raw Data'!E:E,"BANGALORE",'Raw Data'!AC:AC,8)</f>
        <v>1</v>
      </c>
      <c r="I173" s="12">
        <f>COUNTIFS('Raw Data'!I:I,"HDFC ERGO",'Raw Data'!E:E,"BANGALORE",'Raw Data'!AC:AC,9)+COUNTIFS('Raw Data'!I:I,"HDFC ERGO",'Raw Data'!E:E,"BANGALORE",'Raw Data'!AC:AC,10)</f>
        <v>8</v>
      </c>
      <c r="J173" s="12">
        <f t="shared" si="187"/>
        <v>11</v>
      </c>
      <c r="K173" s="14">
        <f t="shared" si="188"/>
        <v>54.54545454545454</v>
      </c>
      <c r="L173" s="12">
        <f>COUNTIFS('Raw Data'!I:I,"HDFC ERGO",'Raw Data'!E:E,"CHENNAI",'Raw Data'!AC:AC,1)+COUNTIFS('Raw Data'!I:I,"HDFC ERGO",'Raw Data'!E:E,"CHENNAI",'Raw Data'!AC:AC,2)+COUNTIFS('Raw Data'!I:I,"HDFC ERGO",'Raw Data'!E:E,"CHENNAI",'Raw Data'!AC:AC,3)+COUNTIFS('Raw Data'!I:I,"HDFC ERGO",'Raw Data'!E:E,"CHENNAI",'Raw Data'!AC:AC,4)+COUNTIFS('Raw Data'!I:I,"HDFC ERGO",'Raw Data'!E:E,"CHENNAI",'Raw Data'!AC:AC,5)+COUNTIFS('Raw Data'!I:I,"HDFC ERGO",'Raw Data'!E:E,"CHENNAI",'Raw Data'!AC:AC,6)</f>
        <v>1</v>
      </c>
      <c r="M173" s="12">
        <f>COUNTIFS('Raw Data'!I:I,"HDFC ERGO",'Raw Data'!E:E,"CHENNAI",'Raw Data'!AC:AC,7)+COUNTIFS('Raw Data'!I:I,"HDFC ERGO",'Raw Data'!E:E,"CHENNAI",'Raw Data'!AC:AC,8)</f>
        <v>2</v>
      </c>
      <c r="N173" s="12">
        <f>COUNTIFS('Raw Data'!I:I,"HDFC ERGO",'Raw Data'!E:E,"CHENNAI",'Raw Data'!AC:AC,9)+COUNTIFS('Raw Data'!I:I,"HDFC ERGO",'Raw Data'!E:E,"CHENNAI",'Raw Data'!AC:AC,10)</f>
        <v>4</v>
      </c>
      <c r="O173" s="18">
        <f t="shared" si="189"/>
        <v>7</v>
      </c>
      <c r="P173" s="14">
        <f t="shared" si="190"/>
        <v>42.857142857142854</v>
      </c>
      <c r="Q173" s="12">
        <f>COUNTIFS('Raw Data'!I:I,"HDFC ERGO",'Raw Data'!E:E,"DELHI",'Raw Data'!AC:AC,1)+COUNTIFS('Raw Data'!I:I,"HDFC ERGO",'Raw Data'!E:E,"DELHI",'Raw Data'!AC:AC,2)+COUNTIFS('Raw Data'!I:I,"HDFC ERGO",'Raw Data'!E:E,"DELHI",'Raw Data'!AC:AC,3)+COUNTIFS('Raw Data'!I:I,"HDFC ERGO",'Raw Data'!E:E,"DELHI",'Raw Data'!AC:AC,4)+COUNTIFS('Raw Data'!I:I,"HDFC ERGO",'Raw Data'!E:E,"DELHI",'Raw Data'!AC:AC,5)+COUNTIFS('Raw Data'!I:I,"HDFC ERGO",'Raw Data'!E:E,"DELHI",'Raw Data'!AC:AC,6)</f>
        <v>2</v>
      </c>
      <c r="R173" s="12">
        <f>COUNTIFS('Raw Data'!I:I,"HDFC ERGO",'Raw Data'!E:E,"DELHI",'Raw Data'!AC:AC,7)+COUNTIFS('Raw Data'!I:I,"HDFC ERGO",'Raw Data'!E:E,"DELHI",'Raw Data'!AC:AC,8)</f>
        <v>0</v>
      </c>
      <c r="S173" s="12">
        <f>COUNTIFS('Raw Data'!I:I,"HDFC ERGO",'Raw Data'!E:E,"DELHI",'Raw Data'!AC:AC,9)+COUNTIFS('Raw Data'!I:I,"HDFC ERGO",'Raw Data'!E:E,"DELHI",'Raw Data'!AC:AC,10)</f>
        <v>11</v>
      </c>
      <c r="T173" s="12">
        <f t="shared" si="191"/>
        <v>13</v>
      </c>
      <c r="U173" s="14">
        <f t="shared" si="192"/>
        <v>69.230769230769226</v>
      </c>
      <c r="V173" s="12">
        <f>COUNTIFS('Raw Data'!I:I,"HDFC ERGO",'Raw Data'!E:E,"HYDERABAD",'Raw Data'!AC:AC,1)+COUNTIFS('Raw Data'!I:I,"HDFC ERGO",'Raw Data'!E:E,"HYDERABAD",'Raw Data'!AC:AC,2)+COUNTIFS('Raw Data'!I:I,"HDFC ERGO",'Raw Data'!E:E,"HYDERABAD",'Raw Data'!AC:AC,3)+COUNTIFS('Raw Data'!I:I,"HDFC ERGO",'Raw Data'!E:E,"HYDERABAD",'Raw Data'!AC:AC,4)+COUNTIFS('Raw Data'!I:I,"HDFC ERGO",'Raw Data'!E:E,"HYDERABAD",'Raw Data'!AC:AC,5)+COUNTIFS('Raw Data'!I:I,"HDFC ERGO",'Raw Data'!E:E,"HYDERABAD",'Raw Data'!AC:AC,6)</f>
        <v>2</v>
      </c>
      <c r="W173" s="12">
        <f>COUNTIFS('Raw Data'!I:I,"HDFC ERGO",'Raw Data'!E:E,"HYDERABAD",'Raw Data'!AC:AC,7)+COUNTIFS('Raw Data'!I:I,"HDFC ERGO",'Raw Data'!E:E,"HYDERABAD",'Raw Data'!AC:AC,8)</f>
        <v>0</v>
      </c>
      <c r="X173" s="12">
        <f>COUNTIFS('Raw Data'!I:I,"HDFC ERGO",'Raw Data'!E:E,"HYDERABAD",'Raw Data'!AC:AC,9)+COUNTIFS('Raw Data'!I:I,"HDFC ERGO",'Raw Data'!E:E,"HYDERABAD",'Raw Data'!AC:AC,10)</f>
        <v>9</v>
      </c>
      <c r="Y173" s="12">
        <f t="shared" si="193"/>
        <v>11</v>
      </c>
      <c r="Z173" s="14">
        <f t="shared" si="194"/>
        <v>63.636363636363633</v>
      </c>
      <c r="AA173" s="12">
        <f>COUNTIFS('Raw Data'!I:I,"HDFC ERGO",'Raw Data'!E:E,"INDORE",'Raw Data'!AC:AC,1)+COUNTIFS('Raw Data'!I:I,"HDFC ERGO",'Raw Data'!E:E,"INDORE",'Raw Data'!AC:AC,2)+COUNTIFS('Raw Data'!I:I,"HDFC ERGO",'Raw Data'!E:E,"INDORE",'Raw Data'!AC:AC,3)+COUNTIFS('Raw Data'!I:I,"HDFC ERGO",'Raw Data'!E:E,"INDORE",'Raw Data'!AC:AC,4)+COUNTIFS('Raw Data'!I:I,"HDFC ERGO",'Raw Data'!E:E,"INDORE",'Raw Data'!AC:AC,5)+COUNTIFS('Raw Data'!I:I,"HDFC ERGO",'Raw Data'!E:E,"INDORE",'Raw Data'!AC:AC,6)</f>
        <v>1</v>
      </c>
      <c r="AB173" s="12">
        <f>COUNTIFS('Raw Data'!I:I,"HDFC ERGO",'Raw Data'!E:E,"INDORE",'Raw Data'!AC:AC,7)+COUNTIFS('Raw Data'!I:I,"HDFC ERGO",'Raw Data'!E:E,"INDORE",'Raw Data'!AC:AC,8)</f>
        <v>2</v>
      </c>
      <c r="AC173" s="12">
        <f>COUNTIFS('Raw Data'!I:I,"HDFC ERGO",'Raw Data'!E:E,"INDORE",'Raw Data'!AC:AC,9)+COUNTIFS('Raw Data'!I:I,"HDFC ERGO",'Raw Data'!E:E,"INDORE",'Raw Data'!AC:AC,10)</f>
        <v>11</v>
      </c>
      <c r="AD173" s="12">
        <f t="shared" si="195"/>
        <v>14</v>
      </c>
      <c r="AE173" s="14">
        <f t="shared" si="196"/>
        <v>71.428571428571431</v>
      </c>
      <c r="AF173" s="12">
        <f>COUNTIFS('Raw Data'!I:I,"HDFC ERGO",'Raw Data'!E:E,"JAIPUR",'Raw Data'!AC:AC,1)+COUNTIFS('Raw Data'!I:I,"HDFC ERGO",'Raw Data'!E:E,"JAIPUR",'Raw Data'!AC:AC,2)+COUNTIFS('Raw Data'!I:I,"HDFC ERGO",'Raw Data'!E:E,"JAIPUR",'Raw Data'!AC:AC,3)+COUNTIFS('Raw Data'!I:I,"HDFC ERGO",'Raw Data'!E:E,"JAIPUR",'Raw Data'!AC:AC,4)+COUNTIFS('Raw Data'!I:I,"HDFC ERGO",'Raw Data'!E:E,"JAIPUR",'Raw Data'!AC:AC,5)+COUNTIFS('Raw Data'!I:I,"HDFC ERGO",'Raw Data'!E:E,"JAIPUR",'Raw Data'!AC:AC,6)</f>
        <v>2</v>
      </c>
      <c r="AG173" s="12">
        <f>COUNTIFS('Raw Data'!I:I,"HDFC ERGO",'Raw Data'!E:E,"JAIPUR",'Raw Data'!AC:AC,7)+COUNTIFS('Raw Data'!I:I,"HDFC ERGO",'Raw Data'!E:E,"JAIPUR",'Raw Data'!AC:AC,8)</f>
        <v>2</v>
      </c>
      <c r="AH173" s="12">
        <f>COUNTIFS('Raw Data'!I:I,"HDFC ERGO",'Raw Data'!E:E,"JAIPUR",'Raw Data'!AC:AC,9)+COUNTIFS('Raw Data'!I:I,"HDFC ERGO",'Raw Data'!E:E,"JAIPUR",'Raw Data'!AC:AC,10)</f>
        <v>10</v>
      </c>
      <c r="AI173" s="12">
        <f t="shared" si="197"/>
        <v>14</v>
      </c>
      <c r="AJ173" s="14">
        <f t="shared" si="198"/>
        <v>57.142857142857139</v>
      </c>
      <c r="AK173" s="12">
        <f>COUNTIFS('Raw Data'!I:I,"HDFC ERGO",'Raw Data'!E:E,"KANPUR",'Raw Data'!AC:AC,1)+COUNTIFS('Raw Data'!I:I,"HDFC ERGO",'Raw Data'!E:E,"KANPUR",'Raw Data'!AC:AC,2)+COUNTIFS('Raw Data'!I:I,"HDFC ERGO",'Raw Data'!E:E,"KANPUR",'Raw Data'!AC:AC,3)+COUNTIFS('Raw Data'!I:I,"HDFC ERGO",'Raw Data'!E:E,"KANPUR",'Raw Data'!AC:AC,4)+COUNTIFS('Raw Data'!I:I,"HDFC ERGO",'Raw Data'!E:E,"KANPUR",'Raw Data'!AC:AC,5)+COUNTIFS('Raw Data'!I:I,"HDFC ERGO",'Raw Data'!E:E,"KANPUR",'Raw Data'!AC:AC,6)</f>
        <v>1</v>
      </c>
      <c r="AL173" s="12">
        <f>COUNTIFS('Raw Data'!I:I,"HDFC ERGO",'Raw Data'!E:E,"KANPUR",'Raw Data'!AC:AC,7)+COUNTIFS('Raw Data'!I:I,"HDFC ERGO",'Raw Data'!E:E,"KANPUR",'Raw Data'!AC:AC,8)</f>
        <v>2</v>
      </c>
      <c r="AM173" s="12">
        <f>COUNTIFS('Raw Data'!I:I,"HDFC ERGO",'Raw Data'!E:E,"KANPUR",'Raw Data'!AC:AC,9)+COUNTIFS('Raw Data'!I:I,"HDFC ERGO",'Raw Data'!E:E,"KANPUR",'Raw Data'!AC:AC,10)</f>
        <v>8</v>
      </c>
      <c r="AN173" s="12">
        <f t="shared" si="199"/>
        <v>11</v>
      </c>
      <c r="AO173" s="14">
        <f t="shared" si="200"/>
        <v>63.636363636363633</v>
      </c>
      <c r="AP173" s="12">
        <f>COUNTIFS('Raw Data'!I:I,"HDFC ERGO",'Raw Data'!E:E,"KOLKATA",'Raw Data'!AC:AC,1)+COUNTIFS('Raw Data'!I:I,"HDFC ERGO",'Raw Data'!E:E,"KOLKATA",'Raw Data'!AC:AC,2)+COUNTIFS('Raw Data'!I:I,"HDFC ERGO",'Raw Data'!E:E,"KOLKATA",'Raw Data'!AC:AC,3)+COUNTIFS('Raw Data'!I:I,"HDFC ERGO",'Raw Data'!E:E,"KOLKATA",'Raw Data'!AC:AC,4)+COUNTIFS('Raw Data'!I:I,"HDFC ERGO",'Raw Data'!E:E,"KOLKATA",'Raw Data'!AC:AC,5)+COUNTIFS('Raw Data'!I:I,"HDFC ERGO",'Raw Data'!E:E,"KOLKATA",'Raw Data'!AC:AC,6)</f>
        <v>1</v>
      </c>
      <c r="AQ173" s="12">
        <f>COUNTIFS('Raw Data'!I:I,"HDFC ERGO",'Raw Data'!E:E,"KOLKATA",'Raw Data'!AC:AC,7)+COUNTIFS('Raw Data'!I:I,"HDFC ERGO",'Raw Data'!E:E,"KOLKATA",'Raw Data'!AC:AC,8)</f>
        <v>1</v>
      </c>
      <c r="AR173" s="12">
        <f>COUNTIFS('Raw Data'!I:I,"HDFC ERGO",'Raw Data'!E:E,"KOLKATA",'Raw Data'!AC:AC,9)+COUNTIFS('Raw Data'!I:I,"HDFC ERGO",'Raw Data'!E:E,"KOLKATA",'Raw Data'!AC:AC,10)</f>
        <v>15</v>
      </c>
      <c r="AS173" s="12">
        <f t="shared" si="201"/>
        <v>17</v>
      </c>
      <c r="AT173" s="14">
        <f t="shared" si="202"/>
        <v>82.35294117647058</v>
      </c>
      <c r="AU173" s="12">
        <f>COUNTIFS('Raw Data'!I:I,"HDFC ERGO",'Raw Data'!E:E,"LUDHIANA",'Raw Data'!AC:AC,1)+COUNTIFS('Raw Data'!I:I,"HDFC ERGO",'Raw Data'!E:E,"LUDHIANA",'Raw Data'!AC:AC,2)+COUNTIFS('Raw Data'!I:I,"HDFC ERGO",'Raw Data'!E:E,"LUDHIANA",'Raw Data'!AC:AC,3)+COUNTIFS('Raw Data'!I:I,"HDFC ERGO",'Raw Data'!E:E,"LUDHIANA",'Raw Data'!AC:AC,4)+COUNTIFS('Raw Data'!I:I,"HDFC ERGO",'Raw Data'!E:E,"LUDHIANA",'Raw Data'!AC:AC,5)+COUNTIFS('Raw Data'!I:I,"HDFC ERGO",'Raw Data'!E:E,"LUDHIANA",'Raw Data'!AC:AC,6)</f>
        <v>1</v>
      </c>
      <c r="AV173" s="12">
        <f>COUNTIFS('Raw Data'!I:I,"HDFC ERGO",'Raw Data'!E:E,"LUDHIANA",'Raw Data'!AC:AC,7)+COUNTIFS('Raw Data'!I:I,"HDFC ERGO",'Raw Data'!E:E,"LUDHIANA",'Raw Data'!AC:AC,8)</f>
        <v>1</v>
      </c>
      <c r="AW173" s="12">
        <f>COUNTIFS('Raw Data'!I:I,"HDFC ERGO",'Raw Data'!E:E,"LUDHIANA",'Raw Data'!AC:AC,9)+COUNTIFS('Raw Data'!I:I,"HDFC ERGO",'Raw Data'!E:E,"LUDHIANA",'Raw Data'!AC:AC,10)</f>
        <v>5</v>
      </c>
      <c r="AX173" s="12">
        <f t="shared" si="203"/>
        <v>7</v>
      </c>
      <c r="AY173" s="14">
        <f t="shared" si="204"/>
        <v>57.142857142857139</v>
      </c>
      <c r="AZ173" s="12">
        <f>COUNTIFS('Raw Data'!I:I,"HDFC ERGO",'Raw Data'!E:E,"MUMBAI",'Raw Data'!AC:AC,1)+COUNTIFS('Raw Data'!I:I,"HDFC ERGO",'Raw Data'!E:E,"MUMBAI",'Raw Data'!AC:AC,2)+COUNTIFS('Raw Data'!I:I,"HDFC ERGO",'Raw Data'!E:E,"MUMBAI",'Raw Data'!AC:AC,3)+COUNTIFS('Raw Data'!I:I,"HDFC ERGO",'Raw Data'!E:E,"MUMBAI",'Raw Data'!AC:AC,4)+COUNTIFS('Raw Data'!I:I,"HDFC ERGO",'Raw Data'!E:E,"MUMBAI",'Raw Data'!AC:AC,5)+COUNTIFS('Raw Data'!I:I,"HDFC ERGO",'Raw Data'!E:E,"MUMBAI",'Raw Data'!AC:AC,6)</f>
        <v>1</v>
      </c>
      <c r="BA173" s="12">
        <f>COUNTIFS('Raw Data'!I:I,"HDFC ERGO",'Raw Data'!E:E,"MUMBAI",'Raw Data'!AC:AC,7)+COUNTIFS('Raw Data'!I:I,"HDFC ERGO",'Raw Data'!E:E,"MUMBAI",'Raw Data'!AC:AC,8)</f>
        <v>3</v>
      </c>
      <c r="BB173" s="12">
        <f>COUNTIFS('Raw Data'!I:I,"HDFC ERGO",'Raw Data'!E:E,"MUMBAI",'Raw Data'!AC:AC,9)+COUNTIFS('Raw Data'!I:I,"HDFC ERGO",'Raw Data'!E:E,"MUMBAI",'Raw Data'!AC:AC,10)</f>
        <v>8</v>
      </c>
      <c r="BC173" s="12">
        <f t="shared" si="205"/>
        <v>12</v>
      </c>
      <c r="BD173" s="14">
        <f t="shared" si="206"/>
        <v>58.333333333333336</v>
      </c>
      <c r="BE173" s="12">
        <f>COUNTIFS('Raw Data'!I:I,"HDFC ERGO",'Raw Data'!E:E,"PUNE",'Raw Data'!AC:AC,1)+COUNTIFS('Raw Data'!I:I,"HDFC ERGO",'Raw Data'!E:E,"PUNE",'Raw Data'!AC:AC,2)+COUNTIFS('Raw Data'!I:I,"HDFC ERGO",'Raw Data'!E:E,"PUNE",'Raw Data'!AC:AC,3)+COUNTIFS('Raw Data'!I:I,"HDFC ERGO",'Raw Data'!E:E,"PUNE",'Raw Data'!AC:AC,4)+COUNTIFS('Raw Data'!I:I,"HDFC ERGO",'Raw Data'!E:E,"PUNE",'Raw Data'!AC:AC,5)+COUNTIFS('Raw Data'!I:I,"HDFC ERGO",'Raw Data'!E:E,"PUNE",'Raw Data'!AC:AC,6)</f>
        <v>1</v>
      </c>
      <c r="BF173" s="12">
        <f>COUNTIFS('Raw Data'!I:I,"HDFC ERGO",'Raw Data'!E:E,"PUNE",'Raw Data'!AC:AC,7)+COUNTIFS('Raw Data'!I:I,"HDFC ERGO",'Raw Data'!E:E,"PUNE",'Raw Data'!AC:AC,8)</f>
        <v>0</v>
      </c>
      <c r="BG173" s="12">
        <f>COUNTIFS('Raw Data'!I:I,"HDFC ERGO",'Raw Data'!E:E,"PUNE",'Raw Data'!AC:AC,9)+COUNTIFS('Raw Data'!I:I,"HDFC ERGO",'Raw Data'!E:E,"PUNE",'Raw Data'!AC:AC,10)</f>
        <v>4</v>
      </c>
      <c r="BH173" s="12">
        <f t="shared" si="207"/>
        <v>5</v>
      </c>
      <c r="BI173" s="14">
        <f t="shared" si="208"/>
        <v>60</v>
      </c>
    </row>
    <row r="174" spans="1:61" x14ac:dyDescent="0.35">
      <c r="A174" s="8" t="s">
        <v>197</v>
      </c>
      <c r="B174" s="12">
        <f>COUNTIFS('Raw Data'!I:I,"ICICI LOMBARD",'Raw Data'!E:E,"AHMEDABAD",'Raw Data'!AC:AC,1)+COUNTIFS('Raw Data'!I:I,"ICICI LOMBARD",'Raw Data'!E:E,"AHMEDABAD",'Raw Data'!AC:AC,2)+COUNTIFS('Raw Data'!I:I,"ICICI LOMBARD",'Raw Data'!E:E,"AHMEDABAD",'Raw Data'!AC:AC,3)+COUNTIFS('Raw Data'!I:I,"ICICI LOMBARD",'Raw Data'!E:E,"AHMEDABAD",'Raw Data'!AC:AC,4)+COUNTIFS('Raw Data'!I:I,"ICICI LOMBARD",'Raw Data'!E:E,"AHMEDABAD",'Raw Data'!AC:AC,5)+COUNTIFS('Raw Data'!I:I,"ICICI LOMBARD",'Raw Data'!E:E,"AHMEDABAD",'Raw Data'!AC:AC,6)</f>
        <v>3</v>
      </c>
      <c r="C174" s="12">
        <f>COUNTIFS('Raw Data'!I:I,"ICICI LOMBARD",'Raw Data'!E:E,"AHMEDABAD",'Raw Data'!AC:AC,7)+COUNTIFS('Raw Data'!I:I,"ICICI LOMBARD",'Raw Data'!E:E,"AHMEDABAD",'Raw Data'!AC:AC,8)</f>
        <v>7</v>
      </c>
      <c r="D174" s="12">
        <f>COUNTIFS('Raw Data'!I:I,"ICICI LOMBARD",'Raw Data'!E:E,"AHMEDABAD",'Raw Data'!AC:AC,9)+COUNTIFS('Raw Data'!I:I,"ICICI LOMBARD",'Raw Data'!E:E,"AHMEDABAD",'Raw Data'!AC:AC,10)</f>
        <v>6</v>
      </c>
      <c r="E174" s="12">
        <f t="shared" si="185"/>
        <v>16</v>
      </c>
      <c r="F174" s="14">
        <f t="shared" si="186"/>
        <v>18.75</v>
      </c>
      <c r="G174" s="12">
        <f>COUNTIFS('Raw Data'!I:I,"ICICI LOMBARD",'Raw Data'!E:E,"BANGALORE",'Raw Data'!AC:AC,1)+COUNTIFS('Raw Data'!I:I,"ICICI LOMBARD",'Raw Data'!E:E,"BANGALORE",'Raw Data'!AC:AC,2)+COUNTIFS('Raw Data'!I:I,"ICICI LOMBARD",'Raw Data'!E:E,"BANGALORE",'Raw Data'!AC:AC,3)+COUNTIFS('Raw Data'!I:I,"ICICI LOMBARD",'Raw Data'!E:E,"BANGALORE",'Raw Data'!AC:AC,4)+COUNTIFS('Raw Data'!I:I,"ICICI LOMBARD",'Raw Data'!E:E,"BANGALORE",'Raw Data'!AC:AC,5)+COUNTIFS('Raw Data'!I:I,"ICICI LOMBARD",'Raw Data'!E:E,"BANGALORE",'Raw Data'!AC:AC,6)</f>
        <v>0</v>
      </c>
      <c r="H174" s="12">
        <f>COUNTIFS('Raw Data'!I:I,"ICICI LOMBARD",'Raw Data'!E:E,"BANGALORE",'Raw Data'!AC:AC,7)+COUNTIFS('Raw Data'!I:I,"ICICI LOMBARD",'Raw Data'!E:E,"BANGALORE",'Raw Data'!AC:AC,8)</f>
        <v>1</v>
      </c>
      <c r="I174" s="12">
        <f>COUNTIFS('Raw Data'!I:I,"ICICI LOMBARD",'Raw Data'!E:E,"BANGALORE",'Raw Data'!AC:AC,9)+COUNTIFS('Raw Data'!I:I,"ICICI LOMBARD",'Raw Data'!E:E,"BANGALORE",'Raw Data'!AC:AC,10)</f>
        <v>5</v>
      </c>
      <c r="J174" s="12">
        <f t="shared" si="187"/>
        <v>6</v>
      </c>
      <c r="K174" s="14">
        <f t="shared" si="188"/>
        <v>83.333333333333343</v>
      </c>
      <c r="L174" s="12">
        <f>COUNTIFS('Raw Data'!I:I,"ICICI LOMBARD",'Raw Data'!E:E,"CHENNAI",'Raw Data'!AC:AC,1)+COUNTIFS('Raw Data'!I:I,"ICICI LOMBARD",'Raw Data'!E:E,"CHENNAI",'Raw Data'!AC:AC,2)+COUNTIFS('Raw Data'!I:I,"ICICI LOMBARD",'Raw Data'!E:E,"CHENNAI",'Raw Data'!AC:AC,3)+COUNTIFS('Raw Data'!I:I,"ICICI LOMBARD",'Raw Data'!E:E,"CHENNAI",'Raw Data'!AC:AC,4)+COUNTIFS('Raw Data'!I:I,"ICICI LOMBARD",'Raw Data'!E:E,"CHENNAI",'Raw Data'!AC:AC,5)+COUNTIFS('Raw Data'!I:I,"ICICI LOMBARD",'Raw Data'!E:E,"CHENNAI",'Raw Data'!AC:AC,6)</f>
        <v>2</v>
      </c>
      <c r="M174" s="12">
        <f>COUNTIFS('Raw Data'!I:I,"ICICI LOMBARD",'Raw Data'!E:E,"CHENNAI",'Raw Data'!AC:AC,7)+COUNTIFS('Raw Data'!I:I,"ICICI LOMBARD",'Raw Data'!E:E,"CHENNAI",'Raw Data'!AC:AC,8)</f>
        <v>5</v>
      </c>
      <c r="N174" s="12">
        <f>COUNTIFS('Raw Data'!I:I,"ICICI LOMBARD",'Raw Data'!E:E,"CHENNAI",'Raw Data'!AC:AC,9)+COUNTIFS('Raw Data'!I:I,"ICICI LOMBARD",'Raw Data'!E:E,"CHENNAI",'Raw Data'!AC:AC,10)</f>
        <v>5</v>
      </c>
      <c r="O174" s="18">
        <f t="shared" si="189"/>
        <v>12</v>
      </c>
      <c r="P174" s="14">
        <f t="shared" si="190"/>
        <v>25</v>
      </c>
      <c r="Q174" s="12">
        <f>COUNTIFS('Raw Data'!I:I,"ICICI LOMBARD",'Raw Data'!E:E,"DELHI",'Raw Data'!AC:AC,1)+COUNTIFS('Raw Data'!I:I,"ICICI LOMBARD",'Raw Data'!E:E,"DELHI",'Raw Data'!AC:AC,2)+COUNTIFS('Raw Data'!I:I,"ICICI LOMBARD",'Raw Data'!E:E,"DELHI",'Raw Data'!AC:AC,3)+COUNTIFS('Raw Data'!I:I,"ICICI LOMBARD",'Raw Data'!E:E,"DELHI",'Raw Data'!AC:AC,4)+COUNTIFS('Raw Data'!I:I,"ICICI LOMBARD",'Raw Data'!E:E,"DELHI",'Raw Data'!AC:AC,5)+COUNTIFS('Raw Data'!I:I,"ICICI LOMBARD",'Raw Data'!E:E,"DELHI",'Raw Data'!AC:AC,6)</f>
        <v>1</v>
      </c>
      <c r="R174" s="12">
        <f>COUNTIFS('Raw Data'!I:I,"ICICI LOMBARD",'Raw Data'!E:E,"DELHI",'Raw Data'!AC:AC,7)+COUNTIFS('Raw Data'!I:I,"ICICI LOMBARD",'Raw Data'!E:E,"DELHI",'Raw Data'!AC:AC,8)</f>
        <v>3</v>
      </c>
      <c r="S174" s="12">
        <f>COUNTIFS('Raw Data'!I:I,"ICICI LOMBARD",'Raw Data'!E:E,"DELHI",'Raw Data'!AC:AC,9)+COUNTIFS('Raw Data'!I:I,"ICICI LOMBARD",'Raw Data'!E:E,"DELHI",'Raw Data'!AC:AC,10)</f>
        <v>11</v>
      </c>
      <c r="T174" s="12">
        <f t="shared" si="191"/>
        <v>15</v>
      </c>
      <c r="U174" s="14">
        <f t="shared" si="192"/>
        <v>66.666666666666657</v>
      </c>
      <c r="V174" s="12">
        <f>COUNTIFS('Raw Data'!I:I,"ICICI LOMBARD",'Raw Data'!E:E,"HYDERABAD",'Raw Data'!AC:AC,1)+COUNTIFS('Raw Data'!I:I,"ICICI LOMBARD",'Raw Data'!E:E,"HYDERABAD",'Raw Data'!AC:AC,2)+COUNTIFS('Raw Data'!I:I,"ICICI LOMBARD",'Raw Data'!E:E,"HYDERABAD",'Raw Data'!AC:AC,3)+COUNTIFS('Raw Data'!I:I,"ICICI LOMBARD",'Raw Data'!E:E,"HYDERABAD",'Raw Data'!AC:AC,4)+COUNTIFS('Raw Data'!I:I,"ICICI LOMBARD",'Raw Data'!E:E,"HYDERABAD",'Raw Data'!AC:AC,5)+COUNTIFS('Raw Data'!I:I,"ICICI LOMBARD",'Raw Data'!E:E,"HYDERABAD",'Raw Data'!AC:AC,6)</f>
        <v>1</v>
      </c>
      <c r="W174" s="12">
        <f>COUNTIFS('Raw Data'!I:I,"ICICI LOMBARD",'Raw Data'!E:E,"HYDERABAD",'Raw Data'!AC:AC,7)+COUNTIFS('Raw Data'!I:I,"ICICI LOMBARD",'Raw Data'!E:E,"HYDERABAD",'Raw Data'!AC:AC,8)</f>
        <v>5</v>
      </c>
      <c r="X174" s="12">
        <f>COUNTIFS('Raw Data'!I:I,"ICICI LOMBARD",'Raw Data'!E:E,"HYDERABAD",'Raw Data'!AC:AC,9)+COUNTIFS('Raw Data'!I:I,"ICICI LOMBARD",'Raw Data'!E:E,"HYDERABAD",'Raw Data'!AC:AC,10)</f>
        <v>9</v>
      </c>
      <c r="Y174" s="12">
        <f t="shared" si="193"/>
        <v>15</v>
      </c>
      <c r="Z174" s="14">
        <f t="shared" si="194"/>
        <v>53.333333333333336</v>
      </c>
      <c r="AA174" s="12">
        <f>COUNTIFS('Raw Data'!I:I,"ICICI LOMBARD",'Raw Data'!E:E,"INDORE",'Raw Data'!AC:AC,1)+COUNTIFS('Raw Data'!I:I,"ICICI LOMBARD",'Raw Data'!E:E,"INDORE",'Raw Data'!AC:AC,2)+COUNTIFS('Raw Data'!I:I,"ICICI LOMBARD",'Raw Data'!E:E,"INDORE",'Raw Data'!AC:AC,3)+COUNTIFS('Raw Data'!I:I,"ICICI LOMBARD",'Raw Data'!E:E,"INDORE",'Raw Data'!AC:AC,4)+COUNTIFS('Raw Data'!I:I,"ICICI LOMBARD",'Raw Data'!E:E,"INDORE",'Raw Data'!AC:AC,5)+COUNTIFS('Raw Data'!I:I,"ICICI LOMBARD",'Raw Data'!E:E,"INDORE",'Raw Data'!AC:AC,6)</f>
        <v>1</v>
      </c>
      <c r="AB174" s="12">
        <f>COUNTIFS('Raw Data'!I:I,"ICICI LOMBARD",'Raw Data'!E:E,"INDORE",'Raw Data'!AC:AC,7)+COUNTIFS('Raw Data'!I:I,"ICICI LOMBARD",'Raw Data'!E:E,"INDORE",'Raw Data'!AC:AC,8)</f>
        <v>2</v>
      </c>
      <c r="AC174" s="12">
        <f>COUNTIFS('Raw Data'!I:I,"ICICI LOMBARD",'Raw Data'!E:E,"INDORE",'Raw Data'!AC:AC,9)+COUNTIFS('Raw Data'!I:I,"ICICI LOMBARD",'Raw Data'!E:E,"INDORE",'Raw Data'!AC:AC,10)</f>
        <v>10</v>
      </c>
      <c r="AD174" s="12">
        <f t="shared" si="195"/>
        <v>13</v>
      </c>
      <c r="AE174" s="14">
        <f t="shared" si="196"/>
        <v>69.230769230769226</v>
      </c>
      <c r="AF174" s="12">
        <f>COUNTIFS('Raw Data'!I:I,"ICICI LOMBARD",'Raw Data'!E:E,"JAIPUR",'Raw Data'!AC:AC,1)+COUNTIFS('Raw Data'!I:I,"ICICI LOMBARD",'Raw Data'!E:E,"JAIPUR",'Raw Data'!AC:AC,2)+COUNTIFS('Raw Data'!I:I,"ICICI LOMBARD",'Raw Data'!E:E,"JAIPUR",'Raw Data'!AC:AC,3)+COUNTIFS('Raw Data'!I:I,"ICICI LOMBARD",'Raw Data'!E:E,"JAIPUR",'Raw Data'!AC:AC,4)+COUNTIFS('Raw Data'!I:I,"ICICI LOMBARD",'Raw Data'!E:E,"JAIPUR",'Raw Data'!AC:AC,5)+COUNTIFS('Raw Data'!I:I,"ICICI LOMBARD",'Raw Data'!E:E,"JAIPUR",'Raw Data'!AC:AC,6)</f>
        <v>1</v>
      </c>
      <c r="AG174" s="12">
        <f>COUNTIFS('Raw Data'!I:I,"ICICI LOMBARD",'Raw Data'!E:E,"JAIPUR",'Raw Data'!AC:AC,7)+COUNTIFS('Raw Data'!I:I,"ICICI LOMBARD",'Raw Data'!E:E,"JAIPUR",'Raw Data'!AC:AC,8)</f>
        <v>4</v>
      </c>
      <c r="AH174" s="12">
        <f>COUNTIFS('Raw Data'!I:I,"ICICI LOMBARD",'Raw Data'!E:E,"JAIPUR",'Raw Data'!AC:AC,9)+COUNTIFS('Raw Data'!I:I,"ICICI LOMBARD",'Raw Data'!E:E,"JAIPUR",'Raw Data'!AC:AC,10)</f>
        <v>6</v>
      </c>
      <c r="AI174" s="12">
        <f t="shared" si="197"/>
        <v>11</v>
      </c>
      <c r="AJ174" s="14">
        <f t="shared" si="198"/>
        <v>45.454545454545453</v>
      </c>
      <c r="AK174" s="12">
        <f>COUNTIFS('Raw Data'!I:I,"ICICI LOMBARD",'Raw Data'!E:E,"KANPUR",'Raw Data'!AC:AC,1)+COUNTIFS('Raw Data'!I:I,"ICICI LOMBARD",'Raw Data'!E:E,"KANPUR",'Raw Data'!AC:AC,2)+COUNTIFS('Raw Data'!I:I,"ICICI LOMBARD",'Raw Data'!E:E,"KANPUR",'Raw Data'!AC:AC,3)+COUNTIFS('Raw Data'!I:I,"ICICI LOMBARD",'Raw Data'!E:E,"KANPUR",'Raw Data'!AC:AC,4)+COUNTIFS('Raw Data'!I:I,"ICICI LOMBARD",'Raw Data'!E:E,"KANPUR",'Raw Data'!AC:AC,5)+COUNTIFS('Raw Data'!I:I,"ICICI LOMBARD",'Raw Data'!E:E,"KANPUR",'Raw Data'!AC:AC,6)</f>
        <v>1</v>
      </c>
      <c r="AL174" s="12">
        <f>COUNTIFS('Raw Data'!I:I,"ICICI LOMBARD",'Raw Data'!E:E,"KANPUR",'Raw Data'!AC:AC,7)+COUNTIFS('Raw Data'!I:I,"ICICI LOMBARD",'Raw Data'!E:E,"KANPUR",'Raw Data'!AC:AC,8)</f>
        <v>1</v>
      </c>
      <c r="AM174" s="12">
        <f>COUNTIFS('Raw Data'!I:I,"ICICI LOMBARD",'Raw Data'!E:E,"KANPUR",'Raw Data'!AC:AC,9)+COUNTIFS('Raw Data'!I:I,"ICICI LOMBARD",'Raw Data'!E:E,"KANPUR",'Raw Data'!AC:AC,10)</f>
        <v>3</v>
      </c>
      <c r="AN174" s="12">
        <f t="shared" si="199"/>
        <v>5</v>
      </c>
      <c r="AO174" s="14">
        <f t="shared" si="200"/>
        <v>40</v>
      </c>
      <c r="AP174" s="12">
        <f>COUNTIFS('Raw Data'!I:I,"ICICI LOMBARD",'Raw Data'!E:E,"KOLKATA",'Raw Data'!AC:AC,1)+COUNTIFS('Raw Data'!I:I,"ICICI LOMBARD",'Raw Data'!E:E,"KOLKATA",'Raw Data'!AC:AC,2)+COUNTIFS('Raw Data'!I:I,"ICICI LOMBARD",'Raw Data'!E:E,"KOLKATA",'Raw Data'!AC:AC,3)+COUNTIFS('Raw Data'!I:I,"ICICI LOMBARD",'Raw Data'!E:E,"KOLKATA",'Raw Data'!AC:AC,4)+COUNTIFS('Raw Data'!I:I,"ICICI LOMBARD",'Raw Data'!E:E,"KOLKATA",'Raw Data'!AC:AC,5)+COUNTIFS('Raw Data'!I:I,"ICICI LOMBARD",'Raw Data'!E:E,"KOLKATA",'Raw Data'!AC:AC,6)</f>
        <v>0</v>
      </c>
      <c r="AQ174" s="12">
        <f>COUNTIFS('Raw Data'!I:I,"ICICI LOMBARD",'Raw Data'!E:E,"KOLKATA",'Raw Data'!AC:AC,7)+COUNTIFS('Raw Data'!I:I,"ICICI LOMBARD",'Raw Data'!E:E,"KOLKATA",'Raw Data'!AC:AC,8)</f>
        <v>0</v>
      </c>
      <c r="AR174" s="12">
        <f>COUNTIFS('Raw Data'!I:I,"ICICI LOMBARD",'Raw Data'!E:E,"KOLKATA",'Raw Data'!AC:AC,9)+COUNTIFS('Raw Data'!I:I,"ICICI LOMBARD",'Raw Data'!E:E,"KOLKATA",'Raw Data'!AC:AC,10)</f>
        <v>4</v>
      </c>
      <c r="AS174" s="12">
        <f t="shared" si="201"/>
        <v>4</v>
      </c>
      <c r="AT174" s="14">
        <f t="shared" si="202"/>
        <v>100</v>
      </c>
      <c r="AU174" s="12">
        <f>COUNTIFS('Raw Data'!I:I,"ICICI LOMBARD",'Raw Data'!E:E,"LUDHIANA",'Raw Data'!AC:AC,1)+COUNTIFS('Raw Data'!I:I,"ICICI LOMBARD",'Raw Data'!E:E,"LUDHIANA",'Raw Data'!AC:AC,2)+COUNTIFS('Raw Data'!I:I,"ICICI LOMBARD",'Raw Data'!E:E,"LUDHIANA",'Raw Data'!AC:AC,3)+COUNTIFS('Raw Data'!I:I,"ICICI LOMBARD",'Raw Data'!E:E,"LUDHIANA",'Raw Data'!AC:AC,4)+COUNTIFS('Raw Data'!I:I,"ICICI LOMBARD",'Raw Data'!E:E,"LUDHIANA",'Raw Data'!AC:AC,5)+COUNTIFS('Raw Data'!I:I,"ICICI LOMBARD",'Raw Data'!E:E,"LUDHIANA",'Raw Data'!AC:AC,6)</f>
        <v>2</v>
      </c>
      <c r="AV174" s="12">
        <f>COUNTIFS('Raw Data'!I:I,"ICICI LOMBARD",'Raw Data'!E:E,"LUDHIANA",'Raw Data'!AC:AC,7)+COUNTIFS('Raw Data'!I:I,"ICICI LOMBARD",'Raw Data'!E:E,"LUDHIANA",'Raw Data'!AC:AC,8)</f>
        <v>5</v>
      </c>
      <c r="AW174" s="12">
        <f>COUNTIFS('Raw Data'!I:I,"ICICI LOMBARD",'Raw Data'!E:E,"LUDHIANA",'Raw Data'!AC:AC,9)+COUNTIFS('Raw Data'!I:I,"ICICI LOMBARD",'Raw Data'!E:E,"LUDHIANA",'Raw Data'!AC:AC,10)</f>
        <v>6</v>
      </c>
      <c r="AX174" s="12">
        <f t="shared" si="203"/>
        <v>13</v>
      </c>
      <c r="AY174" s="14">
        <f t="shared" si="204"/>
        <v>30.76923076923077</v>
      </c>
      <c r="AZ174" s="12">
        <f>COUNTIFS('Raw Data'!I:I,"ICICI LOMBARD",'Raw Data'!E:E,"MUMBAI",'Raw Data'!AC:AC,1)+COUNTIFS('Raw Data'!I:I,"ICICI LOMBARD",'Raw Data'!E:E,"MUMBAI",'Raw Data'!AC:AC,2)+COUNTIFS('Raw Data'!I:I,"ICICI LOMBARD",'Raw Data'!E:E,"MUMBAI",'Raw Data'!AC:AC,3)+COUNTIFS('Raw Data'!I:I,"ICICI LOMBARD",'Raw Data'!E:E,"MUMBAI",'Raw Data'!AC:AC,4)+COUNTIFS('Raw Data'!I:I,"ICICI LOMBARD",'Raw Data'!E:E,"MUMBAI",'Raw Data'!AC:AC,5)+COUNTIFS('Raw Data'!I:I,"ICICI LOMBARD",'Raw Data'!E:E,"MUMBAI",'Raw Data'!AC:AC,6)</f>
        <v>2</v>
      </c>
      <c r="BA174" s="12">
        <f>COUNTIFS('Raw Data'!I:I,"ICICI LOMBARD",'Raw Data'!E:E,"MUMBAI",'Raw Data'!AC:AC,7)+COUNTIFS('Raw Data'!I:I,"ICICI LOMBARD",'Raw Data'!E:E,"MUMBAI",'Raw Data'!AC:AC,8)</f>
        <v>4</v>
      </c>
      <c r="BB174" s="12">
        <f>COUNTIFS('Raw Data'!I:I,"ICICI LOMBARD",'Raw Data'!E:E,"MUMBAI",'Raw Data'!AC:AC,9)+COUNTIFS('Raw Data'!I:I,"ICICI LOMBARD",'Raw Data'!E:E,"MUMBAI",'Raw Data'!AC:AC,10)</f>
        <v>11</v>
      </c>
      <c r="BC174" s="12">
        <f t="shared" si="205"/>
        <v>17</v>
      </c>
      <c r="BD174" s="14">
        <f t="shared" si="206"/>
        <v>52.941176470588239</v>
      </c>
      <c r="BE174" s="12">
        <f>COUNTIFS('Raw Data'!I:I,"ICICI LOMBARD",'Raw Data'!E:E,"PUNE",'Raw Data'!AC:AC,1)+COUNTIFS('Raw Data'!I:I,"ICICI LOMBARD",'Raw Data'!E:E,"PUNE",'Raw Data'!AC:AC,2)+COUNTIFS('Raw Data'!I:I,"ICICI LOMBARD",'Raw Data'!E:E,"PUNE",'Raw Data'!AC:AC,3)+COUNTIFS('Raw Data'!I:I,"ICICI LOMBARD",'Raw Data'!E:E,"PUNE",'Raw Data'!AC:AC,4)+COUNTIFS('Raw Data'!I:I,"ICICI LOMBARD",'Raw Data'!E:E,"PUNE",'Raw Data'!AC:AC,5)+COUNTIFS('Raw Data'!I:I,"ICICI LOMBARD",'Raw Data'!E:E,"PUNE",'Raw Data'!AC:AC,6)</f>
        <v>1</v>
      </c>
      <c r="BF174" s="12">
        <f>COUNTIFS('Raw Data'!I:I,"ICICI LOMBARD",'Raw Data'!E:E,"PUNE",'Raw Data'!AC:AC,7)+COUNTIFS('Raw Data'!I:I,"ICICI LOMBARD",'Raw Data'!E:E,"PUNE",'Raw Data'!AC:AC,8)</f>
        <v>5</v>
      </c>
      <c r="BG174" s="12">
        <f>COUNTIFS('Raw Data'!I:I,"ICICI LOMBARD",'Raw Data'!E:E,"PUNE",'Raw Data'!AC:AC,9)+COUNTIFS('Raw Data'!I:I,"ICICI LOMBARD",'Raw Data'!E:E,"PUNE",'Raw Data'!AC:AC,10)</f>
        <v>8</v>
      </c>
      <c r="BH174" s="12">
        <f t="shared" si="207"/>
        <v>14</v>
      </c>
      <c r="BI174" s="14">
        <f t="shared" si="208"/>
        <v>50</v>
      </c>
    </row>
    <row r="175" spans="1:61" x14ac:dyDescent="0.35">
      <c r="A175" s="8" t="s">
        <v>199</v>
      </c>
      <c r="B175" s="12">
        <f>COUNTIFS('Raw Data'!I:I,"NEW INDIA ASSURANCE",'Raw Data'!E:E,"AHMEDABAD",'Raw Data'!AC:AC,1)+COUNTIFS('Raw Data'!I:I,"NEW INDIA ASSURANCE",'Raw Data'!E:E,"AHMEDABAD",'Raw Data'!AC:AC,2)+COUNTIFS('Raw Data'!I:I,"NEW INDIA ASSURANCE",'Raw Data'!E:E,"AHMEDABAD",'Raw Data'!AC:AC,3)+COUNTIFS('Raw Data'!I:I,"NEW INDIA ASSURANCE",'Raw Data'!E:E,"AHMEDABAD",'Raw Data'!AC:AC,4)+COUNTIFS('Raw Data'!I:I,"NEW INDIA ASSURANCE",'Raw Data'!E:E,"AHMEDABAD",'Raw Data'!AC:AC,5)+COUNTIFS('Raw Data'!I:I,"NEW INDIA ASSURANCE",'Raw Data'!E:E,"AHMEDABAD",'Raw Data'!AC:AC,6)</f>
        <v>1</v>
      </c>
      <c r="C175" s="12">
        <f>COUNTIFS('Raw Data'!I:I,"NEW INDIA ASSURANCE",'Raw Data'!E:E,"AHMEDABAD",'Raw Data'!AC:AC,7)+COUNTIFS('Raw Data'!I:I,"NEW INDIA ASSURANCE",'Raw Data'!E:E,"AHMEDABAD",'Raw Data'!AC:AC,8)</f>
        <v>2</v>
      </c>
      <c r="D175" s="12">
        <f>COUNTIFS('Raw Data'!I:I,"NEW INDIA ASSURANCE",'Raw Data'!E:E,"AHMEDABAD",'Raw Data'!AC:AC,9)+COUNTIFS('Raw Data'!I:I,"NEW INDIA ASSURANCE",'Raw Data'!E:E,"AHMEDABAD",'Raw Data'!AC:AC,10)</f>
        <v>7</v>
      </c>
      <c r="E175" s="12">
        <f t="shared" si="185"/>
        <v>10</v>
      </c>
      <c r="F175" s="14">
        <f t="shared" si="186"/>
        <v>60</v>
      </c>
      <c r="G175" s="12">
        <f>COUNTIFS('Raw Data'!I:I,"NEW INDIA ASSURANCE",'Raw Data'!E:E,"BANGALORE",'Raw Data'!AC:AC,1)+COUNTIFS('Raw Data'!I:I,"NEW INDIA ASSURANCE",'Raw Data'!E:E,"BANGALORE",'Raw Data'!AC:AC,2)+COUNTIFS('Raw Data'!I:I,"NEW INDIA ASSURANCE",'Raw Data'!E:E,"BANGALORE",'Raw Data'!AC:AC,3)+COUNTIFS('Raw Data'!I:I,"NEW INDIA ASSURANCE",'Raw Data'!E:E,"BANGALORE",'Raw Data'!AC:AC,4)+COUNTIFS('Raw Data'!I:I,"NEW INDIA ASSURANCE",'Raw Data'!E:E,"BANGALORE",'Raw Data'!AC:AC,5)+COUNTIFS('Raw Data'!I:I,"NEW INDIA ASSURANCE",'Raw Data'!E:E,"BANGALORE",'Raw Data'!AC:AC,6)</f>
        <v>2</v>
      </c>
      <c r="H175" s="12">
        <f>COUNTIFS('Raw Data'!I:I,"NEW INDIA ASSURANCE",'Raw Data'!E:E,"BANGALORE",'Raw Data'!AC:AC,7)+COUNTIFS('Raw Data'!I:I,"NEW INDIA ASSURANCE",'Raw Data'!E:E,"BANGALORE",'Raw Data'!AC:AC,8)</f>
        <v>4</v>
      </c>
      <c r="I175" s="12">
        <f>COUNTIFS('Raw Data'!I:I,"NEW INDIA ASSURANCE",'Raw Data'!E:E,"BANGALORE",'Raw Data'!AC:AC,9)+COUNTIFS('Raw Data'!I:I,"NEW INDIA ASSURANCE",'Raw Data'!E:E,"BANGALORE",'Raw Data'!AC:AC,10)</f>
        <v>9</v>
      </c>
      <c r="J175" s="12">
        <f t="shared" si="187"/>
        <v>15</v>
      </c>
      <c r="K175" s="14">
        <f t="shared" si="188"/>
        <v>46.666666666666664</v>
      </c>
      <c r="L175" s="12">
        <f>COUNTIFS('Raw Data'!I:I,"NEW INDIA ASSURANCE",'Raw Data'!E:E,"CHENNAI",'Raw Data'!AC:AC,1)+COUNTIFS('Raw Data'!I:I,"NEW INDIA ASSURANCE",'Raw Data'!E:E,"CHENNAI",'Raw Data'!AC:AC,2)+COUNTIFS('Raw Data'!I:I,"NEW INDIA ASSURANCE",'Raw Data'!E:E,"CHENNAI",'Raw Data'!AC:AC,3)+COUNTIFS('Raw Data'!I:I,"NEW INDIA ASSURANCE",'Raw Data'!E:E,"CHENNAI",'Raw Data'!AC:AC,4)+COUNTIFS('Raw Data'!I:I,"NEW INDIA ASSURANCE",'Raw Data'!E:E,"CHENNAI",'Raw Data'!AC:AC,5)+COUNTIFS('Raw Data'!I:I,"NEW INDIA ASSURANCE",'Raw Data'!E:E,"CHENNAI",'Raw Data'!AC:AC,6)</f>
        <v>2</v>
      </c>
      <c r="M175" s="12">
        <f>COUNTIFS('Raw Data'!I:I,"NEW INDIA ASSURANCE",'Raw Data'!E:E,"CHENNAI",'Raw Data'!AC:AC,7)+COUNTIFS('Raw Data'!I:I,"NEW INDIA ASSURANCE",'Raw Data'!E:E,"CHENNAI",'Raw Data'!AC:AC,8)</f>
        <v>2</v>
      </c>
      <c r="N175" s="12">
        <f>COUNTIFS('Raw Data'!I:I,"NEW INDIA ASSURANCE",'Raw Data'!E:E,"CHENNAI",'Raw Data'!AC:AC,9)+COUNTIFS('Raw Data'!I:I,"NEW INDIA ASSURANCE",'Raw Data'!E:E,"CHENNAI",'Raw Data'!AC:AC,10)</f>
        <v>4</v>
      </c>
      <c r="O175" s="18">
        <f t="shared" si="189"/>
        <v>8</v>
      </c>
      <c r="P175" s="14">
        <f t="shared" si="190"/>
        <v>25</v>
      </c>
      <c r="Q175" s="12">
        <f>COUNTIFS('Raw Data'!I:I,"NEW INDIA ASSURANCE",'Raw Data'!E:E,"DELHI",'Raw Data'!AC:AC,1)+COUNTIFS('Raw Data'!I:I,"NEW INDIA ASSURANCE",'Raw Data'!E:E,"DELHI",'Raw Data'!AC:AC,2)+COUNTIFS('Raw Data'!I:I,"NEW INDIA ASSURANCE",'Raw Data'!E:E,"DELHI",'Raw Data'!AC:AC,3)+COUNTIFS('Raw Data'!I:I,"NEW INDIA ASSURANCE",'Raw Data'!E:E,"DELHI",'Raw Data'!AC:AC,4)+COUNTIFS('Raw Data'!I:I,"NEW INDIA ASSURANCE",'Raw Data'!E:E,"DELHI",'Raw Data'!AC:AC,5)+COUNTIFS('Raw Data'!I:I,"NEW INDIA ASSURANCE",'Raw Data'!E:E,"DELHI",'Raw Data'!AC:AC,6)</f>
        <v>4</v>
      </c>
      <c r="R175" s="12">
        <f>COUNTIFS('Raw Data'!I:I,"NEW INDIA ASSURANCE",'Raw Data'!E:E,"DELHI",'Raw Data'!AC:AC,7)+COUNTIFS('Raw Data'!I:I,"NEW INDIA ASSURANCE",'Raw Data'!E:E,"DELHI",'Raw Data'!AC:AC,8)</f>
        <v>3</v>
      </c>
      <c r="S175" s="12">
        <f>COUNTIFS('Raw Data'!I:I,"NEW INDIA ASSURANCE",'Raw Data'!E:E,"DELHI",'Raw Data'!AC:AC,9)+COUNTIFS('Raw Data'!I:I,"NEW INDIA ASSURANCE",'Raw Data'!E:E,"DELHI",'Raw Data'!AC:AC,10)</f>
        <v>9</v>
      </c>
      <c r="T175" s="12">
        <f t="shared" si="191"/>
        <v>16</v>
      </c>
      <c r="U175" s="14">
        <f t="shared" si="192"/>
        <v>31.25</v>
      </c>
      <c r="V175" s="12">
        <f>COUNTIFS('Raw Data'!I:I,"NEW INDIA ASSURANCE",'Raw Data'!E:E,"HYDERABAD",'Raw Data'!AC:AC,1)+COUNTIFS('Raw Data'!I:I,"NEW INDIA ASSURANCE",'Raw Data'!E:E,"HYDERABAD",'Raw Data'!AC:AC,2)+COUNTIFS('Raw Data'!I:I,"NEW INDIA ASSURANCE",'Raw Data'!E:E,"HYDERABAD",'Raw Data'!AC:AC,3)+COUNTIFS('Raw Data'!I:I,"NEW INDIA ASSURANCE",'Raw Data'!E:E,"HYDERABAD",'Raw Data'!AC:AC,4)+COUNTIFS('Raw Data'!I:I,"NEW INDIA ASSURANCE",'Raw Data'!E:E,"HYDERABAD",'Raw Data'!AC:AC,5)+COUNTIFS('Raw Data'!I:I,"NEW INDIA ASSURANCE",'Raw Data'!E:E,"HYDERABAD",'Raw Data'!AC:AC,6)</f>
        <v>3</v>
      </c>
      <c r="W175" s="12">
        <f>COUNTIFS('Raw Data'!I:I,"NEW INDIA ASSURANCE",'Raw Data'!E:E,"HYDERABAD",'Raw Data'!AC:AC,7)+COUNTIFS('Raw Data'!I:I,"NEW INDIA ASSURANCE",'Raw Data'!E:E,"HYDERABAD",'Raw Data'!AC:AC,8)</f>
        <v>4</v>
      </c>
      <c r="X175" s="12">
        <f>COUNTIFS('Raw Data'!I:I,"NEW INDIA ASSURANCE",'Raw Data'!E:E,"HYDERABAD",'Raw Data'!AC:AC,9)+COUNTIFS('Raw Data'!I:I,"NEW INDIA ASSURANCE",'Raw Data'!E:E,"HYDERABAD",'Raw Data'!AC:AC,10)</f>
        <v>8</v>
      </c>
      <c r="Y175" s="12">
        <f t="shared" si="193"/>
        <v>15</v>
      </c>
      <c r="Z175" s="14">
        <f t="shared" si="194"/>
        <v>33.333333333333329</v>
      </c>
      <c r="AA175" s="12">
        <f>COUNTIFS('Raw Data'!I:I,"NEW INDIA ASSURANCE",'Raw Data'!E:E,"INDORE",'Raw Data'!AC:AC,1)+COUNTIFS('Raw Data'!I:I,"NEW INDIA ASSURANCE",'Raw Data'!E:E,"INDORE",'Raw Data'!AC:AC,2)+COUNTIFS('Raw Data'!I:I,"NEW INDIA ASSURANCE",'Raw Data'!E:E,"INDORE",'Raw Data'!AC:AC,3)+COUNTIFS('Raw Data'!I:I,"NEW INDIA ASSURANCE",'Raw Data'!E:E,"INDORE",'Raw Data'!AC:AC,4)+COUNTIFS('Raw Data'!I:I,"NEW INDIA ASSURANCE",'Raw Data'!E:E,"INDORE",'Raw Data'!AC:AC,5)+COUNTIFS('Raw Data'!I:I,"NEW INDIA ASSURANCE",'Raw Data'!E:E,"INDORE",'Raw Data'!AC:AC,6)</f>
        <v>0</v>
      </c>
      <c r="AB175" s="12">
        <f>COUNTIFS('Raw Data'!I:I,"NEW INDIA ASSURANCE",'Raw Data'!E:E,"INDORE",'Raw Data'!AC:AC,7)+COUNTIFS('Raw Data'!I:I,"NEW INDIA ASSURANCE",'Raw Data'!E:E,"INDORE",'Raw Data'!AC:AC,8)</f>
        <v>1</v>
      </c>
      <c r="AC175" s="12">
        <f>COUNTIFS('Raw Data'!I:I,"NEW INDIA ASSURANCE",'Raw Data'!E:E,"INDORE",'Raw Data'!AC:AC,9)+COUNTIFS('Raw Data'!I:I,"NEW INDIA ASSURANCE",'Raw Data'!E:E,"INDORE",'Raw Data'!AC:AC,10)</f>
        <v>4</v>
      </c>
      <c r="AD175" s="12">
        <f t="shared" si="195"/>
        <v>5</v>
      </c>
      <c r="AE175" s="14">
        <f t="shared" si="196"/>
        <v>80</v>
      </c>
      <c r="AF175" s="12">
        <f>COUNTIFS('Raw Data'!I:I,"NEW INDIA ASSURANCE",'Raw Data'!E:E,"JAIPUR",'Raw Data'!AC:AC,1)+COUNTIFS('Raw Data'!I:I,"NEW INDIA ASSURANCE",'Raw Data'!E:E,"JAIPUR",'Raw Data'!AC:AC,2)+COUNTIFS('Raw Data'!I:I,"NEW INDIA ASSURANCE",'Raw Data'!E:E,"JAIPUR",'Raw Data'!AC:AC,3)+COUNTIFS('Raw Data'!I:I,"NEW INDIA ASSURANCE",'Raw Data'!E:E,"JAIPUR",'Raw Data'!AC:AC,4)+COUNTIFS('Raw Data'!I:I,"NEW INDIA ASSURANCE",'Raw Data'!E:E,"JAIPUR",'Raw Data'!AC:AC,5)+COUNTIFS('Raw Data'!I:I,"NEW INDIA ASSURANCE",'Raw Data'!E:E,"JAIPUR",'Raw Data'!AC:AC,6)</f>
        <v>2</v>
      </c>
      <c r="AG175" s="12">
        <f>COUNTIFS('Raw Data'!I:I,"NEW INDIA ASSURANCE",'Raw Data'!E:E,"JAIPUR",'Raw Data'!AC:AC,7)+COUNTIFS('Raw Data'!I:I,"NEW INDIA ASSURANCE",'Raw Data'!E:E,"JAIPUR",'Raw Data'!AC:AC,8)</f>
        <v>2</v>
      </c>
      <c r="AH175" s="12">
        <f>COUNTIFS('Raw Data'!I:I,"NEW INDIA ASSURANCE",'Raw Data'!E:E,"JAIPUR",'Raw Data'!AC:AC,9)+COUNTIFS('Raw Data'!I:I,"NEW INDIA ASSURANCE",'Raw Data'!E:E,"JAIPUR",'Raw Data'!AC:AC,10)</f>
        <v>9</v>
      </c>
      <c r="AI175" s="12">
        <f t="shared" si="197"/>
        <v>13</v>
      </c>
      <c r="AJ175" s="14">
        <f t="shared" si="198"/>
        <v>53.846153846153847</v>
      </c>
      <c r="AK175" s="12">
        <f>COUNTIFS('Raw Data'!I:I,"NEW INDIA ASSURANCE",'Raw Data'!E:E,"KANPUR",'Raw Data'!AC:AC,1)+COUNTIFS('Raw Data'!I:I,"NEW INDIA ASSURANCE",'Raw Data'!E:E,"KANPUR",'Raw Data'!AC:AC,2)+COUNTIFS('Raw Data'!I:I,"NEW INDIA ASSURANCE",'Raw Data'!E:E,"KANPUR",'Raw Data'!AC:AC,3)+COUNTIFS('Raw Data'!I:I,"NEW INDIA ASSURANCE",'Raw Data'!E:E,"KANPUR",'Raw Data'!AC:AC,4)+COUNTIFS('Raw Data'!I:I,"NEW INDIA ASSURANCE",'Raw Data'!E:E,"KANPUR",'Raw Data'!AC:AC,5)+COUNTIFS('Raw Data'!I:I,"NEW INDIA ASSURANCE",'Raw Data'!E:E,"KANPUR",'Raw Data'!AC:AC,6)</f>
        <v>3</v>
      </c>
      <c r="AL175" s="12">
        <f>COUNTIFS('Raw Data'!I:I,"NEW INDIA ASSURANCE",'Raw Data'!E:E,"KANPUR",'Raw Data'!AC:AC,7)+COUNTIFS('Raw Data'!I:I,"NEW INDIA ASSURANCE",'Raw Data'!E:E,"KANPUR",'Raw Data'!AC:AC,8)</f>
        <v>2</v>
      </c>
      <c r="AM175" s="12">
        <f>COUNTIFS('Raw Data'!I:I,"NEW INDIA ASSURANCE",'Raw Data'!E:E,"KANPUR",'Raw Data'!AC:AC,9)+COUNTIFS('Raw Data'!I:I,"NEW INDIA ASSURANCE",'Raw Data'!E:E,"KANPUR",'Raw Data'!AC:AC,10)</f>
        <v>6</v>
      </c>
      <c r="AN175" s="12">
        <f t="shared" si="199"/>
        <v>11</v>
      </c>
      <c r="AO175" s="14">
        <f t="shared" si="200"/>
        <v>27.27272727272727</v>
      </c>
      <c r="AP175" s="12">
        <f>COUNTIFS('Raw Data'!I:I,"NEW INDIA ASSURANCE",'Raw Data'!E:E,"KOLKATA",'Raw Data'!AC:AC,1)+COUNTIFS('Raw Data'!I:I,"NEW INDIA ASSURANCE",'Raw Data'!E:E,"KOLKATA",'Raw Data'!AC:AC,2)+COUNTIFS('Raw Data'!I:I,"NEW INDIA ASSURANCE",'Raw Data'!E:E,"KOLKATA",'Raw Data'!AC:AC,3)+COUNTIFS('Raw Data'!I:I,"NEW INDIA ASSURANCE",'Raw Data'!E:E,"KOLKATA",'Raw Data'!AC:AC,4)+COUNTIFS('Raw Data'!I:I,"NEW INDIA ASSURANCE",'Raw Data'!E:E,"KOLKATA",'Raw Data'!AC:AC,5)+COUNTIFS('Raw Data'!I:I,"NEW INDIA ASSURANCE",'Raw Data'!E:E,"KOLKATA",'Raw Data'!AC:AC,6)</f>
        <v>2</v>
      </c>
      <c r="AQ175" s="12">
        <f>COUNTIFS('Raw Data'!I:I,"NEW INDIA ASSURANCE",'Raw Data'!E:E,"KOLKATA",'Raw Data'!AC:AC,7)+COUNTIFS('Raw Data'!I:I,"NEW INDIA ASSURANCE",'Raw Data'!E:E,"KOLKATA",'Raw Data'!AC:AC,8)</f>
        <v>3</v>
      </c>
      <c r="AR175" s="12">
        <f>COUNTIFS('Raw Data'!I:I,"NEW INDIA ASSURANCE",'Raw Data'!E:E,"KOLKATA",'Raw Data'!AC:AC,9)+COUNTIFS('Raw Data'!I:I,"NEW INDIA ASSURANCE",'Raw Data'!E:E,"KOLKATA",'Raw Data'!AC:AC,10)</f>
        <v>6</v>
      </c>
      <c r="AS175" s="12">
        <f t="shared" si="201"/>
        <v>11</v>
      </c>
      <c r="AT175" s="14">
        <f t="shared" si="202"/>
        <v>36.363636363636367</v>
      </c>
      <c r="AU175" s="12">
        <f>COUNTIFS('Raw Data'!I:I,"NEW INDIA ASSURANCE",'Raw Data'!E:E,"LUDHIANA",'Raw Data'!AC:AC,1)+COUNTIFS('Raw Data'!I:I,"NEW INDIA ASSURANCE",'Raw Data'!E:E,"LUDHIANA",'Raw Data'!AC:AC,2)+COUNTIFS('Raw Data'!I:I,"NEW INDIA ASSURANCE",'Raw Data'!E:E,"LUDHIANA",'Raw Data'!AC:AC,3)+COUNTIFS('Raw Data'!I:I,"NEW INDIA ASSURANCE",'Raw Data'!E:E,"LUDHIANA",'Raw Data'!AC:AC,4)+COUNTIFS('Raw Data'!I:I,"NEW INDIA ASSURANCE",'Raw Data'!E:E,"LUDHIANA",'Raw Data'!AC:AC,5)+COUNTIFS('Raw Data'!I:I,"NEW INDIA ASSURANCE",'Raw Data'!E:E,"LUDHIANA",'Raw Data'!AC:AC,6)</f>
        <v>1</v>
      </c>
      <c r="AV175" s="12">
        <f>COUNTIFS('Raw Data'!I:I,"NEW INDIA ASSURANCE",'Raw Data'!E:E,"LUDHIANA",'Raw Data'!AC:AC,7)+COUNTIFS('Raw Data'!I:I,"NEW INDIA ASSURANCE",'Raw Data'!E:E,"LUDHIANA",'Raw Data'!AC:AC,8)</f>
        <v>3</v>
      </c>
      <c r="AW175" s="12">
        <f>COUNTIFS('Raw Data'!I:I,"NEW INDIA ASSURANCE",'Raw Data'!E:E,"LUDHIANA",'Raw Data'!AC:AC,9)+COUNTIFS('Raw Data'!I:I,"NEW INDIA ASSURANCE",'Raw Data'!E:E,"LUDHIANA",'Raw Data'!AC:AC,10)</f>
        <v>8</v>
      </c>
      <c r="AX175" s="12">
        <f t="shared" si="203"/>
        <v>12</v>
      </c>
      <c r="AY175" s="14">
        <f t="shared" si="204"/>
        <v>58.333333333333336</v>
      </c>
      <c r="AZ175" s="12">
        <f>COUNTIFS('Raw Data'!I:I,"NEW INDIA ASSURANCE",'Raw Data'!E:E,"MUMBAI",'Raw Data'!AC:AC,1)+COUNTIFS('Raw Data'!I:I,"NEW INDIA ASSURANCE",'Raw Data'!E:E,"MUMBAI",'Raw Data'!AC:AC,2)+COUNTIFS('Raw Data'!I:I,"NEW INDIA ASSURANCE",'Raw Data'!E:E,"MUMBAI",'Raw Data'!AC:AC,3)+COUNTIFS('Raw Data'!I:I,"NEW INDIA ASSURANCE",'Raw Data'!E:E,"MUMBAI",'Raw Data'!AC:AC,4)+COUNTIFS('Raw Data'!I:I,"NEW INDIA ASSURANCE",'Raw Data'!E:E,"MUMBAI",'Raw Data'!AC:AC,5)+COUNTIFS('Raw Data'!I:I,"NEW INDIA ASSURANCE",'Raw Data'!E:E,"MUMBAI",'Raw Data'!AC:AC,6)</f>
        <v>4</v>
      </c>
      <c r="BA175" s="12">
        <f>COUNTIFS('Raw Data'!I:I,"NEW INDIA ASSURANCE",'Raw Data'!E:E,"MUMBAI",'Raw Data'!AC:AC,7)+COUNTIFS('Raw Data'!I:I,"NEW INDIA ASSURANCE",'Raw Data'!E:E,"MUMBAI",'Raw Data'!AC:AC,8)</f>
        <v>2</v>
      </c>
      <c r="BB175" s="12">
        <f>COUNTIFS('Raw Data'!I:I,"NEW INDIA ASSURANCE",'Raw Data'!E:E,"MUMBAI",'Raw Data'!AC:AC,9)+COUNTIFS('Raw Data'!I:I,"NEW INDIA ASSURANCE",'Raw Data'!E:E,"MUMBAI",'Raw Data'!AC:AC,10)</f>
        <v>8</v>
      </c>
      <c r="BC175" s="12">
        <f t="shared" si="205"/>
        <v>14</v>
      </c>
      <c r="BD175" s="14">
        <f t="shared" si="206"/>
        <v>28.571428571428569</v>
      </c>
      <c r="BE175" s="12">
        <f>COUNTIFS('Raw Data'!I:I,"NEW INDIA ASSURANCE",'Raw Data'!E:E,"PUNE",'Raw Data'!AC:AC,1)+COUNTIFS('Raw Data'!I:I,"NEW INDIA ASSURANCE",'Raw Data'!E:E,"PUNE",'Raw Data'!AC:AC,2)+COUNTIFS('Raw Data'!I:I,"NEW INDIA ASSURANCE",'Raw Data'!E:E,"PUNE",'Raw Data'!AC:AC,3)+COUNTIFS('Raw Data'!I:I,"NEW INDIA ASSURANCE",'Raw Data'!E:E,"PUNE",'Raw Data'!AC:AC,4)+COUNTIFS('Raw Data'!I:I,"NEW INDIA ASSURANCE",'Raw Data'!E:E,"PUNE",'Raw Data'!AC:AC,5)+COUNTIFS('Raw Data'!I:I,"NEW INDIA ASSURANCE",'Raw Data'!E:E,"PUNE",'Raw Data'!AC:AC,6)</f>
        <v>3</v>
      </c>
      <c r="BF175" s="12">
        <f>COUNTIFS('Raw Data'!I:I,"NEW INDIA ASSURANCE",'Raw Data'!E:E,"PUNE",'Raw Data'!AC:AC,7)+COUNTIFS('Raw Data'!I:I,"NEW INDIA ASSURANCE",'Raw Data'!E:E,"PUNE",'Raw Data'!AC:AC,8)</f>
        <v>1</v>
      </c>
      <c r="BG175" s="12">
        <f>COUNTIFS('Raw Data'!I:I,"NEW INDIA ASSURANCE",'Raw Data'!E:E,"PUNE",'Raw Data'!AC:AC,9)+COUNTIFS('Raw Data'!I:I,"NEW INDIA ASSURANCE",'Raw Data'!E:E,"PUNE",'Raw Data'!AC:AC,10)</f>
        <v>8</v>
      </c>
      <c r="BH175" s="12">
        <f t="shared" si="207"/>
        <v>12</v>
      </c>
      <c r="BI175" s="14">
        <f t="shared" si="208"/>
        <v>41.666666666666671</v>
      </c>
    </row>
    <row r="176" spans="1:61" x14ac:dyDescent="0.35">
      <c r="A176" s="8" t="s">
        <v>209</v>
      </c>
      <c r="B176" s="12">
        <f>COUNTIFS('Raw Data'!I:I,"NIVA BUPA",'Raw Data'!E:E,"AHMEDABAD",'Raw Data'!AC:AC,1)+COUNTIFS('Raw Data'!I:I,"NIVA BUPA",'Raw Data'!E:E,"AHMEDABAD",'Raw Data'!AC:AC,2)+COUNTIFS('Raw Data'!I:I,"NIVA BUPA",'Raw Data'!E:E,"AHMEDABAD",'Raw Data'!AC:AC,3)+COUNTIFS('Raw Data'!I:I,"NIVA BUPA",'Raw Data'!E:E,"AHMEDABAD",'Raw Data'!AC:AC,4)+COUNTIFS('Raw Data'!I:I,"NIVA BUPA",'Raw Data'!E:E,"AHMEDABAD",'Raw Data'!AC:AC,5)+COUNTIFS('Raw Data'!I:I,"NIVA BUPA",'Raw Data'!E:E,"AHMEDABAD",'Raw Data'!AC:AC,6)</f>
        <v>1</v>
      </c>
      <c r="C176" s="12">
        <f>COUNTIFS('Raw Data'!I:I,"NIVA BUPA",'Raw Data'!E:E,"AHMEDABAD",'Raw Data'!AC:AC,7)+COUNTIFS('Raw Data'!I:I,"NIVA BUPA",'Raw Data'!E:E,"AHMEDABAD",'Raw Data'!AC:AC,8)</f>
        <v>4</v>
      </c>
      <c r="D176" s="12">
        <f>COUNTIFS('Raw Data'!I:I,"NIVA BUPA",'Raw Data'!E:E,"AHMEDABAD",'Raw Data'!AC:AC,9)+COUNTIFS('Raw Data'!I:I,"NIVA BUPA",'Raw Data'!E:E,"AHMEDABAD",'Raw Data'!AC:AC,10)</f>
        <v>7</v>
      </c>
      <c r="E176" s="12">
        <f t="shared" si="185"/>
        <v>12</v>
      </c>
      <c r="F176" s="14">
        <f t="shared" si="186"/>
        <v>50</v>
      </c>
      <c r="G176" s="12">
        <f>COUNTIFS('Raw Data'!I:I,"NIVA BUPA",'Raw Data'!E:E,"BANGALORE",'Raw Data'!AC:AC,1)+COUNTIFS('Raw Data'!I:I,"NIVA BUPA",'Raw Data'!E:E,"BANGALORE",'Raw Data'!AC:AC,2)+COUNTIFS('Raw Data'!I:I,"NIVA BUPA",'Raw Data'!E:E,"BANGALORE",'Raw Data'!AC:AC,3)+COUNTIFS('Raw Data'!I:I,"NIVA BUPA",'Raw Data'!E:E,"BANGALORE",'Raw Data'!AC:AC,4)+COUNTIFS('Raw Data'!I:I,"NIVA BUPA",'Raw Data'!E:E,"BANGALORE",'Raw Data'!AC:AC,5)+COUNTIFS('Raw Data'!I:I,"NIVA BUPA",'Raw Data'!E:E,"BANGALORE",'Raw Data'!AC:AC,6)</f>
        <v>3</v>
      </c>
      <c r="H176" s="12">
        <f>COUNTIFS('Raw Data'!I:I,"NIVA BUPA",'Raw Data'!E:E,"BANGALORE",'Raw Data'!AC:AC,7)+COUNTIFS('Raw Data'!I:I,"NIVA BUPA",'Raw Data'!E:E,"BANGALORE",'Raw Data'!AC:AC,8)</f>
        <v>3</v>
      </c>
      <c r="I176" s="12">
        <f>COUNTIFS('Raw Data'!I:I,"NIVA BUPA",'Raw Data'!E:E,"BANGALORE",'Raw Data'!AC:AC,9)+COUNTIFS('Raw Data'!I:I,"NIVA BUPA",'Raw Data'!E:E,"BANGALORE",'Raw Data'!AC:AC,10)</f>
        <v>4</v>
      </c>
      <c r="J176" s="12">
        <f t="shared" si="187"/>
        <v>10</v>
      </c>
      <c r="K176" s="14">
        <f t="shared" si="188"/>
        <v>10</v>
      </c>
      <c r="L176" s="12">
        <f>COUNTIFS('Raw Data'!I:I,"NIVA BUPA",'Raw Data'!E:E,"CHENNAI",'Raw Data'!AC:AC,1)+COUNTIFS('Raw Data'!I:I,"NIVA BUPA",'Raw Data'!E:E,"CHENNAI",'Raw Data'!AC:AC,2)+COUNTIFS('Raw Data'!I:I,"NIVA BUPA",'Raw Data'!E:E,"CHENNAI",'Raw Data'!AC:AC,3)+COUNTIFS('Raw Data'!I:I,"NIVA BUPA",'Raw Data'!E:E,"CHENNAI",'Raw Data'!AC:AC,4)+COUNTIFS('Raw Data'!I:I,"NIVA BUPA",'Raw Data'!E:E,"CHENNAI",'Raw Data'!AC:AC,5)+COUNTIFS('Raw Data'!I:I,"NIVA BUPA",'Raw Data'!E:E,"CHENNAI",'Raw Data'!AC:AC,6)</f>
        <v>1</v>
      </c>
      <c r="M176" s="12">
        <f>COUNTIFS('Raw Data'!I:I,"NIVA BUPA",'Raw Data'!E:E,"CHENNAI",'Raw Data'!AC:AC,7)+COUNTIFS('Raw Data'!I:I,"NIVA BUPA",'Raw Data'!E:E,"CHENNAI",'Raw Data'!AC:AC,8)</f>
        <v>3</v>
      </c>
      <c r="N176" s="12">
        <f>COUNTIFS('Raw Data'!I:I,"NIVA BUPA",'Raw Data'!E:E,"CHENNAI",'Raw Data'!AC:AC,9)+COUNTIFS('Raw Data'!I:I,"NIVA BUPA",'Raw Data'!E:E,"CHENNAI",'Raw Data'!AC:AC,10)</f>
        <v>9</v>
      </c>
      <c r="O176" s="18">
        <f t="shared" si="189"/>
        <v>13</v>
      </c>
      <c r="P176" s="14">
        <f t="shared" si="190"/>
        <v>61.53846153846154</v>
      </c>
      <c r="Q176" s="12">
        <f>COUNTIFS('Raw Data'!I:I,"NIVA BUPA",'Raw Data'!E:E,"DELHI",'Raw Data'!AC:AC,1)+COUNTIFS('Raw Data'!I:I,"NIVA BUPA",'Raw Data'!E:E,"DELHI",'Raw Data'!AC:AC,2)+COUNTIFS('Raw Data'!I:I,"NIVA BUPA",'Raw Data'!E:E,"DELHI",'Raw Data'!AC:AC,3)+COUNTIFS('Raw Data'!I:I,"NIVA BUPA",'Raw Data'!E:E,"DELHI",'Raw Data'!AC:AC,4)+COUNTIFS('Raw Data'!I:I,"NIVA BUPA",'Raw Data'!E:E,"DELHI",'Raw Data'!AC:AC,5)+COUNTIFS('Raw Data'!I:I,"NIVA BUPA",'Raw Data'!E:E,"DELHI",'Raw Data'!AC:AC,6)</f>
        <v>3</v>
      </c>
      <c r="R176" s="12">
        <f>COUNTIFS('Raw Data'!I:I,"NIVA BUPA",'Raw Data'!E:E,"DELHI",'Raw Data'!AC:AC,7)+COUNTIFS('Raw Data'!I:I,"NIVA BUPA",'Raw Data'!E:E,"DELHI",'Raw Data'!AC:AC,8)</f>
        <v>6</v>
      </c>
      <c r="S176" s="12">
        <f>COUNTIFS('Raw Data'!I:I,"NIVA BUPA",'Raw Data'!E:E,"DELHI",'Raw Data'!AC:AC,9)+COUNTIFS('Raw Data'!I:I,"NIVA BUPA",'Raw Data'!E:E,"DELHI",'Raw Data'!AC:AC,10)</f>
        <v>9</v>
      </c>
      <c r="T176" s="12">
        <f t="shared" si="191"/>
        <v>18</v>
      </c>
      <c r="U176" s="14">
        <f t="shared" si="192"/>
        <v>33.333333333333329</v>
      </c>
      <c r="V176" s="12">
        <f>COUNTIFS('Raw Data'!I:I,"NIVA BUPA",'Raw Data'!E:E,"HYDERABAD",'Raw Data'!AC:AC,1)+COUNTIFS('Raw Data'!I:I,"NIVA BUPA",'Raw Data'!E:E,"HYDERABAD",'Raw Data'!AC:AC,2)+COUNTIFS('Raw Data'!I:I,"NIVA BUPA",'Raw Data'!E:E,"HYDERABAD",'Raw Data'!AC:AC,3)+COUNTIFS('Raw Data'!I:I,"NIVA BUPA",'Raw Data'!E:E,"HYDERABAD",'Raw Data'!AC:AC,4)+COUNTIFS('Raw Data'!I:I,"NIVA BUPA",'Raw Data'!E:E,"HYDERABAD",'Raw Data'!AC:AC,5)+COUNTIFS('Raw Data'!I:I,"NIVA BUPA",'Raw Data'!E:E,"HYDERABAD",'Raw Data'!AC:AC,6)</f>
        <v>1</v>
      </c>
      <c r="W176" s="12">
        <f>COUNTIFS('Raw Data'!I:I,"NIVA BUPA",'Raw Data'!E:E,"HYDERABAD",'Raw Data'!AC:AC,7)+COUNTIFS('Raw Data'!I:I,"NIVA BUPA",'Raw Data'!E:E,"HYDERABAD",'Raw Data'!AC:AC,8)</f>
        <v>0</v>
      </c>
      <c r="X176" s="12">
        <f>COUNTIFS('Raw Data'!I:I,"NIVA BUPA",'Raw Data'!E:E,"HYDERABAD",'Raw Data'!AC:AC,9)+COUNTIFS('Raw Data'!I:I,"NIVA BUPA",'Raw Data'!E:E,"HYDERABAD",'Raw Data'!AC:AC,10)</f>
        <v>11</v>
      </c>
      <c r="Y176" s="12">
        <f t="shared" si="193"/>
        <v>12</v>
      </c>
      <c r="Z176" s="14">
        <f t="shared" si="194"/>
        <v>83.333333333333343</v>
      </c>
      <c r="AA176" s="12">
        <f>COUNTIFS('Raw Data'!I:I,"NIVA BUPA",'Raw Data'!E:E,"INDORE",'Raw Data'!AC:AC,1)+COUNTIFS('Raw Data'!I:I,"NIVA BUPA",'Raw Data'!E:E,"INDORE",'Raw Data'!AC:AC,2)+COUNTIFS('Raw Data'!I:I,"NIVA BUPA",'Raw Data'!E:E,"INDORE",'Raw Data'!AC:AC,3)+COUNTIFS('Raw Data'!I:I,"NIVA BUPA",'Raw Data'!E:E,"INDORE",'Raw Data'!AC:AC,4)+COUNTIFS('Raw Data'!I:I,"NIVA BUPA",'Raw Data'!E:E,"INDORE",'Raw Data'!AC:AC,5)+COUNTIFS('Raw Data'!I:I,"NIVA BUPA",'Raw Data'!E:E,"INDORE",'Raw Data'!AC:AC,6)</f>
        <v>4</v>
      </c>
      <c r="AB176" s="12">
        <f>COUNTIFS('Raw Data'!I:I,"NIVA BUPA",'Raw Data'!E:E,"INDORE",'Raw Data'!AC:AC,7)+COUNTIFS('Raw Data'!I:I,"NIVA BUPA",'Raw Data'!E:E,"INDORE",'Raw Data'!AC:AC,8)</f>
        <v>5</v>
      </c>
      <c r="AC176" s="12">
        <f>COUNTIFS('Raw Data'!I:I,"NIVA BUPA",'Raw Data'!E:E,"INDORE",'Raw Data'!AC:AC,9)+COUNTIFS('Raw Data'!I:I,"NIVA BUPA",'Raw Data'!E:E,"INDORE",'Raw Data'!AC:AC,10)</f>
        <v>5</v>
      </c>
      <c r="AD176" s="12">
        <f t="shared" si="195"/>
        <v>14</v>
      </c>
      <c r="AE176" s="14">
        <f t="shared" si="196"/>
        <v>7.1428571428571423</v>
      </c>
      <c r="AF176" s="12">
        <f>COUNTIFS('Raw Data'!I:I,"NIVA BUPA",'Raw Data'!E:E,"JAIPUR",'Raw Data'!AC:AC,1)+COUNTIFS('Raw Data'!I:I,"NIVA BUPA",'Raw Data'!E:E,"JAIPUR",'Raw Data'!AC:AC,2)+COUNTIFS('Raw Data'!I:I,"NIVA BUPA",'Raw Data'!E:E,"JAIPUR",'Raw Data'!AC:AC,3)+COUNTIFS('Raw Data'!I:I,"NIVA BUPA",'Raw Data'!E:E,"JAIPUR",'Raw Data'!AC:AC,4)+COUNTIFS('Raw Data'!I:I,"NIVA BUPA",'Raw Data'!E:E,"JAIPUR",'Raw Data'!AC:AC,5)+COUNTIFS('Raw Data'!I:I,"NIVA BUPA",'Raw Data'!E:E,"JAIPUR",'Raw Data'!AC:AC,6)</f>
        <v>1</v>
      </c>
      <c r="AG176" s="12">
        <f>COUNTIFS('Raw Data'!I:I,"NIVA BUPA",'Raw Data'!E:E,"JAIPUR",'Raw Data'!AC:AC,7)+COUNTIFS('Raw Data'!I:I,"NIVA BUPA",'Raw Data'!E:E,"JAIPUR",'Raw Data'!AC:AC,8)</f>
        <v>2</v>
      </c>
      <c r="AH176" s="12">
        <f>COUNTIFS('Raw Data'!I:I,"NIVA BUPA",'Raw Data'!E:E,"JAIPUR",'Raw Data'!AC:AC,9)+COUNTIFS('Raw Data'!I:I,"NIVA BUPA",'Raw Data'!E:E,"JAIPUR",'Raw Data'!AC:AC,10)</f>
        <v>5</v>
      </c>
      <c r="AI176" s="12">
        <f t="shared" si="197"/>
        <v>8</v>
      </c>
      <c r="AJ176" s="14">
        <f t="shared" si="198"/>
        <v>50</v>
      </c>
      <c r="AK176" s="12">
        <f>COUNTIFS('Raw Data'!I:I,"NIVA BUPA",'Raw Data'!E:E,"KANPUR",'Raw Data'!AC:AC,1)+COUNTIFS('Raw Data'!I:I,"NIVA BUPA",'Raw Data'!E:E,"KANPUR",'Raw Data'!AC:AC,2)+COUNTIFS('Raw Data'!I:I,"NIVA BUPA",'Raw Data'!E:E,"KANPUR",'Raw Data'!AC:AC,3)+COUNTIFS('Raw Data'!I:I,"NIVA BUPA",'Raw Data'!E:E,"KANPUR",'Raw Data'!AC:AC,4)+COUNTIFS('Raw Data'!I:I,"NIVA BUPA",'Raw Data'!E:E,"KANPUR",'Raw Data'!AC:AC,5)+COUNTIFS('Raw Data'!I:I,"NIVA BUPA",'Raw Data'!E:E,"KANPUR",'Raw Data'!AC:AC,6)</f>
        <v>4</v>
      </c>
      <c r="AL176" s="12">
        <f>COUNTIFS('Raw Data'!I:I,"NIVA BUPA",'Raw Data'!E:E,"KANPUR",'Raw Data'!AC:AC,7)+COUNTIFS('Raw Data'!I:I,"NIVA BUPA",'Raw Data'!E:E,"KANPUR",'Raw Data'!AC:AC,8)</f>
        <v>2</v>
      </c>
      <c r="AM176" s="12">
        <f>COUNTIFS('Raw Data'!I:I,"NIVA BUPA",'Raw Data'!E:E,"KANPUR",'Raw Data'!AC:AC,9)+COUNTIFS('Raw Data'!I:I,"NIVA BUPA",'Raw Data'!E:E,"KANPUR",'Raw Data'!AC:AC,10)</f>
        <v>5</v>
      </c>
      <c r="AN176" s="12">
        <f t="shared" si="199"/>
        <v>11</v>
      </c>
      <c r="AO176" s="14">
        <f t="shared" si="200"/>
        <v>9.0909090909090917</v>
      </c>
      <c r="AP176" s="12">
        <f>COUNTIFS('Raw Data'!I:I,"NIVA BUPA",'Raw Data'!E:E,"KOLKATA",'Raw Data'!AC:AC,1)+COUNTIFS('Raw Data'!I:I,"NIVA BUPA",'Raw Data'!E:E,"KOLKATA",'Raw Data'!AC:AC,2)+COUNTIFS('Raw Data'!I:I,"NIVA BUPA",'Raw Data'!E:E,"KOLKATA",'Raw Data'!AC:AC,3)+COUNTIFS('Raw Data'!I:I,"NIVA BUPA",'Raw Data'!E:E,"KOLKATA",'Raw Data'!AC:AC,4)+COUNTIFS('Raw Data'!I:I,"NIVA BUPA",'Raw Data'!E:E,"KOLKATA",'Raw Data'!AC:AC,5)+COUNTIFS('Raw Data'!I:I,"NIVA BUPA",'Raw Data'!E:E,"KOLKATA",'Raw Data'!AC:AC,6)</f>
        <v>5</v>
      </c>
      <c r="AQ176" s="12">
        <f>COUNTIFS('Raw Data'!I:I,"NIVA BUPA",'Raw Data'!E:E,"KOLKATA",'Raw Data'!AC:AC,7)+COUNTIFS('Raw Data'!I:I,"NIVA BUPA",'Raw Data'!E:E,"KOLKATA",'Raw Data'!AC:AC,8)</f>
        <v>5</v>
      </c>
      <c r="AR176" s="12">
        <f>COUNTIFS('Raw Data'!I:I,"NIVA BUPA",'Raw Data'!E:E,"KOLKATA",'Raw Data'!AC:AC,9)+COUNTIFS('Raw Data'!I:I,"NIVA BUPA",'Raw Data'!E:E,"KOLKATA",'Raw Data'!AC:AC,10)</f>
        <v>6</v>
      </c>
      <c r="AS176" s="12">
        <f t="shared" si="201"/>
        <v>16</v>
      </c>
      <c r="AT176" s="14">
        <f t="shared" si="202"/>
        <v>6.25</v>
      </c>
      <c r="AU176" s="12">
        <f>COUNTIFS('Raw Data'!I:I,"NIVA BUPA",'Raw Data'!E:E,"LUDHIANA",'Raw Data'!AC:AC,1)+COUNTIFS('Raw Data'!I:I,"NIVA BUPA",'Raw Data'!E:E,"LUDHIANA",'Raw Data'!AC:AC,2)+COUNTIFS('Raw Data'!I:I,"NIVA BUPA",'Raw Data'!E:E,"LUDHIANA",'Raw Data'!AC:AC,3)+COUNTIFS('Raw Data'!I:I,"NIVA BUPA",'Raw Data'!E:E,"LUDHIANA",'Raw Data'!AC:AC,4)+COUNTIFS('Raw Data'!I:I,"NIVA BUPA",'Raw Data'!E:E,"LUDHIANA",'Raw Data'!AC:AC,5)+COUNTIFS('Raw Data'!I:I,"NIVA BUPA",'Raw Data'!E:E,"LUDHIANA",'Raw Data'!AC:AC,6)</f>
        <v>5</v>
      </c>
      <c r="AV176" s="12">
        <f>COUNTIFS('Raw Data'!I:I,"NIVA BUPA",'Raw Data'!E:E,"LUDHIANA",'Raw Data'!AC:AC,7)+COUNTIFS('Raw Data'!I:I,"NIVA BUPA",'Raw Data'!E:E,"LUDHIANA",'Raw Data'!AC:AC,8)</f>
        <v>3</v>
      </c>
      <c r="AW176" s="12">
        <f>COUNTIFS('Raw Data'!I:I,"NIVA BUPA",'Raw Data'!E:E,"LUDHIANA",'Raw Data'!AC:AC,9)+COUNTIFS('Raw Data'!I:I,"NIVA BUPA",'Raw Data'!E:E,"LUDHIANA",'Raw Data'!AC:AC,10)</f>
        <v>7</v>
      </c>
      <c r="AX176" s="12">
        <f t="shared" si="203"/>
        <v>15</v>
      </c>
      <c r="AY176" s="14">
        <f t="shared" si="204"/>
        <v>13.333333333333334</v>
      </c>
      <c r="AZ176" s="12">
        <f>COUNTIFS('Raw Data'!I:I,"NIVA BUPA",'Raw Data'!E:E,"MUMBAI",'Raw Data'!AC:AC,1)+COUNTIFS('Raw Data'!I:I,"NIVA BUPA",'Raw Data'!E:E,"MUMBAI",'Raw Data'!AC:AC,2)+COUNTIFS('Raw Data'!I:I,"NIVA BUPA",'Raw Data'!E:E,"MUMBAI",'Raw Data'!AC:AC,3)+COUNTIFS('Raw Data'!I:I,"NIVA BUPA",'Raw Data'!E:E,"MUMBAI",'Raw Data'!AC:AC,4)+COUNTIFS('Raw Data'!I:I,"NIVA BUPA",'Raw Data'!E:E,"MUMBAI",'Raw Data'!AC:AC,5)+COUNTIFS('Raw Data'!I:I,"NIVA BUPA",'Raw Data'!E:E,"MUMBAI",'Raw Data'!AC:AC,6)</f>
        <v>2</v>
      </c>
      <c r="BA176" s="12">
        <f>COUNTIFS('Raw Data'!I:I,"NIVA BUPA",'Raw Data'!E:E,"MUMBAI",'Raw Data'!AC:AC,7)+COUNTIFS('Raw Data'!I:I,"NIVA BUPA",'Raw Data'!E:E,"MUMBAI",'Raw Data'!AC:AC,8)</f>
        <v>2</v>
      </c>
      <c r="BB176" s="12">
        <f>COUNTIFS('Raw Data'!I:I,"NIVA BUPA",'Raw Data'!E:E,"MUMBAI",'Raw Data'!AC:AC,9)+COUNTIFS('Raw Data'!I:I,"NIVA BUPA",'Raw Data'!E:E,"MUMBAI",'Raw Data'!AC:AC,10)</f>
        <v>12</v>
      </c>
      <c r="BC176" s="12">
        <f t="shared" si="205"/>
        <v>16</v>
      </c>
      <c r="BD176" s="14">
        <f t="shared" si="206"/>
        <v>62.5</v>
      </c>
      <c r="BE176" s="12">
        <f>COUNTIFS('Raw Data'!I:I,"NIVA BUPA",'Raw Data'!E:E,"PUNE",'Raw Data'!AC:AC,1)+COUNTIFS('Raw Data'!I:I,"NIVA BUPA",'Raw Data'!E:E,"PUNE",'Raw Data'!AC:AC,2)+COUNTIFS('Raw Data'!I:I,"NIVA BUPA",'Raw Data'!E:E,"PUNE",'Raw Data'!AC:AC,3)+COUNTIFS('Raw Data'!I:I,"NIVA BUPA",'Raw Data'!E:E,"PUNE",'Raw Data'!AC:AC,4)+COUNTIFS('Raw Data'!I:I,"NIVA BUPA",'Raw Data'!E:E,"PUNE",'Raw Data'!AC:AC,5)+COUNTIFS('Raw Data'!I:I,"NIVA BUPA",'Raw Data'!E:E,"PUNE",'Raw Data'!AC:AC,6)</f>
        <v>5</v>
      </c>
      <c r="BF176" s="12">
        <f>COUNTIFS('Raw Data'!I:I,"NIVA BUPA",'Raw Data'!E:E,"PUNE",'Raw Data'!AC:AC,7)+COUNTIFS('Raw Data'!I:I,"NIVA BUPA",'Raw Data'!E:E,"PUNE",'Raw Data'!AC:AC,8)</f>
        <v>4</v>
      </c>
      <c r="BG176" s="12">
        <f>COUNTIFS('Raw Data'!I:I,"NIVA BUPA",'Raw Data'!E:E,"PUNE",'Raw Data'!AC:AC,9)+COUNTIFS('Raw Data'!I:I,"NIVA BUPA",'Raw Data'!E:E,"PUNE",'Raw Data'!AC:AC,10)</f>
        <v>8</v>
      </c>
      <c r="BH176" s="12">
        <f t="shared" si="207"/>
        <v>17</v>
      </c>
      <c r="BI176" s="14">
        <f t="shared" si="208"/>
        <v>17.647058823529413</v>
      </c>
    </row>
    <row r="177" spans="1:61" x14ac:dyDescent="0.35">
      <c r="A177" s="8" t="s">
        <v>205</v>
      </c>
      <c r="B177" s="12">
        <f>COUNTIFS('Raw Data'!I:I,"STAR HEALTH",'Raw Data'!E:E,"AHMEDABAD",'Raw Data'!AC:AC,1)+COUNTIFS('Raw Data'!I:I,"STAR HEALTH",'Raw Data'!E:E,"AHMEDABAD",'Raw Data'!AC:AC,2)+COUNTIFS('Raw Data'!I:I,"STAR HEALTH",'Raw Data'!E:E,"AHMEDABAD",'Raw Data'!AC:AC,3)+COUNTIFS('Raw Data'!I:I,"STAR HEALTH",'Raw Data'!E:E,"AHMEDABAD",'Raw Data'!AC:AC,4)+COUNTIFS('Raw Data'!I:I,"STAR HEALTH",'Raw Data'!E:E,"AHMEDABAD",'Raw Data'!AC:AC,5)+COUNTIFS('Raw Data'!I:I,"STAR HEALTH",'Raw Data'!E:E,"AHMEDABAD",'Raw Data'!AC:AC,6)</f>
        <v>1</v>
      </c>
      <c r="C177" s="12">
        <f>COUNTIFS('Raw Data'!I:I,"STAR HEALTH",'Raw Data'!E:E,"AHMEDABAD",'Raw Data'!AC:AC,7)+COUNTIFS('Raw Data'!I:I,"STAR HEALTH",'Raw Data'!E:E,"AHMEDABAD",'Raw Data'!AC:AC,8)</f>
        <v>0</v>
      </c>
      <c r="D177" s="12">
        <f>COUNTIFS('Raw Data'!I:I,"STAR HEALTH",'Raw Data'!E:E,"AHMEDABAD",'Raw Data'!AC:AC,9)+COUNTIFS('Raw Data'!I:I,"STAR HEALTH",'Raw Data'!E:E,"AHMEDABAD",'Raw Data'!AC:AC,10)</f>
        <v>7</v>
      </c>
      <c r="E177" s="12">
        <f t="shared" si="185"/>
        <v>8</v>
      </c>
      <c r="F177" s="14">
        <f t="shared" si="186"/>
        <v>75</v>
      </c>
      <c r="G177" s="12">
        <f>COUNTIFS('Raw Data'!I:I,"STAR HEALTH",'Raw Data'!E:E,"BANGALORE",'Raw Data'!AC:AC,1)+COUNTIFS('Raw Data'!I:I,"STAR HEALTH",'Raw Data'!E:E,"BANGALORE",'Raw Data'!AC:AC,2)+COUNTIFS('Raw Data'!I:I,"STAR HEALTH",'Raw Data'!E:E,"BANGALORE",'Raw Data'!AC:AC,3)+COUNTIFS('Raw Data'!I:I,"STAR HEALTH",'Raw Data'!E:E,"BANGALORE",'Raw Data'!AC:AC,4)+COUNTIFS('Raw Data'!I:I,"STAR HEALTH",'Raw Data'!E:E,"BANGALORE",'Raw Data'!AC:AC,5)+COUNTIFS('Raw Data'!I:I,"STAR HEALTH",'Raw Data'!E:E,"BANGALORE",'Raw Data'!AC:AC,6)</f>
        <v>1</v>
      </c>
      <c r="H177" s="12">
        <f>COUNTIFS('Raw Data'!I:I,"STAR HEALTH",'Raw Data'!E:E,"BANGALORE",'Raw Data'!AC:AC,7)+COUNTIFS('Raw Data'!I:I,"STAR HEALTH",'Raw Data'!E:E,"BANGALORE",'Raw Data'!AC:AC,8)</f>
        <v>0</v>
      </c>
      <c r="I177" s="12">
        <f>COUNTIFS('Raw Data'!I:I,"STAR HEALTH",'Raw Data'!E:E,"BANGALORE",'Raw Data'!AC:AC,9)+COUNTIFS('Raw Data'!I:I,"STAR HEALTH",'Raw Data'!E:E,"BANGALORE",'Raw Data'!AC:AC,10)</f>
        <v>9</v>
      </c>
      <c r="J177" s="12">
        <f t="shared" si="187"/>
        <v>10</v>
      </c>
      <c r="K177" s="14">
        <f t="shared" si="188"/>
        <v>80</v>
      </c>
      <c r="L177" s="12">
        <f>COUNTIFS('Raw Data'!I:I,"STAR HEALTH",'Raw Data'!E:E,"CHENNAI",'Raw Data'!AC:AC,1)+COUNTIFS('Raw Data'!I:I,"STAR HEALTH",'Raw Data'!E:E,"CHENNAI",'Raw Data'!AC:AC,2)+COUNTIFS('Raw Data'!I:I,"STAR HEALTH",'Raw Data'!E:E,"CHENNAI",'Raw Data'!AC:AC,3)+COUNTIFS('Raw Data'!I:I,"STAR HEALTH",'Raw Data'!E:E,"CHENNAI",'Raw Data'!AC:AC,4)+COUNTIFS('Raw Data'!I:I,"STAR HEALTH",'Raw Data'!E:E,"CHENNAI",'Raw Data'!AC:AC,5)+COUNTIFS('Raw Data'!I:I,"STAR HEALTH",'Raw Data'!E:E,"CHENNAI",'Raw Data'!AC:AC,6)</f>
        <v>3</v>
      </c>
      <c r="M177" s="12">
        <f>COUNTIFS('Raw Data'!I:I,"STAR HEALTH",'Raw Data'!E:E,"CHENNAI",'Raw Data'!AC:AC,7)+COUNTIFS('Raw Data'!I:I,"STAR HEALTH",'Raw Data'!E:E,"CHENNAI",'Raw Data'!AC:AC,8)</f>
        <v>2</v>
      </c>
      <c r="N177" s="12">
        <f>COUNTIFS('Raw Data'!I:I,"STAR HEALTH",'Raw Data'!E:E,"CHENNAI",'Raw Data'!AC:AC,9)+COUNTIFS('Raw Data'!I:I,"STAR HEALTH",'Raw Data'!E:E,"CHENNAI",'Raw Data'!AC:AC,10)</f>
        <v>10</v>
      </c>
      <c r="O177" s="18">
        <f t="shared" si="189"/>
        <v>15</v>
      </c>
      <c r="P177" s="14">
        <f t="shared" si="190"/>
        <v>46.666666666666664</v>
      </c>
      <c r="Q177" s="12">
        <f>COUNTIFS('Raw Data'!I:I,"STAR HEALTH",'Raw Data'!E:E,"DELHI",'Raw Data'!AC:AC,1)+COUNTIFS('Raw Data'!I:I,"STAR HEALTH",'Raw Data'!E:E,"DELHI",'Raw Data'!AC:AC,2)+COUNTIFS('Raw Data'!I:I,"STAR HEALTH",'Raw Data'!E:E,"DELHI",'Raw Data'!AC:AC,3)+COUNTIFS('Raw Data'!I:I,"STAR HEALTH",'Raw Data'!E:E,"DELHI",'Raw Data'!AC:AC,4)+COUNTIFS('Raw Data'!I:I,"STAR HEALTH",'Raw Data'!E:E,"DELHI",'Raw Data'!AC:AC,5)+COUNTIFS('Raw Data'!I:I,"STAR HEALTH",'Raw Data'!E:E,"DELHI",'Raw Data'!AC:AC,6)</f>
        <v>1</v>
      </c>
      <c r="R177" s="12">
        <f>COUNTIFS('Raw Data'!I:I,"STAR HEALTH",'Raw Data'!E:E,"DELHI",'Raw Data'!AC:AC,7)+COUNTIFS('Raw Data'!I:I,"STAR HEALTH",'Raw Data'!E:E,"DELHI",'Raw Data'!AC:AC,8)</f>
        <v>2</v>
      </c>
      <c r="S177" s="12">
        <f>COUNTIFS('Raw Data'!I:I,"STAR HEALTH",'Raw Data'!E:E,"DELHI",'Raw Data'!AC:AC,9)+COUNTIFS('Raw Data'!I:I,"STAR HEALTH",'Raw Data'!E:E,"DELHI",'Raw Data'!AC:AC,10)</f>
        <v>8</v>
      </c>
      <c r="T177" s="12">
        <f t="shared" si="191"/>
        <v>11</v>
      </c>
      <c r="U177" s="14">
        <f t="shared" si="192"/>
        <v>63.636363636363633</v>
      </c>
      <c r="V177" s="12">
        <f>COUNTIFS('Raw Data'!I:I,"STAR HEALTH",'Raw Data'!E:E,"HYDERABAD",'Raw Data'!AC:AC,1)+COUNTIFS('Raw Data'!I:I,"STAR HEALTH",'Raw Data'!E:E,"HYDERABAD",'Raw Data'!AC:AC,2)+COUNTIFS('Raw Data'!I:I,"STAR HEALTH",'Raw Data'!E:E,"HYDERABAD",'Raw Data'!AC:AC,3)+COUNTIFS('Raw Data'!I:I,"STAR HEALTH",'Raw Data'!E:E,"HYDERABAD",'Raw Data'!AC:AC,4)+COUNTIFS('Raw Data'!I:I,"STAR HEALTH",'Raw Data'!E:E,"HYDERABAD",'Raw Data'!AC:AC,5)+COUNTIFS('Raw Data'!I:I,"STAR HEALTH",'Raw Data'!E:E,"HYDERABAD",'Raw Data'!AC:AC,6)</f>
        <v>1</v>
      </c>
      <c r="W177" s="12">
        <f>COUNTIFS('Raw Data'!I:I,"STAR HEALTH",'Raw Data'!E:E,"HYDERABAD",'Raw Data'!AC:AC,7)+COUNTIFS('Raw Data'!I:I,"STAR HEALTH",'Raw Data'!E:E,"HYDERABAD",'Raw Data'!AC:AC,8)</f>
        <v>1</v>
      </c>
      <c r="X177" s="12">
        <f>COUNTIFS('Raw Data'!I:I,"STAR HEALTH",'Raw Data'!E:E,"HYDERABAD",'Raw Data'!AC:AC,9)+COUNTIFS('Raw Data'!I:I,"STAR HEALTH",'Raw Data'!E:E,"HYDERABAD",'Raw Data'!AC:AC,10)</f>
        <v>11</v>
      </c>
      <c r="Y177" s="12">
        <f t="shared" si="193"/>
        <v>13</v>
      </c>
      <c r="Z177" s="14">
        <f t="shared" si="194"/>
        <v>76.923076923076934</v>
      </c>
      <c r="AA177" s="12">
        <f>COUNTIFS('Raw Data'!I:I,"STAR HEALTH",'Raw Data'!E:E,"INDORE",'Raw Data'!AC:AC,1)+COUNTIFS('Raw Data'!I:I,"STAR HEALTH",'Raw Data'!E:E,"INDORE",'Raw Data'!AC:AC,2)+COUNTIFS('Raw Data'!I:I,"STAR HEALTH",'Raw Data'!E:E,"INDORE",'Raw Data'!AC:AC,3)+COUNTIFS('Raw Data'!I:I,"STAR HEALTH",'Raw Data'!E:E,"INDORE",'Raw Data'!AC:AC,4)+COUNTIFS('Raw Data'!I:I,"STAR HEALTH",'Raw Data'!E:E,"INDORE",'Raw Data'!AC:AC,5)+COUNTIFS('Raw Data'!I:I,"STAR HEALTH",'Raw Data'!E:E,"INDORE",'Raw Data'!AC:AC,6)</f>
        <v>0</v>
      </c>
      <c r="AB177" s="12">
        <f>COUNTIFS('Raw Data'!I:I,"STAR HEALTH",'Raw Data'!E:E,"INDORE",'Raw Data'!AC:AC,7)+COUNTIFS('Raw Data'!I:I,"STAR HEALTH",'Raw Data'!E:E,"INDORE",'Raw Data'!AC:AC,8)</f>
        <v>1</v>
      </c>
      <c r="AC177" s="12">
        <f>COUNTIFS('Raw Data'!I:I,"STAR HEALTH",'Raw Data'!E:E,"INDORE",'Raw Data'!AC:AC,9)+COUNTIFS('Raw Data'!I:I,"STAR HEALTH",'Raw Data'!E:E,"INDORE",'Raw Data'!AC:AC,10)</f>
        <v>6</v>
      </c>
      <c r="AD177" s="12">
        <f t="shared" si="195"/>
        <v>7</v>
      </c>
      <c r="AE177" s="14">
        <f t="shared" si="196"/>
        <v>85.714285714285708</v>
      </c>
      <c r="AF177" s="12">
        <f>COUNTIFS('Raw Data'!I:I,"STAR HEALTH",'Raw Data'!E:E,"JAIPUR",'Raw Data'!AC:AC,1)+COUNTIFS('Raw Data'!I:I,"STAR HEALTH",'Raw Data'!E:E,"JAIPUR",'Raw Data'!AC:AC,2)+COUNTIFS('Raw Data'!I:I,"STAR HEALTH",'Raw Data'!E:E,"JAIPUR",'Raw Data'!AC:AC,3)+COUNTIFS('Raw Data'!I:I,"STAR HEALTH",'Raw Data'!E:E,"JAIPUR",'Raw Data'!AC:AC,4)+COUNTIFS('Raw Data'!I:I,"STAR HEALTH",'Raw Data'!E:E,"JAIPUR",'Raw Data'!AC:AC,5)+COUNTIFS('Raw Data'!I:I,"STAR HEALTH",'Raw Data'!E:E,"JAIPUR",'Raw Data'!AC:AC,6)</f>
        <v>3</v>
      </c>
      <c r="AG177" s="12">
        <f>COUNTIFS('Raw Data'!I:I,"STAR HEALTH",'Raw Data'!E:E,"JAIPUR",'Raw Data'!AC:AC,7)+COUNTIFS('Raw Data'!I:I,"STAR HEALTH",'Raw Data'!E:E,"JAIPUR",'Raw Data'!AC:AC,8)</f>
        <v>2</v>
      </c>
      <c r="AH177" s="12">
        <f>COUNTIFS('Raw Data'!I:I,"STAR HEALTH",'Raw Data'!E:E,"JAIPUR",'Raw Data'!AC:AC,9)+COUNTIFS('Raw Data'!I:I,"STAR HEALTH",'Raw Data'!E:E,"JAIPUR",'Raw Data'!AC:AC,10)</f>
        <v>5</v>
      </c>
      <c r="AI177" s="12">
        <f t="shared" si="197"/>
        <v>10</v>
      </c>
      <c r="AJ177" s="14">
        <f t="shared" si="198"/>
        <v>20</v>
      </c>
      <c r="AK177" s="12">
        <f>COUNTIFS('Raw Data'!I:I,"STAR HEALTH",'Raw Data'!E:E,"KANPUR",'Raw Data'!AC:AC,1)+COUNTIFS('Raw Data'!I:I,"STAR HEALTH",'Raw Data'!E:E,"KANPUR",'Raw Data'!AC:AC,2)+COUNTIFS('Raw Data'!I:I,"STAR HEALTH",'Raw Data'!E:E,"KANPUR",'Raw Data'!AC:AC,3)+COUNTIFS('Raw Data'!I:I,"STAR HEALTH",'Raw Data'!E:E,"KANPUR",'Raw Data'!AC:AC,4)+COUNTIFS('Raw Data'!I:I,"STAR HEALTH",'Raw Data'!E:E,"KANPUR",'Raw Data'!AC:AC,5)+COUNTIFS('Raw Data'!I:I,"STAR HEALTH",'Raw Data'!E:E,"KANPUR",'Raw Data'!AC:AC,6)</f>
        <v>2</v>
      </c>
      <c r="AL177" s="12">
        <f>COUNTIFS('Raw Data'!I:I,"STAR HEALTH",'Raw Data'!E:E,"KANPUR",'Raw Data'!AC:AC,7)+COUNTIFS('Raw Data'!I:I,"STAR HEALTH",'Raw Data'!E:E,"KANPUR",'Raw Data'!AC:AC,8)</f>
        <v>1</v>
      </c>
      <c r="AM177" s="12">
        <f>COUNTIFS('Raw Data'!I:I,"STAR HEALTH",'Raw Data'!E:E,"KANPUR",'Raw Data'!AC:AC,9)+COUNTIFS('Raw Data'!I:I,"STAR HEALTH",'Raw Data'!E:E,"KANPUR",'Raw Data'!AC:AC,10)</f>
        <v>10</v>
      </c>
      <c r="AN177" s="12">
        <f t="shared" si="199"/>
        <v>13</v>
      </c>
      <c r="AO177" s="14">
        <f t="shared" si="200"/>
        <v>61.53846153846154</v>
      </c>
      <c r="AP177" s="12">
        <f>COUNTIFS('Raw Data'!I:I,"STAR HEALTH",'Raw Data'!E:E,"KOLKATA",'Raw Data'!AC:AC,1)+COUNTIFS('Raw Data'!I:I,"STAR HEALTH",'Raw Data'!E:E,"KOLKATA",'Raw Data'!AC:AC,2)+COUNTIFS('Raw Data'!I:I,"STAR HEALTH",'Raw Data'!E:E,"KOLKATA",'Raw Data'!AC:AC,3)+COUNTIFS('Raw Data'!I:I,"STAR HEALTH",'Raw Data'!E:E,"KOLKATA",'Raw Data'!AC:AC,4)+COUNTIFS('Raw Data'!I:I,"STAR HEALTH",'Raw Data'!E:E,"KOLKATA",'Raw Data'!AC:AC,5)+COUNTIFS('Raw Data'!I:I,"STAR HEALTH",'Raw Data'!E:E,"KOLKATA",'Raw Data'!AC:AC,6)</f>
        <v>2</v>
      </c>
      <c r="AQ177" s="12">
        <f>COUNTIFS('Raw Data'!I:I,"STAR HEALTH",'Raw Data'!E:E,"KOLKATA",'Raw Data'!AC:AC,7)+COUNTIFS('Raw Data'!I:I,"STAR HEALTH",'Raw Data'!E:E,"KOLKATA",'Raw Data'!AC:AC,8)</f>
        <v>1</v>
      </c>
      <c r="AR177" s="12">
        <f>COUNTIFS('Raw Data'!I:I,"STAR HEALTH",'Raw Data'!E:E,"KOLKATA",'Raw Data'!AC:AC,9)+COUNTIFS('Raw Data'!I:I,"STAR HEALTH",'Raw Data'!E:E,"KOLKATA",'Raw Data'!AC:AC,10)</f>
        <v>13</v>
      </c>
      <c r="AS177" s="12">
        <f t="shared" si="201"/>
        <v>16</v>
      </c>
      <c r="AT177" s="14">
        <f t="shared" si="202"/>
        <v>68.75</v>
      </c>
      <c r="AU177" s="12">
        <f>COUNTIFS('Raw Data'!I:I,"STAR HEALTH",'Raw Data'!E:E,"LUDHIANA",'Raw Data'!AC:AC,1)+COUNTIFS('Raw Data'!I:I,"STAR HEALTH",'Raw Data'!E:E,"LUDHIANA",'Raw Data'!AC:AC,2)+COUNTIFS('Raw Data'!I:I,"STAR HEALTH",'Raw Data'!E:E,"LUDHIANA",'Raw Data'!AC:AC,3)+COUNTIFS('Raw Data'!I:I,"STAR HEALTH",'Raw Data'!E:E,"LUDHIANA",'Raw Data'!AC:AC,4)+COUNTIFS('Raw Data'!I:I,"STAR HEALTH",'Raw Data'!E:E,"LUDHIANA",'Raw Data'!AC:AC,5)+COUNTIFS('Raw Data'!I:I,"STAR HEALTH",'Raw Data'!E:E,"LUDHIANA",'Raw Data'!AC:AC,6)</f>
        <v>3</v>
      </c>
      <c r="AV177" s="12">
        <f>COUNTIFS('Raw Data'!I:I,"STAR HEALTH",'Raw Data'!E:E,"LUDHIANA",'Raw Data'!AC:AC,7)+COUNTIFS('Raw Data'!I:I,"STAR HEALTH",'Raw Data'!E:E,"LUDHIANA",'Raw Data'!AC:AC,8)</f>
        <v>0</v>
      </c>
      <c r="AW177" s="12">
        <f>COUNTIFS('Raw Data'!I:I,"STAR HEALTH",'Raw Data'!E:E,"LUDHIANA",'Raw Data'!AC:AC,9)+COUNTIFS('Raw Data'!I:I,"STAR HEALTH",'Raw Data'!E:E,"LUDHIANA",'Raw Data'!AC:AC,10)</f>
        <v>7</v>
      </c>
      <c r="AX177" s="12">
        <f t="shared" si="203"/>
        <v>10</v>
      </c>
      <c r="AY177" s="14">
        <f t="shared" si="204"/>
        <v>40</v>
      </c>
      <c r="AZ177" s="12">
        <f>COUNTIFS('Raw Data'!I:I,"STAR HEALTH",'Raw Data'!E:E,"MUMBAI",'Raw Data'!AC:AC,1)+COUNTIFS('Raw Data'!I:I,"STAR HEALTH",'Raw Data'!E:E,"MUMBAI",'Raw Data'!AC:AC,2)+COUNTIFS('Raw Data'!I:I,"STAR HEALTH",'Raw Data'!E:E,"MUMBAI",'Raw Data'!AC:AC,3)+COUNTIFS('Raw Data'!I:I,"STAR HEALTH",'Raw Data'!E:E,"MUMBAI",'Raw Data'!AC:AC,4)+COUNTIFS('Raw Data'!I:I,"STAR HEALTH",'Raw Data'!E:E,"MUMBAI",'Raw Data'!AC:AC,5)+COUNTIFS('Raw Data'!I:I,"STAR HEALTH",'Raw Data'!E:E,"MUMBAI",'Raw Data'!AC:AC,6)</f>
        <v>2</v>
      </c>
      <c r="BA177" s="12">
        <f>COUNTIFS('Raw Data'!I:I,"STAR HEALTH",'Raw Data'!E:E,"MUMBAI",'Raw Data'!AC:AC,7)+COUNTIFS('Raw Data'!I:I,"STAR HEALTH",'Raw Data'!E:E,"MUMBAI",'Raw Data'!AC:AC,8)</f>
        <v>1</v>
      </c>
      <c r="BB177" s="12">
        <f>COUNTIFS('Raw Data'!I:I,"STAR HEALTH",'Raw Data'!E:E,"MUMBAI",'Raw Data'!AC:AC,9)+COUNTIFS('Raw Data'!I:I,"STAR HEALTH",'Raw Data'!E:E,"MUMBAI",'Raw Data'!AC:AC,10)</f>
        <v>11</v>
      </c>
      <c r="BC177" s="12">
        <f t="shared" si="205"/>
        <v>14</v>
      </c>
      <c r="BD177" s="14">
        <f t="shared" si="206"/>
        <v>64.285714285714292</v>
      </c>
      <c r="BE177" s="12">
        <f>COUNTIFS('Raw Data'!I:I,"STAR HEALTH",'Raw Data'!E:E,"PUNE",'Raw Data'!AC:AC,1)+COUNTIFS('Raw Data'!I:I,"STAR HEALTH",'Raw Data'!E:E,"PUNE",'Raw Data'!AC:AC,2)+COUNTIFS('Raw Data'!I:I,"STAR HEALTH",'Raw Data'!E:E,"PUNE",'Raw Data'!AC:AC,3)+COUNTIFS('Raw Data'!I:I,"STAR HEALTH",'Raw Data'!E:E,"PUNE",'Raw Data'!AC:AC,4)+COUNTIFS('Raw Data'!I:I,"STAR HEALTH",'Raw Data'!E:E,"PUNE",'Raw Data'!AC:AC,5)+COUNTIFS('Raw Data'!I:I,"STAR HEALTH",'Raw Data'!E:E,"PUNE",'Raw Data'!AC:AC,6)</f>
        <v>1</v>
      </c>
      <c r="BF177" s="12">
        <f>COUNTIFS('Raw Data'!I:I,"STAR HEALTH",'Raw Data'!E:E,"PUNE",'Raw Data'!AC:AC,7)+COUNTIFS('Raw Data'!I:I,"STAR HEALTH",'Raw Data'!E:E,"PUNE",'Raw Data'!AC:AC,8)</f>
        <v>3</v>
      </c>
      <c r="BG177" s="12">
        <f>COUNTIFS('Raw Data'!I:I,"STAR HEALTH",'Raw Data'!E:E,"PUNE",'Raw Data'!AC:AC,9)+COUNTIFS('Raw Data'!I:I,"STAR HEALTH",'Raw Data'!E:E,"PUNE",'Raw Data'!AC:AC,10)</f>
        <v>10</v>
      </c>
      <c r="BH177" s="12">
        <f t="shared" si="207"/>
        <v>14</v>
      </c>
      <c r="BI177" s="14">
        <f t="shared" si="208"/>
        <v>64.285714285714292</v>
      </c>
    </row>
    <row r="180" spans="1:61" x14ac:dyDescent="0.35">
      <c r="A180" s="17" t="s">
        <v>221</v>
      </c>
      <c r="B180" s="25" t="s">
        <v>249</v>
      </c>
      <c r="C180" s="25"/>
    </row>
    <row r="183" spans="1:61" s="12" customFormat="1" x14ac:dyDescent="0.35">
      <c r="A183" s="13"/>
      <c r="B183" s="13">
        <v>1</v>
      </c>
      <c r="C183" s="13">
        <v>2</v>
      </c>
      <c r="D183" s="13">
        <v>3</v>
      </c>
      <c r="E183" s="13">
        <v>4</v>
      </c>
      <c r="F183" s="13">
        <v>5</v>
      </c>
      <c r="G183" s="13">
        <v>6</v>
      </c>
      <c r="H183" s="13">
        <v>7</v>
      </c>
      <c r="I183" s="13">
        <v>8</v>
      </c>
      <c r="J183" s="13">
        <v>9</v>
      </c>
      <c r="K183" s="13">
        <v>10</v>
      </c>
      <c r="L183" s="12" t="s">
        <v>210</v>
      </c>
      <c r="M183" s="12" t="s">
        <v>211</v>
      </c>
      <c r="N183" s="12" t="s">
        <v>212</v>
      </c>
      <c r="O183" s="12" t="s">
        <v>213</v>
      </c>
      <c r="R183" s="19" t="s">
        <v>228</v>
      </c>
    </row>
    <row r="184" spans="1:61" x14ac:dyDescent="0.35">
      <c r="A184" s="8" t="s">
        <v>206</v>
      </c>
      <c r="B184" s="12">
        <f>COUNTIFS('Raw Data'!I:I,"ADITYA BIRLA HEALTH",'Raw Data'!AK:AK,1)</f>
        <v>0</v>
      </c>
      <c r="C184" s="12">
        <f>COUNTIFS('Raw Data'!I:I,"ADITYA BIRLA HEALTH",'Raw Data'!AK:AK,2)</f>
        <v>7</v>
      </c>
      <c r="D184" s="12">
        <f>COUNTIFS('Raw Data'!I:I,"ADITYA BIRLA HEALTH",'Raw Data'!AK:AK,3)</f>
        <v>12</v>
      </c>
      <c r="E184" s="12">
        <f>COUNTIFS('Raw Data'!I:I,"ADITYA BIRLA HEALTH",'Raw Data'!AK:AK,4)</f>
        <v>15</v>
      </c>
      <c r="F184" s="12">
        <f>COUNTIFS('Raw Data'!I:I,"ADITYA BIRLA HEALTH",'Raw Data'!AK:AK,5)</f>
        <v>20</v>
      </c>
      <c r="G184" s="12">
        <f>COUNTIFS('Raw Data'!I:I,"ADITYA BIRLA HEALTH",'Raw Data'!AK:AK,6)</f>
        <v>14</v>
      </c>
      <c r="H184" s="12">
        <f>COUNTIFS('Raw Data'!I:I,"ADITYA BIRLA HEALTH",'Raw Data'!AK:AK,7)</f>
        <v>25</v>
      </c>
      <c r="I184" s="12">
        <f>COUNTIFS('Raw Data'!I:I,"ADITYA BIRLA HEALTH",'Raw Data'!AK:AK,8)</f>
        <v>80</v>
      </c>
      <c r="J184" s="12">
        <f>COUNTIFS('Raw Data'!I:I,"ADITYA BIRLA HEALTH",'Raw Data'!AK:AK,9)</f>
        <v>150</v>
      </c>
      <c r="K184" s="12">
        <f>COUNTIFS('Raw Data'!I:I,"ADITYA BIRLA HEALTH",'Raw Data'!AK:AK,10)</f>
        <v>78</v>
      </c>
      <c r="L184" s="14">
        <f>SUM(B184:G184)/P184*100</f>
        <v>16.957605985037407</v>
      </c>
      <c r="M184" s="14">
        <f>SUM(H184:I184)/P184*100</f>
        <v>26.184538653366584</v>
      </c>
      <c r="N184" s="14">
        <f>SUM(J184:K184)/P184*100</f>
        <v>56.857855361596009</v>
      </c>
      <c r="O184" s="15">
        <f>N184-L184</f>
        <v>39.900249376558605</v>
      </c>
      <c r="P184" s="12">
        <f>SUM(B184:K184)</f>
        <v>401</v>
      </c>
      <c r="Q184" s="14">
        <f>SUM(L184:N184)</f>
        <v>100</v>
      </c>
      <c r="R184" s="19">
        <v>33</v>
      </c>
    </row>
    <row r="185" spans="1:61" x14ac:dyDescent="0.35">
      <c r="A185" s="8" t="s">
        <v>203</v>
      </c>
      <c r="B185" s="12">
        <f>COUNTIFS('Raw Data'!I:I,"BAGIC",'Raw Data'!AK:AK,1)</f>
        <v>0</v>
      </c>
      <c r="C185" s="12">
        <f>COUNTIFS('Raw Data'!I:I,"BAGIC",'Raw Data'!AK:AK,2)</f>
        <v>4</v>
      </c>
      <c r="D185" s="12">
        <f>COUNTIFS('Raw Data'!I:I,"BAGIC",'Raw Data'!AK:AK,3)</f>
        <v>6</v>
      </c>
      <c r="E185" s="12">
        <f>COUNTIFS('Raw Data'!I:I,"BAGIC",'Raw Data'!AK:AK,4)</f>
        <v>3</v>
      </c>
      <c r="F185" s="12">
        <f>COUNTIFS('Raw Data'!I:I,"BAGIC",'Raw Data'!AK:AK,5)</f>
        <v>11</v>
      </c>
      <c r="G185" s="12">
        <f>COUNTIFS('Raw Data'!I:I,"BAGIC",'Raw Data'!AK:AK,6)</f>
        <v>12</v>
      </c>
      <c r="H185" s="12">
        <f>COUNTIFS('Raw Data'!I:I,"BAGIC",'Raw Data'!AK:AK,7)</f>
        <v>13</v>
      </c>
      <c r="I185" s="12">
        <f>COUNTIFS('Raw Data'!I:I,"BAGIC",'Raw Data'!AK:AK,8)</f>
        <v>44</v>
      </c>
      <c r="J185" s="12">
        <f>COUNTIFS('Raw Data'!I:I,"BAGIC",'Raw Data'!AK:AK,9)</f>
        <v>162</v>
      </c>
      <c r="K185" s="12">
        <f>COUNTIFS('Raw Data'!I:I,"BAGIC",'Raw Data'!AK:AK,10)</f>
        <v>150</v>
      </c>
      <c r="L185" s="14">
        <f t="shared" ref="L185:L191" si="209">SUM(B185:G185)/P185*100</f>
        <v>8.8888888888888893</v>
      </c>
      <c r="M185" s="14">
        <f t="shared" ref="M185:M191" si="210">SUM(H185:I185)/P185*100</f>
        <v>14.074074074074074</v>
      </c>
      <c r="N185" s="14">
        <f t="shared" ref="N185:N191" si="211">SUM(J185:K185)/P185*100</f>
        <v>77.037037037037038</v>
      </c>
      <c r="O185" s="15">
        <f t="shared" ref="O185:O191" si="212">N185-L185</f>
        <v>68.148148148148152</v>
      </c>
      <c r="P185" s="12">
        <f t="shared" ref="P185:P191" si="213">SUM(B185:K185)</f>
        <v>405</v>
      </c>
      <c r="Q185" s="14">
        <f t="shared" ref="Q185:Q191" si="214">SUM(L185:N185)</f>
        <v>100</v>
      </c>
      <c r="R185" s="19">
        <v>63</v>
      </c>
    </row>
    <row r="186" spans="1:61" x14ac:dyDescent="0.35">
      <c r="A186" s="8" t="s">
        <v>207</v>
      </c>
      <c r="B186" s="12">
        <f>COUNTIFS('Raw Data'!I:I,"CARE HEALTH",'Raw Data'!AK:AK,1)</f>
        <v>2</v>
      </c>
      <c r="C186" s="12">
        <f>COUNTIFS('Raw Data'!I:I,"CARE HEALTH",'Raw Data'!AK:AK,2)</f>
        <v>7</v>
      </c>
      <c r="D186" s="12">
        <f>COUNTIFS('Raw Data'!I:I,"CARE HEALTH",'Raw Data'!AK:AK,3)</f>
        <v>13</v>
      </c>
      <c r="E186" s="12">
        <f>COUNTIFS('Raw Data'!I:I,"CARE HEALTH",'Raw Data'!AK:AK,4)</f>
        <v>11</v>
      </c>
      <c r="F186" s="12">
        <f>COUNTIFS('Raw Data'!I:I,"CARE HEALTH",'Raw Data'!AK:AK,5)</f>
        <v>10</v>
      </c>
      <c r="G186" s="12">
        <f>COUNTIFS('Raw Data'!I:I,"CARE HEALTH",'Raw Data'!AK:AK,6)</f>
        <v>14</v>
      </c>
      <c r="H186" s="12">
        <f>COUNTIFS('Raw Data'!I:I,"CARE HEALTH",'Raw Data'!AK:AK,7)</f>
        <v>53</v>
      </c>
      <c r="I186" s="12">
        <f>COUNTIFS('Raw Data'!I:I,"CARE HEALTH",'Raw Data'!AK:AK,8)</f>
        <v>80</v>
      </c>
      <c r="J186" s="12">
        <f>COUNTIFS('Raw Data'!I:I,"CARE HEALTH",'Raw Data'!AK:AK,9)</f>
        <v>130</v>
      </c>
      <c r="K186" s="12">
        <f>COUNTIFS('Raw Data'!I:I,"CARE HEALTH",'Raw Data'!AK:AK,10)</f>
        <v>92</v>
      </c>
      <c r="L186" s="14">
        <f t="shared" si="209"/>
        <v>13.834951456310678</v>
      </c>
      <c r="M186" s="14">
        <f t="shared" si="210"/>
        <v>32.281553398058257</v>
      </c>
      <c r="N186" s="14">
        <f t="shared" si="211"/>
        <v>53.883495145631066</v>
      </c>
      <c r="O186" s="15">
        <f t="shared" si="212"/>
        <v>40.04854368932039</v>
      </c>
      <c r="P186" s="12">
        <f t="shared" si="213"/>
        <v>412</v>
      </c>
      <c r="Q186" s="14">
        <f t="shared" si="214"/>
        <v>100</v>
      </c>
      <c r="R186" s="19">
        <v>49</v>
      </c>
    </row>
    <row r="187" spans="1:61" x14ac:dyDescent="0.35">
      <c r="A187" s="8" t="s">
        <v>201</v>
      </c>
      <c r="B187" s="12">
        <f>COUNTIFS('Raw Data'!I:I,"HDFC ERGO",'Raw Data'!AK:AK,1)</f>
        <v>0</v>
      </c>
      <c r="C187" s="12">
        <f>COUNTIFS('Raw Data'!I:I,"HDFC ERGO",'Raw Data'!AK:AK,2)</f>
        <v>4</v>
      </c>
      <c r="D187" s="12">
        <f>COUNTIFS('Raw Data'!I:I,"HDFC ERGO",'Raw Data'!AK:AK,3)</f>
        <v>12</v>
      </c>
      <c r="E187" s="12">
        <f>COUNTIFS('Raw Data'!I:I,"HDFC ERGO",'Raw Data'!AK:AK,4)</f>
        <v>19</v>
      </c>
      <c r="F187" s="12">
        <f>COUNTIFS('Raw Data'!I:I,"HDFC ERGO",'Raw Data'!AK:AK,5)</f>
        <v>16</v>
      </c>
      <c r="G187" s="12">
        <f>COUNTIFS('Raw Data'!I:I,"HDFC ERGO",'Raw Data'!AK:AK,6)</f>
        <v>17</v>
      </c>
      <c r="H187" s="12">
        <f>COUNTIFS('Raw Data'!I:I,"HDFC ERGO",'Raw Data'!AK:AK,7)</f>
        <v>20</v>
      </c>
      <c r="I187" s="12">
        <f>COUNTIFS('Raw Data'!I:I,"HDFC ERGO",'Raw Data'!AK:AK,8)</f>
        <v>67</v>
      </c>
      <c r="J187" s="12">
        <f>COUNTIFS('Raw Data'!I:I,"HDFC ERGO",'Raw Data'!AK:AK,9)</f>
        <v>151</v>
      </c>
      <c r="K187" s="12">
        <f>COUNTIFS('Raw Data'!I:I,"HDFC ERGO",'Raw Data'!AK:AK,10)</f>
        <v>106</v>
      </c>
      <c r="L187" s="14">
        <f t="shared" si="209"/>
        <v>16.50485436893204</v>
      </c>
      <c r="M187" s="14">
        <f t="shared" si="210"/>
        <v>21.11650485436893</v>
      </c>
      <c r="N187" s="14">
        <f t="shared" si="211"/>
        <v>62.378640776699022</v>
      </c>
      <c r="O187" s="15">
        <f t="shared" si="212"/>
        <v>45.873786407766985</v>
      </c>
      <c r="P187" s="12">
        <f t="shared" si="213"/>
        <v>412</v>
      </c>
      <c r="Q187" s="14">
        <f t="shared" si="214"/>
        <v>100</v>
      </c>
      <c r="R187" s="19">
        <v>49</v>
      </c>
    </row>
    <row r="188" spans="1:61" x14ac:dyDescent="0.35">
      <c r="A188" s="8" t="s">
        <v>197</v>
      </c>
      <c r="B188" s="12">
        <f>COUNTIFS('Raw Data'!I:I,"ICICI LOMBARD",'Raw Data'!AK:AK,1)</f>
        <v>0</v>
      </c>
      <c r="C188" s="12">
        <f>COUNTIFS('Raw Data'!I:I,"ICICI LOMBARD",'Raw Data'!AK:AK,2)</f>
        <v>7</v>
      </c>
      <c r="D188" s="12">
        <f>COUNTIFS('Raw Data'!I:I,"ICICI LOMBARD",'Raw Data'!AK:AK,3)</f>
        <v>9</v>
      </c>
      <c r="E188" s="12">
        <f>COUNTIFS('Raw Data'!I:I,"ICICI LOMBARD",'Raw Data'!AK:AK,4)</f>
        <v>9</v>
      </c>
      <c r="F188" s="12">
        <f>COUNTIFS('Raw Data'!I:I,"ICICI LOMBARD",'Raw Data'!AK:AK,5)</f>
        <v>19</v>
      </c>
      <c r="G188" s="12">
        <f>COUNTIFS('Raw Data'!I:I,"ICICI LOMBARD",'Raw Data'!AK:AK,6)</f>
        <v>22</v>
      </c>
      <c r="H188" s="12">
        <f>COUNTIFS('Raw Data'!I:I,"ICICI LOMBARD",'Raw Data'!AK:AK,7)</f>
        <v>15</v>
      </c>
      <c r="I188" s="12">
        <f>COUNTIFS('Raw Data'!I:I,"ICICI LOMBARD",'Raw Data'!AK:AK,8)</f>
        <v>44</v>
      </c>
      <c r="J188" s="12">
        <f>COUNTIFS('Raw Data'!I:I,"ICICI LOMBARD",'Raw Data'!AK:AK,9)</f>
        <v>142</v>
      </c>
      <c r="K188" s="12">
        <f>COUNTIFS('Raw Data'!I:I,"ICICI LOMBARD",'Raw Data'!AK:AK,10)</f>
        <v>144</v>
      </c>
      <c r="L188" s="14">
        <f t="shared" si="209"/>
        <v>16.058394160583941</v>
      </c>
      <c r="M188" s="14">
        <f t="shared" si="210"/>
        <v>14.355231143552311</v>
      </c>
      <c r="N188" s="14">
        <f t="shared" si="211"/>
        <v>69.586374695863753</v>
      </c>
      <c r="O188" s="15">
        <f t="shared" si="212"/>
        <v>53.527980535279809</v>
      </c>
      <c r="P188" s="12">
        <f t="shared" si="213"/>
        <v>411</v>
      </c>
      <c r="Q188" s="14">
        <f t="shared" si="214"/>
        <v>100</v>
      </c>
      <c r="R188" s="19">
        <v>42</v>
      </c>
    </row>
    <row r="189" spans="1:61" x14ac:dyDescent="0.35">
      <c r="A189" s="8" t="s">
        <v>199</v>
      </c>
      <c r="B189" s="12">
        <f>COUNTIFS('Raw Data'!I:I,"NEW INDIA ASSURANCE",'Raw Data'!AK:AK,1)</f>
        <v>0</v>
      </c>
      <c r="C189" s="12">
        <f>COUNTIFS('Raw Data'!I:I,"NEW INDIA ASSURANCE",'Raw Data'!AK:AK,2)</f>
        <v>9</v>
      </c>
      <c r="D189" s="12">
        <f>COUNTIFS('Raw Data'!I:I,"NEW INDIA ASSURANCE",'Raw Data'!AK:AK,3)</f>
        <v>9</v>
      </c>
      <c r="E189" s="12">
        <f>COUNTIFS('Raw Data'!I:I,"NEW INDIA ASSURANCE",'Raw Data'!AK:AK,4)</f>
        <v>17</v>
      </c>
      <c r="F189" s="12">
        <f>COUNTIFS('Raw Data'!I:I,"NEW INDIA ASSURANCE",'Raw Data'!AK:AK,5)</f>
        <v>18</v>
      </c>
      <c r="G189" s="12">
        <f>COUNTIFS('Raw Data'!I:I,"NEW INDIA ASSURANCE",'Raw Data'!AK:AK,6)</f>
        <v>11</v>
      </c>
      <c r="H189" s="12">
        <f>COUNTIFS('Raw Data'!I:I,"NEW INDIA ASSURANCE",'Raw Data'!AK:AK,7)</f>
        <v>30</v>
      </c>
      <c r="I189" s="12">
        <f>COUNTIFS('Raw Data'!I:I,"NEW INDIA ASSURANCE",'Raw Data'!AK:AK,8)</f>
        <v>67</v>
      </c>
      <c r="J189" s="12">
        <f>COUNTIFS('Raw Data'!I:I,"NEW INDIA ASSURANCE",'Raw Data'!AK:AK,9)</f>
        <v>126</v>
      </c>
      <c r="K189" s="12">
        <f>COUNTIFS('Raw Data'!I:I,"NEW INDIA ASSURANCE",'Raw Data'!AK:AK,10)</f>
        <v>118</v>
      </c>
      <c r="L189" s="14">
        <f t="shared" si="209"/>
        <v>15.802469135802468</v>
      </c>
      <c r="M189" s="14">
        <f t="shared" si="210"/>
        <v>23.950617283950617</v>
      </c>
      <c r="N189" s="14">
        <f t="shared" si="211"/>
        <v>60.246913580246918</v>
      </c>
      <c r="O189" s="15">
        <f t="shared" si="212"/>
        <v>44.44444444444445</v>
      </c>
      <c r="P189" s="12">
        <f t="shared" si="213"/>
        <v>405</v>
      </c>
      <c r="Q189" s="14">
        <f t="shared" si="214"/>
        <v>100</v>
      </c>
      <c r="R189" s="19">
        <v>56</v>
      </c>
    </row>
    <row r="190" spans="1:61" x14ac:dyDescent="0.35">
      <c r="A190" s="8" t="s">
        <v>209</v>
      </c>
      <c r="B190" s="12">
        <f>COUNTIFS('Raw Data'!I:I,"NIVA BUPA",'Raw Data'!AK:AK,1)</f>
        <v>0</v>
      </c>
      <c r="C190" s="12">
        <f>COUNTIFS('Raw Data'!I:I,"NIVA BUPA",'Raw Data'!AK:AK,2)</f>
        <v>5</v>
      </c>
      <c r="D190" s="12">
        <f>COUNTIFS('Raw Data'!I:I,"NIVA BUPA",'Raw Data'!AK:AK,3)</f>
        <v>8</v>
      </c>
      <c r="E190" s="12">
        <f>COUNTIFS('Raw Data'!I:I,"NIVA BUPA",'Raw Data'!AK:AK,4)</f>
        <v>15</v>
      </c>
      <c r="F190" s="12">
        <f>COUNTIFS('Raw Data'!I:I,"NIVA BUPA",'Raw Data'!AK:AK,5)</f>
        <v>15</v>
      </c>
      <c r="G190" s="12">
        <f>COUNTIFS('Raw Data'!I:I,"NIVA BUPA",'Raw Data'!AK:AK,6)</f>
        <v>14</v>
      </c>
      <c r="H190" s="12">
        <f>COUNTIFS('Raw Data'!I:I,"NIVA BUPA",'Raw Data'!AK:AK,7)</f>
        <v>33</v>
      </c>
      <c r="I190" s="12">
        <f>COUNTIFS('Raw Data'!I:I,"NIVA BUPA",'Raw Data'!AK:AK,8)</f>
        <v>53</v>
      </c>
      <c r="J190" s="12">
        <f>COUNTIFS('Raw Data'!I:I,"NIVA BUPA",'Raw Data'!AK:AK,9)</f>
        <v>116</v>
      </c>
      <c r="K190" s="12">
        <f>COUNTIFS('Raw Data'!I:I,"NIVA BUPA",'Raw Data'!AK:AK,10)</f>
        <v>145</v>
      </c>
      <c r="L190" s="14">
        <f t="shared" si="209"/>
        <v>14.108910891089108</v>
      </c>
      <c r="M190" s="14">
        <f t="shared" si="210"/>
        <v>21.287128712871286</v>
      </c>
      <c r="N190" s="14">
        <f t="shared" si="211"/>
        <v>64.603960396039611</v>
      </c>
      <c r="O190" s="15">
        <f t="shared" si="212"/>
        <v>50.495049504950501</v>
      </c>
      <c r="P190" s="12">
        <f t="shared" si="213"/>
        <v>404</v>
      </c>
      <c r="Q190" s="14">
        <f t="shared" si="214"/>
        <v>100</v>
      </c>
      <c r="R190" s="19">
        <v>45</v>
      </c>
    </row>
    <row r="191" spans="1:61" x14ac:dyDescent="0.35">
      <c r="A191" s="8" t="s">
        <v>205</v>
      </c>
      <c r="B191" s="12">
        <f>COUNTIFS('Raw Data'!I:I,"STAR HEALTH",'Raw Data'!AK:AK,1)</f>
        <v>0</v>
      </c>
      <c r="C191" s="12">
        <f>COUNTIFS('Raw Data'!I:I,"STAR HEALTH",'Raw Data'!AK:AK,2)</f>
        <v>3</v>
      </c>
      <c r="D191" s="12">
        <f>COUNTIFS('Raw Data'!I:I,"STAR HEALTH",'Raw Data'!AK:AK,3)</f>
        <v>2</v>
      </c>
      <c r="E191" s="12">
        <f>COUNTIFS('Raw Data'!I:I,"STAR HEALTH",'Raw Data'!AK:AK,4)</f>
        <v>7</v>
      </c>
      <c r="F191" s="12">
        <f>COUNTIFS('Raw Data'!I:I,"STAR HEALTH",'Raw Data'!AK:AK,5)</f>
        <v>12</v>
      </c>
      <c r="G191" s="12">
        <f>COUNTIFS('Raw Data'!I:I,"STAR HEALTH",'Raw Data'!AK:AK,6)</f>
        <v>21</v>
      </c>
      <c r="H191" s="12">
        <f>COUNTIFS('Raw Data'!I:I,"STAR HEALTH",'Raw Data'!AK:AK,7)</f>
        <v>31</v>
      </c>
      <c r="I191" s="12">
        <f>COUNTIFS('Raw Data'!I:I,"STAR HEALTH",'Raw Data'!AK:AK,8)</f>
        <v>34</v>
      </c>
      <c r="J191" s="12">
        <f>COUNTIFS('Raw Data'!I:I,"STAR HEALTH",'Raw Data'!AK:AK,9)</f>
        <v>192</v>
      </c>
      <c r="K191" s="12">
        <f>COUNTIFS('Raw Data'!I:I,"STAR HEALTH",'Raw Data'!AK:AK,10)</f>
        <v>95</v>
      </c>
      <c r="L191" s="14">
        <f t="shared" si="209"/>
        <v>11.335012594458437</v>
      </c>
      <c r="M191" s="14">
        <f t="shared" si="210"/>
        <v>16.3727959697733</v>
      </c>
      <c r="N191" s="14">
        <f t="shared" si="211"/>
        <v>72.29219143576826</v>
      </c>
      <c r="O191" s="15">
        <f t="shared" si="212"/>
        <v>60.957178841309826</v>
      </c>
      <c r="P191" s="12">
        <f t="shared" si="213"/>
        <v>397</v>
      </c>
      <c r="Q191" s="14">
        <f t="shared" si="214"/>
        <v>100</v>
      </c>
      <c r="R191" s="19">
        <v>46</v>
      </c>
    </row>
    <row r="194" spans="1:61" x14ac:dyDescent="0.35">
      <c r="A194" s="8"/>
      <c r="B194" s="26" t="s">
        <v>76</v>
      </c>
      <c r="C194" s="26"/>
      <c r="D194" s="26"/>
      <c r="E194" s="26"/>
      <c r="F194" s="26"/>
      <c r="G194" s="26" t="s">
        <v>77</v>
      </c>
      <c r="H194" s="26"/>
      <c r="I194" s="26"/>
      <c r="J194" s="26"/>
      <c r="K194" s="26"/>
      <c r="L194" s="26" t="s">
        <v>79</v>
      </c>
      <c r="M194" s="26"/>
      <c r="N194" s="26"/>
      <c r="O194" s="26"/>
      <c r="P194" s="26"/>
      <c r="Q194" s="26" t="s">
        <v>86</v>
      </c>
      <c r="R194" s="26"/>
      <c r="S194" s="26"/>
      <c r="T194" s="26"/>
      <c r="U194" s="26"/>
      <c r="V194" s="26" t="s">
        <v>80</v>
      </c>
      <c r="W194" s="26"/>
      <c r="X194" s="26"/>
      <c r="Y194" s="26"/>
      <c r="Z194" s="26"/>
      <c r="AA194" s="26" t="s">
        <v>83</v>
      </c>
      <c r="AB194" s="26"/>
      <c r="AC194" s="26"/>
      <c r="AD194" s="26"/>
      <c r="AE194" s="26"/>
      <c r="AF194" s="26" t="s">
        <v>84</v>
      </c>
      <c r="AG194" s="26"/>
      <c r="AH194" s="26"/>
      <c r="AI194" s="26"/>
      <c r="AJ194" s="26"/>
      <c r="AK194" s="26" t="s">
        <v>82</v>
      </c>
      <c r="AL194" s="26"/>
      <c r="AM194" s="26"/>
      <c r="AN194" s="26"/>
      <c r="AO194" s="26"/>
      <c r="AP194" s="26" t="s">
        <v>78</v>
      </c>
      <c r="AQ194" s="26"/>
      <c r="AR194" s="26"/>
      <c r="AS194" s="26"/>
      <c r="AT194" s="26"/>
      <c r="AU194" s="26" t="s">
        <v>85</v>
      </c>
      <c r="AV194" s="26"/>
      <c r="AW194" s="26"/>
      <c r="AX194" s="26"/>
      <c r="AY194" s="26"/>
      <c r="AZ194" s="26" t="s">
        <v>81</v>
      </c>
      <c r="BA194" s="26"/>
      <c r="BB194" s="26"/>
      <c r="BC194" s="26"/>
      <c r="BD194" s="26"/>
      <c r="BE194" s="26" t="s">
        <v>75</v>
      </c>
      <c r="BF194" s="26"/>
      <c r="BG194" s="26"/>
      <c r="BH194" s="26"/>
      <c r="BI194" s="26"/>
    </row>
    <row r="195" spans="1:61" x14ac:dyDescent="0.35">
      <c r="B195" s="13" t="s">
        <v>210</v>
      </c>
      <c r="C195" s="13" t="s">
        <v>225</v>
      </c>
      <c r="D195" s="13" t="s">
        <v>226</v>
      </c>
      <c r="E195" s="13" t="s">
        <v>227</v>
      </c>
      <c r="F195" s="13" t="s">
        <v>213</v>
      </c>
      <c r="G195" s="13" t="s">
        <v>210</v>
      </c>
      <c r="H195" s="13" t="s">
        <v>225</v>
      </c>
      <c r="I195" s="13" t="s">
        <v>226</v>
      </c>
      <c r="J195" s="13" t="s">
        <v>227</v>
      </c>
      <c r="K195" s="13" t="s">
        <v>213</v>
      </c>
      <c r="L195" s="13" t="s">
        <v>210</v>
      </c>
      <c r="M195" s="13" t="s">
        <v>225</v>
      </c>
      <c r="N195" s="13" t="s">
        <v>226</v>
      </c>
      <c r="O195" s="13" t="s">
        <v>227</v>
      </c>
      <c r="P195" s="13" t="s">
        <v>213</v>
      </c>
      <c r="Q195" s="13" t="s">
        <v>210</v>
      </c>
      <c r="R195" s="13" t="s">
        <v>225</v>
      </c>
      <c r="S195" s="13" t="s">
        <v>226</v>
      </c>
      <c r="T195" s="13" t="s">
        <v>227</v>
      </c>
      <c r="U195" s="13" t="s">
        <v>213</v>
      </c>
      <c r="V195" s="13" t="s">
        <v>210</v>
      </c>
      <c r="W195" s="13" t="s">
        <v>225</v>
      </c>
      <c r="X195" s="13" t="s">
        <v>226</v>
      </c>
      <c r="Y195" s="13" t="s">
        <v>227</v>
      </c>
      <c r="Z195" s="13" t="s">
        <v>213</v>
      </c>
      <c r="AA195" s="13" t="s">
        <v>210</v>
      </c>
      <c r="AB195" s="13" t="s">
        <v>225</v>
      </c>
      <c r="AC195" s="13" t="s">
        <v>226</v>
      </c>
      <c r="AD195" s="13" t="s">
        <v>227</v>
      </c>
      <c r="AE195" s="13" t="s">
        <v>213</v>
      </c>
      <c r="AF195" s="13" t="s">
        <v>210</v>
      </c>
      <c r="AG195" s="13" t="s">
        <v>225</v>
      </c>
      <c r="AH195" s="13" t="s">
        <v>226</v>
      </c>
      <c r="AI195" s="13" t="s">
        <v>227</v>
      </c>
      <c r="AJ195" s="13" t="s">
        <v>213</v>
      </c>
      <c r="AK195" s="13" t="s">
        <v>210</v>
      </c>
      <c r="AL195" s="13" t="s">
        <v>225</v>
      </c>
      <c r="AM195" s="13" t="s">
        <v>226</v>
      </c>
      <c r="AN195" s="13" t="s">
        <v>227</v>
      </c>
      <c r="AO195" s="13" t="s">
        <v>213</v>
      </c>
      <c r="AP195" s="13" t="s">
        <v>210</v>
      </c>
      <c r="AQ195" s="13" t="s">
        <v>225</v>
      </c>
      <c r="AR195" s="13" t="s">
        <v>226</v>
      </c>
      <c r="AS195" s="13" t="s">
        <v>227</v>
      </c>
      <c r="AT195" s="13" t="s">
        <v>213</v>
      </c>
      <c r="AU195" s="13" t="s">
        <v>210</v>
      </c>
      <c r="AV195" s="13" t="s">
        <v>225</v>
      </c>
      <c r="AW195" s="13" t="s">
        <v>226</v>
      </c>
      <c r="AX195" s="13" t="s">
        <v>227</v>
      </c>
      <c r="AY195" s="13" t="s">
        <v>213</v>
      </c>
      <c r="AZ195" s="13" t="s">
        <v>210</v>
      </c>
      <c r="BA195" s="13" t="s">
        <v>225</v>
      </c>
      <c r="BB195" s="13" t="s">
        <v>226</v>
      </c>
      <c r="BC195" s="13" t="s">
        <v>227</v>
      </c>
      <c r="BD195" s="13" t="s">
        <v>213</v>
      </c>
      <c r="BE195" s="13" t="s">
        <v>210</v>
      </c>
      <c r="BF195" s="13" t="s">
        <v>225</v>
      </c>
      <c r="BG195" s="13" t="s">
        <v>226</v>
      </c>
      <c r="BH195" s="13" t="s">
        <v>227</v>
      </c>
      <c r="BI195" s="13" t="s">
        <v>213</v>
      </c>
    </row>
    <row r="196" spans="1:61" x14ac:dyDescent="0.35">
      <c r="A196" s="8" t="s">
        <v>206</v>
      </c>
      <c r="B196" s="12">
        <f>COUNTIFS('Raw Data'!I:I,"ADITYA BIRLA HEALTH",'Raw Data'!E:E,"AHMEDABAD",'Raw Data'!AK:AK,1)+COUNTIFS('Raw Data'!I:I,"ADITYA BIRLA HEALTH",'Raw Data'!E:E,"AHMEDABAD",'Raw Data'!AK:AK,2)+COUNTIFS('Raw Data'!I:I,"ADITYA BIRLA HEALTH",'Raw Data'!E:E,"AHMEDABAD",'Raw Data'!AK:AK,3)+COUNTIFS('Raw Data'!I:I,"ADITYA BIRLA HEALTH",'Raw Data'!E:E,"AHMEDABAD",'Raw Data'!AK:AK,4)+COUNTIFS('Raw Data'!I:I,"ADITYA BIRLA HEALTH",'Raw Data'!E:E,"AHMEDABAD",'Raw Data'!AK:AK,5)+COUNTIFS('Raw Data'!I:I,"ADITYA BIRLA HEALTH",'Raw Data'!E:E,"AHMEDABAD",'Raw Data'!AK:AK,6)</f>
        <v>7</v>
      </c>
      <c r="C196" s="12">
        <f>COUNTIFS('Raw Data'!I:I,"ADITYA BIRLA HEALTH",'Raw Data'!E:E,"AHMEDABAD",'Raw Data'!AK:AK,7)+COUNTIFS('Raw Data'!I:I,"ADITYA BIRLA HEALTH",'Raw Data'!E:E,"AHMEDABAD",'Raw Data'!AK:AK,8)</f>
        <v>10</v>
      </c>
      <c r="D196" s="12">
        <f>COUNTIFS('Raw Data'!I:I,"ADITYA BIRLA HEALTH",'Raw Data'!E:E,"AHMEDABAD",'Raw Data'!AK:AK,9)+COUNTIFS('Raw Data'!I:I,"ADITYA BIRLA HEALTH",'Raw Data'!E:E,"AHMEDABAD",'Raw Data'!AK:AK,10)</f>
        <v>17</v>
      </c>
      <c r="E196" s="12">
        <f t="shared" ref="E196:E203" si="215">SUM(B196:D196)</f>
        <v>34</v>
      </c>
      <c r="F196" s="14">
        <f t="shared" ref="F196:F203" si="216">(D196-B196)/E196*100</f>
        <v>29.411764705882355</v>
      </c>
      <c r="G196" s="12">
        <f>COUNTIFS('Raw Data'!I:I,"ADITYA BIRLA HEALTH",'Raw Data'!E:E,"BANGALORE",'Raw Data'!AK:AK,1)+COUNTIFS('Raw Data'!I:I,"ADITYA BIRLA HEALTH",'Raw Data'!E:E,"BANGALORE",'Raw Data'!AK:AK,2)+COUNTIFS('Raw Data'!I:I,"ADITYA BIRLA HEALTH",'Raw Data'!E:E,"BANGALORE",'Raw Data'!AK:AK,3)+COUNTIFS('Raw Data'!I:I,"ADITYA BIRLA HEALTH",'Raw Data'!E:E,"BANGALORE",'Raw Data'!AK:AK,4)+COUNTIFS('Raw Data'!I:I,"ADITYA BIRLA HEALTH",'Raw Data'!E:E,"BANGALORE",'Raw Data'!AK:AK,5)+COUNTIFS('Raw Data'!I:I,"ADITYA BIRLA HEALTH",'Raw Data'!E:E,"BANGALORE",'Raw Data'!AK:AK,6)</f>
        <v>6</v>
      </c>
      <c r="H196" s="12">
        <f>COUNTIFS('Raw Data'!I:I,"ADITYA BIRLA HEALTH",'Raw Data'!E:E,"BANGALORE",'Raw Data'!AK:AK,7)+COUNTIFS('Raw Data'!I:I,"ADITYA BIRLA HEALTH",'Raw Data'!E:E,"BANGALORE",'Raw Data'!AK:AK,8)</f>
        <v>7</v>
      </c>
      <c r="I196" s="12">
        <f>COUNTIFS('Raw Data'!I:I,"ADITYA BIRLA HEALTH",'Raw Data'!E:E,"BANGALORE",'Raw Data'!AK:AK,9)+COUNTIFS('Raw Data'!I:I,"ADITYA BIRLA HEALTH",'Raw Data'!E:E,"BANGALORE",'Raw Data'!AK:AK,10)</f>
        <v>20</v>
      </c>
      <c r="J196" s="12">
        <f t="shared" ref="J196:J203" si="217">SUM(G196:I196)</f>
        <v>33</v>
      </c>
      <c r="K196" s="14">
        <f t="shared" ref="K196:K203" si="218">(I196-G196)/J196*100</f>
        <v>42.424242424242422</v>
      </c>
      <c r="L196" s="12">
        <f>COUNTIFS('Raw Data'!I:I,"ADITYA BIRLA HEALTH",'Raw Data'!E:E,"CHENNAI",'Raw Data'!AK:AK,1)+COUNTIFS('Raw Data'!I:I,"ADITYA BIRLA HEALTH",'Raw Data'!E:E,"CHENNAI",'Raw Data'!AK:AK,2)+COUNTIFS('Raw Data'!I:I,"ADITYA BIRLA HEALTH",'Raw Data'!E:E,"CHENNAI",'Raw Data'!AK:AK,3)+COUNTIFS('Raw Data'!I:I,"ADITYA BIRLA HEALTH",'Raw Data'!E:E,"CHENNAI",'Raw Data'!AK:AK,4)+COUNTIFS('Raw Data'!I:I,"ADITYA BIRLA HEALTH",'Raw Data'!E:E,"CHENNAI",'Raw Data'!AK:AK,5)+COUNTIFS('Raw Data'!I:I,"ADITYA BIRLA HEALTH",'Raw Data'!E:E,"CHENNAI",'Raw Data'!AK:AK,6)</f>
        <v>3</v>
      </c>
      <c r="M196" s="12">
        <f>COUNTIFS('Raw Data'!I:I,"ADITYA BIRLA HEALTH",'Raw Data'!E:E,"CHENNAI",'Raw Data'!AK:AK,7)+COUNTIFS('Raw Data'!I:I,"ADITYA BIRLA HEALTH",'Raw Data'!E:E,"CHENNAI",'Raw Data'!AK:AK,8)</f>
        <v>10</v>
      </c>
      <c r="N196" s="12">
        <f>COUNTIFS('Raw Data'!I:I,"ADITYA BIRLA HEALTH",'Raw Data'!E:E,"CHENNAI",'Raw Data'!AK:AK,9)+COUNTIFS('Raw Data'!I:I,"ADITYA BIRLA HEALTH",'Raw Data'!E:E,"CHENNAI",'Raw Data'!AK:AK,10)</f>
        <v>18</v>
      </c>
      <c r="O196" s="18">
        <f t="shared" ref="O196:O203" si="219">SUM(L196:N196)</f>
        <v>31</v>
      </c>
      <c r="P196" s="14">
        <f t="shared" ref="P196:P203" si="220">(N196-L196)/O196*100</f>
        <v>48.387096774193552</v>
      </c>
      <c r="Q196" s="12">
        <f>COUNTIFS('Raw Data'!I:I,"ADITYA BIRLA HEALTH",'Raw Data'!E:E,"DELHI",'Raw Data'!AK:AK,1)+COUNTIFS('Raw Data'!I:I,"ADITYA BIRLA HEALTH",'Raw Data'!E:E,"DELHI",'Raw Data'!AK:AK,2)+COUNTIFS('Raw Data'!I:I,"ADITYA BIRLA HEALTH",'Raw Data'!E:E,"DELHI",'Raw Data'!AK:AK,3)+COUNTIFS('Raw Data'!I:I,"ADITYA BIRLA HEALTH",'Raw Data'!E:E,"DELHI",'Raw Data'!AK:AK,4)+COUNTIFS('Raw Data'!I:I,"ADITYA BIRLA HEALTH",'Raw Data'!E:E,"DELHI",'Raw Data'!AK:AK,5)+COUNTIFS('Raw Data'!I:I,"ADITYA BIRLA HEALTH",'Raw Data'!E:E,"DELHI",'Raw Data'!AK:AK,6)</f>
        <v>4</v>
      </c>
      <c r="R196" s="12">
        <f>COUNTIFS('Raw Data'!I:I,"ADITYA BIRLA HEALTH",'Raw Data'!E:E,"DELHI",'Raw Data'!AK:AK,7)+COUNTIFS('Raw Data'!I:I,"ADITYA BIRLA HEALTH",'Raw Data'!E:E,"DELHI",'Raw Data'!AK:AK,8)</f>
        <v>6</v>
      </c>
      <c r="S196" s="12">
        <f>COUNTIFS('Raw Data'!I:I,"ADITYA BIRLA HEALTH",'Raw Data'!E:E,"DELHI",'Raw Data'!AK:AK,9)+COUNTIFS('Raw Data'!I:I,"ADITYA BIRLA HEALTH",'Raw Data'!E:E,"DELHI",'Raw Data'!AK:AK,10)</f>
        <v>26</v>
      </c>
      <c r="T196" s="12">
        <f t="shared" ref="T196:T203" si="221">SUM(Q196:S196)</f>
        <v>36</v>
      </c>
      <c r="U196" s="14">
        <f t="shared" ref="U196:U203" si="222">(S196-Q196)/T196*100</f>
        <v>61.111111111111114</v>
      </c>
      <c r="V196" s="12">
        <f>COUNTIFS('Raw Data'!I:I,"ADITYA BIRLA HEALTH",'Raw Data'!E:E,"HYDERABAD",'Raw Data'!AK:AK,1)+COUNTIFS('Raw Data'!I:I,"ADITYA BIRLA HEALTH",'Raw Data'!E:E,"HYDERABAD",'Raw Data'!AK:AK,2)+COUNTIFS('Raw Data'!I:I,"ADITYA BIRLA HEALTH",'Raw Data'!E:E,"HYDERABAD",'Raw Data'!AK:AK,3)+COUNTIFS('Raw Data'!I:I,"ADITYA BIRLA HEALTH",'Raw Data'!E:E,"HYDERABAD",'Raw Data'!AK:AK,4)+COUNTIFS('Raw Data'!I:I,"ADITYA BIRLA HEALTH",'Raw Data'!E:E,"HYDERABAD",'Raw Data'!AK:AK,5)+COUNTIFS('Raw Data'!I:I,"ADITYA BIRLA HEALTH",'Raw Data'!E:E,"HYDERABAD",'Raw Data'!AK:AK,6)</f>
        <v>6</v>
      </c>
      <c r="W196" s="12">
        <f>COUNTIFS('Raw Data'!I:I,"ADITYA BIRLA HEALTH",'Raw Data'!E:E,"HYDERABAD",'Raw Data'!AK:AK,7)+COUNTIFS('Raw Data'!I:I,"ADITYA BIRLA HEALTH",'Raw Data'!E:E,"HYDERABAD",'Raw Data'!AK:AK,8)</f>
        <v>10</v>
      </c>
      <c r="X196" s="12">
        <f>COUNTIFS('Raw Data'!I:I,"ADITYA BIRLA HEALTH",'Raw Data'!E:E,"HYDERABAD",'Raw Data'!AK:AK,9)+COUNTIFS('Raw Data'!I:I,"ADITYA BIRLA HEALTH",'Raw Data'!E:E,"HYDERABAD",'Raw Data'!AK:AK,10)</f>
        <v>19</v>
      </c>
      <c r="Y196" s="12">
        <f t="shared" ref="Y196:Y203" si="223">SUM(V196:X196)</f>
        <v>35</v>
      </c>
      <c r="Z196" s="14">
        <f t="shared" ref="Z196:Z203" si="224">(X196-V196)/Y196*100</f>
        <v>37.142857142857146</v>
      </c>
      <c r="AA196" s="12">
        <f>COUNTIFS('Raw Data'!I:I,"ADITYA BIRLA HEALTH",'Raw Data'!E:E,"INDORE",'Raw Data'!AK:AK,1)+COUNTIFS('Raw Data'!I:I,"ADITYA BIRLA HEALTH",'Raw Data'!E:E,"INDORE",'Raw Data'!AK:AK,2)+COUNTIFS('Raw Data'!I:I,"ADITYA BIRLA HEALTH",'Raw Data'!E:E,"INDORE",'Raw Data'!AK:AK,3)+COUNTIFS('Raw Data'!I:I,"ADITYA BIRLA HEALTH",'Raw Data'!E:E,"INDORE",'Raw Data'!AK:AK,4)+COUNTIFS('Raw Data'!I:I,"ADITYA BIRLA HEALTH",'Raw Data'!E:E,"INDORE",'Raw Data'!AK:AK,5)+COUNTIFS('Raw Data'!I:I,"ADITYA BIRLA HEALTH",'Raw Data'!E:E,"INDORE",'Raw Data'!AK:AK,6)</f>
        <v>7</v>
      </c>
      <c r="AB196" s="12">
        <f>COUNTIFS('Raw Data'!I:I,"ADITYA BIRLA HEALTH",'Raw Data'!E:E,"INDORE",'Raw Data'!AK:AK,7)+COUNTIFS('Raw Data'!I:I,"ADITYA BIRLA HEALTH",'Raw Data'!E:E,"INDORE",'Raw Data'!AK:AK,8)</f>
        <v>11</v>
      </c>
      <c r="AC196" s="12">
        <f>COUNTIFS('Raw Data'!I:I,"ADITYA BIRLA HEALTH",'Raw Data'!E:E,"INDORE",'Raw Data'!AK:AK,9)+COUNTIFS('Raw Data'!I:I,"ADITYA BIRLA HEALTH",'Raw Data'!E:E,"INDORE",'Raw Data'!AK:AK,10)</f>
        <v>16</v>
      </c>
      <c r="AD196" s="12">
        <f t="shared" ref="AD196:AD203" si="225">SUM(AA196:AC196)</f>
        <v>34</v>
      </c>
      <c r="AE196" s="14">
        <f t="shared" ref="AE196:AE203" si="226">(AC196-AA196)/AD196*100</f>
        <v>26.47058823529412</v>
      </c>
      <c r="AF196" s="12">
        <f>COUNTIFS('Raw Data'!I:I,"ADITYA BIRLA HEALTH",'Raw Data'!E:E,"JAIPUR",'Raw Data'!AK:AK,1)+COUNTIFS('Raw Data'!I:I,"ADITYA BIRLA HEALTH",'Raw Data'!E:E,"JAIPUR",'Raw Data'!AK:AK,2)+COUNTIFS('Raw Data'!I:I,"ADITYA BIRLA HEALTH",'Raw Data'!E:E,"JAIPUR",'Raw Data'!AK:AK,3)+COUNTIFS('Raw Data'!I:I,"ADITYA BIRLA HEALTH",'Raw Data'!E:E,"JAIPUR",'Raw Data'!AK:AK,4)+COUNTIFS('Raw Data'!I:I,"ADITYA BIRLA HEALTH",'Raw Data'!E:E,"JAIPUR",'Raw Data'!AK:AK,5)+COUNTIFS('Raw Data'!I:I,"ADITYA BIRLA HEALTH",'Raw Data'!E:E,"JAIPUR",'Raw Data'!AK:AK,6)</f>
        <v>10</v>
      </c>
      <c r="AG196" s="12">
        <f>COUNTIFS('Raw Data'!I:I,"ADITYA BIRLA HEALTH",'Raw Data'!E:E,"JAIPUR",'Raw Data'!AK:AK,7)+COUNTIFS('Raw Data'!I:I,"ADITYA BIRLA HEALTH",'Raw Data'!E:E,"JAIPUR",'Raw Data'!AK:AK,8)</f>
        <v>6</v>
      </c>
      <c r="AH196" s="12">
        <f>COUNTIFS('Raw Data'!I:I,"ADITYA BIRLA HEALTH",'Raw Data'!E:E,"JAIPUR",'Raw Data'!AK:AK,9)+COUNTIFS('Raw Data'!I:I,"ADITYA BIRLA HEALTH",'Raw Data'!E:E,"JAIPUR",'Raw Data'!AK:AK,10)</f>
        <v>20</v>
      </c>
      <c r="AI196" s="12">
        <f t="shared" ref="AI196:AI203" si="227">SUM(AF196:AH196)</f>
        <v>36</v>
      </c>
      <c r="AJ196" s="14">
        <f t="shared" ref="AJ196:AJ203" si="228">(AH196-AF196)/AI196*100</f>
        <v>27.777777777777779</v>
      </c>
      <c r="AK196" s="12">
        <f>COUNTIFS('Raw Data'!I:I,"ADITYA BIRLA HEALTH",'Raw Data'!E:E,"KANPUR",'Raw Data'!AK:AK,1)+COUNTIFS('Raw Data'!I:I,"ADITYA BIRLA HEALTH",'Raw Data'!E:E,"KANPUR",'Raw Data'!AK:AK,2)+COUNTIFS('Raw Data'!I:I,"ADITYA BIRLA HEALTH",'Raw Data'!E:E,"KANPUR",'Raw Data'!AK:AK,3)+COUNTIFS('Raw Data'!I:I,"ADITYA BIRLA HEALTH",'Raw Data'!E:E,"KANPUR",'Raw Data'!AK:AK,4)+COUNTIFS('Raw Data'!I:I,"ADITYA BIRLA HEALTH",'Raw Data'!E:E,"KANPUR",'Raw Data'!AK:AK,5)+COUNTIFS('Raw Data'!I:I,"ADITYA BIRLA HEALTH",'Raw Data'!E:E,"KANPUR",'Raw Data'!AK:AK,6)</f>
        <v>6</v>
      </c>
      <c r="AL196" s="12">
        <f>COUNTIFS('Raw Data'!I:I,"ADITYA BIRLA HEALTH",'Raw Data'!E:E,"KANPUR",'Raw Data'!AK:AK,7)+COUNTIFS('Raw Data'!I:I,"ADITYA BIRLA HEALTH",'Raw Data'!E:E,"KANPUR",'Raw Data'!AK:AK,8)</f>
        <v>8</v>
      </c>
      <c r="AM196" s="12">
        <f>COUNTIFS('Raw Data'!I:I,"ADITYA BIRLA HEALTH",'Raw Data'!E:E,"KANPUR",'Raw Data'!AK:AK,9)+COUNTIFS('Raw Data'!I:I,"ADITYA BIRLA HEALTH",'Raw Data'!E:E,"KANPUR",'Raw Data'!AK:AK,10)</f>
        <v>19</v>
      </c>
      <c r="AN196" s="12">
        <f t="shared" ref="AN196:AN203" si="229">SUM(AK196:AM196)</f>
        <v>33</v>
      </c>
      <c r="AO196" s="14">
        <f t="shared" ref="AO196:AO203" si="230">(AM196-AK196)/AN196*100</f>
        <v>39.393939393939391</v>
      </c>
      <c r="AP196" s="12">
        <f>COUNTIFS('Raw Data'!I:I,"ADITYA BIRLA HEALTH",'Raw Data'!E:E,"KOLKATA",'Raw Data'!AK:AK,1)+COUNTIFS('Raw Data'!I:I,"ADITYA BIRLA HEALTH",'Raw Data'!E:E,"KOLKATA",'Raw Data'!AK:AK,2)+COUNTIFS('Raw Data'!I:I,"ADITYA BIRLA HEALTH",'Raw Data'!E:E,"KOLKATA",'Raw Data'!AK:AK,3)+COUNTIFS('Raw Data'!I:I,"ADITYA BIRLA HEALTH",'Raw Data'!E:E,"KOLKATA",'Raw Data'!AK:AK,4)+COUNTIFS('Raw Data'!I:I,"ADITYA BIRLA HEALTH",'Raw Data'!E:E,"KOLKATA",'Raw Data'!AK:AK,5)+COUNTIFS('Raw Data'!I:I,"ADITYA BIRLA HEALTH",'Raw Data'!E:E,"KOLKATA",'Raw Data'!AK:AK,6)</f>
        <v>2</v>
      </c>
      <c r="AQ196" s="12">
        <f>COUNTIFS('Raw Data'!I:I,"ADITYA BIRLA HEALTH",'Raw Data'!E:E,"KOLKATA",'Raw Data'!AK:AK,7)+COUNTIFS('Raw Data'!I:I,"ADITYA BIRLA HEALTH",'Raw Data'!E:E,"KOLKATA",'Raw Data'!AK:AK,8)</f>
        <v>10</v>
      </c>
      <c r="AR196" s="12">
        <f>COUNTIFS('Raw Data'!I:I,"ADITYA BIRLA HEALTH",'Raw Data'!E:E,"KOLKATA",'Raw Data'!AK:AK,9)+COUNTIFS('Raw Data'!I:I,"ADITYA BIRLA HEALTH",'Raw Data'!E:E,"KOLKATA",'Raw Data'!AK:AK,10)</f>
        <v>17</v>
      </c>
      <c r="AS196" s="12">
        <f t="shared" ref="AS196:AS203" si="231">SUM(AP196:AR196)</f>
        <v>29</v>
      </c>
      <c r="AT196" s="14">
        <f t="shared" ref="AT196:AT203" si="232">(AR196-AP196)/AS196*100</f>
        <v>51.724137931034484</v>
      </c>
      <c r="AU196" s="12">
        <f>COUNTIFS('Raw Data'!I:I,"ADITYA BIRLA HEALTH",'Raw Data'!E:E,"LUDHIANA",'Raw Data'!AK:AK,1)+COUNTIFS('Raw Data'!I:I,"ADITYA BIRLA HEALTH",'Raw Data'!E:E,"LUDHIANA",'Raw Data'!AK:AK,2)+COUNTIFS('Raw Data'!I:I,"ADITYA BIRLA HEALTH",'Raw Data'!E:E,"LUDHIANA",'Raw Data'!AK:AK,3)+COUNTIFS('Raw Data'!I:I,"ADITYA BIRLA HEALTH",'Raw Data'!E:E,"LUDHIANA",'Raw Data'!AK:AK,4)+COUNTIFS('Raw Data'!I:I,"ADITYA BIRLA HEALTH",'Raw Data'!E:E,"LUDHIANA",'Raw Data'!AK:AK,5)+COUNTIFS('Raw Data'!I:I,"ADITYA BIRLA HEALTH",'Raw Data'!E:E,"LUDHIANA",'Raw Data'!AK:AK,6)</f>
        <v>6</v>
      </c>
      <c r="AV196" s="12">
        <f>COUNTIFS('Raw Data'!I:I,"ADITYA BIRLA HEALTH",'Raw Data'!E:E,"LUDHIANA",'Raw Data'!AK:AK,7)+COUNTIFS('Raw Data'!I:I,"ADITYA BIRLA HEALTH",'Raw Data'!E:E,"LUDHIANA",'Raw Data'!AK:AK,8)</f>
        <v>11</v>
      </c>
      <c r="AW196" s="12">
        <f>COUNTIFS('Raw Data'!I:I,"ADITYA BIRLA HEALTH",'Raw Data'!E:E,"LUDHIANA",'Raw Data'!AK:AK,9)+COUNTIFS('Raw Data'!I:I,"ADITYA BIRLA HEALTH",'Raw Data'!E:E,"LUDHIANA",'Raw Data'!AK:AK,10)</f>
        <v>17</v>
      </c>
      <c r="AX196" s="12">
        <f t="shared" ref="AX196:AX203" si="233">SUM(AU196:AW196)</f>
        <v>34</v>
      </c>
      <c r="AY196" s="14">
        <f t="shared" ref="AY196:AY203" si="234">(AW196-AU196)/AX196*100</f>
        <v>32.352941176470587</v>
      </c>
      <c r="AZ196" s="12">
        <f>COUNTIFS('Raw Data'!I:I,"ADITYA BIRLA HEALTH",'Raw Data'!E:E,"MUMBAI",'Raw Data'!AK:AK,1)+COUNTIFS('Raw Data'!I:I,"ADITYA BIRLA HEALTH",'Raw Data'!E:E,"MUMBAI",'Raw Data'!AK:AK,2)+COUNTIFS('Raw Data'!I:I,"ADITYA BIRLA HEALTH",'Raw Data'!E:E,"MUMBAI",'Raw Data'!AK:AK,3)+COUNTIFS('Raw Data'!I:I,"ADITYA BIRLA HEALTH",'Raw Data'!E:E,"MUMBAI",'Raw Data'!AK:AK,4)+COUNTIFS('Raw Data'!I:I,"ADITYA BIRLA HEALTH",'Raw Data'!E:E,"MUMBAI",'Raw Data'!AK:AK,5)+COUNTIFS('Raw Data'!I:I,"ADITYA BIRLA HEALTH",'Raw Data'!E:E,"MUMBAI",'Raw Data'!AK:AK,6)</f>
        <v>6</v>
      </c>
      <c r="BA196" s="12">
        <f>COUNTIFS('Raw Data'!I:I,"ADITYA BIRLA HEALTH",'Raw Data'!E:E,"MUMBAI",'Raw Data'!AK:AK,7)+COUNTIFS('Raw Data'!I:I,"ADITYA BIRLA HEALTH",'Raw Data'!E:E,"MUMBAI",'Raw Data'!AK:AK,8)</f>
        <v>8</v>
      </c>
      <c r="BB196" s="12">
        <f>COUNTIFS('Raw Data'!I:I,"ADITYA BIRLA HEALTH",'Raw Data'!E:E,"MUMBAI",'Raw Data'!AK:AK,9)+COUNTIFS('Raw Data'!I:I,"ADITYA BIRLA HEALTH",'Raw Data'!E:E,"MUMBAI",'Raw Data'!AK:AK,10)</f>
        <v>20</v>
      </c>
      <c r="BC196" s="12">
        <f t="shared" ref="BC196:BC203" si="235">SUM(AZ196:BB196)</f>
        <v>34</v>
      </c>
      <c r="BD196" s="14">
        <f t="shared" ref="BD196:BD203" si="236">(BB196-AZ196)/BC196*100</f>
        <v>41.17647058823529</v>
      </c>
      <c r="BE196" s="12">
        <f>COUNTIFS('Raw Data'!I:I,"ADITYA BIRLA HEALTH",'Raw Data'!E:E,"PUNE",'Raw Data'!AK:AK,1)+COUNTIFS('Raw Data'!I:I,"ADITYA BIRLA HEALTH",'Raw Data'!E:E,"PUNE",'Raw Data'!AK:AK,2)+COUNTIFS('Raw Data'!I:I,"ADITYA BIRLA HEALTH",'Raw Data'!E:E,"PUNE",'Raw Data'!AK:AK,3)+COUNTIFS('Raw Data'!I:I,"ADITYA BIRLA HEALTH",'Raw Data'!E:E,"PUNE",'Raw Data'!AK:AK,4)+COUNTIFS('Raw Data'!I:I,"ADITYA BIRLA HEALTH",'Raw Data'!E:E,"PUNE",'Raw Data'!AK:AK,5)+COUNTIFS('Raw Data'!I:I,"ADITYA BIRLA HEALTH",'Raw Data'!E:E,"PUNE",'Raw Data'!AK:AK,6)</f>
        <v>5</v>
      </c>
      <c r="BF196" s="12">
        <f>COUNTIFS('Raw Data'!I:I,"ADITYA BIRLA HEALTH",'Raw Data'!E:E,"PUNE",'Raw Data'!AK:AK,7)+COUNTIFS('Raw Data'!I:I,"ADITYA BIRLA HEALTH",'Raw Data'!E:E,"PUNE",'Raw Data'!AK:AK,8)</f>
        <v>8</v>
      </c>
      <c r="BG196" s="12">
        <f>COUNTIFS('Raw Data'!I:I,"ADITYA BIRLA HEALTH",'Raw Data'!E:E,"PUNE",'Raw Data'!AK:AK,9)+COUNTIFS('Raw Data'!I:I,"ADITYA BIRLA HEALTH",'Raw Data'!E:E,"PUNE",'Raw Data'!AK:AK,10)</f>
        <v>19</v>
      </c>
      <c r="BH196" s="12">
        <f t="shared" ref="BH196:BH203" si="237">SUM(BE196:BG196)</f>
        <v>32</v>
      </c>
      <c r="BI196" s="14">
        <f t="shared" ref="BI196:BI203" si="238">(BG196-BE196)/BH196*100</f>
        <v>43.75</v>
      </c>
    </row>
    <row r="197" spans="1:61" x14ac:dyDescent="0.35">
      <c r="A197" s="8" t="s">
        <v>203</v>
      </c>
      <c r="B197" s="12">
        <f>COUNTIFS('Raw Data'!I:I,"BAGIC",'Raw Data'!E:E,"AHMEDABAD",'Raw Data'!AK:AK,1)+COUNTIFS('Raw Data'!I:I,"BAGIC",'Raw Data'!E:E,"AHMEDABAD",'Raw Data'!AK:AK,2)+COUNTIFS('Raw Data'!I:I,"BAGIC",'Raw Data'!E:E,"AHMEDABAD",'Raw Data'!AK:AK,3)+COUNTIFS('Raw Data'!I:I,"BAGIC",'Raw Data'!E:E,"AHMEDABAD",'Raw Data'!AK:AK,4)+COUNTIFS('Raw Data'!I:I,"BAGIC",'Raw Data'!E:E,"AHMEDABAD",'Raw Data'!AK:AK,5)+COUNTIFS('Raw Data'!I:I,"BAGIC",'Raw Data'!E:E,"AHMEDABAD",'Raw Data'!AK:AK,6)</f>
        <v>1</v>
      </c>
      <c r="C197" s="12">
        <f>COUNTIFS('Raw Data'!I:I,"BAGIC",'Raw Data'!E:E,"AHMEDABAD",'Raw Data'!AK:AK,7)+COUNTIFS('Raw Data'!I:I,"BAGIC",'Raw Data'!E:E,"AHMEDABAD",'Raw Data'!AK:AK,8)</f>
        <v>2</v>
      </c>
      <c r="D197" s="12">
        <f>COUNTIFS('Raw Data'!I:I,"BAGIC",'Raw Data'!E:E,"AHMEDABAD",'Raw Data'!AK:AK,9)+COUNTIFS('Raw Data'!I:I,"BAGIC",'Raw Data'!E:E,"AHMEDABAD",'Raw Data'!AK:AK,10)</f>
        <v>28</v>
      </c>
      <c r="E197" s="12">
        <f t="shared" si="215"/>
        <v>31</v>
      </c>
      <c r="F197" s="14">
        <f t="shared" si="216"/>
        <v>87.096774193548384</v>
      </c>
      <c r="G197" s="12">
        <f>COUNTIFS('Raw Data'!I:I,"BAGIC",'Raw Data'!E:E,"BANGALORE",'Raw Data'!AK:AK,1)+COUNTIFS('Raw Data'!I:I,"BAGIC",'Raw Data'!E:E,"BANGALORE",'Raw Data'!AK:AK,2)+COUNTIFS('Raw Data'!I:I,"BAGIC",'Raw Data'!E:E,"BANGALORE",'Raw Data'!AK:AK,3)+COUNTIFS('Raw Data'!I:I,"BAGIC",'Raw Data'!E:E,"BANGALORE",'Raw Data'!AK:AK,4)+COUNTIFS('Raw Data'!I:I,"BAGIC",'Raw Data'!E:E,"BANGALORE",'Raw Data'!AK:AK,5)+COUNTIFS('Raw Data'!I:I,"BAGIC",'Raw Data'!E:E,"BANGALORE",'Raw Data'!AK:AK,6)</f>
        <v>4</v>
      </c>
      <c r="H197" s="12">
        <f>COUNTIFS('Raw Data'!I:I,"BAGIC",'Raw Data'!E:E,"BANGALORE",'Raw Data'!AK:AK,7)+COUNTIFS('Raw Data'!I:I,"BAGIC",'Raw Data'!E:E,"BANGALORE",'Raw Data'!AK:AK,8)</f>
        <v>4</v>
      </c>
      <c r="I197" s="12">
        <f>COUNTIFS('Raw Data'!I:I,"BAGIC",'Raw Data'!E:E,"BANGALORE",'Raw Data'!AK:AK,9)+COUNTIFS('Raw Data'!I:I,"BAGIC",'Raw Data'!E:E,"BANGALORE",'Raw Data'!AK:AK,10)</f>
        <v>27</v>
      </c>
      <c r="J197" s="12">
        <f t="shared" si="217"/>
        <v>35</v>
      </c>
      <c r="K197" s="14">
        <f t="shared" si="218"/>
        <v>65.714285714285708</v>
      </c>
      <c r="L197" s="12">
        <f>COUNTIFS('Raw Data'!I:I,"BAGIC",'Raw Data'!E:E,"CHENNAI",'Raw Data'!AK:AK,1)+COUNTIFS('Raw Data'!I:I,"BAGIC",'Raw Data'!E:E,"CHENNAI",'Raw Data'!AK:AK,2)+COUNTIFS('Raw Data'!I:I,"BAGIC",'Raw Data'!E:E,"CHENNAI",'Raw Data'!AK:AK,3)+COUNTIFS('Raw Data'!I:I,"BAGIC",'Raw Data'!E:E,"CHENNAI",'Raw Data'!AK:AK,4)+COUNTIFS('Raw Data'!I:I,"BAGIC",'Raw Data'!E:E,"CHENNAI",'Raw Data'!AK:AK,5)+COUNTIFS('Raw Data'!I:I,"BAGIC",'Raw Data'!E:E,"CHENNAI",'Raw Data'!AK:AK,6)</f>
        <v>3</v>
      </c>
      <c r="M197" s="12">
        <f>COUNTIFS('Raw Data'!I:I,"BAGIC",'Raw Data'!E:E,"CHENNAI",'Raw Data'!AK:AK,7)+COUNTIFS('Raw Data'!I:I,"BAGIC",'Raw Data'!E:E,"CHENNAI",'Raw Data'!AK:AK,8)</f>
        <v>5</v>
      </c>
      <c r="N197" s="12">
        <f>COUNTIFS('Raw Data'!I:I,"BAGIC",'Raw Data'!E:E,"CHENNAI",'Raw Data'!AK:AK,9)+COUNTIFS('Raw Data'!I:I,"BAGIC",'Raw Data'!E:E,"CHENNAI",'Raw Data'!AK:AK,10)</f>
        <v>28</v>
      </c>
      <c r="O197" s="18">
        <f t="shared" si="219"/>
        <v>36</v>
      </c>
      <c r="P197" s="14">
        <f t="shared" si="220"/>
        <v>69.444444444444443</v>
      </c>
      <c r="Q197" s="12">
        <f>COUNTIFS('Raw Data'!I:I,"BAGIC",'Raw Data'!E:E,"DELHI",'Raw Data'!AK:AK,1)+COUNTIFS('Raw Data'!I:I,"BAGIC",'Raw Data'!E:E,"DELHI",'Raw Data'!AK:AK,2)+COUNTIFS('Raw Data'!I:I,"BAGIC",'Raw Data'!E:E,"DELHI",'Raw Data'!AK:AK,3)+COUNTIFS('Raw Data'!I:I,"BAGIC",'Raw Data'!E:E,"DELHI",'Raw Data'!AK:AK,4)+COUNTIFS('Raw Data'!I:I,"BAGIC",'Raw Data'!E:E,"DELHI",'Raw Data'!AK:AK,5)+COUNTIFS('Raw Data'!I:I,"BAGIC",'Raw Data'!E:E,"DELHI",'Raw Data'!AK:AK,6)</f>
        <v>5</v>
      </c>
      <c r="R197" s="12">
        <f>COUNTIFS('Raw Data'!I:I,"BAGIC",'Raw Data'!E:E,"DELHI",'Raw Data'!AK:AK,7)+COUNTIFS('Raw Data'!I:I,"BAGIC",'Raw Data'!E:E,"DELHI",'Raw Data'!AK:AK,8)</f>
        <v>6</v>
      </c>
      <c r="S197" s="12">
        <f>COUNTIFS('Raw Data'!I:I,"BAGIC",'Raw Data'!E:E,"DELHI",'Raw Data'!AK:AK,9)+COUNTIFS('Raw Data'!I:I,"BAGIC",'Raw Data'!E:E,"DELHI",'Raw Data'!AK:AK,10)</f>
        <v>26</v>
      </c>
      <c r="T197" s="12">
        <f t="shared" si="221"/>
        <v>37</v>
      </c>
      <c r="U197" s="14">
        <f t="shared" si="222"/>
        <v>56.756756756756758</v>
      </c>
      <c r="V197" s="12">
        <f>COUNTIFS('Raw Data'!I:I,"BAGIC",'Raw Data'!E:E,"HYDERABAD",'Raw Data'!AK:AK,1)+COUNTIFS('Raw Data'!I:I,"BAGIC",'Raw Data'!E:E,"HYDERABAD",'Raw Data'!AK:AK,2)+COUNTIFS('Raw Data'!I:I,"BAGIC",'Raw Data'!E:E,"HYDERABAD",'Raw Data'!AK:AK,3)+COUNTIFS('Raw Data'!I:I,"BAGIC",'Raw Data'!E:E,"HYDERABAD",'Raw Data'!AK:AK,4)+COUNTIFS('Raw Data'!I:I,"BAGIC",'Raw Data'!E:E,"HYDERABAD",'Raw Data'!AK:AK,5)+COUNTIFS('Raw Data'!I:I,"BAGIC",'Raw Data'!E:E,"HYDERABAD",'Raw Data'!AK:AK,6)</f>
        <v>3</v>
      </c>
      <c r="W197" s="12">
        <f>COUNTIFS('Raw Data'!I:I,"BAGIC",'Raw Data'!E:E,"HYDERABAD",'Raw Data'!AK:AK,7)+COUNTIFS('Raw Data'!I:I,"BAGIC",'Raw Data'!E:E,"HYDERABAD",'Raw Data'!AK:AK,8)</f>
        <v>2</v>
      </c>
      <c r="X197" s="12">
        <f>COUNTIFS('Raw Data'!I:I,"BAGIC",'Raw Data'!E:E,"HYDERABAD",'Raw Data'!AK:AK,9)+COUNTIFS('Raw Data'!I:I,"BAGIC",'Raw Data'!E:E,"HYDERABAD",'Raw Data'!AK:AK,10)</f>
        <v>27</v>
      </c>
      <c r="Y197" s="12">
        <f t="shared" si="223"/>
        <v>32</v>
      </c>
      <c r="Z197" s="14">
        <f t="shared" si="224"/>
        <v>75</v>
      </c>
      <c r="AA197" s="12">
        <f>COUNTIFS('Raw Data'!I:I,"BAGIC",'Raw Data'!E:E,"INDORE",'Raw Data'!AK:AK,1)+COUNTIFS('Raw Data'!I:I,"BAGIC",'Raw Data'!E:E,"INDORE",'Raw Data'!AK:AK,2)+COUNTIFS('Raw Data'!I:I,"BAGIC",'Raw Data'!E:E,"INDORE",'Raw Data'!AK:AK,3)+COUNTIFS('Raw Data'!I:I,"BAGIC",'Raw Data'!E:E,"INDORE",'Raw Data'!AK:AK,4)+COUNTIFS('Raw Data'!I:I,"BAGIC",'Raw Data'!E:E,"INDORE",'Raw Data'!AK:AK,5)+COUNTIFS('Raw Data'!I:I,"BAGIC",'Raw Data'!E:E,"INDORE",'Raw Data'!AK:AK,6)</f>
        <v>3</v>
      </c>
      <c r="AB197" s="12">
        <f>COUNTIFS('Raw Data'!I:I,"BAGIC",'Raw Data'!E:E,"INDORE",'Raw Data'!AK:AK,7)+COUNTIFS('Raw Data'!I:I,"BAGIC",'Raw Data'!E:E,"INDORE",'Raw Data'!AK:AK,8)</f>
        <v>8</v>
      </c>
      <c r="AC197" s="12">
        <f>COUNTIFS('Raw Data'!I:I,"BAGIC",'Raw Data'!E:E,"INDORE",'Raw Data'!AK:AK,9)+COUNTIFS('Raw Data'!I:I,"BAGIC",'Raw Data'!E:E,"INDORE",'Raw Data'!AK:AK,10)</f>
        <v>24</v>
      </c>
      <c r="AD197" s="12">
        <f t="shared" si="225"/>
        <v>35</v>
      </c>
      <c r="AE197" s="14">
        <f t="shared" si="226"/>
        <v>60</v>
      </c>
      <c r="AF197" s="12">
        <f>COUNTIFS('Raw Data'!I:I,"BAGIC",'Raw Data'!E:E,"JAIPUR",'Raw Data'!AK:AK,1)+COUNTIFS('Raw Data'!I:I,"BAGIC",'Raw Data'!E:E,"JAIPUR",'Raw Data'!AK:AK,2)+COUNTIFS('Raw Data'!I:I,"BAGIC",'Raw Data'!E:E,"JAIPUR",'Raw Data'!AK:AK,3)+COUNTIFS('Raw Data'!I:I,"BAGIC",'Raw Data'!E:E,"JAIPUR",'Raw Data'!AK:AK,4)+COUNTIFS('Raw Data'!I:I,"BAGIC",'Raw Data'!E:E,"JAIPUR",'Raw Data'!AK:AK,5)+COUNTIFS('Raw Data'!I:I,"BAGIC",'Raw Data'!E:E,"JAIPUR",'Raw Data'!AK:AK,6)</f>
        <v>1</v>
      </c>
      <c r="AG197" s="12">
        <f>COUNTIFS('Raw Data'!I:I,"BAGIC",'Raw Data'!E:E,"JAIPUR",'Raw Data'!AK:AK,7)+COUNTIFS('Raw Data'!I:I,"BAGIC",'Raw Data'!E:E,"JAIPUR",'Raw Data'!AK:AK,8)</f>
        <v>4</v>
      </c>
      <c r="AH197" s="12">
        <f>COUNTIFS('Raw Data'!I:I,"BAGIC",'Raw Data'!E:E,"JAIPUR",'Raw Data'!AK:AK,9)+COUNTIFS('Raw Data'!I:I,"BAGIC",'Raw Data'!E:E,"JAIPUR",'Raw Data'!AK:AK,10)</f>
        <v>28</v>
      </c>
      <c r="AI197" s="12">
        <f t="shared" si="227"/>
        <v>33</v>
      </c>
      <c r="AJ197" s="14">
        <f t="shared" si="228"/>
        <v>81.818181818181827</v>
      </c>
      <c r="AK197" s="12">
        <f>COUNTIFS('Raw Data'!I:I,"BAGIC",'Raw Data'!E:E,"KANPUR",'Raw Data'!AK:AK,1)+COUNTIFS('Raw Data'!I:I,"BAGIC",'Raw Data'!E:E,"KANPUR",'Raw Data'!AK:AK,2)+COUNTIFS('Raw Data'!I:I,"BAGIC",'Raw Data'!E:E,"KANPUR",'Raw Data'!AK:AK,3)+COUNTIFS('Raw Data'!I:I,"BAGIC",'Raw Data'!E:E,"KANPUR",'Raw Data'!AK:AK,4)+COUNTIFS('Raw Data'!I:I,"BAGIC",'Raw Data'!E:E,"KANPUR",'Raw Data'!AK:AK,5)+COUNTIFS('Raw Data'!I:I,"BAGIC",'Raw Data'!E:E,"KANPUR",'Raw Data'!AK:AK,6)</f>
        <v>2</v>
      </c>
      <c r="AL197" s="12">
        <f>COUNTIFS('Raw Data'!I:I,"BAGIC",'Raw Data'!E:E,"KANPUR",'Raw Data'!AK:AK,7)+COUNTIFS('Raw Data'!I:I,"BAGIC",'Raw Data'!E:E,"KANPUR",'Raw Data'!AK:AK,8)</f>
        <v>7</v>
      </c>
      <c r="AM197" s="12">
        <f>COUNTIFS('Raw Data'!I:I,"BAGIC",'Raw Data'!E:E,"KANPUR",'Raw Data'!AK:AK,9)+COUNTIFS('Raw Data'!I:I,"BAGIC",'Raw Data'!E:E,"KANPUR",'Raw Data'!AK:AK,10)</f>
        <v>25</v>
      </c>
      <c r="AN197" s="12">
        <f t="shared" si="229"/>
        <v>34</v>
      </c>
      <c r="AO197" s="14">
        <f t="shared" si="230"/>
        <v>67.64705882352942</v>
      </c>
      <c r="AP197" s="12">
        <f>COUNTIFS('Raw Data'!I:I,"BAGIC",'Raw Data'!E:E,"KOLKATA",'Raw Data'!AK:AK,1)+COUNTIFS('Raw Data'!I:I,"BAGIC",'Raw Data'!E:E,"KOLKATA",'Raw Data'!AK:AK,2)+COUNTIFS('Raw Data'!I:I,"BAGIC",'Raw Data'!E:E,"KOLKATA",'Raw Data'!AK:AK,3)+COUNTIFS('Raw Data'!I:I,"BAGIC",'Raw Data'!E:E,"KOLKATA",'Raw Data'!AK:AK,4)+COUNTIFS('Raw Data'!I:I,"BAGIC",'Raw Data'!E:E,"KOLKATA",'Raw Data'!AK:AK,5)+COUNTIFS('Raw Data'!I:I,"BAGIC",'Raw Data'!E:E,"KOLKATA",'Raw Data'!AK:AK,6)</f>
        <v>4</v>
      </c>
      <c r="AQ197" s="12">
        <f>COUNTIFS('Raw Data'!I:I,"BAGIC",'Raw Data'!E:E,"KOLKATA",'Raw Data'!AK:AK,7)+COUNTIFS('Raw Data'!I:I,"BAGIC",'Raw Data'!E:E,"KOLKATA",'Raw Data'!AK:AK,8)</f>
        <v>4</v>
      </c>
      <c r="AR197" s="12">
        <f>COUNTIFS('Raw Data'!I:I,"BAGIC",'Raw Data'!E:E,"KOLKATA",'Raw Data'!AK:AK,9)+COUNTIFS('Raw Data'!I:I,"BAGIC",'Raw Data'!E:E,"KOLKATA",'Raw Data'!AK:AK,10)</f>
        <v>19</v>
      </c>
      <c r="AS197" s="12">
        <f t="shared" si="231"/>
        <v>27</v>
      </c>
      <c r="AT197" s="14">
        <f t="shared" si="232"/>
        <v>55.555555555555557</v>
      </c>
      <c r="AU197" s="12">
        <f>COUNTIFS('Raw Data'!I:I,"BAGIC",'Raw Data'!E:E,"LUDHIANA",'Raw Data'!AK:AK,1)+COUNTIFS('Raw Data'!I:I,"BAGIC",'Raw Data'!E:E,"LUDHIANA",'Raw Data'!AK:AK,2)+COUNTIFS('Raw Data'!I:I,"BAGIC",'Raw Data'!E:E,"LUDHIANA",'Raw Data'!AK:AK,3)+COUNTIFS('Raw Data'!I:I,"BAGIC",'Raw Data'!E:E,"LUDHIANA",'Raw Data'!AK:AK,4)+COUNTIFS('Raw Data'!I:I,"BAGIC",'Raw Data'!E:E,"LUDHIANA",'Raw Data'!AK:AK,5)+COUNTIFS('Raw Data'!I:I,"BAGIC",'Raw Data'!E:E,"LUDHIANA",'Raw Data'!AK:AK,6)</f>
        <v>4</v>
      </c>
      <c r="AV197" s="12">
        <f>COUNTIFS('Raw Data'!I:I,"BAGIC",'Raw Data'!E:E,"LUDHIANA",'Raw Data'!AK:AK,7)+COUNTIFS('Raw Data'!I:I,"BAGIC",'Raw Data'!E:E,"LUDHIANA",'Raw Data'!AK:AK,8)</f>
        <v>9</v>
      </c>
      <c r="AW197" s="12">
        <f>COUNTIFS('Raw Data'!I:I,"BAGIC",'Raw Data'!E:E,"LUDHIANA",'Raw Data'!AK:AK,9)+COUNTIFS('Raw Data'!I:I,"BAGIC",'Raw Data'!E:E,"LUDHIANA",'Raw Data'!AK:AK,10)</f>
        <v>23</v>
      </c>
      <c r="AX197" s="12">
        <f t="shared" si="233"/>
        <v>36</v>
      </c>
      <c r="AY197" s="14">
        <f t="shared" si="234"/>
        <v>52.777777777777779</v>
      </c>
      <c r="AZ197" s="12">
        <f>COUNTIFS('Raw Data'!I:I,"BAGIC",'Raw Data'!E:E,"MUMBAI",'Raw Data'!AK:AK,1)+COUNTIFS('Raw Data'!I:I,"BAGIC",'Raw Data'!E:E,"MUMBAI",'Raw Data'!AK:AK,2)+COUNTIFS('Raw Data'!I:I,"BAGIC",'Raw Data'!E:E,"MUMBAI",'Raw Data'!AK:AK,3)+COUNTIFS('Raw Data'!I:I,"BAGIC",'Raw Data'!E:E,"MUMBAI",'Raw Data'!AK:AK,4)+COUNTIFS('Raw Data'!I:I,"BAGIC",'Raw Data'!E:E,"MUMBAI",'Raw Data'!AK:AK,5)+COUNTIFS('Raw Data'!I:I,"BAGIC",'Raw Data'!E:E,"MUMBAI",'Raw Data'!AK:AK,6)</f>
        <v>3</v>
      </c>
      <c r="BA197" s="12">
        <f>COUNTIFS('Raw Data'!I:I,"BAGIC",'Raw Data'!E:E,"MUMBAI",'Raw Data'!AK:AK,7)+COUNTIFS('Raw Data'!I:I,"BAGIC",'Raw Data'!E:E,"MUMBAI",'Raw Data'!AK:AK,8)</f>
        <v>2</v>
      </c>
      <c r="BB197" s="12">
        <f>COUNTIFS('Raw Data'!I:I,"BAGIC",'Raw Data'!E:E,"MUMBAI",'Raw Data'!AK:AK,9)+COUNTIFS('Raw Data'!I:I,"BAGIC",'Raw Data'!E:E,"MUMBAI",'Raw Data'!AK:AK,10)</f>
        <v>28</v>
      </c>
      <c r="BC197" s="12">
        <f t="shared" si="235"/>
        <v>33</v>
      </c>
      <c r="BD197" s="14">
        <f t="shared" si="236"/>
        <v>75.757575757575751</v>
      </c>
      <c r="BE197" s="12">
        <f>COUNTIFS('Raw Data'!I:I,"BAGIC",'Raw Data'!E:E,"PUNE",'Raw Data'!AK:AK,1)+COUNTIFS('Raw Data'!I:I,"BAGIC",'Raw Data'!E:E,"PUNE",'Raw Data'!AK:AK,2)+COUNTIFS('Raw Data'!I:I,"BAGIC",'Raw Data'!E:E,"PUNE",'Raw Data'!AK:AK,3)+COUNTIFS('Raw Data'!I:I,"BAGIC",'Raw Data'!E:E,"PUNE",'Raw Data'!AK:AK,4)+COUNTIFS('Raw Data'!I:I,"BAGIC",'Raw Data'!E:E,"PUNE",'Raw Data'!AK:AK,5)+COUNTIFS('Raw Data'!I:I,"BAGIC",'Raw Data'!E:E,"PUNE",'Raw Data'!AK:AK,6)</f>
        <v>3</v>
      </c>
      <c r="BF197" s="12">
        <f>COUNTIFS('Raw Data'!I:I,"BAGIC",'Raw Data'!E:E,"PUNE",'Raw Data'!AK:AK,7)+COUNTIFS('Raw Data'!I:I,"BAGIC",'Raw Data'!E:E,"PUNE",'Raw Data'!AK:AK,8)</f>
        <v>4</v>
      </c>
      <c r="BG197" s="12">
        <f>COUNTIFS('Raw Data'!I:I,"BAGIC",'Raw Data'!E:E,"PUNE",'Raw Data'!AK:AK,9)+COUNTIFS('Raw Data'!I:I,"BAGIC",'Raw Data'!E:E,"PUNE",'Raw Data'!AK:AK,10)</f>
        <v>29</v>
      </c>
      <c r="BH197" s="12">
        <f t="shared" si="237"/>
        <v>36</v>
      </c>
      <c r="BI197" s="14">
        <f t="shared" si="238"/>
        <v>72.222222222222214</v>
      </c>
    </row>
    <row r="198" spans="1:61" x14ac:dyDescent="0.35">
      <c r="A198" s="8" t="s">
        <v>207</v>
      </c>
      <c r="B198" s="12">
        <f>COUNTIFS('Raw Data'!I:I,"CARE HEALTH",'Raw Data'!E:E,"AHMEDABAD",'Raw Data'!AK:AK,1)+COUNTIFS('Raw Data'!I:I,"CARE HEALTH",'Raw Data'!E:E,"AHMEDABAD",'Raw Data'!AK:AK,2)+COUNTIFS('Raw Data'!I:I,"CARE HEALTH",'Raw Data'!E:E,"AHMEDABAD",'Raw Data'!AK:AK,3)+COUNTIFS('Raw Data'!I:I,"CARE HEALTH",'Raw Data'!E:E,"AHMEDABAD",'Raw Data'!AK:AK,4)+COUNTIFS('Raw Data'!I:I,"CARE HEALTH",'Raw Data'!E:E,"AHMEDABAD",'Raw Data'!AK:AK,5)+COUNTIFS('Raw Data'!I:I,"CARE HEALTH",'Raw Data'!E:E,"AHMEDABAD",'Raw Data'!AK:AK,6)</f>
        <v>3</v>
      </c>
      <c r="C198" s="12">
        <f>COUNTIFS('Raw Data'!I:I,"CARE HEALTH",'Raw Data'!E:E,"AHMEDABAD",'Raw Data'!AK:AK,7)+COUNTIFS('Raw Data'!I:I,"CARE HEALTH",'Raw Data'!E:E,"AHMEDABAD",'Raw Data'!AK:AK,8)</f>
        <v>11</v>
      </c>
      <c r="D198" s="12">
        <f>COUNTIFS('Raw Data'!I:I,"CARE HEALTH",'Raw Data'!E:E,"AHMEDABAD",'Raw Data'!AK:AK,9)+COUNTIFS('Raw Data'!I:I,"CARE HEALTH",'Raw Data'!E:E,"AHMEDABAD",'Raw Data'!AK:AK,10)</f>
        <v>18</v>
      </c>
      <c r="E198" s="12">
        <f t="shared" si="215"/>
        <v>32</v>
      </c>
      <c r="F198" s="14">
        <f t="shared" si="216"/>
        <v>46.875</v>
      </c>
      <c r="G198" s="12">
        <f>COUNTIFS('Raw Data'!I:I,"CARE HEALTH",'Raw Data'!E:E,"BANGALORE",'Raw Data'!AK:AK,1)+COUNTIFS('Raw Data'!I:I,"CARE HEALTH",'Raw Data'!E:E,"BANGALORE",'Raw Data'!AK:AK,2)+COUNTIFS('Raw Data'!I:I,"CARE HEALTH",'Raw Data'!E:E,"BANGALORE",'Raw Data'!AK:AK,3)+COUNTIFS('Raw Data'!I:I,"CARE HEALTH",'Raw Data'!E:E,"BANGALORE",'Raw Data'!AK:AK,4)+COUNTIFS('Raw Data'!I:I,"CARE HEALTH",'Raw Data'!E:E,"BANGALORE",'Raw Data'!AK:AK,5)+COUNTIFS('Raw Data'!I:I,"CARE HEALTH",'Raw Data'!E:E,"BANGALORE",'Raw Data'!AK:AK,6)</f>
        <v>0</v>
      </c>
      <c r="H198" s="12">
        <f>COUNTIFS('Raw Data'!I:I,"CARE HEALTH",'Raw Data'!E:E,"BANGALORE",'Raw Data'!AK:AK,7)+COUNTIFS('Raw Data'!I:I,"CARE HEALTH",'Raw Data'!E:E,"BANGALORE",'Raw Data'!AK:AK,8)</f>
        <v>11</v>
      </c>
      <c r="I198" s="12">
        <f>COUNTIFS('Raw Data'!I:I,"CARE HEALTH",'Raw Data'!E:E,"BANGALORE",'Raw Data'!AK:AK,9)+COUNTIFS('Raw Data'!I:I,"CARE HEALTH",'Raw Data'!E:E,"BANGALORE",'Raw Data'!AK:AK,10)</f>
        <v>19</v>
      </c>
      <c r="J198" s="12">
        <f t="shared" si="217"/>
        <v>30</v>
      </c>
      <c r="K198" s="14">
        <f t="shared" si="218"/>
        <v>63.333333333333329</v>
      </c>
      <c r="L198" s="12">
        <f>COUNTIFS('Raw Data'!I:I,"CARE HEALTH",'Raw Data'!E:E,"CHENNAI",'Raw Data'!AK:AK,1)+COUNTIFS('Raw Data'!I:I,"CARE HEALTH",'Raw Data'!E:E,"CHENNAI",'Raw Data'!AK:AK,2)+COUNTIFS('Raw Data'!I:I,"CARE HEALTH",'Raw Data'!E:E,"CHENNAI",'Raw Data'!AK:AK,3)+COUNTIFS('Raw Data'!I:I,"CARE HEALTH",'Raw Data'!E:E,"CHENNAI",'Raw Data'!AK:AK,4)+COUNTIFS('Raw Data'!I:I,"CARE HEALTH",'Raw Data'!E:E,"CHENNAI",'Raw Data'!AK:AK,5)+COUNTIFS('Raw Data'!I:I,"CARE HEALTH",'Raw Data'!E:E,"CHENNAI",'Raw Data'!AK:AK,6)</f>
        <v>9</v>
      </c>
      <c r="M198" s="12">
        <f>COUNTIFS('Raw Data'!I:I,"CARE HEALTH",'Raw Data'!E:E,"CHENNAI",'Raw Data'!AK:AK,7)+COUNTIFS('Raw Data'!I:I,"CARE HEALTH",'Raw Data'!E:E,"CHENNAI",'Raw Data'!AK:AK,8)</f>
        <v>11</v>
      </c>
      <c r="N198" s="12">
        <f>COUNTIFS('Raw Data'!I:I,"CARE HEALTH",'Raw Data'!E:E,"CHENNAI",'Raw Data'!AK:AK,9)+COUNTIFS('Raw Data'!I:I,"CARE HEALTH",'Raw Data'!E:E,"CHENNAI",'Raw Data'!AK:AK,10)</f>
        <v>18</v>
      </c>
      <c r="O198" s="18">
        <f t="shared" si="219"/>
        <v>38</v>
      </c>
      <c r="P198" s="14">
        <f t="shared" si="220"/>
        <v>23.684210526315788</v>
      </c>
      <c r="Q198" s="12">
        <f>COUNTIFS('Raw Data'!I:I,"CARE HEALTH",'Raw Data'!E:E,"DELHI",'Raw Data'!AK:AK,1)+COUNTIFS('Raw Data'!I:I,"CARE HEALTH",'Raw Data'!E:E,"DELHI",'Raw Data'!AK:AK,2)+COUNTIFS('Raw Data'!I:I,"CARE HEALTH",'Raw Data'!E:E,"DELHI",'Raw Data'!AK:AK,3)+COUNTIFS('Raw Data'!I:I,"CARE HEALTH",'Raw Data'!E:E,"DELHI",'Raw Data'!AK:AK,4)+COUNTIFS('Raw Data'!I:I,"CARE HEALTH",'Raw Data'!E:E,"DELHI",'Raw Data'!AK:AK,5)+COUNTIFS('Raw Data'!I:I,"CARE HEALTH",'Raw Data'!E:E,"DELHI",'Raw Data'!AK:AK,6)</f>
        <v>7</v>
      </c>
      <c r="R198" s="12">
        <f>COUNTIFS('Raw Data'!I:I,"CARE HEALTH",'Raw Data'!E:E,"DELHI",'Raw Data'!AK:AK,7)+COUNTIFS('Raw Data'!I:I,"CARE HEALTH",'Raw Data'!E:E,"DELHI",'Raw Data'!AK:AK,8)</f>
        <v>11</v>
      </c>
      <c r="S198" s="12">
        <f>COUNTIFS('Raw Data'!I:I,"CARE HEALTH",'Raw Data'!E:E,"DELHI",'Raw Data'!AK:AK,9)+COUNTIFS('Raw Data'!I:I,"CARE HEALTH",'Raw Data'!E:E,"DELHI",'Raw Data'!AK:AK,10)</f>
        <v>16</v>
      </c>
      <c r="T198" s="12">
        <f t="shared" si="221"/>
        <v>34</v>
      </c>
      <c r="U198" s="14">
        <f t="shared" si="222"/>
        <v>26.47058823529412</v>
      </c>
      <c r="V198" s="12">
        <f>COUNTIFS('Raw Data'!I:I,"CARE HEALTH",'Raw Data'!E:E,"HYDERABAD",'Raw Data'!AK:AK,1)+COUNTIFS('Raw Data'!I:I,"CARE HEALTH",'Raw Data'!E:E,"HYDERABAD",'Raw Data'!AK:AK,2)+COUNTIFS('Raw Data'!I:I,"CARE HEALTH",'Raw Data'!E:E,"HYDERABAD",'Raw Data'!AK:AK,3)+COUNTIFS('Raw Data'!I:I,"CARE HEALTH",'Raw Data'!E:E,"HYDERABAD",'Raw Data'!AK:AK,4)+COUNTIFS('Raw Data'!I:I,"CARE HEALTH",'Raw Data'!E:E,"HYDERABAD",'Raw Data'!AK:AK,5)+COUNTIFS('Raw Data'!I:I,"CARE HEALTH",'Raw Data'!E:E,"HYDERABAD",'Raw Data'!AK:AK,6)</f>
        <v>4</v>
      </c>
      <c r="W198" s="12">
        <f>COUNTIFS('Raw Data'!I:I,"CARE HEALTH",'Raw Data'!E:E,"HYDERABAD",'Raw Data'!AK:AK,7)+COUNTIFS('Raw Data'!I:I,"CARE HEALTH",'Raw Data'!E:E,"HYDERABAD",'Raw Data'!AK:AK,8)</f>
        <v>11</v>
      </c>
      <c r="X198" s="12">
        <f>COUNTIFS('Raw Data'!I:I,"CARE HEALTH",'Raw Data'!E:E,"HYDERABAD",'Raw Data'!AK:AK,9)+COUNTIFS('Raw Data'!I:I,"CARE HEALTH",'Raw Data'!E:E,"HYDERABAD",'Raw Data'!AK:AK,10)</f>
        <v>24</v>
      </c>
      <c r="Y198" s="12">
        <f t="shared" si="223"/>
        <v>39</v>
      </c>
      <c r="Z198" s="14">
        <f t="shared" si="224"/>
        <v>51.282051282051277</v>
      </c>
      <c r="AA198" s="12">
        <f>COUNTIFS('Raw Data'!I:I,"CARE HEALTH",'Raw Data'!E:E,"INDORE",'Raw Data'!AK:AK,1)+COUNTIFS('Raw Data'!I:I,"CARE HEALTH",'Raw Data'!E:E,"INDORE",'Raw Data'!AK:AK,2)+COUNTIFS('Raw Data'!I:I,"CARE HEALTH",'Raw Data'!E:E,"INDORE",'Raw Data'!AK:AK,3)+COUNTIFS('Raw Data'!I:I,"CARE HEALTH",'Raw Data'!E:E,"INDORE",'Raw Data'!AK:AK,4)+COUNTIFS('Raw Data'!I:I,"CARE HEALTH",'Raw Data'!E:E,"INDORE",'Raw Data'!AK:AK,5)+COUNTIFS('Raw Data'!I:I,"CARE HEALTH",'Raw Data'!E:E,"INDORE",'Raw Data'!AK:AK,6)</f>
        <v>5</v>
      </c>
      <c r="AB198" s="12">
        <f>COUNTIFS('Raw Data'!I:I,"CARE HEALTH",'Raw Data'!E:E,"INDORE",'Raw Data'!AK:AK,7)+COUNTIFS('Raw Data'!I:I,"CARE HEALTH",'Raw Data'!E:E,"INDORE",'Raw Data'!AK:AK,8)</f>
        <v>10</v>
      </c>
      <c r="AC198" s="12">
        <f>COUNTIFS('Raw Data'!I:I,"CARE HEALTH",'Raw Data'!E:E,"INDORE",'Raw Data'!AK:AK,9)+COUNTIFS('Raw Data'!I:I,"CARE HEALTH",'Raw Data'!E:E,"INDORE",'Raw Data'!AK:AK,10)</f>
        <v>18</v>
      </c>
      <c r="AD198" s="12">
        <f t="shared" si="225"/>
        <v>33</v>
      </c>
      <c r="AE198" s="14">
        <f t="shared" si="226"/>
        <v>39.393939393939391</v>
      </c>
      <c r="AF198" s="12">
        <f>COUNTIFS('Raw Data'!I:I,"CARE HEALTH",'Raw Data'!E:E,"JAIPUR",'Raw Data'!AK:AK,1)+COUNTIFS('Raw Data'!I:I,"CARE HEALTH",'Raw Data'!E:E,"JAIPUR",'Raw Data'!AK:AK,2)+COUNTIFS('Raw Data'!I:I,"CARE HEALTH",'Raw Data'!E:E,"JAIPUR",'Raw Data'!AK:AK,3)+COUNTIFS('Raw Data'!I:I,"CARE HEALTH",'Raw Data'!E:E,"JAIPUR",'Raw Data'!AK:AK,4)+COUNTIFS('Raw Data'!I:I,"CARE HEALTH",'Raw Data'!E:E,"JAIPUR",'Raw Data'!AK:AK,5)+COUNTIFS('Raw Data'!I:I,"CARE HEALTH",'Raw Data'!E:E,"JAIPUR",'Raw Data'!AK:AK,6)</f>
        <v>4</v>
      </c>
      <c r="AG198" s="12">
        <f>COUNTIFS('Raw Data'!I:I,"CARE HEALTH",'Raw Data'!E:E,"JAIPUR",'Raw Data'!AK:AK,7)+COUNTIFS('Raw Data'!I:I,"CARE HEALTH",'Raw Data'!E:E,"JAIPUR",'Raw Data'!AK:AK,8)</f>
        <v>8</v>
      </c>
      <c r="AH198" s="12">
        <f>COUNTIFS('Raw Data'!I:I,"CARE HEALTH",'Raw Data'!E:E,"JAIPUR",'Raw Data'!AK:AK,9)+COUNTIFS('Raw Data'!I:I,"CARE HEALTH",'Raw Data'!E:E,"JAIPUR",'Raw Data'!AK:AK,10)</f>
        <v>23</v>
      </c>
      <c r="AI198" s="12">
        <f t="shared" si="227"/>
        <v>35</v>
      </c>
      <c r="AJ198" s="14">
        <f t="shared" si="228"/>
        <v>54.285714285714285</v>
      </c>
      <c r="AK198" s="12">
        <f>COUNTIFS('Raw Data'!I:I,"CARE HEALTH",'Raw Data'!E:E,"KANPUR",'Raw Data'!AK:AK,1)+COUNTIFS('Raw Data'!I:I,"CARE HEALTH",'Raw Data'!E:E,"KANPUR",'Raw Data'!AK:AK,2)+COUNTIFS('Raw Data'!I:I,"CARE HEALTH",'Raw Data'!E:E,"KANPUR",'Raw Data'!AK:AK,3)+COUNTIFS('Raw Data'!I:I,"CARE HEALTH",'Raw Data'!E:E,"KANPUR",'Raw Data'!AK:AK,4)+COUNTIFS('Raw Data'!I:I,"CARE HEALTH",'Raw Data'!E:E,"KANPUR",'Raw Data'!AK:AK,5)+COUNTIFS('Raw Data'!I:I,"CARE HEALTH",'Raw Data'!E:E,"KANPUR",'Raw Data'!AK:AK,6)</f>
        <v>7</v>
      </c>
      <c r="AL198" s="12">
        <f>COUNTIFS('Raw Data'!I:I,"CARE HEALTH",'Raw Data'!E:E,"KANPUR",'Raw Data'!AK:AK,7)+COUNTIFS('Raw Data'!I:I,"CARE HEALTH",'Raw Data'!E:E,"KANPUR",'Raw Data'!AK:AK,8)</f>
        <v>7</v>
      </c>
      <c r="AM198" s="12">
        <f>COUNTIFS('Raw Data'!I:I,"CARE HEALTH",'Raw Data'!E:E,"KANPUR",'Raw Data'!AK:AK,9)+COUNTIFS('Raw Data'!I:I,"CARE HEALTH",'Raw Data'!E:E,"KANPUR",'Raw Data'!AK:AK,10)</f>
        <v>16</v>
      </c>
      <c r="AN198" s="12">
        <f t="shared" si="229"/>
        <v>30</v>
      </c>
      <c r="AO198" s="14">
        <f t="shared" si="230"/>
        <v>30</v>
      </c>
      <c r="AP198" s="12">
        <f>COUNTIFS('Raw Data'!I:I,"CARE HEALTH",'Raw Data'!E:E,"KOLKATA",'Raw Data'!AK:AK,1)+COUNTIFS('Raw Data'!I:I,"CARE HEALTH",'Raw Data'!E:E,"KOLKATA",'Raw Data'!AK:AK,2)+COUNTIFS('Raw Data'!I:I,"CARE HEALTH",'Raw Data'!E:E,"KOLKATA",'Raw Data'!AK:AK,3)+COUNTIFS('Raw Data'!I:I,"CARE HEALTH",'Raw Data'!E:E,"KOLKATA",'Raw Data'!AK:AK,4)+COUNTIFS('Raw Data'!I:I,"CARE HEALTH",'Raw Data'!E:E,"KOLKATA",'Raw Data'!AK:AK,5)+COUNTIFS('Raw Data'!I:I,"CARE HEALTH",'Raw Data'!E:E,"KOLKATA",'Raw Data'!AK:AK,6)</f>
        <v>3</v>
      </c>
      <c r="AQ198" s="12">
        <f>COUNTIFS('Raw Data'!I:I,"CARE HEALTH",'Raw Data'!E:E,"KOLKATA",'Raw Data'!AK:AK,7)+COUNTIFS('Raw Data'!I:I,"CARE HEALTH",'Raw Data'!E:E,"KOLKATA",'Raw Data'!AK:AK,8)</f>
        <v>12</v>
      </c>
      <c r="AR198" s="12">
        <f>COUNTIFS('Raw Data'!I:I,"CARE HEALTH",'Raw Data'!E:E,"KOLKATA",'Raw Data'!AK:AK,9)+COUNTIFS('Raw Data'!I:I,"CARE HEALTH",'Raw Data'!E:E,"KOLKATA",'Raw Data'!AK:AK,10)</f>
        <v>17</v>
      </c>
      <c r="AS198" s="12">
        <f t="shared" si="231"/>
        <v>32</v>
      </c>
      <c r="AT198" s="14">
        <f t="shared" si="232"/>
        <v>43.75</v>
      </c>
      <c r="AU198" s="12">
        <f>COUNTIFS('Raw Data'!I:I,"CARE HEALTH",'Raw Data'!E:E,"LUDHIANA",'Raw Data'!AK:AK,1)+COUNTIFS('Raw Data'!I:I,"CARE HEALTH",'Raw Data'!E:E,"LUDHIANA",'Raw Data'!AK:AK,2)+COUNTIFS('Raw Data'!I:I,"CARE HEALTH",'Raw Data'!E:E,"LUDHIANA",'Raw Data'!AK:AK,3)+COUNTIFS('Raw Data'!I:I,"CARE HEALTH",'Raw Data'!E:E,"LUDHIANA",'Raw Data'!AK:AK,4)+COUNTIFS('Raw Data'!I:I,"CARE HEALTH",'Raw Data'!E:E,"LUDHIANA",'Raw Data'!AK:AK,5)+COUNTIFS('Raw Data'!I:I,"CARE HEALTH",'Raw Data'!E:E,"LUDHIANA",'Raw Data'!AK:AK,6)</f>
        <v>3</v>
      </c>
      <c r="AV198" s="12">
        <f>COUNTIFS('Raw Data'!I:I,"CARE HEALTH",'Raw Data'!E:E,"LUDHIANA",'Raw Data'!AK:AK,7)+COUNTIFS('Raw Data'!I:I,"CARE HEALTH",'Raw Data'!E:E,"LUDHIANA",'Raw Data'!AK:AK,8)</f>
        <v>13</v>
      </c>
      <c r="AW198" s="12">
        <f>COUNTIFS('Raw Data'!I:I,"CARE HEALTH",'Raw Data'!E:E,"LUDHIANA",'Raw Data'!AK:AK,9)+COUNTIFS('Raw Data'!I:I,"CARE HEALTH",'Raw Data'!E:E,"LUDHIANA",'Raw Data'!AK:AK,10)</f>
        <v>18</v>
      </c>
      <c r="AX198" s="12">
        <f t="shared" si="233"/>
        <v>34</v>
      </c>
      <c r="AY198" s="14">
        <f t="shared" si="234"/>
        <v>44.117647058823529</v>
      </c>
      <c r="AZ198" s="12">
        <f>COUNTIFS('Raw Data'!I:I,"CARE HEALTH",'Raw Data'!E:E,"MUMBAI",'Raw Data'!AK:AK,1)+COUNTIFS('Raw Data'!I:I,"CARE HEALTH",'Raw Data'!E:E,"MUMBAI",'Raw Data'!AK:AK,2)+COUNTIFS('Raw Data'!I:I,"CARE HEALTH",'Raw Data'!E:E,"MUMBAI",'Raw Data'!AK:AK,3)+COUNTIFS('Raw Data'!I:I,"CARE HEALTH",'Raw Data'!E:E,"MUMBAI",'Raw Data'!AK:AK,4)+COUNTIFS('Raw Data'!I:I,"CARE HEALTH",'Raw Data'!E:E,"MUMBAI",'Raw Data'!AK:AK,5)+COUNTIFS('Raw Data'!I:I,"CARE HEALTH",'Raw Data'!E:E,"MUMBAI",'Raw Data'!AK:AK,6)</f>
        <v>4</v>
      </c>
      <c r="BA198" s="12">
        <f>COUNTIFS('Raw Data'!I:I,"CARE HEALTH",'Raw Data'!E:E,"MUMBAI",'Raw Data'!AK:AK,7)+COUNTIFS('Raw Data'!I:I,"CARE HEALTH",'Raw Data'!E:E,"MUMBAI",'Raw Data'!AK:AK,8)</f>
        <v>15</v>
      </c>
      <c r="BB198" s="12">
        <f>COUNTIFS('Raw Data'!I:I,"CARE HEALTH",'Raw Data'!E:E,"MUMBAI",'Raw Data'!AK:AK,9)+COUNTIFS('Raw Data'!I:I,"CARE HEALTH",'Raw Data'!E:E,"MUMBAI",'Raw Data'!AK:AK,10)</f>
        <v>19</v>
      </c>
      <c r="BC198" s="12">
        <f t="shared" si="235"/>
        <v>38</v>
      </c>
      <c r="BD198" s="14">
        <f t="shared" si="236"/>
        <v>39.473684210526315</v>
      </c>
      <c r="BE198" s="12">
        <f>COUNTIFS('Raw Data'!I:I,"CARE HEALTH",'Raw Data'!E:E,"PUNE",'Raw Data'!AK:AK,1)+COUNTIFS('Raw Data'!I:I,"CARE HEALTH",'Raw Data'!E:E,"PUNE",'Raw Data'!AK:AK,2)+COUNTIFS('Raw Data'!I:I,"CARE HEALTH",'Raw Data'!E:E,"PUNE",'Raw Data'!AK:AK,3)+COUNTIFS('Raw Data'!I:I,"CARE HEALTH",'Raw Data'!E:E,"PUNE",'Raw Data'!AK:AK,4)+COUNTIFS('Raw Data'!I:I,"CARE HEALTH",'Raw Data'!E:E,"PUNE",'Raw Data'!AK:AK,5)+COUNTIFS('Raw Data'!I:I,"CARE HEALTH",'Raw Data'!E:E,"PUNE",'Raw Data'!AK:AK,6)</f>
        <v>8</v>
      </c>
      <c r="BF198" s="12">
        <f>COUNTIFS('Raw Data'!I:I,"CARE HEALTH",'Raw Data'!E:E,"PUNE",'Raw Data'!AK:AK,7)+COUNTIFS('Raw Data'!I:I,"CARE HEALTH",'Raw Data'!E:E,"PUNE",'Raw Data'!AK:AK,8)</f>
        <v>13</v>
      </c>
      <c r="BG198" s="12">
        <f>COUNTIFS('Raw Data'!I:I,"CARE HEALTH",'Raw Data'!E:E,"PUNE",'Raw Data'!AK:AK,9)+COUNTIFS('Raw Data'!I:I,"CARE HEALTH",'Raw Data'!E:E,"PUNE",'Raw Data'!AK:AK,10)</f>
        <v>16</v>
      </c>
      <c r="BH198" s="12">
        <f t="shared" si="237"/>
        <v>37</v>
      </c>
      <c r="BI198" s="14">
        <f t="shared" si="238"/>
        <v>21.621621621621621</v>
      </c>
    </row>
    <row r="199" spans="1:61" x14ac:dyDescent="0.35">
      <c r="A199" s="8" t="s">
        <v>201</v>
      </c>
      <c r="B199" s="12">
        <f>COUNTIFS('Raw Data'!I:I,"HDFC ERGO",'Raw Data'!E:E,"AHMEDABAD",'Raw Data'!AK:AK,1)+COUNTIFS('Raw Data'!I:I,"HDFC ERGO",'Raw Data'!E:E,"AHMEDABAD",'Raw Data'!AK:AK,2)+COUNTIFS('Raw Data'!I:I,"HDFC ERGO",'Raw Data'!E:E,"AHMEDABAD",'Raw Data'!AK:AK,3)+COUNTIFS('Raw Data'!I:I,"HDFC ERGO",'Raw Data'!E:E,"AHMEDABAD",'Raw Data'!AK:AK,4)+COUNTIFS('Raw Data'!I:I,"HDFC ERGO",'Raw Data'!E:E,"AHMEDABAD",'Raw Data'!AK:AK,5)+COUNTIFS('Raw Data'!I:I,"HDFC ERGO",'Raw Data'!E:E,"AHMEDABAD",'Raw Data'!AK:AK,6)</f>
        <v>6</v>
      </c>
      <c r="C199" s="12">
        <f>COUNTIFS('Raw Data'!I:I,"HDFC ERGO",'Raw Data'!E:E,"AHMEDABAD",'Raw Data'!AK:AK,7)+COUNTIFS('Raw Data'!I:I,"HDFC ERGO",'Raw Data'!E:E,"AHMEDABAD",'Raw Data'!AK:AK,8)</f>
        <v>11</v>
      </c>
      <c r="D199" s="12">
        <f>COUNTIFS('Raw Data'!I:I,"HDFC ERGO",'Raw Data'!E:E,"AHMEDABAD",'Raw Data'!AK:AK,9)+COUNTIFS('Raw Data'!I:I,"HDFC ERGO",'Raw Data'!E:E,"AHMEDABAD",'Raw Data'!AK:AK,10)</f>
        <v>16</v>
      </c>
      <c r="E199" s="12">
        <f t="shared" si="215"/>
        <v>33</v>
      </c>
      <c r="F199" s="14">
        <f t="shared" si="216"/>
        <v>30.303030303030305</v>
      </c>
      <c r="G199" s="12">
        <f>COUNTIFS('Raw Data'!I:I,"HDFC ERGO",'Raw Data'!E:E,"BANGALORE",'Raw Data'!AK:AK,1)+COUNTIFS('Raw Data'!I:I,"HDFC ERGO",'Raw Data'!E:E,"BANGALORE",'Raw Data'!AK:AK,2)+COUNTIFS('Raw Data'!I:I,"HDFC ERGO",'Raw Data'!E:E,"BANGALORE",'Raw Data'!AK:AK,3)+COUNTIFS('Raw Data'!I:I,"HDFC ERGO",'Raw Data'!E:E,"BANGALORE",'Raw Data'!AK:AK,4)+COUNTIFS('Raw Data'!I:I,"HDFC ERGO",'Raw Data'!E:E,"BANGALORE",'Raw Data'!AK:AK,5)+COUNTIFS('Raw Data'!I:I,"HDFC ERGO",'Raw Data'!E:E,"BANGALORE",'Raw Data'!AK:AK,6)</f>
        <v>5</v>
      </c>
      <c r="H199" s="12">
        <f>COUNTIFS('Raw Data'!I:I,"HDFC ERGO",'Raw Data'!E:E,"BANGALORE",'Raw Data'!AK:AK,7)+COUNTIFS('Raw Data'!I:I,"HDFC ERGO",'Raw Data'!E:E,"BANGALORE",'Raw Data'!AK:AK,8)</f>
        <v>9</v>
      </c>
      <c r="I199" s="12">
        <f>COUNTIFS('Raw Data'!I:I,"HDFC ERGO",'Raw Data'!E:E,"BANGALORE",'Raw Data'!AK:AK,9)+COUNTIFS('Raw Data'!I:I,"HDFC ERGO",'Raw Data'!E:E,"BANGALORE",'Raw Data'!AK:AK,10)</f>
        <v>20</v>
      </c>
      <c r="J199" s="12">
        <f t="shared" si="217"/>
        <v>34</v>
      </c>
      <c r="K199" s="14">
        <f t="shared" si="218"/>
        <v>44.117647058823529</v>
      </c>
      <c r="L199" s="12">
        <f>COUNTIFS('Raw Data'!I:I,"HDFC ERGO",'Raw Data'!E:E,"CHENNAI",'Raw Data'!AK:AK,1)+COUNTIFS('Raw Data'!I:I,"HDFC ERGO",'Raw Data'!E:E,"CHENNAI",'Raw Data'!AK:AK,2)+COUNTIFS('Raw Data'!I:I,"HDFC ERGO",'Raw Data'!E:E,"CHENNAI",'Raw Data'!AK:AK,3)+COUNTIFS('Raw Data'!I:I,"HDFC ERGO",'Raw Data'!E:E,"CHENNAI",'Raw Data'!AK:AK,4)+COUNTIFS('Raw Data'!I:I,"HDFC ERGO",'Raw Data'!E:E,"CHENNAI",'Raw Data'!AK:AK,5)+COUNTIFS('Raw Data'!I:I,"HDFC ERGO",'Raw Data'!E:E,"CHENNAI",'Raw Data'!AK:AK,6)</f>
        <v>7</v>
      </c>
      <c r="M199" s="12">
        <f>COUNTIFS('Raw Data'!I:I,"HDFC ERGO",'Raw Data'!E:E,"CHENNAI",'Raw Data'!AK:AK,7)+COUNTIFS('Raw Data'!I:I,"HDFC ERGO",'Raw Data'!E:E,"CHENNAI",'Raw Data'!AK:AK,8)</f>
        <v>10</v>
      </c>
      <c r="N199" s="12">
        <f>COUNTIFS('Raw Data'!I:I,"HDFC ERGO",'Raw Data'!E:E,"CHENNAI",'Raw Data'!AK:AK,9)+COUNTIFS('Raw Data'!I:I,"HDFC ERGO",'Raw Data'!E:E,"CHENNAI",'Raw Data'!AK:AK,10)</f>
        <v>20</v>
      </c>
      <c r="O199" s="18">
        <f t="shared" si="219"/>
        <v>37</v>
      </c>
      <c r="P199" s="14">
        <f t="shared" si="220"/>
        <v>35.135135135135137</v>
      </c>
      <c r="Q199" s="12">
        <f>COUNTIFS('Raw Data'!I:I,"HDFC ERGO",'Raw Data'!E:E,"DELHI",'Raw Data'!AK:AK,1)+COUNTIFS('Raw Data'!I:I,"HDFC ERGO",'Raw Data'!E:E,"DELHI",'Raw Data'!AK:AK,2)+COUNTIFS('Raw Data'!I:I,"HDFC ERGO",'Raw Data'!E:E,"DELHI",'Raw Data'!AK:AK,3)+COUNTIFS('Raw Data'!I:I,"HDFC ERGO",'Raw Data'!E:E,"DELHI",'Raw Data'!AK:AK,4)+COUNTIFS('Raw Data'!I:I,"HDFC ERGO",'Raw Data'!E:E,"DELHI",'Raw Data'!AK:AK,5)+COUNTIFS('Raw Data'!I:I,"HDFC ERGO",'Raw Data'!E:E,"DELHI",'Raw Data'!AK:AK,6)</f>
        <v>6</v>
      </c>
      <c r="R199" s="12">
        <f>COUNTIFS('Raw Data'!I:I,"HDFC ERGO",'Raw Data'!E:E,"DELHI",'Raw Data'!AK:AK,7)+COUNTIFS('Raw Data'!I:I,"HDFC ERGO",'Raw Data'!E:E,"DELHI",'Raw Data'!AK:AK,8)</f>
        <v>8</v>
      </c>
      <c r="S199" s="12">
        <f>COUNTIFS('Raw Data'!I:I,"HDFC ERGO",'Raw Data'!E:E,"DELHI",'Raw Data'!AK:AK,9)+COUNTIFS('Raw Data'!I:I,"HDFC ERGO",'Raw Data'!E:E,"DELHI",'Raw Data'!AK:AK,10)</f>
        <v>23</v>
      </c>
      <c r="T199" s="12">
        <f t="shared" si="221"/>
        <v>37</v>
      </c>
      <c r="U199" s="14">
        <f t="shared" si="222"/>
        <v>45.945945945945951</v>
      </c>
      <c r="V199" s="12">
        <f>COUNTIFS('Raw Data'!I:I,"HDFC ERGO",'Raw Data'!E:E,"HYDERABAD",'Raw Data'!AK:AK,1)+COUNTIFS('Raw Data'!I:I,"HDFC ERGO",'Raw Data'!E:E,"HYDERABAD",'Raw Data'!AK:AK,2)+COUNTIFS('Raw Data'!I:I,"HDFC ERGO",'Raw Data'!E:E,"HYDERABAD",'Raw Data'!AK:AK,3)+COUNTIFS('Raw Data'!I:I,"HDFC ERGO",'Raw Data'!E:E,"HYDERABAD",'Raw Data'!AK:AK,4)+COUNTIFS('Raw Data'!I:I,"HDFC ERGO",'Raw Data'!E:E,"HYDERABAD",'Raw Data'!AK:AK,5)+COUNTIFS('Raw Data'!I:I,"HDFC ERGO",'Raw Data'!E:E,"HYDERABAD",'Raw Data'!AK:AK,6)</f>
        <v>5</v>
      </c>
      <c r="W199" s="12">
        <f>COUNTIFS('Raw Data'!I:I,"HDFC ERGO",'Raw Data'!E:E,"HYDERABAD",'Raw Data'!AK:AK,7)+COUNTIFS('Raw Data'!I:I,"HDFC ERGO",'Raw Data'!E:E,"HYDERABAD",'Raw Data'!AK:AK,8)</f>
        <v>3</v>
      </c>
      <c r="X199" s="12">
        <f>COUNTIFS('Raw Data'!I:I,"HDFC ERGO",'Raw Data'!E:E,"HYDERABAD",'Raw Data'!AK:AK,9)+COUNTIFS('Raw Data'!I:I,"HDFC ERGO",'Raw Data'!E:E,"HYDERABAD",'Raw Data'!AK:AK,10)</f>
        <v>24</v>
      </c>
      <c r="Y199" s="12">
        <f t="shared" si="223"/>
        <v>32</v>
      </c>
      <c r="Z199" s="14">
        <f t="shared" si="224"/>
        <v>59.375</v>
      </c>
      <c r="AA199" s="12">
        <f>COUNTIFS('Raw Data'!I:I,"HDFC ERGO",'Raw Data'!E:E,"INDORE",'Raw Data'!AK:AK,1)+COUNTIFS('Raw Data'!I:I,"HDFC ERGO",'Raw Data'!E:E,"INDORE",'Raw Data'!AK:AK,2)+COUNTIFS('Raw Data'!I:I,"HDFC ERGO",'Raw Data'!E:E,"INDORE",'Raw Data'!AK:AK,3)+COUNTIFS('Raw Data'!I:I,"HDFC ERGO",'Raw Data'!E:E,"INDORE",'Raw Data'!AK:AK,4)+COUNTIFS('Raw Data'!I:I,"HDFC ERGO",'Raw Data'!E:E,"INDORE",'Raw Data'!AK:AK,5)+COUNTIFS('Raw Data'!I:I,"HDFC ERGO",'Raw Data'!E:E,"INDORE",'Raw Data'!AK:AK,6)</f>
        <v>2</v>
      </c>
      <c r="AB199" s="12">
        <f>COUNTIFS('Raw Data'!I:I,"HDFC ERGO",'Raw Data'!E:E,"INDORE",'Raw Data'!AK:AK,7)+COUNTIFS('Raw Data'!I:I,"HDFC ERGO",'Raw Data'!E:E,"INDORE",'Raw Data'!AK:AK,8)</f>
        <v>10</v>
      </c>
      <c r="AC199" s="12">
        <f>COUNTIFS('Raw Data'!I:I,"HDFC ERGO",'Raw Data'!E:E,"INDORE",'Raw Data'!AK:AK,9)+COUNTIFS('Raw Data'!I:I,"HDFC ERGO",'Raw Data'!E:E,"INDORE",'Raw Data'!AK:AK,10)</f>
        <v>26</v>
      </c>
      <c r="AD199" s="12">
        <f t="shared" si="225"/>
        <v>38</v>
      </c>
      <c r="AE199" s="14">
        <f t="shared" si="226"/>
        <v>63.157894736842103</v>
      </c>
      <c r="AF199" s="12">
        <f>COUNTIFS('Raw Data'!I:I,"HDFC ERGO",'Raw Data'!E:E,"JAIPUR",'Raw Data'!AK:AK,1)+COUNTIFS('Raw Data'!I:I,"HDFC ERGO",'Raw Data'!E:E,"JAIPUR",'Raw Data'!AK:AK,2)+COUNTIFS('Raw Data'!I:I,"HDFC ERGO",'Raw Data'!E:E,"JAIPUR",'Raw Data'!AK:AK,3)+COUNTIFS('Raw Data'!I:I,"HDFC ERGO",'Raw Data'!E:E,"JAIPUR",'Raw Data'!AK:AK,4)+COUNTIFS('Raw Data'!I:I,"HDFC ERGO",'Raw Data'!E:E,"JAIPUR",'Raw Data'!AK:AK,5)+COUNTIFS('Raw Data'!I:I,"HDFC ERGO",'Raw Data'!E:E,"JAIPUR",'Raw Data'!AK:AK,6)</f>
        <v>9</v>
      </c>
      <c r="AG199" s="12">
        <f>COUNTIFS('Raw Data'!I:I,"HDFC ERGO",'Raw Data'!E:E,"JAIPUR",'Raw Data'!AK:AK,7)+COUNTIFS('Raw Data'!I:I,"HDFC ERGO",'Raw Data'!E:E,"JAIPUR",'Raw Data'!AK:AK,8)</f>
        <v>2</v>
      </c>
      <c r="AH199" s="12">
        <f>COUNTIFS('Raw Data'!I:I,"HDFC ERGO",'Raw Data'!E:E,"JAIPUR",'Raw Data'!AK:AK,9)+COUNTIFS('Raw Data'!I:I,"HDFC ERGO",'Raw Data'!E:E,"JAIPUR",'Raw Data'!AK:AK,10)</f>
        <v>23</v>
      </c>
      <c r="AI199" s="12">
        <f t="shared" si="227"/>
        <v>34</v>
      </c>
      <c r="AJ199" s="14">
        <f t="shared" si="228"/>
        <v>41.17647058823529</v>
      </c>
      <c r="AK199" s="12">
        <f>COUNTIFS('Raw Data'!I:I,"HDFC ERGO",'Raw Data'!E:E,"KANPUR",'Raw Data'!AK:AK,1)+COUNTIFS('Raw Data'!I:I,"HDFC ERGO",'Raw Data'!E:E,"KANPUR",'Raw Data'!AK:AK,2)+COUNTIFS('Raw Data'!I:I,"HDFC ERGO",'Raw Data'!E:E,"KANPUR",'Raw Data'!AK:AK,3)+COUNTIFS('Raw Data'!I:I,"HDFC ERGO",'Raw Data'!E:E,"KANPUR",'Raw Data'!AK:AK,4)+COUNTIFS('Raw Data'!I:I,"HDFC ERGO",'Raw Data'!E:E,"KANPUR",'Raw Data'!AK:AK,5)+COUNTIFS('Raw Data'!I:I,"HDFC ERGO",'Raw Data'!E:E,"KANPUR",'Raw Data'!AK:AK,6)</f>
        <v>3</v>
      </c>
      <c r="AL199" s="12">
        <f>COUNTIFS('Raw Data'!I:I,"HDFC ERGO",'Raw Data'!E:E,"KANPUR",'Raw Data'!AK:AK,7)+COUNTIFS('Raw Data'!I:I,"HDFC ERGO",'Raw Data'!E:E,"KANPUR",'Raw Data'!AK:AK,8)</f>
        <v>8</v>
      </c>
      <c r="AM199" s="12">
        <f>COUNTIFS('Raw Data'!I:I,"HDFC ERGO",'Raw Data'!E:E,"KANPUR",'Raw Data'!AK:AK,9)+COUNTIFS('Raw Data'!I:I,"HDFC ERGO",'Raw Data'!E:E,"KANPUR",'Raw Data'!AK:AK,10)</f>
        <v>23</v>
      </c>
      <c r="AN199" s="12">
        <f t="shared" si="229"/>
        <v>34</v>
      </c>
      <c r="AO199" s="14">
        <f t="shared" si="230"/>
        <v>58.82352941176471</v>
      </c>
      <c r="AP199" s="12">
        <f>COUNTIFS('Raw Data'!I:I,"HDFC ERGO",'Raw Data'!E:E,"KOLKATA",'Raw Data'!AK:AK,1)+COUNTIFS('Raw Data'!I:I,"HDFC ERGO",'Raw Data'!E:E,"KOLKATA",'Raw Data'!AK:AK,2)+COUNTIFS('Raw Data'!I:I,"HDFC ERGO",'Raw Data'!E:E,"KOLKATA",'Raw Data'!AK:AK,3)+COUNTIFS('Raw Data'!I:I,"HDFC ERGO",'Raw Data'!E:E,"KOLKATA",'Raw Data'!AK:AK,4)+COUNTIFS('Raw Data'!I:I,"HDFC ERGO",'Raw Data'!E:E,"KOLKATA",'Raw Data'!AK:AK,5)+COUNTIFS('Raw Data'!I:I,"HDFC ERGO",'Raw Data'!E:E,"KOLKATA",'Raw Data'!AK:AK,6)</f>
        <v>9</v>
      </c>
      <c r="AQ199" s="12">
        <f>COUNTIFS('Raw Data'!I:I,"HDFC ERGO",'Raw Data'!E:E,"KOLKATA",'Raw Data'!AK:AK,7)+COUNTIFS('Raw Data'!I:I,"HDFC ERGO",'Raw Data'!E:E,"KOLKATA",'Raw Data'!AK:AK,8)</f>
        <v>2</v>
      </c>
      <c r="AR199" s="12">
        <f>COUNTIFS('Raw Data'!I:I,"HDFC ERGO",'Raw Data'!E:E,"KOLKATA",'Raw Data'!AK:AK,9)+COUNTIFS('Raw Data'!I:I,"HDFC ERGO",'Raw Data'!E:E,"KOLKATA",'Raw Data'!AK:AK,10)</f>
        <v>24</v>
      </c>
      <c r="AS199" s="12">
        <f t="shared" si="231"/>
        <v>35</v>
      </c>
      <c r="AT199" s="14">
        <f t="shared" si="232"/>
        <v>42.857142857142854</v>
      </c>
      <c r="AU199" s="12">
        <f>COUNTIFS('Raw Data'!I:I,"HDFC ERGO",'Raw Data'!E:E,"LUDHIANA",'Raw Data'!AK:AK,1)+COUNTIFS('Raw Data'!I:I,"HDFC ERGO",'Raw Data'!E:E,"LUDHIANA",'Raw Data'!AK:AK,2)+COUNTIFS('Raw Data'!I:I,"HDFC ERGO",'Raw Data'!E:E,"LUDHIANA",'Raw Data'!AK:AK,3)+COUNTIFS('Raw Data'!I:I,"HDFC ERGO",'Raw Data'!E:E,"LUDHIANA",'Raw Data'!AK:AK,4)+COUNTIFS('Raw Data'!I:I,"HDFC ERGO",'Raw Data'!E:E,"LUDHIANA",'Raw Data'!AK:AK,5)+COUNTIFS('Raw Data'!I:I,"HDFC ERGO",'Raw Data'!E:E,"LUDHIANA",'Raw Data'!AK:AK,6)</f>
        <v>7</v>
      </c>
      <c r="AV199" s="12">
        <f>COUNTIFS('Raw Data'!I:I,"HDFC ERGO",'Raw Data'!E:E,"LUDHIANA",'Raw Data'!AK:AK,7)+COUNTIFS('Raw Data'!I:I,"HDFC ERGO",'Raw Data'!E:E,"LUDHIANA",'Raw Data'!AK:AK,8)</f>
        <v>6</v>
      </c>
      <c r="AW199" s="12">
        <f>COUNTIFS('Raw Data'!I:I,"HDFC ERGO",'Raw Data'!E:E,"LUDHIANA",'Raw Data'!AK:AK,9)+COUNTIFS('Raw Data'!I:I,"HDFC ERGO",'Raw Data'!E:E,"LUDHIANA",'Raw Data'!AK:AK,10)</f>
        <v>19</v>
      </c>
      <c r="AX199" s="12">
        <f t="shared" si="233"/>
        <v>32</v>
      </c>
      <c r="AY199" s="14">
        <f t="shared" si="234"/>
        <v>37.5</v>
      </c>
      <c r="AZ199" s="12">
        <f>COUNTIFS('Raw Data'!I:I,"HDFC ERGO",'Raw Data'!E:E,"MUMBAI",'Raw Data'!AK:AK,1)+COUNTIFS('Raw Data'!I:I,"HDFC ERGO",'Raw Data'!E:E,"MUMBAI",'Raw Data'!AK:AK,2)+COUNTIFS('Raw Data'!I:I,"HDFC ERGO",'Raw Data'!E:E,"MUMBAI",'Raw Data'!AK:AK,3)+COUNTIFS('Raw Data'!I:I,"HDFC ERGO",'Raw Data'!E:E,"MUMBAI",'Raw Data'!AK:AK,4)+COUNTIFS('Raw Data'!I:I,"HDFC ERGO",'Raw Data'!E:E,"MUMBAI",'Raw Data'!AK:AK,5)+COUNTIFS('Raw Data'!I:I,"HDFC ERGO",'Raw Data'!E:E,"MUMBAI",'Raw Data'!AK:AK,6)</f>
        <v>3</v>
      </c>
      <c r="BA199" s="12">
        <f>COUNTIFS('Raw Data'!I:I,"HDFC ERGO",'Raw Data'!E:E,"MUMBAI",'Raw Data'!AK:AK,7)+COUNTIFS('Raw Data'!I:I,"HDFC ERGO",'Raw Data'!E:E,"MUMBAI",'Raw Data'!AK:AK,8)</f>
        <v>8</v>
      </c>
      <c r="BB199" s="12">
        <f>COUNTIFS('Raw Data'!I:I,"HDFC ERGO",'Raw Data'!E:E,"MUMBAI",'Raw Data'!AK:AK,9)+COUNTIFS('Raw Data'!I:I,"HDFC ERGO",'Raw Data'!E:E,"MUMBAI",'Raw Data'!AK:AK,10)</f>
        <v>24</v>
      </c>
      <c r="BC199" s="12">
        <f t="shared" si="235"/>
        <v>35</v>
      </c>
      <c r="BD199" s="14">
        <f t="shared" si="236"/>
        <v>60</v>
      </c>
      <c r="BE199" s="12">
        <f>COUNTIFS('Raw Data'!I:I,"HDFC ERGO",'Raw Data'!E:E,"PUNE",'Raw Data'!AK:AK,1)+COUNTIFS('Raw Data'!I:I,"HDFC ERGO",'Raw Data'!E:E,"PUNE",'Raw Data'!AK:AK,2)+COUNTIFS('Raw Data'!I:I,"HDFC ERGO",'Raw Data'!E:E,"PUNE",'Raw Data'!AK:AK,3)+COUNTIFS('Raw Data'!I:I,"HDFC ERGO",'Raw Data'!E:E,"PUNE",'Raw Data'!AK:AK,4)+COUNTIFS('Raw Data'!I:I,"HDFC ERGO",'Raw Data'!E:E,"PUNE",'Raw Data'!AK:AK,5)+COUNTIFS('Raw Data'!I:I,"HDFC ERGO",'Raw Data'!E:E,"PUNE",'Raw Data'!AK:AK,6)</f>
        <v>6</v>
      </c>
      <c r="BF199" s="12">
        <f>COUNTIFS('Raw Data'!I:I,"HDFC ERGO",'Raw Data'!E:E,"PUNE",'Raw Data'!AK:AK,7)+COUNTIFS('Raw Data'!I:I,"HDFC ERGO",'Raw Data'!E:E,"PUNE",'Raw Data'!AK:AK,8)</f>
        <v>10</v>
      </c>
      <c r="BG199" s="12">
        <f>COUNTIFS('Raw Data'!I:I,"HDFC ERGO",'Raw Data'!E:E,"PUNE",'Raw Data'!AK:AK,9)+COUNTIFS('Raw Data'!I:I,"HDFC ERGO",'Raw Data'!E:E,"PUNE",'Raw Data'!AK:AK,10)</f>
        <v>15</v>
      </c>
      <c r="BH199" s="12">
        <f t="shared" si="237"/>
        <v>31</v>
      </c>
      <c r="BI199" s="14">
        <f t="shared" si="238"/>
        <v>29.032258064516132</v>
      </c>
    </row>
    <row r="200" spans="1:61" x14ac:dyDescent="0.35">
      <c r="A200" s="8" t="s">
        <v>197</v>
      </c>
      <c r="B200" s="12">
        <f>COUNTIFS('Raw Data'!I:I,"ICICI LOMBARD",'Raw Data'!E:E,"AHMEDABAD",'Raw Data'!AK:AK,1)+COUNTIFS('Raw Data'!I:I,"ICICI LOMBARD",'Raw Data'!E:E,"AHMEDABAD",'Raw Data'!AK:AK,2)+COUNTIFS('Raw Data'!I:I,"ICICI LOMBARD",'Raw Data'!E:E,"AHMEDABAD",'Raw Data'!AK:AK,3)+COUNTIFS('Raw Data'!I:I,"ICICI LOMBARD",'Raw Data'!E:E,"AHMEDABAD",'Raw Data'!AK:AK,4)+COUNTIFS('Raw Data'!I:I,"ICICI LOMBARD",'Raw Data'!E:E,"AHMEDABAD",'Raw Data'!AK:AK,5)+COUNTIFS('Raw Data'!I:I,"ICICI LOMBARD",'Raw Data'!E:E,"AHMEDABAD",'Raw Data'!AK:AK,6)</f>
        <v>6</v>
      </c>
      <c r="C200" s="12">
        <f>COUNTIFS('Raw Data'!I:I,"ICICI LOMBARD",'Raw Data'!E:E,"AHMEDABAD",'Raw Data'!AK:AK,7)+COUNTIFS('Raw Data'!I:I,"ICICI LOMBARD",'Raw Data'!E:E,"AHMEDABAD",'Raw Data'!AK:AK,8)</f>
        <v>4</v>
      </c>
      <c r="D200" s="12">
        <f>COUNTIFS('Raw Data'!I:I,"ICICI LOMBARD",'Raw Data'!E:E,"AHMEDABAD",'Raw Data'!AK:AK,9)+COUNTIFS('Raw Data'!I:I,"ICICI LOMBARD",'Raw Data'!E:E,"AHMEDABAD",'Raw Data'!AK:AK,10)</f>
        <v>21</v>
      </c>
      <c r="E200" s="12">
        <f t="shared" si="215"/>
        <v>31</v>
      </c>
      <c r="F200" s="14">
        <f t="shared" si="216"/>
        <v>48.387096774193552</v>
      </c>
      <c r="G200" s="12">
        <f>COUNTIFS('Raw Data'!I:I,"ICICI LOMBARD",'Raw Data'!E:E,"BANGALORE",'Raw Data'!AK:AK,1)+COUNTIFS('Raw Data'!I:I,"ICICI LOMBARD",'Raw Data'!E:E,"BANGALORE",'Raw Data'!AK:AK,2)+COUNTIFS('Raw Data'!I:I,"ICICI LOMBARD",'Raw Data'!E:E,"BANGALORE",'Raw Data'!AK:AK,3)+COUNTIFS('Raw Data'!I:I,"ICICI LOMBARD",'Raw Data'!E:E,"BANGALORE",'Raw Data'!AK:AK,4)+COUNTIFS('Raw Data'!I:I,"ICICI LOMBARD",'Raw Data'!E:E,"BANGALORE",'Raw Data'!AK:AK,5)+COUNTIFS('Raw Data'!I:I,"ICICI LOMBARD",'Raw Data'!E:E,"BANGALORE",'Raw Data'!AK:AK,6)</f>
        <v>7</v>
      </c>
      <c r="H200" s="12">
        <f>COUNTIFS('Raw Data'!I:I,"ICICI LOMBARD",'Raw Data'!E:E,"BANGALORE",'Raw Data'!AK:AK,7)+COUNTIFS('Raw Data'!I:I,"ICICI LOMBARD",'Raw Data'!E:E,"BANGALORE",'Raw Data'!AK:AK,8)</f>
        <v>4</v>
      </c>
      <c r="I200" s="12">
        <f>COUNTIFS('Raw Data'!I:I,"ICICI LOMBARD",'Raw Data'!E:E,"BANGALORE",'Raw Data'!AK:AK,9)+COUNTIFS('Raw Data'!I:I,"ICICI LOMBARD",'Raw Data'!E:E,"BANGALORE",'Raw Data'!AK:AK,10)</f>
        <v>22</v>
      </c>
      <c r="J200" s="12">
        <f t="shared" si="217"/>
        <v>33</v>
      </c>
      <c r="K200" s="14">
        <f t="shared" si="218"/>
        <v>45.454545454545453</v>
      </c>
      <c r="L200" s="12">
        <f>COUNTIFS('Raw Data'!I:I,"ICICI LOMBARD",'Raw Data'!E:E,"CHENNAI",'Raw Data'!AK:AK,1)+COUNTIFS('Raw Data'!I:I,"ICICI LOMBARD",'Raw Data'!E:E,"CHENNAI",'Raw Data'!AK:AK,2)+COUNTIFS('Raw Data'!I:I,"ICICI LOMBARD",'Raw Data'!E:E,"CHENNAI",'Raw Data'!AK:AK,3)+COUNTIFS('Raw Data'!I:I,"ICICI LOMBARD",'Raw Data'!E:E,"CHENNAI",'Raw Data'!AK:AK,4)+COUNTIFS('Raw Data'!I:I,"ICICI LOMBARD",'Raw Data'!E:E,"CHENNAI",'Raw Data'!AK:AK,5)+COUNTIFS('Raw Data'!I:I,"ICICI LOMBARD",'Raw Data'!E:E,"CHENNAI",'Raw Data'!AK:AK,6)</f>
        <v>6</v>
      </c>
      <c r="M200" s="12">
        <f>COUNTIFS('Raw Data'!I:I,"ICICI LOMBARD",'Raw Data'!E:E,"CHENNAI",'Raw Data'!AK:AK,7)+COUNTIFS('Raw Data'!I:I,"ICICI LOMBARD",'Raw Data'!E:E,"CHENNAI",'Raw Data'!AK:AK,8)</f>
        <v>7</v>
      </c>
      <c r="N200" s="12">
        <f>COUNTIFS('Raw Data'!I:I,"ICICI LOMBARD",'Raw Data'!E:E,"CHENNAI",'Raw Data'!AK:AK,9)+COUNTIFS('Raw Data'!I:I,"ICICI LOMBARD",'Raw Data'!E:E,"CHENNAI",'Raw Data'!AK:AK,10)</f>
        <v>19</v>
      </c>
      <c r="O200" s="18">
        <f t="shared" si="219"/>
        <v>32</v>
      </c>
      <c r="P200" s="14">
        <f t="shared" si="220"/>
        <v>40.625</v>
      </c>
      <c r="Q200" s="12">
        <f>COUNTIFS('Raw Data'!I:I,"ICICI LOMBARD",'Raw Data'!E:E,"DELHI",'Raw Data'!AK:AK,1)+COUNTIFS('Raw Data'!I:I,"ICICI LOMBARD",'Raw Data'!E:E,"DELHI",'Raw Data'!AK:AK,2)+COUNTIFS('Raw Data'!I:I,"ICICI LOMBARD",'Raw Data'!E:E,"DELHI",'Raw Data'!AK:AK,3)+COUNTIFS('Raw Data'!I:I,"ICICI LOMBARD",'Raw Data'!E:E,"DELHI",'Raw Data'!AK:AK,4)+COUNTIFS('Raw Data'!I:I,"ICICI LOMBARD",'Raw Data'!E:E,"DELHI",'Raw Data'!AK:AK,5)+COUNTIFS('Raw Data'!I:I,"ICICI LOMBARD",'Raw Data'!E:E,"DELHI",'Raw Data'!AK:AK,6)</f>
        <v>4</v>
      </c>
      <c r="R200" s="12">
        <f>COUNTIFS('Raw Data'!I:I,"ICICI LOMBARD",'Raw Data'!E:E,"DELHI",'Raw Data'!AK:AK,7)+COUNTIFS('Raw Data'!I:I,"ICICI LOMBARD",'Raw Data'!E:E,"DELHI",'Raw Data'!AK:AK,8)</f>
        <v>6</v>
      </c>
      <c r="S200" s="12">
        <f>COUNTIFS('Raw Data'!I:I,"ICICI LOMBARD",'Raw Data'!E:E,"DELHI",'Raw Data'!AK:AK,9)+COUNTIFS('Raw Data'!I:I,"ICICI LOMBARD",'Raw Data'!E:E,"DELHI",'Raw Data'!AK:AK,10)</f>
        <v>24</v>
      </c>
      <c r="T200" s="12">
        <f t="shared" si="221"/>
        <v>34</v>
      </c>
      <c r="U200" s="14">
        <f t="shared" si="222"/>
        <v>58.82352941176471</v>
      </c>
      <c r="V200" s="12">
        <f>COUNTIFS('Raw Data'!I:I,"ICICI LOMBARD",'Raw Data'!E:E,"HYDERABAD",'Raw Data'!AK:AK,1)+COUNTIFS('Raw Data'!I:I,"ICICI LOMBARD",'Raw Data'!E:E,"HYDERABAD",'Raw Data'!AK:AK,2)+COUNTIFS('Raw Data'!I:I,"ICICI LOMBARD",'Raw Data'!E:E,"HYDERABAD",'Raw Data'!AK:AK,3)+COUNTIFS('Raw Data'!I:I,"ICICI LOMBARD",'Raw Data'!E:E,"HYDERABAD",'Raw Data'!AK:AK,4)+COUNTIFS('Raw Data'!I:I,"ICICI LOMBARD",'Raw Data'!E:E,"HYDERABAD",'Raw Data'!AK:AK,5)+COUNTIFS('Raw Data'!I:I,"ICICI LOMBARD",'Raw Data'!E:E,"HYDERABAD",'Raw Data'!AK:AK,6)</f>
        <v>8</v>
      </c>
      <c r="W200" s="12">
        <f>COUNTIFS('Raw Data'!I:I,"ICICI LOMBARD",'Raw Data'!E:E,"HYDERABAD",'Raw Data'!AK:AK,7)+COUNTIFS('Raw Data'!I:I,"ICICI LOMBARD",'Raw Data'!E:E,"HYDERABAD",'Raw Data'!AK:AK,8)</f>
        <v>6</v>
      </c>
      <c r="X200" s="12">
        <f>COUNTIFS('Raw Data'!I:I,"ICICI LOMBARD",'Raw Data'!E:E,"HYDERABAD",'Raw Data'!AK:AK,9)+COUNTIFS('Raw Data'!I:I,"ICICI LOMBARD",'Raw Data'!E:E,"HYDERABAD",'Raw Data'!AK:AK,10)</f>
        <v>26</v>
      </c>
      <c r="Y200" s="12">
        <f t="shared" si="223"/>
        <v>40</v>
      </c>
      <c r="Z200" s="14">
        <f t="shared" si="224"/>
        <v>45</v>
      </c>
      <c r="AA200" s="12">
        <f>COUNTIFS('Raw Data'!I:I,"ICICI LOMBARD",'Raw Data'!E:E,"INDORE",'Raw Data'!AK:AK,1)+COUNTIFS('Raw Data'!I:I,"ICICI LOMBARD",'Raw Data'!E:E,"INDORE",'Raw Data'!AK:AK,2)+COUNTIFS('Raw Data'!I:I,"ICICI LOMBARD",'Raw Data'!E:E,"INDORE",'Raw Data'!AK:AK,3)+COUNTIFS('Raw Data'!I:I,"ICICI LOMBARD",'Raw Data'!E:E,"INDORE",'Raw Data'!AK:AK,4)+COUNTIFS('Raw Data'!I:I,"ICICI LOMBARD",'Raw Data'!E:E,"INDORE",'Raw Data'!AK:AK,5)+COUNTIFS('Raw Data'!I:I,"ICICI LOMBARD",'Raw Data'!E:E,"INDORE",'Raw Data'!AK:AK,6)</f>
        <v>7</v>
      </c>
      <c r="AB200" s="12">
        <f>COUNTIFS('Raw Data'!I:I,"ICICI LOMBARD",'Raw Data'!E:E,"INDORE",'Raw Data'!AK:AK,7)+COUNTIFS('Raw Data'!I:I,"ICICI LOMBARD",'Raw Data'!E:E,"INDORE",'Raw Data'!AK:AK,8)</f>
        <v>6</v>
      </c>
      <c r="AC200" s="12">
        <f>COUNTIFS('Raw Data'!I:I,"ICICI LOMBARD",'Raw Data'!E:E,"INDORE",'Raw Data'!AK:AK,9)+COUNTIFS('Raw Data'!I:I,"ICICI LOMBARD",'Raw Data'!E:E,"INDORE",'Raw Data'!AK:AK,10)</f>
        <v>23</v>
      </c>
      <c r="AD200" s="12">
        <f t="shared" si="225"/>
        <v>36</v>
      </c>
      <c r="AE200" s="14">
        <f t="shared" si="226"/>
        <v>44.444444444444443</v>
      </c>
      <c r="AF200" s="12">
        <f>COUNTIFS('Raw Data'!I:I,"ICICI LOMBARD",'Raw Data'!E:E,"JAIPUR",'Raw Data'!AK:AK,1)+COUNTIFS('Raw Data'!I:I,"ICICI LOMBARD",'Raw Data'!E:E,"JAIPUR",'Raw Data'!AK:AK,2)+COUNTIFS('Raw Data'!I:I,"ICICI LOMBARD",'Raw Data'!E:E,"JAIPUR",'Raw Data'!AK:AK,3)+COUNTIFS('Raw Data'!I:I,"ICICI LOMBARD",'Raw Data'!E:E,"JAIPUR",'Raw Data'!AK:AK,4)+COUNTIFS('Raw Data'!I:I,"ICICI LOMBARD",'Raw Data'!E:E,"JAIPUR",'Raw Data'!AK:AK,5)+COUNTIFS('Raw Data'!I:I,"ICICI LOMBARD",'Raw Data'!E:E,"JAIPUR",'Raw Data'!AK:AK,6)</f>
        <v>4</v>
      </c>
      <c r="AG200" s="12">
        <f>COUNTIFS('Raw Data'!I:I,"ICICI LOMBARD",'Raw Data'!E:E,"JAIPUR",'Raw Data'!AK:AK,7)+COUNTIFS('Raw Data'!I:I,"ICICI LOMBARD",'Raw Data'!E:E,"JAIPUR",'Raw Data'!AK:AK,8)</f>
        <v>5</v>
      </c>
      <c r="AH200" s="12">
        <f>COUNTIFS('Raw Data'!I:I,"ICICI LOMBARD",'Raw Data'!E:E,"JAIPUR",'Raw Data'!AK:AK,9)+COUNTIFS('Raw Data'!I:I,"ICICI LOMBARD",'Raw Data'!E:E,"JAIPUR",'Raw Data'!AK:AK,10)</f>
        <v>25</v>
      </c>
      <c r="AI200" s="12">
        <f t="shared" si="227"/>
        <v>34</v>
      </c>
      <c r="AJ200" s="14">
        <f t="shared" si="228"/>
        <v>61.764705882352942</v>
      </c>
      <c r="AK200" s="12">
        <f>COUNTIFS('Raw Data'!I:I,"ICICI LOMBARD",'Raw Data'!E:E,"KANPUR",'Raw Data'!AK:AK,1)+COUNTIFS('Raw Data'!I:I,"ICICI LOMBARD",'Raw Data'!E:E,"KANPUR",'Raw Data'!AK:AK,2)+COUNTIFS('Raw Data'!I:I,"ICICI LOMBARD",'Raw Data'!E:E,"KANPUR",'Raw Data'!AK:AK,3)+COUNTIFS('Raw Data'!I:I,"ICICI LOMBARD",'Raw Data'!E:E,"KANPUR",'Raw Data'!AK:AK,4)+COUNTIFS('Raw Data'!I:I,"ICICI LOMBARD",'Raw Data'!E:E,"KANPUR",'Raw Data'!AK:AK,5)+COUNTIFS('Raw Data'!I:I,"ICICI LOMBARD",'Raw Data'!E:E,"KANPUR",'Raw Data'!AK:AK,6)</f>
        <v>6</v>
      </c>
      <c r="AL200" s="12">
        <f>COUNTIFS('Raw Data'!I:I,"ICICI LOMBARD",'Raw Data'!E:E,"KANPUR",'Raw Data'!AK:AK,7)+COUNTIFS('Raw Data'!I:I,"ICICI LOMBARD",'Raw Data'!E:E,"KANPUR",'Raw Data'!AK:AK,8)</f>
        <v>3</v>
      </c>
      <c r="AM200" s="12">
        <f>COUNTIFS('Raw Data'!I:I,"ICICI LOMBARD",'Raw Data'!E:E,"KANPUR",'Raw Data'!AK:AK,9)+COUNTIFS('Raw Data'!I:I,"ICICI LOMBARD",'Raw Data'!E:E,"KANPUR",'Raw Data'!AK:AK,10)</f>
        <v>25</v>
      </c>
      <c r="AN200" s="12">
        <f t="shared" si="229"/>
        <v>34</v>
      </c>
      <c r="AO200" s="14">
        <f t="shared" si="230"/>
        <v>55.882352941176471</v>
      </c>
      <c r="AP200" s="12">
        <f>COUNTIFS('Raw Data'!I:I,"ICICI LOMBARD",'Raw Data'!E:E,"KOLKATA",'Raw Data'!AK:AK,1)+COUNTIFS('Raw Data'!I:I,"ICICI LOMBARD",'Raw Data'!E:E,"KOLKATA",'Raw Data'!AK:AK,2)+COUNTIFS('Raw Data'!I:I,"ICICI LOMBARD",'Raw Data'!E:E,"KOLKATA",'Raw Data'!AK:AK,3)+COUNTIFS('Raw Data'!I:I,"ICICI LOMBARD",'Raw Data'!E:E,"KOLKATA",'Raw Data'!AK:AK,4)+COUNTIFS('Raw Data'!I:I,"ICICI LOMBARD",'Raw Data'!E:E,"KOLKATA",'Raw Data'!AK:AK,5)+COUNTIFS('Raw Data'!I:I,"ICICI LOMBARD",'Raw Data'!E:E,"KOLKATA",'Raw Data'!AK:AK,6)</f>
        <v>6</v>
      </c>
      <c r="AQ200" s="12">
        <f>COUNTIFS('Raw Data'!I:I,"ICICI LOMBARD",'Raw Data'!E:E,"KOLKATA",'Raw Data'!AK:AK,7)+COUNTIFS('Raw Data'!I:I,"ICICI LOMBARD",'Raw Data'!E:E,"KOLKATA",'Raw Data'!AK:AK,8)</f>
        <v>4</v>
      </c>
      <c r="AR200" s="12">
        <f>COUNTIFS('Raw Data'!I:I,"ICICI LOMBARD",'Raw Data'!E:E,"KOLKATA",'Raw Data'!AK:AK,9)+COUNTIFS('Raw Data'!I:I,"ICICI LOMBARD",'Raw Data'!E:E,"KOLKATA",'Raw Data'!AK:AK,10)</f>
        <v>27</v>
      </c>
      <c r="AS200" s="12">
        <f t="shared" si="231"/>
        <v>37</v>
      </c>
      <c r="AT200" s="14">
        <f t="shared" si="232"/>
        <v>56.756756756756758</v>
      </c>
      <c r="AU200" s="12">
        <f>COUNTIFS('Raw Data'!I:I,"ICICI LOMBARD",'Raw Data'!E:E,"LUDHIANA",'Raw Data'!AK:AK,1)+COUNTIFS('Raw Data'!I:I,"ICICI LOMBARD",'Raw Data'!E:E,"LUDHIANA",'Raw Data'!AK:AK,2)+COUNTIFS('Raw Data'!I:I,"ICICI LOMBARD",'Raw Data'!E:E,"LUDHIANA",'Raw Data'!AK:AK,3)+COUNTIFS('Raw Data'!I:I,"ICICI LOMBARD",'Raw Data'!E:E,"LUDHIANA",'Raw Data'!AK:AK,4)+COUNTIFS('Raw Data'!I:I,"ICICI LOMBARD",'Raw Data'!E:E,"LUDHIANA",'Raw Data'!AK:AK,5)+COUNTIFS('Raw Data'!I:I,"ICICI LOMBARD",'Raw Data'!E:E,"LUDHIANA",'Raw Data'!AK:AK,6)</f>
        <v>3</v>
      </c>
      <c r="AV200" s="12">
        <f>COUNTIFS('Raw Data'!I:I,"ICICI LOMBARD",'Raw Data'!E:E,"LUDHIANA",'Raw Data'!AK:AK,7)+COUNTIFS('Raw Data'!I:I,"ICICI LOMBARD",'Raw Data'!E:E,"LUDHIANA",'Raw Data'!AK:AK,8)</f>
        <v>7</v>
      </c>
      <c r="AW200" s="12">
        <f>COUNTIFS('Raw Data'!I:I,"ICICI LOMBARD",'Raw Data'!E:E,"LUDHIANA",'Raw Data'!AK:AK,9)+COUNTIFS('Raw Data'!I:I,"ICICI LOMBARD",'Raw Data'!E:E,"LUDHIANA",'Raw Data'!AK:AK,10)</f>
        <v>22</v>
      </c>
      <c r="AX200" s="12">
        <f t="shared" si="233"/>
        <v>32</v>
      </c>
      <c r="AY200" s="14">
        <f t="shared" si="234"/>
        <v>59.375</v>
      </c>
      <c r="AZ200" s="12">
        <f>COUNTIFS('Raw Data'!I:I,"ICICI LOMBARD",'Raw Data'!E:E,"MUMBAI",'Raw Data'!AK:AK,1)+COUNTIFS('Raw Data'!I:I,"ICICI LOMBARD",'Raw Data'!E:E,"MUMBAI",'Raw Data'!AK:AK,2)+COUNTIFS('Raw Data'!I:I,"ICICI LOMBARD",'Raw Data'!E:E,"MUMBAI",'Raw Data'!AK:AK,3)+COUNTIFS('Raw Data'!I:I,"ICICI LOMBARD",'Raw Data'!E:E,"MUMBAI",'Raw Data'!AK:AK,4)+COUNTIFS('Raw Data'!I:I,"ICICI LOMBARD",'Raw Data'!E:E,"MUMBAI",'Raw Data'!AK:AK,5)+COUNTIFS('Raw Data'!I:I,"ICICI LOMBARD",'Raw Data'!E:E,"MUMBAI",'Raw Data'!AK:AK,6)</f>
        <v>4</v>
      </c>
      <c r="BA200" s="12">
        <f>COUNTIFS('Raw Data'!I:I,"ICICI LOMBARD",'Raw Data'!E:E,"MUMBAI",'Raw Data'!AK:AK,7)+COUNTIFS('Raw Data'!I:I,"ICICI LOMBARD",'Raw Data'!E:E,"MUMBAI",'Raw Data'!AK:AK,8)</f>
        <v>5</v>
      </c>
      <c r="BB200" s="12">
        <f>COUNTIFS('Raw Data'!I:I,"ICICI LOMBARD",'Raw Data'!E:E,"MUMBAI",'Raw Data'!AK:AK,9)+COUNTIFS('Raw Data'!I:I,"ICICI LOMBARD",'Raw Data'!E:E,"MUMBAI",'Raw Data'!AK:AK,10)</f>
        <v>25</v>
      </c>
      <c r="BC200" s="12">
        <f t="shared" si="235"/>
        <v>34</v>
      </c>
      <c r="BD200" s="14">
        <f t="shared" si="236"/>
        <v>61.764705882352942</v>
      </c>
      <c r="BE200" s="12">
        <f>COUNTIFS('Raw Data'!I:I,"ICICI LOMBARD",'Raw Data'!E:E,"PUNE",'Raw Data'!AK:AK,1)+COUNTIFS('Raw Data'!I:I,"ICICI LOMBARD",'Raw Data'!E:E,"PUNE",'Raw Data'!AK:AK,2)+COUNTIFS('Raw Data'!I:I,"ICICI LOMBARD",'Raw Data'!E:E,"PUNE",'Raw Data'!AK:AK,3)+COUNTIFS('Raw Data'!I:I,"ICICI LOMBARD",'Raw Data'!E:E,"PUNE",'Raw Data'!AK:AK,4)+COUNTIFS('Raw Data'!I:I,"ICICI LOMBARD",'Raw Data'!E:E,"PUNE",'Raw Data'!AK:AK,5)+COUNTIFS('Raw Data'!I:I,"ICICI LOMBARD",'Raw Data'!E:E,"PUNE",'Raw Data'!AK:AK,6)</f>
        <v>5</v>
      </c>
      <c r="BF200" s="12">
        <f>COUNTIFS('Raw Data'!I:I,"ICICI LOMBARD",'Raw Data'!E:E,"PUNE",'Raw Data'!AK:AK,7)+COUNTIFS('Raw Data'!I:I,"ICICI LOMBARD",'Raw Data'!E:E,"PUNE",'Raw Data'!AK:AK,8)</f>
        <v>2</v>
      </c>
      <c r="BG200" s="12">
        <f>COUNTIFS('Raw Data'!I:I,"ICICI LOMBARD",'Raw Data'!E:E,"PUNE",'Raw Data'!AK:AK,9)+COUNTIFS('Raw Data'!I:I,"ICICI LOMBARD",'Raw Data'!E:E,"PUNE",'Raw Data'!AK:AK,10)</f>
        <v>27</v>
      </c>
      <c r="BH200" s="12">
        <f t="shared" si="237"/>
        <v>34</v>
      </c>
      <c r="BI200" s="14">
        <f t="shared" si="238"/>
        <v>64.705882352941174</v>
      </c>
    </row>
    <row r="201" spans="1:61" x14ac:dyDescent="0.35">
      <c r="A201" s="8" t="s">
        <v>199</v>
      </c>
      <c r="B201" s="12">
        <f>COUNTIFS('Raw Data'!I:I,"NEW INDIA ASSURANCE",'Raw Data'!E:E,"AHMEDABAD",'Raw Data'!AK:AK,1)+COUNTIFS('Raw Data'!I:I,"NEW INDIA ASSURANCE",'Raw Data'!E:E,"AHMEDABAD",'Raw Data'!AK:AK,2)+COUNTIFS('Raw Data'!I:I,"NEW INDIA ASSURANCE",'Raw Data'!E:E,"AHMEDABAD",'Raw Data'!AK:AK,3)+COUNTIFS('Raw Data'!I:I,"NEW INDIA ASSURANCE",'Raw Data'!E:E,"AHMEDABAD",'Raw Data'!AK:AK,4)+COUNTIFS('Raw Data'!I:I,"NEW INDIA ASSURANCE",'Raw Data'!E:E,"AHMEDABAD",'Raw Data'!AK:AK,5)+COUNTIFS('Raw Data'!I:I,"NEW INDIA ASSURANCE",'Raw Data'!E:E,"AHMEDABAD",'Raw Data'!AK:AK,6)</f>
        <v>3</v>
      </c>
      <c r="C201" s="12">
        <f>COUNTIFS('Raw Data'!I:I,"NEW INDIA ASSURANCE",'Raw Data'!E:E,"AHMEDABAD",'Raw Data'!AK:AK,7)+COUNTIFS('Raw Data'!I:I,"NEW INDIA ASSURANCE",'Raw Data'!E:E,"AHMEDABAD",'Raw Data'!AK:AK,8)</f>
        <v>9</v>
      </c>
      <c r="D201" s="12">
        <f>COUNTIFS('Raw Data'!I:I,"NEW INDIA ASSURANCE",'Raw Data'!E:E,"AHMEDABAD",'Raw Data'!AK:AK,9)+COUNTIFS('Raw Data'!I:I,"NEW INDIA ASSURANCE",'Raw Data'!E:E,"AHMEDABAD",'Raw Data'!AK:AK,10)</f>
        <v>22</v>
      </c>
      <c r="E201" s="12">
        <f t="shared" si="215"/>
        <v>34</v>
      </c>
      <c r="F201" s="14">
        <f t="shared" si="216"/>
        <v>55.882352941176471</v>
      </c>
      <c r="G201" s="12">
        <f>COUNTIFS('Raw Data'!I:I,"NEW INDIA ASSURANCE",'Raw Data'!E:E,"BANGALORE",'Raw Data'!AK:AK,1)+COUNTIFS('Raw Data'!I:I,"NEW INDIA ASSURANCE",'Raw Data'!E:E,"BANGALORE",'Raw Data'!AK:AK,2)+COUNTIFS('Raw Data'!I:I,"NEW INDIA ASSURANCE",'Raw Data'!E:E,"BANGALORE",'Raw Data'!AK:AK,3)+COUNTIFS('Raw Data'!I:I,"NEW INDIA ASSURANCE",'Raw Data'!E:E,"BANGALORE",'Raw Data'!AK:AK,4)+COUNTIFS('Raw Data'!I:I,"NEW INDIA ASSURANCE",'Raw Data'!E:E,"BANGALORE",'Raw Data'!AK:AK,5)+COUNTIFS('Raw Data'!I:I,"NEW INDIA ASSURANCE",'Raw Data'!E:E,"BANGALORE",'Raw Data'!AK:AK,6)</f>
        <v>2</v>
      </c>
      <c r="H201" s="12">
        <f>COUNTIFS('Raw Data'!I:I,"NEW INDIA ASSURANCE",'Raw Data'!E:E,"BANGALORE",'Raw Data'!AK:AK,7)+COUNTIFS('Raw Data'!I:I,"NEW INDIA ASSURANCE",'Raw Data'!E:E,"BANGALORE",'Raw Data'!AK:AK,8)</f>
        <v>9</v>
      </c>
      <c r="I201" s="12">
        <f>COUNTIFS('Raw Data'!I:I,"NEW INDIA ASSURANCE",'Raw Data'!E:E,"BANGALORE",'Raw Data'!AK:AK,9)+COUNTIFS('Raw Data'!I:I,"NEW INDIA ASSURANCE",'Raw Data'!E:E,"BANGALORE",'Raw Data'!AK:AK,10)</f>
        <v>24</v>
      </c>
      <c r="J201" s="12">
        <f t="shared" si="217"/>
        <v>35</v>
      </c>
      <c r="K201" s="14">
        <f t="shared" si="218"/>
        <v>62.857142857142854</v>
      </c>
      <c r="L201" s="12">
        <f>COUNTIFS('Raw Data'!I:I,"NEW INDIA ASSURANCE",'Raw Data'!E:E,"CHENNAI",'Raw Data'!AK:AK,1)+COUNTIFS('Raw Data'!I:I,"NEW INDIA ASSURANCE",'Raw Data'!E:E,"CHENNAI",'Raw Data'!AK:AK,2)+COUNTIFS('Raw Data'!I:I,"NEW INDIA ASSURANCE",'Raw Data'!E:E,"CHENNAI",'Raw Data'!AK:AK,3)+COUNTIFS('Raw Data'!I:I,"NEW INDIA ASSURANCE",'Raw Data'!E:E,"CHENNAI",'Raw Data'!AK:AK,4)+COUNTIFS('Raw Data'!I:I,"NEW INDIA ASSURANCE",'Raw Data'!E:E,"CHENNAI",'Raw Data'!AK:AK,5)+COUNTIFS('Raw Data'!I:I,"NEW INDIA ASSURANCE",'Raw Data'!E:E,"CHENNAI",'Raw Data'!AK:AK,6)</f>
        <v>5</v>
      </c>
      <c r="M201" s="12">
        <f>COUNTIFS('Raw Data'!I:I,"NEW INDIA ASSURANCE",'Raw Data'!E:E,"CHENNAI",'Raw Data'!AK:AK,7)+COUNTIFS('Raw Data'!I:I,"NEW INDIA ASSURANCE",'Raw Data'!E:E,"CHENNAI",'Raw Data'!AK:AK,8)</f>
        <v>7</v>
      </c>
      <c r="N201" s="12">
        <f>COUNTIFS('Raw Data'!I:I,"NEW INDIA ASSURANCE",'Raw Data'!E:E,"CHENNAI",'Raw Data'!AK:AK,9)+COUNTIFS('Raw Data'!I:I,"NEW INDIA ASSURANCE",'Raw Data'!E:E,"CHENNAI",'Raw Data'!AK:AK,10)</f>
        <v>23</v>
      </c>
      <c r="O201" s="18">
        <f t="shared" si="219"/>
        <v>35</v>
      </c>
      <c r="P201" s="14">
        <f t="shared" si="220"/>
        <v>51.428571428571423</v>
      </c>
      <c r="Q201" s="12">
        <f>COUNTIFS('Raw Data'!I:I,"NEW INDIA ASSURANCE",'Raw Data'!E:E,"DELHI",'Raw Data'!AK:AK,1)+COUNTIFS('Raw Data'!I:I,"NEW INDIA ASSURANCE",'Raw Data'!E:E,"DELHI",'Raw Data'!AK:AK,2)+COUNTIFS('Raw Data'!I:I,"NEW INDIA ASSURANCE",'Raw Data'!E:E,"DELHI",'Raw Data'!AK:AK,3)+COUNTIFS('Raw Data'!I:I,"NEW INDIA ASSURANCE",'Raw Data'!E:E,"DELHI",'Raw Data'!AK:AK,4)+COUNTIFS('Raw Data'!I:I,"NEW INDIA ASSURANCE",'Raw Data'!E:E,"DELHI",'Raw Data'!AK:AK,5)+COUNTIFS('Raw Data'!I:I,"NEW INDIA ASSURANCE",'Raw Data'!E:E,"DELHI",'Raw Data'!AK:AK,6)</f>
        <v>4</v>
      </c>
      <c r="R201" s="12">
        <f>COUNTIFS('Raw Data'!I:I,"NEW INDIA ASSURANCE",'Raw Data'!E:E,"DELHI",'Raw Data'!AK:AK,7)+COUNTIFS('Raw Data'!I:I,"NEW INDIA ASSURANCE",'Raw Data'!E:E,"DELHI",'Raw Data'!AK:AK,8)</f>
        <v>9</v>
      </c>
      <c r="S201" s="12">
        <f>COUNTIFS('Raw Data'!I:I,"NEW INDIA ASSURANCE",'Raw Data'!E:E,"DELHI",'Raw Data'!AK:AK,9)+COUNTIFS('Raw Data'!I:I,"NEW INDIA ASSURANCE",'Raw Data'!E:E,"DELHI",'Raw Data'!AK:AK,10)</f>
        <v>22</v>
      </c>
      <c r="T201" s="12">
        <f t="shared" si="221"/>
        <v>35</v>
      </c>
      <c r="U201" s="14">
        <f t="shared" si="222"/>
        <v>51.428571428571423</v>
      </c>
      <c r="V201" s="12">
        <f>COUNTIFS('Raw Data'!I:I,"NEW INDIA ASSURANCE",'Raw Data'!E:E,"HYDERABAD",'Raw Data'!AK:AK,1)+COUNTIFS('Raw Data'!I:I,"NEW INDIA ASSURANCE",'Raw Data'!E:E,"HYDERABAD",'Raw Data'!AK:AK,2)+COUNTIFS('Raw Data'!I:I,"NEW INDIA ASSURANCE",'Raw Data'!E:E,"HYDERABAD",'Raw Data'!AK:AK,3)+COUNTIFS('Raw Data'!I:I,"NEW INDIA ASSURANCE",'Raw Data'!E:E,"HYDERABAD",'Raw Data'!AK:AK,4)+COUNTIFS('Raw Data'!I:I,"NEW INDIA ASSURANCE",'Raw Data'!E:E,"HYDERABAD",'Raw Data'!AK:AK,5)+COUNTIFS('Raw Data'!I:I,"NEW INDIA ASSURANCE",'Raw Data'!E:E,"HYDERABAD",'Raw Data'!AK:AK,6)</f>
        <v>4</v>
      </c>
      <c r="W201" s="12">
        <f>COUNTIFS('Raw Data'!I:I,"NEW INDIA ASSURANCE",'Raw Data'!E:E,"HYDERABAD",'Raw Data'!AK:AK,7)+COUNTIFS('Raw Data'!I:I,"NEW INDIA ASSURANCE",'Raw Data'!E:E,"HYDERABAD",'Raw Data'!AK:AK,8)</f>
        <v>7</v>
      </c>
      <c r="X201" s="12">
        <f>COUNTIFS('Raw Data'!I:I,"NEW INDIA ASSURANCE",'Raw Data'!E:E,"HYDERABAD",'Raw Data'!AK:AK,9)+COUNTIFS('Raw Data'!I:I,"NEW INDIA ASSURANCE",'Raw Data'!E:E,"HYDERABAD",'Raw Data'!AK:AK,10)</f>
        <v>19</v>
      </c>
      <c r="Y201" s="12">
        <f t="shared" si="223"/>
        <v>30</v>
      </c>
      <c r="Z201" s="14">
        <f t="shared" si="224"/>
        <v>50</v>
      </c>
      <c r="AA201" s="12">
        <f>COUNTIFS('Raw Data'!I:I,"NEW INDIA ASSURANCE",'Raw Data'!E:E,"INDORE",'Raw Data'!AK:AK,1)+COUNTIFS('Raw Data'!I:I,"NEW INDIA ASSURANCE",'Raw Data'!E:E,"INDORE",'Raw Data'!AK:AK,2)+COUNTIFS('Raw Data'!I:I,"NEW INDIA ASSURANCE",'Raw Data'!E:E,"INDORE",'Raw Data'!AK:AK,3)+COUNTIFS('Raw Data'!I:I,"NEW INDIA ASSURANCE",'Raw Data'!E:E,"INDORE",'Raw Data'!AK:AK,4)+COUNTIFS('Raw Data'!I:I,"NEW INDIA ASSURANCE",'Raw Data'!E:E,"INDORE",'Raw Data'!AK:AK,5)+COUNTIFS('Raw Data'!I:I,"NEW INDIA ASSURANCE",'Raw Data'!E:E,"INDORE",'Raw Data'!AK:AK,6)</f>
        <v>4</v>
      </c>
      <c r="AB201" s="12">
        <f>COUNTIFS('Raw Data'!I:I,"NEW INDIA ASSURANCE",'Raw Data'!E:E,"INDORE",'Raw Data'!AK:AK,7)+COUNTIFS('Raw Data'!I:I,"NEW INDIA ASSURANCE",'Raw Data'!E:E,"INDORE",'Raw Data'!AK:AK,8)</f>
        <v>4</v>
      </c>
      <c r="AC201" s="12">
        <f>COUNTIFS('Raw Data'!I:I,"NEW INDIA ASSURANCE",'Raw Data'!E:E,"INDORE",'Raw Data'!AK:AK,9)+COUNTIFS('Raw Data'!I:I,"NEW INDIA ASSURANCE",'Raw Data'!E:E,"INDORE",'Raw Data'!AK:AK,10)</f>
        <v>26</v>
      </c>
      <c r="AD201" s="12">
        <f t="shared" si="225"/>
        <v>34</v>
      </c>
      <c r="AE201" s="14">
        <f t="shared" si="226"/>
        <v>64.705882352941174</v>
      </c>
      <c r="AF201" s="12">
        <f>COUNTIFS('Raw Data'!I:I,"NEW INDIA ASSURANCE",'Raw Data'!E:E,"JAIPUR",'Raw Data'!AK:AK,1)+COUNTIFS('Raw Data'!I:I,"NEW INDIA ASSURANCE",'Raw Data'!E:E,"JAIPUR",'Raw Data'!AK:AK,2)+COUNTIFS('Raw Data'!I:I,"NEW INDIA ASSURANCE",'Raw Data'!E:E,"JAIPUR",'Raw Data'!AK:AK,3)+COUNTIFS('Raw Data'!I:I,"NEW INDIA ASSURANCE",'Raw Data'!E:E,"JAIPUR",'Raw Data'!AK:AK,4)+COUNTIFS('Raw Data'!I:I,"NEW INDIA ASSURANCE",'Raw Data'!E:E,"JAIPUR",'Raw Data'!AK:AK,5)+COUNTIFS('Raw Data'!I:I,"NEW INDIA ASSURANCE",'Raw Data'!E:E,"JAIPUR",'Raw Data'!AK:AK,6)</f>
        <v>8</v>
      </c>
      <c r="AG201" s="12">
        <f>COUNTIFS('Raw Data'!I:I,"NEW INDIA ASSURANCE",'Raw Data'!E:E,"JAIPUR",'Raw Data'!AK:AK,7)+COUNTIFS('Raw Data'!I:I,"NEW INDIA ASSURANCE",'Raw Data'!E:E,"JAIPUR",'Raw Data'!AK:AK,8)</f>
        <v>9</v>
      </c>
      <c r="AH201" s="12">
        <f>COUNTIFS('Raw Data'!I:I,"NEW INDIA ASSURANCE",'Raw Data'!E:E,"JAIPUR",'Raw Data'!AK:AK,9)+COUNTIFS('Raw Data'!I:I,"NEW INDIA ASSURANCE",'Raw Data'!E:E,"JAIPUR",'Raw Data'!AK:AK,10)</f>
        <v>18</v>
      </c>
      <c r="AI201" s="12">
        <f t="shared" si="227"/>
        <v>35</v>
      </c>
      <c r="AJ201" s="14">
        <f t="shared" si="228"/>
        <v>28.571428571428569</v>
      </c>
      <c r="AK201" s="12">
        <f>COUNTIFS('Raw Data'!I:I,"NEW INDIA ASSURANCE",'Raw Data'!E:E,"KANPUR",'Raw Data'!AK:AK,1)+COUNTIFS('Raw Data'!I:I,"NEW INDIA ASSURANCE",'Raw Data'!E:E,"KANPUR",'Raw Data'!AK:AK,2)+COUNTIFS('Raw Data'!I:I,"NEW INDIA ASSURANCE",'Raw Data'!E:E,"KANPUR",'Raw Data'!AK:AK,3)+COUNTIFS('Raw Data'!I:I,"NEW INDIA ASSURANCE",'Raw Data'!E:E,"KANPUR",'Raw Data'!AK:AK,4)+COUNTIFS('Raw Data'!I:I,"NEW INDIA ASSURANCE",'Raw Data'!E:E,"KANPUR",'Raw Data'!AK:AK,5)+COUNTIFS('Raw Data'!I:I,"NEW INDIA ASSURANCE",'Raw Data'!E:E,"KANPUR",'Raw Data'!AK:AK,6)</f>
        <v>6</v>
      </c>
      <c r="AL201" s="12">
        <f>COUNTIFS('Raw Data'!I:I,"NEW INDIA ASSURANCE",'Raw Data'!E:E,"KANPUR",'Raw Data'!AK:AK,7)+COUNTIFS('Raw Data'!I:I,"NEW INDIA ASSURANCE",'Raw Data'!E:E,"KANPUR",'Raw Data'!AK:AK,8)</f>
        <v>13</v>
      </c>
      <c r="AM201" s="12">
        <f>COUNTIFS('Raw Data'!I:I,"NEW INDIA ASSURANCE",'Raw Data'!E:E,"KANPUR",'Raw Data'!AK:AK,9)+COUNTIFS('Raw Data'!I:I,"NEW INDIA ASSURANCE",'Raw Data'!E:E,"KANPUR",'Raw Data'!AK:AK,10)</f>
        <v>14</v>
      </c>
      <c r="AN201" s="12">
        <f t="shared" si="229"/>
        <v>33</v>
      </c>
      <c r="AO201" s="14">
        <f t="shared" si="230"/>
        <v>24.242424242424242</v>
      </c>
      <c r="AP201" s="12">
        <f>COUNTIFS('Raw Data'!I:I,"NEW INDIA ASSURANCE",'Raw Data'!E:E,"KOLKATA",'Raw Data'!AK:AK,1)+COUNTIFS('Raw Data'!I:I,"NEW INDIA ASSURANCE",'Raw Data'!E:E,"KOLKATA",'Raw Data'!AK:AK,2)+COUNTIFS('Raw Data'!I:I,"NEW INDIA ASSURANCE",'Raw Data'!E:E,"KOLKATA",'Raw Data'!AK:AK,3)+COUNTIFS('Raw Data'!I:I,"NEW INDIA ASSURANCE",'Raw Data'!E:E,"KOLKATA",'Raw Data'!AK:AK,4)+COUNTIFS('Raw Data'!I:I,"NEW INDIA ASSURANCE",'Raw Data'!E:E,"KOLKATA",'Raw Data'!AK:AK,5)+COUNTIFS('Raw Data'!I:I,"NEW INDIA ASSURANCE",'Raw Data'!E:E,"KOLKATA",'Raw Data'!AK:AK,6)</f>
        <v>9</v>
      </c>
      <c r="AQ201" s="12">
        <f>COUNTIFS('Raw Data'!I:I,"NEW INDIA ASSURANCE",'Raw Data'!E:E,"KOLKATA",'Raw Data'!AK:AK,7)+COUNTIFS('Raw Data'!I:I,"NEW INDIA ASSURANCE",'Raw Data'!E:E,"KOLKATA",'Raw Data'!AK:AK,8)</f>
        <v>6</v>
      </c>
      <c r="AR201" s="12">
        <f>COUNTIFS('Raw Data'!I:I,"NEW INDIA ASSURANCE",'Raw Data'!E:E,"KOLKATA",'Raw Data'!AK:AK,9)+COUNTIFS('Raw Data'!I:I,"NEW INDIA ASSURANCE",'Raw Data'!E:E,"KOLKATA",'Raw Data'!AK:AK,10)</f>
        <v>19</v>
      </c>
      <c r="AS201" s="12">
        <f t="shared" si="231"/>
        <v>34</v>
      </c>
      <c r="AT201" s="14">
        <f t="shared" si="232"/>
        <v>29.411764705882355</v>
      </c>
      <c r="AU201" s="12">
        <f>COUNTIFS('Raw Data'!I:I,"NEW INDIA ASSURANCE",'Raw Data'!E:E,"LUDHIANA",'Raw Data'!AK:AK,1)+COUNTIFS('Raw Data'!I:I,"NEW INDIA ASSURANCE",'Raw Data'!E:E,"LUDHIANA",'Raw Data'!AK:AK,2)+COUNTIFS('Raw Data'!I:I,"NEW INDIA ASSURANCE",'Raw Data'!E:E,"LUDHIANA",'Raw Data'!AK:AK,3)+COUNTIFS('Raw Data'!I:I,"NEW INDIA ASSURANCE",'Raw Data'!E:E,"LUDHIANA",'Raw Data'!AK:AK,4)+COUNTIFS('Raw Data'!I:I,"NEW INDIA ASSURANCE",'Raw Data'!E:E,"LUDHIANA",'Raw Data'!AK:AK,5)+COUNTIFS('Raw Data'!I:I,"NEW INDIA ASSURANCE",'Raw Data'!E:E,"LUDHIANA",'Raw Data'!AK:AK,6)</f>
        <v>5</v>
      </c>
      <c r="AV201" s="12">
        <f>COUNTIFS('Raw Data'!I:I,"NEW INDIA ASSURANCE",'Raw Data'!E:E,"LUDHIANA",'Raw Data'!AK:AK,7)+COUNTIFS('Raw Data'!I:I,"NEW INDIA ASSURANCE",'Raw Data'!E:E,"LUDHIANA",'Raw Data'!AK:AK,8)</f>
        <v>7</v>
      </c>
      <c r="AW201" s="12">
        <f>COUNTIFS('Raw Data'!I:I,"NEW INDIA ASSURANCE",'Raw Data'!E:E,"LUDHIANA",'Raw Data'!AK:AK,9)+COUNTIFS('Raw Data'!I:I,"NEW INDIA ASSURANCE",'Raw Data'!E:E,"LUDHIANA",'Raw Data'!AK:AK,10)</f>
        <v>19</v>
      </c>
      <c r="AX201" s="12">
        <f t="shared" si="233"/>
        <v>31</v>
      </c>
      <c r="AY201" s="14">
        <f t="shared" si="234"/>
        <v>45.161290322580641</v>
      </c>
      <c r="AZ201" s="12">
        <f>COUNTIFS('Raw Data'!I:I,"NEW INDIA ASSURANCE",'Raw Data'!E:E,"MUMBAI",'Raw Data'!AK:AK,1)+COUNTIFS('Raw Data'!I:I,"NEW INDIA ASSURANCE",'Raw Data'!E:E,"MUMBAI",'Raw Data'!AK:AK,2)+COUNTIFS('Raw Data'!I:I,"NEW INDIA ASSURANCE",'Raw Data'!E:E,"MUMBAI",'Raw Data'!AK:AK,3)+COUNTIFS('Raw Data'!I:I,"NEW INDIA ASSURANCE",'Raw Data'!E:E,"MUMBAI",'Raw Data'!AK:AK,4)+COUNTIFS('Raw Data'!I:I,"NEW INDIA ASSURANCE",'Raw Data'!E:E,"MUMBAI",'Raw Data'!AK:AK,5)+COUNTIFS('Raw Data'!I:I,"NEW INDIA ASSURANCE",'Raw Data'!E:E,"MUMBAI",'Raw Data'!AK:AK,6)</f>
        <v>9</v>
      </c>
      <c r="BA201" s="12">
        <f>COUNTIFS('Raw Data'!I:I,"NEW INDIA ASSURANCE",'Raw Data'!E:E,"MUMBAI",'Raw Data'!AK:AK,7)+COUNTIFS('Raw Data'!I:I,"NEW INDIA ASSURANCE",'Raw Data'!E:E,"MUMBAI",'Raw Data'!AK:AK,8)</f>
        <v>7</v>
      </c>
      <c r="BB201" s="12">
        <f>COUNTIFS('Raw Data'!I:I,"NEW INDIA ASSURANCE",'Raw Data'!E:E,"MUMBAI",'Raw Data'!AK:AK,9)+COUNTIFS('Raw Data'!I:I,"NEW INDIA ASSURANCE",'Raw Data'!E:E,"MUMBAI",'Raw Data'!AK:AK,10)</f>
        <v>17</v>
      </c>
      <c r="BC201" s="12">
        <f t="shared" si="235"/>
        <v>33</v>
      </c>
      <c r="BD201" s="14">
        <f t="shared" si="236"/>
        <v>24.242424242424242</v>
      </c>
      <c r="BE201" s="12">
        <f>COUNTIFS('Raw Data'!I:I,"NEW INDIA ASSURANCE",'Raw Data'!E:E,"PUNE",'Raw Data'!AK:AK,1)+COUNTIFS('Raw Data'!I:I,"NEW INDIA ASSURANCE",'Raw Data'!E:E,"PUNE",'Raw Data'!AK:AK,2)+COUNTIFS('Raw Data'!I:I,"NEW INDIA ASSURANCE",'Raw Data'!E:E,"PUNE",'Raw Data'!AK:AK,3)+COUNTIFS('Raw Data'!I:I,"NEW INDIA ASSURANCE",'Raw Data'!E:E,"PUNE",'Raw Data'!AK:AK,4)+COUNTIFS('Raw Data'!I:I,"NEW INDIA ASSURANCE",'Raw Data'!E:E,"PUNE",'Raw Data'!AK:AK,5)+COUNTIFS('Raw Data'!I:I,"NEW INDIA ASSURANCE",'Raw Data'!E:E,"PUNE",'Raw Data'!AK:AK,6)</f>
        <v>5</v>
      </c>
      <c r="BF201" s="12">
        <f>COUNTIFS('Raw Data'!I:I,"NEW INDIA ASSURANCE",'Raw Data'!E:E,"PUNE",'Raw Data'!AK:AK,7)+COUNTIFS('Raw Data'!I:I,"NEW INDIA ASSURANCE",'Raw Data'!E:E,"PUNE",'Raw Data'!AK:AK,8)</f>
        <v>10</v>
      </c>
      <c r="BG201" s="12">
        <f>COUNTIFS('Raw Data'!I:I,"NEW INDIA ASSURANCE",'Raw Data'!E:E,"PUNE",'Raw Data'!AK:AK,9)+COUNTIFS('Raw Data'!I:I,"NEW INDIA ASSURANCE",'Raw Data'!E:E,"PUNE",'Raw Data'!AK:AK,10)</f>
        <v>21</v>
      </c>
      <c r="BH201" s="12">
        <f t="shared" si="237"/>
        <v>36</v>
      </c>
      <c r="BI201" s="14">
        <f t="shared" si="238"/>
        <v>44.444444444444443</v>
      </c>
    </row>
    <row r="202" spans="1:61" x14ac:dyDescent="0.35">
      <c r="A202" s="8" t="s">
        <v>209</v>
      </c>
      <c r="B202" s="12">
        <f>COUNTIFS('Raw Data'!I:I,"NIVA BUPA",'Raw Data'!E:E,"AHMEDABAD",'Raw Data'!AK:AK,1)+COUNTIFS('Raw Data'!I:I,"NIVA BUPA",'Raw Data'!E:E,"AHMEDABAD",'Raw Data'!AK:AK,2)+COUNTIFS('Raw Data'!I:I,"NIVA BUPA",'Raw Data'!E:E,"AHMEDABAD",'Raw Data'!AK:AK,3)+COUNTIFS('Raw Data'!I:I,"NIVA BUPA",'Raw Data'!E:E,"AHMEDABAD",'Raw Data'!AK:AK,4)+COUNTIFS('Raw Data'!I:I,"NIVA BUPA",'Raw Data'!E:E,"AHMEDABAD",'Raw Data'!AK:AK,5)+COUNTIFS('Raw Data'!I:I,"NIVA BUPA",'Raw Data'!E:E,"AHMEDABAD",'Raw Data'!AK:AK,6)</f>
        <v>4</v>
      </c>
      <c r="C202" s="12">
        <f>COUNTIFS('Raw Data'!I:I,"NIVA BUPA",'Raw Data'!E:E,"AHMEDABAD",'Raw Data'!AK:AK,7)+COUNTIFS('Raw Data'!I:I,"NIVA BUPA",'Raw Data'!E:E,"AHMEDABAD",'Raw Data'!AK:AK,8)</f>
        <v>8</v>
      </c>
      <c r="D202" s="12">
        <f>COUNTIFS('Raw Data'!I:I,"NIVA BUPA",'Raw Data'!E:E,"AHMEDABAD",'Raw Data'!AK:AK,9)+COUNTIFS('Raw Data'!I:I,"NIVA BUPA",'Raw Data'!E:E,"AHMEDABAD",'Raw Data'!AK:AK,10)</f>
        <v>19</v>
      </c>
      <c r="E202" s="12">
        <f t="shared" si="215"/>
        <v>31</v>
      </c>
      <c r="F202" s="14">
        <f t="shared" si="216"/>
        <v>48.387096774193552</v>
      </c>
      <c r="G202" s="12">
        <f>COUNTIFS('Raw Data'!I:I,"NIVA BUPA",'Raw Data'!E:E,"BANGALORE",'Raw Data'!AK:AK,1)+COUNTIFS('Raw Data'!I:I,"NIVA BUPA",'Raw Data'!E:E,"BANGALORE",'Raw Data'!AK:AK,2)+COUNTIFS('Raw Data'!I:I,"NIVA BUPA",'Raw Data'!E:E,"BANGALORE",'Raw Data'!AK:AK,3)+COUNTIFS('Raw Data'!I:I,"NIVA BUPA",'Raw Data'!E:E,"BANGALORE",'Raw Data'!AK:AK,4)+COUNTIFS('Raw Data'!I:I,"NIVA BUPA",'Raw Data'!E:E,"BANGALORE",'Raw Data'!AK:AK,5)+COUNTIFS('Raw Data'!I:I,"NIVA BUPA",'Raw Data'!E:E,"BANGALORE",'Raw Data'!AK:AK,6)</f>
        <v>3</v>
      </c>
      <c r="H202" s="12">
        <f>COUNTIFS('Raw Data'!I:I,"NIVA BUPA",'Raw Data'!E:E,"BANGALORE",'Raw Data'!AK:AK,7)+COUNTIFS('Raw Data'!I:I,"NIVA BUPA",'Raw Data'!E:E,"BANGALORE",'Raw Data'!AK:AK,8)</f>
        <v>12</v>
      </c>
      <c r="I202" s="12">
        <f>COUNTIFS('Raw Data'!I:I,"NIVA BUPA",'Raw Data'!E:E,"BANGALORE",'Raw Data'!AK:AK,9)+COUNTIFS('Raw Data'!I:I,"NIVA BUPA",'Raw Data'!E:E,"BANGALORE",'Raw Data'!AK:AK,10)</f>
        <v>20</v>
      </c>
      <c r="J202" s="12">
        <f t="shared" si="217"/>
        <v>35</v>
      </c>
      <c r="K202" s="14">
        <f t="shared" si="218"/>
        <v>48.571428571428569</v>
      </c>
      <c r="L202" s="12">
        <f>COUNTIFS('Raw Data'!I:I,"NIVA BUPA",'Raw Data'!E:E,"CHENNAI",'Raw Data'!AK:AK,1)+COUNTIFS('Raw Data'!I:I,"NIVA BUPA",'Raw Data'!E:E,"CHENNAI",'Raw Data'!AK:AK,2)+COUNTIFS('Raw Data'!I:I,"NIVA BUPA",'Raw Data'!E:E,"CHENNAI",'Raw Data'!AK:AK,3)+COUNTIFS('Raw Data'!I:I,"NIVA BUPA",'Raw Data'!E:E,"CHENNAI",'Raw Data'!AK:AK,4)+COUNTIFS('Raw Data'!I:I,"NIVA BUPA",'Raw Data'!E:E,"CHENNAI",'Raw Data'!AK:AK,5)+COUNTIFS('Raw Data'!I:I,"NIVA BUPA",'Raw Data'!E:E,"CHENNAI",'Raw Data'!AK:AK,6)</f>
        <v>4</v>
      </c>
      <c r="M202" s="12">
        <f>COUNTIFS('Raw Data'!I:I,"NIVA BUPA",'Raw Data'!E:E,"CHENNAI",'Raw Data'!AK:AK,7)+COUNTIFS('Raw Data'!I:I,"NIVA BUPA",'Raw Data'!E:E,"CHENNAI",'Raw Data'!AK:AK,8)</f>
        <v>5</v>
      </c>
      <c r="N202" s="12">
        <f>COUNTIFS('Raw Data'!I:I,"NIVA BUPA",'Raw Data'!E:E,"CHENNAI",'Raw Data'!AK:AK,9)+COUNTIFS('Raw Data'!I:I,"NIVA BUPA",'Raw Data'!E:E,"CHENNAI",'Raw Data'!AK:AK,10)</f>
        <v>25</v>
      </c>
      <c r="O202" s="18">
        <f t="shared" si="219"/>
        <v>34</v>
      </c>
      <c r="P202" s="14">
        <f t="shared" si="220"/>
        <v>61.764705882352942</v>
      </c>
      <c r="Q202" s="12">
        <f>COUNTIFS('Raw Data'!I:I,"NIVA BUPA",'Raw Data'!E:E,"DELHI",'Raw Data'!AK:AK,1)+COUNTIFS('Raw Data'!I:I,"NIVA BUPA",'Raw Data'!E:E,"DELHI",'Raw Data'!AK:AK,2)+COUNTIFS('Raw Data'!I:I,"NIVA BUPA",'Raw Data'!E:E,"DELHI",'Raw Data'!AK:AK,3)+COUNTIFS('Raw Data'!I:I,"NIVA BUPA",'Raw Data'!E:E,"DELHI",'Raw Data'!AK:AK,4)+COUNTIFS('Raw Data'!I:I,"NIVA BUPA",'Raw Data'!E:E,"DELHI",'Raw Data'!AK:AK,5)+COUNTIFS('Raw Data'!I:I,"NIVA BUPA",'Raw Data'!E:E,"DELHI",'Raw Data'!AK:AK,6)</f>
        <v>6</v>
      </c>
      <c r="R202" s="12">
        <f>COUNTIFS('Raw Data'!I:I,"NIVA BUPA",'Raw Data'!E:E,"DELHI",'Raw Data'!AK:AK,7)+COUNTIFS('Raw Data'!I:I,"NIVA BUPA",'Raw Data'!E:E,"DELHI",'Raw Data'!AK:AK,8)</f>
        <v>7</v>
      </c>
      <c r="S202" s="12">
        <f>COUNTIFS('Raw Data'!I:I,"NIVA BUPA",'Raw Data'!E:E,"DELHI",'Raw Data'!AK:AK,9)+COUNTIFS('Raw Data'!I:I,"NIVA BUPA",'Raw Data'!E:E,"DELHI",'Raw Data'!AK:AK,10)</f>
        <v>20</v>
      </c>
      <c r="T202" s="12">
        <f t="shared" si="221"/>
        <v>33</v>
      </c>
      <c r="U202" s="14">
        <f t="shared" si="222"/>
        <v>42.424242424242422</v>
      </c>
      <c r="V202" s="12">
        <f>COUNTIFS('Raw Data'!I:I,"NIVA BUPA",'Raw Data'!E:E,"HYDERABAD",'Raw Data'!AK:AK,1)+COUNTIFS('Raw Data'!I:I,"NIVA BUPA",'Raw Data'!E:E,"HYDERABAD",'Raw Data'!AK:AK,2)+COUNTIFS('Raw Data'!I:I,"NIVA BUPA",'Raw Data'!E:E,"HYDERABAD",'Raw Data'!AK:AK,3)+COUNTIFS('Raw Data'!I:I,"NIVA BUPA",'Raw Data'!E:E,"HYDERABAD",'Raw Data'!AK:AK,4)+COUNTIFS('Raw Data'!I:I,"NIVA BUPA",'Raw Data'!E:E,"HYDERABAD",'Raw Data'!AK:AK,5)+COUNTIFS('Raw Data'!I:I,"NIVA BUPA",'Raw Data'!E:E,"HYDERABAD",'Raw Data'!AK:AK,6)</f>
        <v>5</v>
      </c>
      <c r="W202" s="12">
        <f>COUNTIFS('Raw Data'!I:I,"NIVA BUPA",'Raw Data'!E:E,"HYDERABAD",'Raw Data'!AK:AK,7)+COUNTIFS('Raw Data'!I:I,"NIVA BUPA",'Raw Data'!E:E,"HYDERABAD",'Raw Data'!AK:AK,8)</f>
        <v>4</v>
      </c>
      <c r="X202" s="12">
        <f>COUNTIFS('Raw Data'!I:I,"NIVA BUPA",'Raw Data'!E:E,"HYDERABAD",'Raw Data'!AK:AK,9)+COUNTIFS('Raw Data'!I:I,"NIVA BUPA",'Raw Data'!E:E,"HYDERABAD",'Raw Data'!AK:AK,10)</f>
        <v>27</v>
      </c>
      <c r="Y202" s="12">
        <f t="shared" si="223"/>
        <v>36</v>
      </c>
      <c r="Z202" s="14">
        <f t="shared" si="224"/>
        <v>61.111111111111114</v>
      </c>
      <c r="AA202" s="12">
        <f>COUNTIFS('Raw Data'!I:I,"NIVA BUPA",'Raw Data'!E:E,"INDORE",'Raw Data'!AK:AK,1)+COUNTIFS('Raw Data'!I:I,"NIVA BUPA",'Raw Data'!E:E,"INDORE",'Raw Data'!AK:AK,2)+COUNTIFS('Raw Data'!I:I,"NIVA BUPA",'Raw Data'!E:E,"INDORE",'Raw Data'!AK:AK,3)+COUNTIFS('Raw Data'!I:I,"NIVA BUPA",'Raw Data'!E:E,"INDORE",'Raw Data'!AK:AK,4)+COUNTIFS('Raw Data'!I:I,"NIVA BUPA",'Raw Data'!E:E,"INDORE",'Raw Data'!AK:AK,5)+COUNTIFS('Raw Data'!I:I,"NIVA BUPA",'Raw Data'!E:E,"INDORE",'Raw Data'!AK:AK,6)</f>
        <v>8</v>
      </c>
      <c r="AB202" s="12">
        <f>COUNTIFS('Raw Data'!I:I,"NIVA BUPA",'Raw Data'!E:E,"INDORE",'Raw Data'!AK:AK,7)+COUNTIFS('Raw Data'!I:I,"NIVA BUPA",'Raw Data'!E:E,"INDORE",'Raw Data'!AK:AK,8)</f>
        <v>5</v>
      </c>
      <c r="AC202" s="12">
        <f>COUNTIFS('Raw Data'!I:I,"NIVA BUPA",'Raw Data'!E:E,"INDORE",'Raw Data'!AK:AK,9)+COUNTIFS('Raw Data'!I:I,"NIVA BUPA",'Raw Data'!E:E,"INDORE",'Raw Data'!AK:AK,10)</f>
        <v>22</v>
      </c>
      <c r="AD202" s="12">
        <f t="shared" si="225"/>
        <v>35</v>
      </c>
      <c r="AE202" s="14">
        <f t="shared" si="226"/>
        <v>40</v>
      </c>
      <c r="AF202" s="12">
        <f>COUNTIFS('Raw Data'!I:I,"NIVA BUPA",'Raw Data'!E:E,"JAIPUR",'Raw Data'!AK:AK,1)+COUNTIFS('Raw Data'!I:I,"NIVA BUPA",'Raw Data'!E:E,"JAIPUR",'Raw Data'!AK:AK,2)+COUNTIFS('Raw Data'!I:I,"NIVA BUPA",'Raw Data'!E:E,"JAIPUR",'Raw Data'!AK:AK,3)+COUNTIFS('Raw Data'!I:I,"NIVA BUPA",'Raw Data'!E:E,"JAIPUR",'Raw Data'!AK:AK,4)+COUNTIFS('Raw Data'!I:I,"NIVA BUPA",'Raw Data'!E:E,"JAIPUR",'Raw Data'!AK:AK,5)+COUNTIFS('Raw Data'!I:I,"NIVA BUPA",'Raw Data'!E:E,"JAIPUR",'Raw Data'!AK:AK,6)</f>
        <v>3</v>
      </c>
      <c r="AG202" s="12">
        <f>COUNTIFS('Raw Data'!I:I,"NIVA BUPA",'Raw Data'!E:E,"JAIPUR",'Raw Data'!AK:AK,7)+COUNTIFS('Raw Data'!I:I,"NIVA BUPA",'Raw Data'!E:E,"JAIPUR",'Raw Data'!AK:AK,8)</f>
        <v>11</v>
      </c>
      <c r="AH202" s="12">
        <f>COUNTIFS('Raw Data'!I:I,"NIVA BUPA",'Raw Data'!E:E,"JAIPUR",'Raw Data'!AK:AK,9)+COUNTIFS('Raw Data'!I:I,"NIVA BUPA",'Raw Data'!E:E,"JAIPUR",'Raw Data'!AK:AK,10)</f>
        <v>18</v>
      </c>
      <c r="AI202" s="12">
        <f t="shared" si="227"/>
        <v>32</v>
      </c>
      <c r="AJ202" s="14">
        <f t="shared" si="228"/>
        <v>46.875</v>
      </c>
      <c r="AK202" s="12">
        <f>COUNTIFS('Raw Data'!I:I,"NIVA BUPA",'Raw Data'!E:E,"KANPUR",'Raw Data'!AK:AK,1)+COUNTIFS('Raw Data'!I:I,"NIVA BUPA",'Raw Data'!E:E,"KANPUR",'Raw Data'!AK:AK,2)+COUNTIFS('Raw Data'!I:I,"NIVA BUPA",'Raw Data'!E:E,"KANPUR",'Raw Data'!AK:AK,3)+COUNTIFS('Raw Data'!I:I,"NIVA BUPA",'Raw Data'!E:E,"KANPUR",'Raw Data'!AK:AK,4)+COUNTIFS('Raw Data'!I:I,"NIVA BUPA",'Raw Data'!E:E,"KANPUR",'Raw Data'!AK:AK,5)+COUNTIFS('Raw Data'!I:I,"NIVA BUPA",'Raw Data'!E:E,"KANPUR",'Raw Data'!AK:AK,6)</f>
        <v>2</v>
      </c>
      <c r="AL202" s="12">
        <f>COUNTIFS('Raw Data'!I:I,"NIVA BUPA",'Raw Data'!E:E,"KANPUR",'Raw Data'!AK:AK,7)+COUNTIFS('Raw Data'!I:I,"NIVA BUPA",'Raw Data'!E:E,"KANPUR",'Raw Data'!AK:AK,8)</f>
        <v>5</v>
      </c>
      <c r="AM202" s="12">
        <f>COUNTIFS('Raw Data'!I:I,"NIVA BUPA",'Raw Data'!E:E,"KANPUR",'Raw Data'!AK:AK,9)+COUNTIFS('Raw Data'!I:I,"NIVA BUPA",'Raw Data'!E:E,"KANPUR",'Raw Data'!AK:AK,10)</f>
        <v>23</v>
      </c>
      <c r="AN202" s="12">
        <f t="shared" si="229"/>
        <v>30</v>
      </c>
      <c r="AO202" s="14">
        <f t="shared" si="230"/>
        <v>70</v>
      </c>
      <c r="AP202" s="12">
        <f>COUNTIFS('Raw Data'!I:I,"NIVA BUPA",'Raw Data'!E:E,"KOLKATA",'Raw Data'!AK:AK,1)+COUNTIFS('Raw Data'!I:I,"NIVA BUPA",'Raw Data'!E:E,"KOLKATA",'Raw Data'!AK:AK,2)+COUNTIFS('Raw Data'!I:I,"NIVA BUPA",'Raw Data'!E:E,"KOLKATA",'Raw Data'!AK:AK,3)+COUNTIFS('Raw Data'!I:I,"NIVA BUPA",'Raw Data'!E:E,"KOLKATA",'Raw Data'!AK:AK,4)+COUNTIFS('Raw Data'!I:I,"NIVA BUPA",'Raw Data'!E:E,"KOLKATA",'Raw Data'!AK:AK,5)+COUNTIFS('Raw Data'!I:I,"NIVA BUPA",'Raw Data'!E:E,"KOLKATA",'Raw Data'!AK:AK,6)</f>
        <v>7</v>
      </c>
      <c r="AQ202" s="12">
        <f>COUNTIFS('Raw Data'!I:I,"NIVA BUPA",'Raw Data'!E:E,"KOLKATA",'Raw Data'!AK:AK,7)+COUNTIFS('Raw Data'!I:I,"NIVA BUPA",'Raw Data'!E:E,"KOLKATA",'Raw Data'!AK:AK,8)</f>
        <v>5</v>
      </c>
      <c r="AR202" s="12">
        <f>COUNTIFS('Raw Data'!I:I,"NIVA BUPA",'Raw Data'!E:E,"KOLKATA",'Raw Data'!AK:AK,9)+COUNTIFS('Raw Data'!I:I,"NIVA BUPA",'Raw Data'!E:E,"KOLKATA",'Raw Data'!AK:AK,10)</f>
        <v>20</v>
      </c>
      <c r="AS202" s="12">
        <f t="shared" si="231"/>
        <v>32</v>
      </c>
      <c r="AT202" s="14">
        <f t="shared" si="232"/>
        <v>40.625</v>
      </c>
      <c r="AU202" s="12">
        <f>COUNTIFS('Raw Data'!I:I,"NIVA BUPA",'Raw Data'!E:E,"LUDHIANA",'Raw Data'!AK:AK,1)+COUNTIFS('Raw Data'!I:I,"NIVA BUPA",'Raw Data'!E:E,"LUDHIANA",'Raw Data'!AK:AK,2)+COUNTIFS('Raw Data'!I:I,"NIVA BUPA",'Raw Data'!E:E,"LUDHIANA",'Raw Data'!AK:AK,3)+COUNTIFS('Raw Data'!I:I,"NIVA BUPA",'Raw Data'!E:E,"LUDHIANA",'Raw Data'!AK:AK,4)+COUNTIFS('Raw Data'!I:I,"NIVA BUPA",'Raw Data'!E:E,"LUDHIANA",'Raw Data'!AK:AK,5)+COUNTIFS('Raw Data'!I:I,"NIVA BUPA",'Raw Data'!E:E,"LUDHIANA",'Raw Data'!AK:AK,6)</f>
        <v>7</v>
      </c>
      <c r="AV202" s="12">
        <f>COUNTIFS('Raw Data'!I:I,"NIVA BUPA",'Raw Data'!E:E,"LUDHIANA",'Raw Data'!AK:AK,7)+COUNTIFS('Raw Data'!I:I,"NIVA BUPA",'Raw Data'!E:E,"LUDHIANA",'Raw Data'!AK:AK,8)</f>
        <v>6</v>
      </c>
      <c r="AW202" s="12">
        <f>COUNTIFS('Raw Data'!I:I,"NIVA BUPA",'Raw Data'!E:E,"LUDHIANA",'Raw Data'!AK:AK,9)+COUNTIFS('Raw Data'!I:I,"NIVA BUPA",'Raw Data'!E:E,"LUDHIANA",'Raw Data'!AK:AK,10)</f>
        <v>24</v>
      </c>
      <c r="AX202" s="12">
        <f t="shared" si="233"/>
        <v>37</v>
      </c>
      <c r="AY202" s="14">
        <f t="shared" si="234"/>
        <v>45.945945945945951</v>
      </c>
      <c r="AZ202" s="12">
        <f>COUNTIFS('Raw Data'!I:I,"NIVA BUPA",'Raw Data'!E:E,"MUMBAI",'Raw Data'!AK:AK,1)+COUNTIFS('Raw Data'!I:I,"NIVA BUPA",'Raw Data'!E:E,"MUMBAI",'Raw Data'!AK:AK,2)+COUNTIFS('Raw Data'!I:I,"NIVA BUPA",'Raw Data'!E:E,"MUMBAI",'Raw Data'!AK:AK,3)+COUNTIFS('Raw Data'!I:I,"NIVA BUPA",'Raw Data'!E:E,"MUMBAI",'Raw Data'!AK:AK,4)+COUNTIFS('Raw Data'!I:I,"NIVA BUPA",'Raw Data'!E:E,"MUMBAI",'Raw Data'!AK:AK,5)+COUNTIFS('Raw Data'!I:I,"NIVA BUPA",'Raw Data'!E:E,"MUMBAI",'Raw Data'!AK:AK,6)</f>
        <v>4</v>
      </c>
      <c r="BA202" s="12">
        <f>COUNTIFS('Raw Data'!I:I,"NIVA BUPA",'Raw Data'!E:E,"MUMBAI",'Raw Data'!AK:AK,7)+COUNTIFS('Raw Data'!I:I,"NIVA BUPA",'Raw Data'!E:E,"MUMBAI",'Raw Data'!AK:AK,8)</f>
        <v>9</v>
      </c>
      <c r="BB202" s="12">
        <f>COUNTIFS('Raw Data'!I:I,"NIVA BUPA",'Raw Data'!E:E,"MUMBAI",'Raw Data'!AK:AK,9)+COUNTIFS('Raw Data'!I:I,"NIVA BUPA",'Raw Data'!E:E,"MUMBAI",'Raw Data'!AK:AK,10)</f>
        <v>23</v>
      </c>
      <c r="BC202" s="12">
        <f t="shared" si="235"/>
        <v>36</v>
      </c>
      <c r="BD202" s="14">
        <f t="shared" si="236"/>
        <v>52.777777777777779</v>
      </c>
      <c r="BE202" s="12">
        <f>COUNTIFS('Raw Data'!I:I,"NIVA BUPA",'Raw Data'!E:E,"PUNE",'Raw Data'!AK:AK,1)+COUNTIFS('Raw Data'!I:I,"NIVA BUPA",'Raw Data'!E:E,"PUNE",'Raw Data'!AK:AK,2)+COUNTIFS('Raw Data'!I:I,"NIVA BUPA",'Raw Data'!E:E,"PUNE",'Raw Data'!AK:AK,3)+COUNTIFS('Raw Data'!I:I,"NIVA BUPA",'Raw Data'!E:E,"PUNE",'Raw Data'!AK:AK,4)+COUNTIFS('Raw Data'!I:I,"NIVA BUPA",'Raw Data'!E:E,"PUNE",'Raw Data'!AK:AK,5)+COUNTIFS('Raw Data'!I:I,"NIVA BUPA",'Raw Data'!E:E,"PUNE",'Raw Data'!AK:AK,6)</f>
        <v>4</v>
      </c>
      <c r="BF202" s="12">
        <f>COUNTIFS('Raw Data'!I:I,"NIVA BUPA",'Raw Data'!E:E,"PUNE",'Raw Data'!AK:AK,7)+COUNTIFS('Raw Data'!I:I,"NIVA BUPA",'Raw Data'!E:E,"PUNE",'Raw Data'!AK:AK,8)</f>
        <v>9</v>
      </c>
      <c r="BG202" s="12">
        <f>COUNTIFS('Raw Data'!I:I,"NIVA BUPA",'Raw Data'!E:E,"PUNE",'Raw Data'!AK:AK,9)+COUNTIFS('Raw Data'!I:I,"NIVA BUPA",'Raw Data'!E:E,"PUNE",'Raw Data'!AK:AK,10)</f>
        <v>20</v>
      </c>
      <c r="BH202" s="12">
        <f t="shared" si="237"/>
        <v>33</v>
      </c>
      <c r="BI202" s="14">
        <f t="shared" si="238"/>
        <v>48.484848484848484</v>
      </c>
    </row>
    <row r="203" spans="1:61" x14ac:dyDescent="0.35">
      <c r="A203" s="8" t="s">
        <v>205</v>
      </c>
      <c r="B203" s="12">
        <f>COUNTIFS('Raw Data'!I:I,"STAR HEALTH",'Raw Data'!E:E,"AHMEDABAD",'Raw Data'!AK:AK,1)+COUNTIFS('Raw Data'!I:I,"STAR HEALTH",'Raw Data'!E:E,"AHMEDABAD",'Raw Data'!AK:AK,2)+COUNTIFS('Raw Data'!I:I,"STAR HEALTH",'Raw Data'!E:E,"AHMEDABAD",'Raw Data'!AK:AK,3)+COUNTIFS('Raw Data'!I:I,"STAR HEALTH",'Raw Data'!E:E,"AHMEDABAD",'Raw Data'!AK:AK,4)+COUNTIFS('Raw Data'!I:I,"STAR HEALTH",'Raw Data'!E:E,"AHMEDABAD",'Raw Data'!AK:AK,5)+COUNTIFS('Raw Data'!I:I,"STAR HEALTH",'Raw Data'!E:E,"AHMEDABAD",'Raw Data'!AK:AK,6)</f>
        <v>4</v>
      </c>
      <c r="C203" s="12">
        <f>COUNTIFS('Raw Data'!I:I,"STAR HEALTH",'Raw Data'!E:E,"AHMEDABAD",'Raw Data'!AK:AK,7)+COUNTIFS('Raw Data'!I:I,"STAR HEALTH",'Raw Data'!E:E,"AHMEDABAD",'Raw Data'!AK:AK,8)</f>
        <v>6</v>
      </c>
      <c r="D203" s="12">
        <f>COUNTIFS('Raw Data'!I:I,"STAR HEALTH",'Raw Data'!E:E,"AHMEDABAD",'Raw Data'!AK:AK,9)+COUNTIFS('Raw Data'!I:I,"STAR HEALTH",'Raw Data'!E:E,"AHMEDABAD",'Raw Data'!AK:AK,10)</f>
        <v>23</v>
      </c>
      <c r="E203" s="12">
        <f t="shared" si="215"/>
        <v>33</v>
      </c>
      <c r="F203" s="14">
        <f t="shared" si="216"/>
        <v>57.575757575757578</v>
      </c>
      <c r="G203" s="12">
        <f>COUNTIFS('Raw Data'!I:I,"STAR HEALTH",'Raw Data'!E:E,"BANGALORE",'Raw Data'!AK:AK,1)+COUNTIFS('Raw Data'!I:I,"STAR HEALTH",'Raw Data'!E:E,"BANGALORE",'Raw Data'!AK:AK,2)+COUNTIFS('Raw Data'!I:I,"STAR HEALTH",'Raw Data'!E:E,"BANGALORE",'Raw Data'!AK:AK,3)+COUNTIFS('Raw Data'!I:I,"STAR HEALTH",'Raw Data'!E:E,"BANGALORE",'Raw Data'!AK:AK,4)+COUNTIFS('Raw Data'!I:I,"STAR HEALTH",'Raw Data'!E:E,"BANGALORE",'Raw Data'!AK:AK,5)+COUNTIFS('Raw Data'!I:I,"STAR HEALTH",'Raw Data'!E:E,"BANGALORE",'Raw Data'!AK:AK,6)</f>
        <v>5</v>
      </c>
      <c r="H203" s="12">
        <f>COUNTIFS('Raw Data'!I:I,"STAR HEALTH",'Raw Data'!E:E,"BANGALORE",'Raw Data'!AK:AK,7)+COUNTIFS('Raw Data'!I:I,"STAR HEALTH",'Raw Data'!E:E,"BANGALORE",'Raw Data'!AK:AK,8)</f>
        <v>3</v>
      </c>
      <c r="I203" s="12">
        <f>COUNTIFS('Raw Data'!I:I,"STAR HEALTH",'Raw Data'!E:E,"BANGALORE",'Raw Data'!AK:AK,9)+COUNTIFS('Raw Data'!I:I,"STAR HEALTH",'Raw Data'!E:E,"BANGALORE",'Raw Data'!AK:AK,10)</f>
        <v>24</v>
      </c>
      <c r="J203" s="12">
        <f t="shared" si="217"/>
        <v>32</v>
      </c>
      <c r="K203" s="14">
        <f t="shared" si="218"/>
        <v>59.375</v>
      </c>
      <c r="L203" s="12">
        <f>COUNTIFS('Raw Data'!I:I,"STAR HEALTH",'Raw Data'!E:E,"CHENNAI",'Raw Data'!AK:AK,1)+COUNTIFS('Raw Data'!I:I,"STAR HEALTH",'Raw Data'!E:E,"CHENNAI",'Raw Data'!AK:AK,2)+COUNTIFS('Raw Data'!I:I,"STAR HEALTH",'Raw Data'!E:E,"CHENNAI",'Raw Data'!AK:AK,3)+COUNTIFS('Raw Data'!I:I,"STAR HEALTH",'Raw Data'!E:E,"CHENNAI",'Raw Data'!AK:AK,4)+COUNTIFS('Raw Data'!I:I,"STAR HEALTH",'Raw Data'!E:E,"CHENNAI",'Raw Data'!AK:AK,5)+COUNTIFS('Raw Data'!I:I,"STAR HEALTH",'Raw Data'!E:E,"CHENNAI",'Raw Data'!AK:AK,6)</f>
        <v>3</v>
      </c>
      <c r="M203" s="12">
        <f>COUNTIFS('Raw Data'!I:I,"STAR HEALTH",'Raw Data'!E:E,"CHENNAI",'Raw Data'!AK:AK,7)+COUNTIFS('Raw Data'!I:I,"STAR HEALTH",'Raw Data'!E:E,"CHENNAI",'Raw Data'!AK:AK,8)</f>
        <v>5</v>
      </c>
      <c r="N203" s="12">
        <f>COUNTIFS('Raw Data'!I:I,"STAR HEALTH",'Raw Data'!E:E,"CHENNAI",'Raw Data'!AK:AK,9)+COUNTIFS('Raw Data'!I:I,"STAR HEALTH",'Raw Data'!E:E,"CHENNAI",'Raw Data'!AK:AK,10)</f>
        <v>23</v>
      </c>
      <c r="O203" s="18">
        <f t="shared" si="219"/>
        <v>31</v>
      </c>
      <c r="P203" s="14">
        <f t="shared" si="220"/>
        <v>64.516129032258064</v>
      </c>
      <c r="Q203" s="12">
        <f>COUNTIFS('Raw Data'!I:I,"STAR HEALTH",'Raw Data'!E:E,"DELHI",'Raw Data'!AK:AK,1)+COUNTIFS('Raw Data'!I:I,"STAR HEALTH",'Raw Data'!E:E,"DELHI",'Raw Data'!AK:AK,2)+COUNTIFS('Raw Data'!I:I,"STAR HEALTH",'Raw Data'!E:E,"DELHI",'Raw Data'!AK:AK,3)+COUNTIFS('Raw Data'!I:I,"STAR HEALTH",'Raw Data'!E:E,"DELHI",'Raw Data'!AK:AK,4)+COUNTIFS('Raw Data'!I:I,"STAR HEALTH",'Raw Data'!E:E,"DELHI",'Raw Data'!AK:AK,5)+COUNTIFS('Raw Data'!I:I,"STAR HEALTH",'Raw Data'!E:E,"DELHI",'Raw Data'!AK:AK,6)</f>
        <v>3</v>
      </c>
      <c r="R203" s="12">
        <f>COUNTIFS('Raw Data'!I:I,"STAR HEALTH",'Raw Data'!E:E,"DELHI",'Raw Data'!AK:AK,7)+COUNTIFS('Raw Data'!I:I,"STAR HEALTH",'Raw Data'!E:E,"DELHI",'Raw Data'!AK:AK,8)</f>
        <v>6</v>
      </c>
      <c r="S203" s="12">
        <f>COUNTIFS('Raw Data'!I:I,"STAR HEALTH",'Raw Data'!E:E,"DELHI",'Raw Data'!AK:AK,9)+COUNTIFS('Raw Data'!I:I,"STAR HEALTH",'Raw Data'!E:E,"DELHI",'Raw Data'!AK:AK,10)</f>
        <v>24</v>
      </c>
      <c r="T203" s="12">
        <f t="shared" si="221"/>
        <v>33</v>
      </c>
      <c r="U203" s="14">
        <f t="shared" si="222"/>
        <v>63.636363636363633</v>
      </c>
      <c r="V203" s="12">
        <f>COUNTIFS('Raw Data'!I:I,"STAR HEALTH",'Raw Data'!E:E,"HYDERABAD",'Raw Data'!AK:AK,1)+COUNTIFS('Raw Data'!I:I,"STAR HEALTH",'Raw Data'!E:E,"HYDERABAD",'Raw Data'!AK:AK,2)+COUNTIFS('Raw Data'!I:I,"STAR HEALTH",'Raw Data'!E:E,"HYDERABAD",'Raw Data'!AK:AK,3)+COUNTIFS('Raw Data'!I:I,"STAR HEALTH",'Raw Data'!E:E,"HYDERABAD",'Raw Data'!AK:AK,4)+COUNTIFS('Raw Data'!I:I,"STAR HEALTH",'Raw Data'!E:E,"HYDERABAD",'Raw Data'!AK:AK,5)+COUNTIFS('Raw Data'!I:I,"STAR HEALTH",'Raw Data'!E:E,"HYDERABAD",'Raw Data'!AK:AK,6)</f>
        <v>3</v>
      </c>
      <c r="W203" s="12">
        <f>COUNTIFS('Raw Data'!I:I,"STAR HEALTH",'Raw Data'!E:E,"HYDERABAD",'Raw Data'!AK:AK,7)+COUNTIFS('Raw Data'!I:I,"STAR HEALTH",'Raw Data'!E:E,"HYDERABAD",'Raw Data'!AK:AK,8)</f>
        <v>6</v>
      </c>
      <c r="X203" s="12">
        <f>COUNTIFS('Raw Data'!I:I,"STAR HEALTH",'Raw Data'!E:E,"HYDERABAD",'Raw Data'!AK:AK,9)+COUNTIFS('Raw Data'!I:I,"STAR HEALTH",'Raw Data'!E:E,"HYDERABAD",'Raw Data'!AK:AK,10)</f>
        <v>26</v>
      </c>
      <c r="Y203" s="12">
        <f t="shared" si="223"/>
        <v>35</v>
      </c>
      <c r="Z203" s="14">
        <f t="shared" si="224"/>
        <v>65.714285714285708</v>
      </c>
      <c r="AA203" s="12">
        <f>COUNTIFS('Raw Data'!I:I,"STAR HEALTH",'Raw Data'!E:E,"INDORE",'Raw Data'!AK:AK,1)+COUNTIFS('Raw Data'!I:I,"STAR HEALTH",'Raw Data'!E:E,"INDORE",'Raw Data'!AK:AK,2)+COUNTIFS('Raw Data'!I:I,"STAR HEALTH",'Raw Data'!E:E,"INDORE",'Raw Data'!AK:AK,3)+COUNTIFS('Raw Data'!I:I,"STAR HEALTH",'Raw Data'!E:E,"INDORE",'Raw Data'!AK:AK,4)+COUNTIFS('Raw Data'!I:I,"STAR HEALTH",'Raw Data'!E:E,"INDORE",'Raw Data'!AK:AK,5)+COUNTIFS('Raw Data'!I:I,"STAR HEALTH",'Raw Data'!E:E,"INDORE",'Raw Data'!AK:AK,6)</f>
        <v>1</v>
      </c>
      <c r="AB203" s="12">
        <f>COUNTIFS('Raw Data'!I:I,"STAR HEALTH",'Raw Data'!E:E,"INDORE",'Raw Data'!AK:AK,7)+COUNTIFS('Raw Data'!I:I,"STAR HEALTH",'Raw Data'!E:E,"INDORE",'Raw Data'!AK:AK,8)</f>
        <v>7</v>
      </c>
      <c r="AC203" s="12">
        <f>COUNTIFS('Raw Data'!I:I,"STAR HEALTH",'Raw Data'!E:E,"INDORE",'Raw Data'!AK:AK,9)+COUNTIFS('Raw Data'!I:I,"STAR HEALTH",'Raw Data'!E:E,"INDORE",'Raw Data'!AK:AK,10)</f>
        <v>29</v>
      </c>
      <c r="AD203" s="12">
        <f t="shared" si="225"/>
        <v>37</v>
      </c>
      <c r="AE203" s="14">
        <f t="shared" si="226"/>
        <v>75.675675675675677</v>
      </c>
      <c r="AF203" s="12">
        <f>COUNTIFS('Raw Data'!I:I,"STAR HEALTH",'Raw Data'!E:E,"JAIPUR",'Raw Data'!AK:AK,1)+COUNTIFS('Raw Data'!I:I,"STAR HEALTH",'Raw Data'!E:E,"JAIPUR",'Raw Data'!AK:AK,2)+COUNTIFS('Raw Data'!I:I,"STAR HEALTH",'Raw Data'!E:E,"JAIPUR",'Raw Data'!AK:AK,3)+COUNTIFS('Raw Data'!I:I,"STAR HEALTH",'Raw Data'!E:E,"JAIPUR",'Raw Data'!AK:AK,4)+COUNTIFS('Raw Data'!I:I,"STAR HEALTH",'Raw Data'!E:E,"JAIPUR",'Raw Data'!AK:AK,5)+COUNTIFS('Raw Data'!I:I,"STAR HEALTH",'Raw Data'!E:E,"JAIPUR",'Raw Data'!AK:AK,6)</f>
        <v>5</v>
      </c>
      <c r="AG203" s="12">
        <f>COUNTIFS('Raw Data'!I:I,"STAR HEALTH",'Raw Data'!E:E,"JAIPUR",'Raw Data'!AK:AK,7)+COUNTIFS('Raw Data'!I:I,"STAR HEALTH",'Raw Data'!E:E,"JAIPUR",'Raw Data'!AK:AK,8)</f>
        <v>6</v>
      </c>
      <c r="AH203" s="12">
        <f>COUNTIFS('Raw Data'!I:I,"STAR HEALTH",'Raw Data'!E:E,"JAIPUR",'Raw Data'!AK:AK,9)+COUNTIFS('Raw Data'!I:I,"STAR HEALTH",'Raw Data'!E:E,"JAIPUR",'Raw Data'!AK:AK,10)</f>
        <v>19</v>
      </c>
      <c r="AI203" s="12">
        <f t="shared" si="227"/>
        <v>30</v>
      </c>
      <c r="AJ203" s="14">
        <f t="shared" si="228"/>
        <v>46.666666666666664</v>
      </c>
      <c r="AK203" s="12">
        <f>COUNTIFS('Raw Data'!I:I,"STAR HEALTH",'Raw Data'!E:E,"KANPUR",'Raw Data'!AK:AK,1)+COUNTIFS('Raw Data'!I:I,"STAR HEALTH",'Raw Data'!E:E,"KANPUR",'Raw Data'!AK:AK,2)+COUNTIFS('Raw Data'!I:I,"STAR HEALTH",'Raw Data'!E:E,"KANPUR",'Raw Data'!AK:AK,3)+COUNTIFS('Raw Data'!I:I,"STAR HEALTH",'Raw Data'!E:E,"KANPUR",'Raw Data'!AK:AK,4)+COUNTIFS('Raw Data'!I:I,"STAR HEALTH",'Raw Data'!E:E,"KANPUR",'Raw Data'!AK:AK,5)+COUNTIFS('Raw Data'!I:I,"STAR HEALTH",'Raw Data'!E:E,"KANPUR",'Raw Data'!AK:AK,6)</f>
        <v>6</v>
      </c>
      <c r="AL203" s="12">
        <f>COUNTIFS('Raw Data'!I:I,"STAR HEALTH",'Raw Data'!E:E,"KANPUR",'Raw Data'!AK:AK,7)+COUNTIFS('Raw Data'!I:I,"STAR HEALTH",'Raw Data'!E:E,"KANPUR",'Raw Data'!AK:AK,8)</f>
        <v>4</v>
      </c>
      <c r="AM203" s="12">
        <f>COUNTIFS('Raw Data'!I:I,"STAR HEALTH",'Raw Data'!E:E,"KANPUR",'Raw Data'!AK:AK,9)+COUNTIFS('Raw Data'!I:I,"STAR HEALTH",'Raw Data'!E:E,"KANPUR",'Raw Data'!AK:AK,10)</f>
        <v>25</v>
      </c>
      <c r="AN203" s="12">
        <f t="shared" si="229"/>
        <v>35</v>
      </c>
      <c r="AO203" s="14">
        <f t="shared" si="230"/>
        <v>54.285714285714285</v>
      </c>
      <c r="AP203" s="12">
        <f>COUNTIFS('Raw Data'!I:I,"STAR HEALTH",'Raw Data'!E:E,"KOLKATA",'Raw Data'!AK:AK,1)+COUNTIFS('Raw Data'!I:I,"STAR HEALTH",'Raw Data'!E:E,"KOLKATA",'Raw Data'!AK:AK,2)+COUNTIFS('Raw Data'!I:I,"STAR HEALTH",'Raw Data'!E:E,"KOLKATA",'Raw Data'!AK:AK,3)+COUNTIFS('Raw Data'!I:I,"STAR HEALTH",'Raw Data'!E:E,"KOLKATA",'Raw Data'!AK:AK,4)+COUNTIFS('Raw Data'!I:I,"STAR HEALTH",'Raw Data'!E:E,"KOLKATA",'Raw Data'!AK:AK,5)+COUNTIFS('Raw Data'!I:I,"STAR HEALTH",'Raw Data'!E:E,"KOLKATA",'Raw Data'!AK:AK,6)</f>
        <v>5</v>
      </c>
      <c r="AQ203" s="12">
        <f>COUNTIFS('Raw Data'!I:I,"STAR HEALTH",'Raw Data'!E:E,"KOLKATA",'Raw Data'!AK:AK,7)+COUNTIFS('Raw Data'!I:I,"STAR HEALTH",'Raw Data'!E:E,"KOLKATA",'Raw Data'!AK:AK,8)</f>
        <v>6</v>
      </c>
      <c r="AR203" s="12">
        <f>COUNTIFS('Raw Data'!I:I,"STAR HEALTH",'Raw Data'!E:E,"KOLKATA",'Raw Data'!AK:AK,9)+COUNTIFS('Raw Data'!I:I,"STAR HEALTH",'Raw Data'!E:E,"KOLKATA",'Raw Data'!AK:AK,10)</f>
        <v>23</v>
      </c>
      <c r="AS203" s="12">
        <f t="shared" si="231"/>
        <v>34</v>
      </c>
      <c r="AT203" s="14">
        <f t="shared" si="232"/>
        <v>52.941176470588239</v>
      </c>
      <c r="AU203" s="12">
        <f>COUNTIFS('Raw Data'!I:I,"STAR HEALTH",'Raw Data'!E:E,"LUDHIANA",'Raw Data'!AK:AK,1)+COUNTIFS('Raw Data'!I:I,"STAR HEALTH",'Raw Data'!E:E,"LUDHIANA",'Raw Data'!AK:AK,2)+COUNTIFS('Raw Data'!I:I,"STAR HEALTH",'Raw Data'!E:E,"LUDHIANA",'Raw Data'!AK:AK,3)+COUNTIFS('Raw Data'!I:I,"STAR HEALTH",'Raw Data'!E:E,"LUDHIANA",'Raw Data'!AK:AK,4)+COUNTIFS('Raw Data'!I:I,"STAR HEALTH",'Raw Data'!E:E,"LUDHIANA",'Raw Data'!AK:AK,5)+COUNTIFS('Raw Data'!I:I,"STAR HEALTH",'Raw Data'!E:E,"LUDHIANA",'Raw Data'!AK:AK,6)</f>
        <v>4</v>
      </c>
      <c r="AV203" s="12">
        <f>COUNTIFS('Raw Data'!I:I,"STAR HEALTH",'Raw Data'!E:E,"LUDHIANA",'Raw Data'!AK:AK,7)+COUNTIFS('Raw Data'!I:I,"STAR HEALTH",'Raw Data'!E:E,"LUDHIANA",'Raw Data'!AK:AK,8)</f>
        <v>7</v>
      </c>
      <c r="AW203" s="12">
        <f>COUNTIFS('Raw Data'!I:I,"STAR HEALTH",'Raw Data'!E:E,"LUDHIANA",'Raw Data'!AK:AK,9)+COUNTIFS('Raw Data'!I:I,"STAR HEALTH",'Raw Data'!E:E,"LUDHIANA",'Raw Data'!AK:AK,10)</f>
        <v>20</v>
      </c>
      <c r="AX203" s="12">
        <f t="shared" si="233"/>
        <v>31</v>
      </c>
      <c r="AY203" s="14">
        <f t="shared" si="234"/>
        <v>51.612903225806448</v>
      </c>
      <c r="AZ203" s="12">
        <f>COUNTIFS('Raw Data'!I:I,"STAR HEALTH",'Raw Data'!E:E,"MUMBAI",'Raw Data'!AK:AK,1)+COUNTIFS('Raw Data'!I:I,"STAR HEALTH",'Raw Data'!E:E,"MUMBAI",'Raw Data'!AK:AK,2)+COUNTIFS('Raw Data'!I:I,"STAR HEALTH",'Raw Data'!E:E,"MUMBAI",'Raw Data'!AK:AK,3)+COUNTIFS('Raw Data'!I:I,"STAR HEALTH",'Raw Data'!E:E,"MUMBAI",'Raw Data'!AK:AK,4)+COUNTIFS('Raw Data'!I:I,"STAR HEALTH",'Raw Data'!E:E,"MUMBAI",'Raw Data'!AK:AK,5)+COUNTIFS('Raw Data'!I:I,"STAR HEALTH",'Raw Data'!E:E,"MUMBAI",'Raw Data'!AK:AK,6)</f>
        <v>3</v>
      </c>
      <c r="BA203" s="12">
        <f>COUNTIFS('Raw Data'!I:I,"STAR HEALTH",'Raw Data'!E:E,"MUMBAI",'Raw Data'!AK:AK,7)+COUNTIFS('Raw Data'!I:I,"STAR HEALTH",'Raw Data'!E:E,"MUMBAI",'Raw Data'!AK:AK,8)</f>
        <v>6</v>
      </c>
      <c r="BB203" s="12">
        <f>COUNTIFS('Raw Data'!I:I,"STAR HEALTH",'Raw Data'!E:E,"MUMBAI",'Raw Data'!AK:AK,9)+COUNTIFS('Raw Data'!I:I,"STAR HEALTH",'Raw Data'!E:E,"MUMBAI",'Raw Data'!AK:AK,10)</f>
        <v>25</v>
      </c>
      <c r="BC203" s="12">
        <f t="shared" si="235"/>
        <v>34</v>
      </c>
      <c r="BD203" s="14">
        <f t="shared" si="236"/>
        <v>64.705882352941174</v>
      </c>
      <c r="BE203" s="12">
        <f>COUNTIFS('Raw Data'!I:I,"STAR HEALTH",'Raw Data'!E:E,"PUNE",'Raw Data'!AK:AK,1)+COUNTIFS('Raw Data'!I:I,"STAR HEALTH",'Raw Data'!E:E,"PUNE",'Raw Data'!AK:AK,2)+COUNTIFS('Raw Data'!I:I,"STAR HEALTH",'Raw Data'!E:E,"PUNE",'Raw Data'!AK:AK,3)+COUNTIFS('Raw Data'!I:I,"STAR HEALTH",'Raw Data'!E:E,"PUNE",'Raw Data'!AK:AK,4)+COUNTIFS('Raw Data'!I:I,"STAR HEALTH",'Raw Data'!E:E,"PUNE",'Raw Data'!AK:AK,5)+COUNTIFS('Raw Data'!I:I,"STAR HEALTH",'Raw Data'!E:E,"PUNE",'Raw Data'!AK:AK,6)</f>
        <v>3</v>
      </c>
      <c r="BF203" s="12">
        <f>COUNTIFS('Raw Data'!I:I,"STAR HEALTH",'Raw Data'!E:E,"PUNE",'Raw Data'!AK:AK,7)+COUNTIFS('Raw Data'!I:I,"STAR HEALTH",'Raw Data'!E:E,"PUNE",'Raw Data'!AK:AK,8)</f>
        <v>3</v>
      </c>
      <c r="BG203" s="12">
        <f>COUNTIFS('Raw Data'!I:I,"STAR HEALTH",'Raw Data'!E:E,"PUNE",'Raw Data'!AK:AK,9)+COUNTIFS('Raw Data'!I:I,"STAR HEALTH",'Raw Data'!E:E,"PUNE",'Raw Data'!AK:AK,10)</f>
        <v>26</v>
      </c>
      <c r="BH203" s="12">
        <f t="shared" si="237"/>
        <v>32</v>
      </c>
      <c r="BI203" s="14">
        <f t="shared" si="238"/>
        <v>71.875</v>
      </c>
    </row>
    <row r="207" spans="1:61" x14ac:dyDescent="0.35">
      <c r="A207" s="17" t="s">
        <v>250</v>
      </c>
      <c r="B207" s="12" t="s">
        <v>258</v>
      </c>
      <c r="C207" s="12" t="s">
        <v>259</v>
      </c>
      <c r="D207" s="12" t="s">
        <v>260</v>
      </c>
      <c r="E207" s="12" t="s">
        <v>261</v>
      </c>
      <c r="F207" s="12" t="s">
        <v>262</v>
      </c>
    </row>
    <row r="208" spans="1:61" x14ac:dyDescent="0.35">
      <c r="B208" s="13" t="s">
        <v>251</v>
      </c>
      <c r="C208" s="13" t="s">
        <v>252</v>
      </c>
      <c r="D208" s="13" t="s">
        <v>254</v>
      </c>
      <c r="E208" s="13" t="s">
        <v>253</v>
      </c>
      <c r="F208" s="13" t="s">
        <v>255</v>
      </c>
      <c r="G208" s="13"/>
      <c r="H208" s="13" t="s">
        <v>251</v>
      </c>
      <c r="I208" s="13" t="s">
        <v>252</v>
      </c>
      <c r="J208" s="13" t="s">
        <v>254</v>
      </c>
      <c r="K208" s="13" t="s">
        <v>253</v>
      </c>
      <c r="L208" s="13" t="s">
        <v>255</v>
      </c>
    </row>
    <row r="209" spans="1:15" x14ac:dyDescent="0.35">
      <c r="A209" s="13"/>
      <c r="B209" s="13"/>
    </row>
    <row r="210" spans="1:15" x14ac:dyDescent="0.35">
      <c r="A210" s="8" t="s">
        <v>206</v>
      </c>
      <c r="B210" s="12">
        <f>COUNTIFS('Raw Data'!I:I,"ADITYA BIRLA HEALTH",'Raw Data'!AU:AU,1)</f>
        <v>290</v>
      </c>
      <c r="C210" s="12">
        <f>COUNTIFS('Raw Data'!I:I,"ADITYA BIRLA HEALTH",'Raw Data'!AV:AV,1)</f>
        <v>163</v>
      </c>
      <c r="D210" s="12">
        <f>COUNTIFS('Raw Data'!I:I,"ADITYA BIRLA HEALTH",'Raw Data'!AW:AW,1)</f>
        <v>107</v>
      </c>
      <c r="E210" s="12">
        <f>COUNTIFS('Raw Data'!I:I,"ADITYA BIRLA HEALTH",'Raw Data'!AX:AX,1)</f>
        <v>95</v>
      </c>
      <c r="F210" s="12">
        <f>COUNTIFS('Raw Data'!I:I,"ADITYA BIRLA HEALTH",'Raw Data'!AY:AY,1)</f>
        <v>136</v>
      </c>
      <c r="H210" s="14">
        <f>B210/492*100</f>
        <v>58.943089430894311</v>
      </c>
      <c r="I210" s="14">
        <f t="shared" ref="I210:L210" si="239">C210/492*100</f>
        <v>33.130081300813011</v>
      </c>
      <c r="J210" s="14">
        <f t="shared" si="239"/>
        <v>21.747967479674795</v>
      </c>
      <c r="K210" s="14">
        <f t="shared" si="239"/>
        <v>19.308943089430894</v>
      </c>
      <c r="L210" s="14">
        <f t="shared" si="239"/>
        <v>27.64227642276423</v>
      </c>
    </row>
    <row r="211" spans="1:15" x14ac:dyDescent="0.35">
      <c r="A211" s="8" t="s">
        <v>203</v>
      </c>
      <c r="B211" s="12">
        <f>COUNTIFS('Raw Data'!I:I,"BAGIC",'Raw Data'!AU:AU,1)</f>
        <v>311</v>
      </c>
      <c r="C211" s="12">
        <f>COUNTIFS('Raw Data'!I:I,"BAGIC",'Raw Data'!AV:AV,1)</f>
        <v>234</v>
      </c>
      <c r="D211" s="12">
        <f>COUNTIFS('Raw Data'!I:I,"BAGIC",'Raw Data'!AW:AW,1)</f>
        <v>171</v>
      </c>
      <c r="E211" s="12">
        <f>COUNTIFS('Raw Data'!I:I,"BAGIC",'Raw Data'!AX:AX,1)</f>
        <v>121</v>
      </c>
      <c r="F211" s="12">
        <f>COUNTIFS('Raw Data'!I:I,"BAGIC",'Raw Data'!AY:AY,1)</f>
        <v>102</v>
      </c>
      <c r="H211" s="14">
        <f t="shared" ref="H211:H217" si="240">B211/492*100</f>
        <v>63.211382113821138</v>
      </c>
      <c r="I211" s="14">
        <f t="shared" ref="I211:I217" si="241">C211/492*100</f>
        <v>47.560975609756099</v>
      </c>
      <c r="J211" s="14">
        <f t="shared" ref="J211:J217" si="242">D211/492*100</f>
        <v>34.756097560975604</v>
      </c>
      <c r="K211" s="14">
        <f t="shared" ref="K211:K217" si="243">E211/492*100</f>
        <v>24.59349593495935</v>
      </c>
      <c r="L211" s="14">
        <f t="shared" ref="L211:L217" si="244">F211/492*100</f>
        <v>20.73170731707317</v>
      </c>
    </row>
    <row r="212" spans="1:15" x14ac:dyDescent="0.35">
      <c r="A212" s="8" t="s">
        <v>207</v>
      </c>
      <c r="B212" s="12">
        <f>COUNTIFS('Raw Data'!I:I,"CARE HEALTH",'Raw Data'!AU:AU,1)</f>
        <v>323</v>
      </c>
      <c r="C212" s="12">
        <f>COUNTIFS('Raw Data'!I:I,"CARE HEALTH",'Raw Data'!AV:AV,1)</f>
        <v>249</v>
      </c>
      <c r="D212" s="12">
        <f>COUNTIFS('Raw Data'!I:I,"CARE HEALTH",'Raw Data'!AW:AW,1)</f>
        <v>107</v>
      </c>
      <c r="E212" s="12">
        <f>COUNTIFS('Raw Data'!I:I,"CARE HEALTH",'Raw Data'!AX:AX,1)</f>
        <v>35</v>
      </c>
      <c r="F212" s="12">
        <f>COUNTIFS('Raw Data'!I:I,"CARE HEALTH",'Raw Data'!AY:AY,1)</f>
        <v>93</v>
      </c>
      <c r="H212" s="14">
        <f t="shared" si="240"/>
        <v>65.650406504065046</v>
      </c>
      <c r="I212" s="14">
        <f t="shared" si="241"/>
        <v>50.609756097560975</v>
      </c>
      <c r="J212" s="14">
        <f t="shared" si="242"/>
        <v>21.747967479674795</v>
      </c>
      <c r="K212" s="14">
        <f t="shared" si="243"/>
        <v>7.1138211382113816</v>
      </c>
      <c r="L212" s="14">
        <f t="shared" si="244"/>
        <v>18.902439024390244</v>
      </c>
    </row>
    <row r="213" spans="1:15" x14ac:dyDescent="0.35">
      <c r="A213" s="8" t="s">
        <v>201</v>
      </c>
      <c r="B213" s="12">
        <f>COUNTIFS('Raw Data'!I:I,"HDFC ERGO",'Raw Data'!AU:AU,1)</f>
        <v>318</v>
      </c>
      <c r="C213" s="12">
        <f>COUNTIFS('Raw Data'!I:I,"HDFC ERGO",'Raw Data'!AV:AV,1)</f>
        <v>189</v>
      </c>
      <c r="D213" s="12">
        <f>COUNTIFS('Raw Data'!I:I,"HDFC ERGO",'Raw Data'!AW:AW,1)</f>
        <v>149</v>
      </c>
      <c r="E213" s="12">
        <f>COUNTIFS('Raw Data'!I:I,"HDFC ERGO",'Raw Data'!AX:AX,1)</f>
        <v>94</v>
      </c>
      <c r="F213" s="12">
        <f>COUNTIFS('Raw Data'!I:I,"HDFC ERGO",'Raw Data'!AY:AY,1)</f>
        <v>69</v>
      </c>
      <c r="H213" s="14">
        <f t="shared" si="240"/>
        <v>64.634146341463421</v>
      </c>
      <c r="I213" s="14">
        <f t="shared" si="241"/>
        <v>38.414634146341463</v>
      </c>
      <c r="J213" s="14">
        <f t="shared" si="242"/>
        <v>30.284552845528456</v>
      </c>
      <c r="K213" s="14">
        <f t="shared" si="243"/>
        <v>19.105691056910569</v>
      </c>
      <c r="L213" s="14">
        <f t="shared" si="244"/>
        <v>14.02439024390244</v>
      </c>
    </row>
    <row r="214" spans="1:15" x14ac:dyDescent="0.35">
      <c r="A214" s="8" t="s">
        <v>197</v>
      </c>
      <c r="B214" s="12">
        <f>COUNTIFS('Raw Data'!I:I,"ICICI LOMBARD",'Raw Data'!AU:AU,1)</f>
        <v>273</v>
      </c>
      <c r="C214" s="12">
        <f>COUNTIFS('Raw Data'!I:I,"ICICI LOMBARD",'Raw Data'!AV:AV,1)</f>
        <v>291</v>
      </c>
      <c r="D214" s="12">
        <f>COUNTIFS('Raw Data'!I:I,"ICICI LOMBARD",'Raw Data'!AW:AW,1)</f>
        <v>202</v>
      </c>
      <c r="E214" s="12">
        <f>COUNTIFS('Raw Data'!I:I,"ICICI LOMBARD",'Raw Data'!AX:AX,1)</f>
        <v>102</v>
      </c>
      <c r="F214" s="12">
        <f>COUNTIFS('Raw Data'!I:I,"ICICI LOMBARD",'Raw Data'!AY:AY,1)</f>
        <v>127</v>
      </c>
      <c r="H214" s="14">
        <f t="shared" si="240"/>
        <v>55.487804878048784</v>
      </c>
      <c r="I214" s="14">
        <f t="shared" si="241"/>
        <v>59.146341463414629</v>
      </c>
      <c r="J214" s="14">
        <f t="shared" si="242"/>
        <v>41.056910569105689</v>
      </c>
      <c r="K214" s="14">
        <f t="shared" si="243"/>
        <v>20.73170731707317</v>
      </c>
      <c r="L214" s="14">
        <f t="shared" si="244"/>
        <v>25.8130081300813</v>
      </c>
    </row>
    <row r="215" spans="1:15" x14ac:dyDescent="0.35">
      <c r="A215" s="8" t="s">
        <v>199</v>
      </c>
      <c r="B215" s="12">
        <f>COUNTIFS('Raw Data'!I:I,"NEW INDIA ASSURANCE",'Raw Data'!AU:AU,1)</f>
        <v>286</v>
      </c>
      <c r="C215" s="12">
        <f>COUNTIFS('Raw Data'!I:I,"NEW INDIA ASSURANCE",'Raw Data'!AV:AV,1)</f>
        <v>144</v>
      </c>
      <c r="D215" s="12">
        <f>COUNTIFS('Raw Data'!I:I,"NEW INDIA ASSURANCE",'Raw Data'!AW:AW,1)</f>
        <v>90</v>
      </c>
      <c r="E215" s="12">
        <f>COUNTIFS('Raw Data'!I:I,"NEW INDIA ASSURANCE",'Raw Data'!AX:AX,1)</f>
        <v>75</v>
      </c>
      <c r="F215" s="12">
        <f>COUNTIFS('Raw Data'!I:I,"NEW INDIA ASSURANCE",'Raw Data'!AY:AY,1)</f>
        <v>70</v>
      </c>
      <c r="H215" s="14">
        <f t="shared" si="240"/>
        <v>58.130081300813011</v>
      </c>
      <c r="I215" s="14">
        <f t="shared" si="241"/>
        <v>29.268292682926827</v>
      </c>
      <c r="J215" s="14">
        <f t="shared" si="242"/>
        <v>18.292682926829269</v>
      </c>
      <c r="K215" s="14">
        <f t="shared" si="243"/>
        <v>15.24390243902439</v>
      </c>
      <c r="L215" s="14">
        <f t="shared" si="244"/>
        <v>14.227642276422763</v>
      </c>
    </row>
    <row r="216" spans="1:15" x14ac:dyDescent="0.35">
      <c r="A216" s="8" t="s">
        <v>209</v>
      </c>
      <c r="B216" s="12">
        <f>COUNTIFS('Raw Data'!I:I,"NIVA BUPA",'Raw Data'!AU:AU,1)</f>
        <v>308</v>
      </c>
      <c r="C216" s="12">
        <f>COUNTIFS('Raw Data'!I:I,"NIVA BUPA",'Raw Data'!AV:AV,1)</f>
        <v>137</v>
      </c>
      <c r="D216" s="12">
        <f>COUNTIFS('Raw Data'!I:I,"NIVA BUPA",'Raw Data'!AW:AW,1)</f>
        <v>81</v>
      </c>
      <c r="E216" s="12">
        <f>COUNTIFS('Raw Data'!I:I,"NIVA BUPA",'Raw Data'!AX:AX,1)</f>
        <v>106</v>
      </c>
      <c r="F216" s="12">
        <f>COUNTIFS('Raw Data'!I:I,"NIVA BUPA",'Raw Data'!AY:AY,1)</f>
        <v>177</v>
      </c>
      <c r="H216" s="14">
        <f t="shared" si="240"/>
        <v>62.601626016260155</v>
      </c>
      <c r="I216" s="14">
        <f t="shared" si="241"/>
        <v>27.845528455284551</v>
      </c>
      <c r="J216" s="14">
        <f t="shared" si="242"/>
        <v>16.463414634146343</v>
      </c>
      <c r="K216" s="14">
        <f t="shared" si="243"/>
        <v>21.544715447154474</v>
      </c>
      <c r="L216" s="14">
        <f t="shared" si="244"/>
        <v>35.975609756097562</v>
      </c>
    </row>
    <row r="217" spans="1:15" x14ac:dyDescent="0.35">
      <c r="A217" s="8" t="s">
        <v>205</v>
      </c>
      <c r="B217" s="12">
        <f>COUNTIFS('Raw Data'!I:I,"STAR HEALTH",'Raw Data'!AU:AU,1)</f>
        <v>352</v>
      </c>
      <c r="C217" s="12">
        <f>COUNTIFS('Raw Data'!I:I,"STAR HEALTH",'Raw Data'!AV:AV,1)</f>
        <v>240</v>
      </c>
      <c r="D217" s="12">
        <f>COUNTIFS('Raw Data'!I:I,"STAR HEALTH",'Raw Data'!AW:AW,1)</f>
        <v>186</v>
      </c>
      <c r="E217" s="12">
        <f>COUNTIFS('Raw Data'!I:I,"STAR HEALTH",'Raw Data'!AX:AX,1)</f>
        <v>84</v>
      </c>
      <c r="F217" s="12">
        <f>COUNTIFS('Raw Data'!I:I,"STAR HEALTH",'Raw Data'!AY:AY,1)</f>
        <v>152</v>
      </c>
      <c r="H217" s="14">
        <f t="shared" si="240"/>
        <v>71.544715447154474</v>
      </c>
      <c r="I217" s="14">
        <f t="shared" si="241"/>
        <v>48.780487804878049</v>
      </c>
      <c r="J217" s="14">
        <f t="shared" si="242"/>
        <v>37.804878048780488</v>
      </c>
      <c r="K217" s="14">
        <f t="shared" si="243"/>
        <v>17.073170731707318</v>
      </c>
      <c r="L217" s="14">
        <f t="shared" si="244"/>
        <v>30.894308943089431</v>
      </c>
    </row>
    <row r="218" spans="1:15" x14ac:dyDescent="0.35">
      <c r="A218" s="13" t="s">
        <v>256</v>
      </c>
      <c r="B218" s="12">
        <f>SUM(B210:B217)</f>
        <v>2461</v>
      </c>
      <c r="C218" s="12">
        <f t="shared" ref="C218:F218" si="245">SUM(C210:C217)</f>
        <v>1647</v>
      </c>
      <c r="D218" s="12">
        <f t="shared" si="245"/>
        <v>1093</v>
      </c>
      <c r="E218" s="12">
        <f t="shared" si="245"/>
        <v>712</v>
      </c>
      <c r="F218" s="12">
        <f t="shared" si="245"/>
        <v>926</v>
      </c>
      <c r="H218" s="14"/>
      <c r="I218" s="14"/>
      <c r="J218" s="14"/>
      <c r="K218" s="14"/>
      <c r="L218" s="14"/>
    </row>
    <row r="219" spans="1:15" x14ac:dyDescent="0.35">
      <c r="A219" s="13" t="s">
        <v>257</v>
      </c>
      <c r="B219" s="12">
        <f>(B218/3936)*100</f>
        <v>62.525406504065039</v>
      </c>
      <c r="C219" s="12">
        <f t="shared" ref="C219:F219" si="246">(C218/3936)*100</f>
        <v>41.844512195121951</v>
      </c>
      <c r="D219" s="12">
        <f t="shared" si="246"/>
        <v>27.769308943089431</v>
      </c>
      <c r="E219" s="12">
        <f t="shared" si="246"/>
        <v>18.089430894308943</v>
      </c>
      <c r="F219" s="12">
        <f t="shared" si="246"/>
        <v>23.526422764227643</v>
      </c>
      <c r="H219" s="14">
        <f>AVERAGE(H210:H217)</f>
        <v>62.525406504065039</v>
      </c>
      <c r="I219" s="14">
        <f t="shared" ref="I219:L219" si="247">AVERAGE(I210:I217)</f>
        <v>41.844512195121951</v>
      </c>
      <c r="J219" s="14">
        <f t="shared" si="247"/>
        <v>27.769308943089431</v>
      </c>
      <c r="K219" s="14">
        <f t="shared" si="247"/>
        <v>18.089430894308943</v>
      </c>
      <c r="L219" s="14">
        <f t="shared" si="247"/>
        <v>23.526422764227643</v>
      </c>
    </row>
    <row r="223" spans="1:15" x14ac:dyDescent="0.35">
      <c r="A223" s="17" t="s">
        <v>266</v>
      </c>
      <c r="B223" s="25" t="s">
        <v>267</v>
      </c>
      <c r="C223" s="25"/>
    </row>
    <row r="224" spans="1:15" x14ac:dyDescent="0.35">
      <c r="A224" s="8"/>
      <c r="B224" s="12" t="s">
        <v>228</v>
      </c>
      <c r="C224" s="12" t="s">
        <v>275</v>
      </c>
      <c r="D224" s="12" t="s">
        <v>272</v>
      </c>
      <c r="E224" s="12" t="s">
        <v>264</v>
      </c>
      <c r="F224" s="12" t="s">
        <v>265</v>
      </c>
      <c r="G224" s="12" t="s">
        <v>263</v>
      </c>
      <c r="I224" s="12" t="s">
        <v>272</v>
      </c>
      <c r="J224" s="12" t="s">
        <v>264</v>
      </c>
      <c r="K224" s="12" t="s">
        <v>265</v>
      </c>
      <c r="L224" s="12" t="s">
        <v>263</v>
      </c>
      <c r="N224" s="12" t="s">
        <v>273</v>
      </c>
      <c r="O224" s="12" t="s">
        <v>274</v>
      </c>
    </row>
    <row r="225" spans="1:18" x14ac:dyDescent="0.35">
      <c r="A225" s="8"/>
    </row>
    <row r="226" spans="1:18" x14ac:dyDescent="0.35">
      <c r="A226" s="8" t="s">
        <v>138</v>
      </c>
      <c r="B226" s="12" t="s">
        <v>268</v>
      </c>
      <c r="C226" s="12">
        <v>1</v>
      </c>
      <c r="D226" s="12">
        <f>COUNTIF('Raw Data'!AQ:AQ,1)</f>
        <v>1321</v>
      </c>
      <c r="E226" s="12">
        <f>COUNTIF('Raw Data'!AR:AR,1)</f>
        <v>909</v>
      </c>
      <c r="F226" s="12">
        <f>COUNTIF('Raw Data'!AS:AS,1)</f>
        <v>489</v>
      </c>
      <c r="G226" s="12">
        <f>COUNTIF('Raw Data'!AT:AT,1)</f>
        <v>528</v>
      </c>
      <c r="I226" s="14">
        <f>D226/3247*100</f>
        <v>40.683708038189096</v>
      </c>
      <c r="J226" s="14">
        <f t="shared" ref="J226:L229" si="248">E226/3247*100</f>
        <v>27.995072374499536</v>
      </c>
      <c r="K226" s="14">
        <f t="shared" si="248"/>
        <v>15.060055435786882</v>
      </c>
      <c r="L226" s="14">
        <f t="shared" si="248"/>
        <v>16.261164151524486</v>
      </c>
      <c r="N226" s="14">
        <f>SUM(I226:K226)</f>
        <v>83.738835848475517</v>
      </c>
      <c r="O226" s="14">
        <f>SUM(I226:L226)</f>
        <v>100</v>
      </c>
    </row>
    <row r="227" spans="1:18" x14ac:dyDescent="0.35">
      <c r="A227" s="8" t="s">
        <v>139</v>
      </c>
      <c r="B227" s="12" t="s">
        <v>269</v>
      </c>
      <c r="C227" s="12">
        <v>2</v>
      </c>
      <c r="D227" s="12">
        <f>COUNTIF('Raw Data'!AQ:AQ,2)</f>
        <v>963</v>
      </c>
      <c r="E227" s="12">
        <f>COUNTIF('Raw Data'!AR:AR,2)</f>
        <v>575</v>
      </c>
      <c r="F227" s="12">
        <f>COUNTIF('Raw Data'!AS:AS,2)</f>
        <v>1014</v>
      </c>
      <c r="G227" s="12">
        <f>COUNTIF('Raw Data'!AT:AT,2)</f>
        <v>695</v>
      </c>
      <c r="I227" s="14">
        <f t="shared" ref="I227:I229" si="249">D227/3247*100</f>
        <v>29.658145980905452</v>
      </c>
      <c r="J227" s="14">
        <f t="shared" si="248"/>
        <v>17.708654142285184</v>
      </c>
      <c r="K227" s="14">
        <f t="shared" si="248"/>
        <v>31.228826609177702</v>
      </c>
      <c r="L227" s="14">
        <f t="shared" si="248"/>
        <v>21.404373267631659</v>
      </c>
      <c r="N227" s="14">
        <f t="shared" ref="N227:N229" si="250">SUM(I227:K227)</f>
        <v>78.595626732368345</v>
      </c>
      <c r="O227" s="14">
        <f t="shared" ref="O227:O229" si="251">SUM(I227:L227)</f>
        <v>100</v>
      </c>
    </row>
    <row r="228" spans="1:18" x14ac:dyDescent="0.35">
      <c r="A228" s="8" t="s">
        <v>140</v>
      </c>
      <c r="B228" s="12" t="s">
        <v>270</v>
      </c>
      <c r="C228" s="12">
        <v>3</v>
      </c>
      <c r="D228" s="12">
        <f>COUNTIF('Raw Data'!AQ:AQ,3)</f>
        <v>434</v>
      </c>
      <c r="E228" s="12">
        <f>COUNTIF('Raw Data'!AR:AR,3)</f>
        <v>847</v>
      </c>
      <c r="F228" s="12">
        <f>COUNTIF('Raw Data'!AS:AS,3)</f>
        <v>1096</v>
      </c>
      <c r="G228" s="12">
        <f>COUNTIF('Raw Data'!AT:AT,3)</f>
        <v>870</v>
      </c>
      <c r="I228" s="14">
        <f t="shared" si="249"/>
        <v>13.366184170003079</v>
      </c>
      <c r="J228" s="14">
        <f t="shared" si="248"/>
        <v>26.085617493070529</v>
      </c>
      <c r="K228" s="14">
        <f t="shared" si="248"/>
        <v>33.754234678164458</v>
      </c>
      <c r="L228" s="14">
        <f t="shared" si="248"/>
        <v>26.793963658761932</v>
      </c>
      <c r="N228" s="14">
        <f t="shared" si="250"/>
        <v>73.206036341238075</v>
      </c>
      <c r="O228" s="14">
        <f t="shared" si="251"/>
        <v>100</v>
      </c>
    </row>
    <row r="229" spans="1:18" x14ac:dyDescent="0.35">
      <c r="A229" s="8" t="s">
        <v>141</v>
      </c>
      <c r="B229" s="12" t="s">
        <v>271</v>
      </c>
      <c r="C229" s="12">
        <v>4</v>
      </c>
      <c r="D229" s="12">
        <f>COUNTIF('Raw Data'!AQ:AQ,4)</f>
        <v>529</v>
      </c>
      <c r="E229" s="12">
        <f>COUNTIF('Raw Data'!AR:AR,4)</f>
        <v>916</v>
      </c>
      <c r="F229" s="12">
        <f>COUNTIF('Raw Data'!AS:AS,4)</f>
        <v>648</v>
      </c>
      <c r="G229" s="12">
        <f>COUNTIF('Raw Data'!AT:AT,4)</f>
        <v>1154</v>
      </c>
      <c r="I229" s="14">
        <f t="shared" si="249"/>
        <v>16.291961810902372</v>
      </c>
      <c r="J229" s="14">
        <f t="shared" si="248"/>
        <v>28.210655990144751</v>
      </c>
      <c r="K229" s="14">
        <f t="shared" si="248"/>
        <v>19.956883276870958</v>
      </c>
      <c r="L229" s="14">
        <f t="shared" si="248"/>
        <v>35.540498922081923</v>
      </c>
      <c r="N229" s="14">
        <f t="shared" si="250"/>
        <v>64.459501077918077</v>
      </c>
      <c r="O229" s="14">
        <f t="shared" si="251"/>
        <v>100</v>
      </c>
    </row>
    <row r="230" spans="1:18" x14ac:dyDescent="0.35">
      <c r="A230" s="8"/>
    </row>
    <row r="234" spans="1:18" x14ac:dyDescent="0.35">
      <c r="A234" s="17" t="s">
        <v>277</v>
      </c>
      <c r="B234" s="25" t="s">
        <v>276</v>
      </c>
      <c r="C234" s="25"/>
      <c r="F234" s="12" t="s">
        <v>279</v>
      </c>
    </row>
    <row r="237" spans="1:18" x14ac:dyDescent="0.35">
      <c r="A237" s="22" t="s">
        <v>278</v>
      </c>
    </row>
    <row r="240" spans="1:18" x14ac:dyDescent="0.35">
      <c r="A240" s="13"/>
      <c r="B240" s="13">
        <v>1</v>
      </c>
      <c r="C240" s="13">
        <v>2</v>
      </c>
      <c r="D240" s="13">
        <v>3</v>
      </c>
      <c r="E240" s="13">
        <v>4</v>
      </c>
      <c r="F240" s="13">
        <v>5</v>
      </c>
      <c r="G240" s="13">
        <v>6</v>
      </c>
      <c r="H240" s="13">
        <v>7</v>
      </c>
      <c r="I240" s="13">
        <v>8</v>
      </c>
      <c r="J240" s="13">
        <v>9</v>
      </c>
      <c r="K240" s="13">
        <v>10</v>
      </c>
      <c r="L240" s="12" t="s">
        <v>210</v>
      </c>
      <c r="M240" s="12" t="s">
        <v>211</v>
      </c>
      <c r="N240" s="21" t="s">
        <v>212</v>
      </c>
      <c r="O240" s="12" t="s">
        <v>213</v>
      </c>
      <c r="P240" s="12"/>
      <c r="R240" s="19"/>
    </row>
    <row r="241" spans="1:18" x14ac:dyDescent="0.35">
      <c r="A241" s="8" t="s">
        <v>206</v>
      </c>
      <c r="B241" s="12">
        <f>COUNTIFS('Raw Data'!I:I,"ADITYA BIRLA HEALTH",'Raw Data'!AL:AL,1)</f>
        <v>0</v>
      </c>
      <c r="C241" s="12">
        <f>COUNTIFS('Raw Data'!I:I,"ADITYA BIRLA HEALTH",'Raw Data'!AL:AL,2)</f>
        <v>2</v>
      </c>
      <c r="D241" s="12">
        <f>COUNTIFS('Raw Data'!I:I,"ADITYA BIRLA HEALTH",'Raw Data'!AL:AL,3)</f>
        <v>4</v>
      </c>
      <c r="E241" s="12">
        <f>COUNTIFS('Raw Data'!I:I,"ADITYA BIRLA HEALTH",'Raw Data'!AL:AL,4)</f>
        <v>11</v>
      </c>
      <c r="F241" s="12">
        <f>COUNTIFS('Raw Data'!I:I,"ADITYA BIRLA HEALTH",'Raw Data'!AL:AL,5)</f>
        <v>13</v>
      </c>
      <c r="G241" s="12">
        <f>COUNTIFS('Raw Data'!I:I,"ADITYA BIRLA HEALTH",'Raw Data'!AL:AL,6)</f>
        <v>20</v>
      </c>
      <c r="H241" s="12">
        <f>COUNTIFS('Raw Data'!I:I,"ADITYA BIRLA HEALTH",'Raw Data'!AL:AL,7)</f>
        <v>62</v>
      </c>
      <c r="I241" s="12">
        <f>COUNTIFS('Raw Data'!I:I,"ADITYA BIRLA HEALTH",'Raw Data'!AL:AL,8)</f>
        <v>62</v>
      </c>
      <c r="J241" s="12">
        <f>COUNTIFS('Raw Data'!I:I,"ADITYA BIRLA HEALTH",'Raw Data'!AL:AL,9)</f>
        <v>102</v>
      </c>
      <c r="K241" s="12">
        <f>COUNTIFS('Raw Data'!I:I,"ADITYA BIRLA HEALTH",'Raw Data'!AL:AL,10)</f>
        <v>125</v>
      </c>
      <c r="L241" s="14">
        <f>SUM(B241:G241)/P241*100</f>
        <v>12.468827930174564</v>
      </c>
      <c r="M241" s="14">
        <f>SUM(H241:I241)/P241*100</f>
        <v>30.922693266832919</v>
      </c>
      <c r="N241" s="20">
        <f>SUM(J241:K241)/P241*100</f>
        <v>56.608478802992522</v>
      </c>
      <c r="O241" s="15">
        <f>N241-L241</f>
        <v>44.13965087281796</v>
      </c>
      <c r="P241" s="12">
        <f>SUM(B241:K241)</f>
        <v>401</v>
      </c>
      <c r="Q241" s="14">
        <f>SUM(L241:N241)</f>
        <v>100</v>
      </c>
      <c r="R241" s="19"/>
    </row>
    <row r="242" spans="1:18" x14ac:dyDescent="0.35">
      <c r="A242" s="8" t="s">
        <v>203</v>
      </c>
      <c r="B242" s="12">
        <f>COUNTIFS('Raw Data'!I:I,"BAGIC",'Raw Data'!AL:AL,1)</f>
        <v>0</v>
      </c>
      <c r="C242" s="12">
        <f>COUNTIFS('Raw Data'!I:I,"BAGIC",'Raw Data'!AL:AL,2)</f>
        <v>1</v>
      </c>
      <c r="D242" s="12">
        <f>COUNTIFS('Raw Data'!I:I,"BAGIC",'Raw Data'!AL:AL,3)</f>
        <v>2</v>
      </c>
      <c r="E242" s="12">
        <f>COUNTIFS('Raw Data'!I:I,"BAGIC",'Raw Data'!AL:AL,4)</f>
        <v>8</v>
      </c>
      <c r="F242" s="12">
        <f>COUNTIFS('Raw Data'!I:I,"BAGIC",'Raw Data'!AL:AL,5)</f>
        <v>9</v>
      </c>
      <c r="G242" s="12">
        <f>COUNTIFS('Raw Data'!I:I,"BAGIC",'Raw Data'!AL:AL,6)</f>
        <v>5</v>
      </c>
      <c r="H242" s="12">
        <f>COUNTIFS('Raw Data'!I:I,"BAGIC",'Raw Data'!AL:AL,7)</f>
        <v>49</v>
      </c>
      <c r="I242" s="12">
        <f>COUNTIFS('Raw Data'!I:I,"BAGIC",'Raw Data'!AL:AL,8)</f>
        <v>53</v>
      </c>
      <c r="J242" s="12">
        <f>COUNTIFS('Raw Data'!I:I,"BAGIC",'Raw Data'!AL:AL,9)</f>
        <v>125</v>
      </c>
      <c r="K242" s="12">
        <f>COUNTIFS('Raw Data'!I:I,"BAGIC",'Raw Data'!AL:AL,10)</f>
        <v>153</v>
      </c>
      <c r="L242" s="14">
        <f t="shared" ref="L242:L248" si="252">SUM(B242:G242)/P242*100</f>
        <v>6.1728395061728394</v>
      </c>
      <c r="M242" s="14">
        <f t="shared" ref="M242:M248" si="253">SUM(H242:I242)/P242*100</f>
        <v>25.185185185185183</v>
      </c>
      <c r="N242" s="20">
        <f t="shared" ref="N242:N248" si="254">SUM(J242:K242)/P242*100</f>
        <v>68.641975308641975</v>
      </c>
      <c r="O242" s="15">
        <f t="shared" ref="O242:O248" si="255">N242-L242</f>
        <v>62.469135802469133</v>
      </c>
      <c r="P242" s="12">
        <f t="shared" ref="P242:P248" si="256">SUM(B242:K242)</f>
        <v>405</v>
      </c>
      <c r="Q242" s="14">
        <f t="shared" ref="Q242:Q248" si="257">SUM(L242:N242)</f>
        <v>100</v>
      </c>
      <c r="R242" s="19"/>
    </row>
    <row r="243" spans="1:18" x14ac:dyDescent="0.35">
      <c r="A243" s="8" t="s">
        <v>207</v>
      </c>
      <c r="B243" s="12">
        <f>COUNTIFS('Raw Data'!I:I,"CARE HEALTH",'Raw Data'!AL:AL,1)</f>
        <v>0</v>
      </c>
      <c r="C243" s="12">
        <f>COUNTIFS('Raw Data'!I:I,"CARE HEALTH",'Raw Data'!AL:AL,2)</f>
        <v>3</v>
      </c>
      <c r="D243" s="12">
        <f>COUNTIFS('Raw Data'!I:I,"CARE HEALTH",'Raw Data'!AL:AL,3)</f>
        <v>15</v>
      </c>
      <c r="E243" s="12">
        <f>COUNTIFS('Raw Data'!I:I,"CARE HEALTH",'Raw Data'!AL:AL,4)</f>
        <v>11</v>
      </c>
      <c r="F243" s="12">
        <f>COUNTIFS('Raw Data'!I:I,"CARE HEALTH",'Raw Data'!AL:AL,5)</f>
        <v>11</v>
      </c>
      <c r="G243" s="12">
        <f>COUNTIFS('Raw Data'!I:I,"CARE HEALTH",'Raw Data'!AL:AL,6)</f>
        <v>10</v>
      </c>
      <c r="H243" s="12">
        <f>COUNTIFS('Raw Data'!I:I,"CARE HEALTH",'Raw Data'!AL:AL,7)</f>
        <v>57</v>
      </c>
      <c r="I243" s="12">
        <f>COUNTIFS('Raw Data'!I:I,"CARE HEALTH",'Raw Data'!AL:AL,8)</f>
        <v>56</v>
      </c>
      <c r="J243" s="12">
        <f>COUNTIFS('Raw Data'!I:I,"CARE HEALTH",'Raw Data'!AL:AL,9)</f>
        <v>110</v>
      </c>
      <c r="K243" s="12">
        <f>COUNTIFS('Raw Data'!I:I,"CARE HEALTH",'Raw Data'!AL:AL,10)</f>
        <v>139</v>
      </c>
      <c r="L243" s="14">
        <f t="shared" si="252"/>
        <v>12.135922330097088</v>
      </c>
      <c r="M243" s="14">
        <f t="shared" si="253"/>
        <v>27.427184466019416</v>
      </c>
      <c r="N243" s="20">
        <f t="shared" si="254"/>
        <v>60.436893203883493</v>
      </c>
      <c r="O243" s="15">
        <f t="shared" si="255"/>
        <v>48.300970873786405</v>
      </c>
      <c r="P243" s="12">
        <f t="shared" si="256"/>
        <v>412</v>
      </c>
      <c r="Q243" s="14">
        <f t="shared" si="257"/>
        <v>100</v>
      </c>
      <c r="R243" s="19"/>
    </row>
    <row r="244" spans="1:18" x14ac:dyDescent="0.35">
      <c r="A244" s="8" t="s">
        <v>201</v>
      </c>
      <c r="B244" s="12">
        <f>COUNTIFS('Raw Data'!I:I,"HDFC ERGO",'Raw Data'!AL:AL,1)</f>
        <v>0</v>
      </c>
      <c r="C244" s="12">
        <f>COUNTIFS('Raw Data'!I:I,"HDFC ERGO",'Raw Data'!AL:AL,2)</f>
        <v>1</v>
      </c>
      <c r="D244" s="12">
        <f>COUNTIFS('Raw Data'!I:I,"HDFC ERGO",'Raw Data'!AL:AL,3)</f>
        <v>10</v>
      </c>
      <c r="E244" s="12">
        <f>COUNTIFS('Raw Data'!I:I,"HDFC ERGO",'Raw Data'!AL:AL,4)</f>
        <v>12</v>
      </c>
      <c r="F244" s="12">
        <f>COUNTIFS('Raw Data'!I:I,"HDFC ERGO",'Raw Data'!AL:AL,5)</f>
        <v>18</v>
      </c>
      <c r="G244" s="12">
        <f>COUNTIFS('Raw Data'!I:I,"HDFC ERGO",'Raw Data'!AL:AL,6)</f>
        <v>9</v>
      </c>
      <c r="H244" s="12">
        <f>COUNTIFS('Raw Data'!I:I,"HDFC ERGO",'Raw Data'!AL:AL,7)</f>
        <v>62</v>
      </c>
      <c r="I244" s="12">
        <f>COUNTIFS('Raw Data'!I:I,"HDFC ERGO",'Raw Data'!AL:AL,8)</f>
        <v>62</v>
      </c>
      <c r="J244" s="12">
        <f>COUNTIFS('Raw Data'!I:I,"HDFC ERGO",'Raw Data'!AL:AL,9)</f>
        <v>113</v>
      </c>
      <c r="K244" s="12">
        <f>COUNTIFS('Raw Data'!I:I,"HDFC ERGO",'Raw Data'!AL:AL,10)</f>
        <v>125</v>
      </c>
      <c r="L244" s="14">
        <f t="shared" si="252"/>
        <v>12.135922330097088</v>
      </c>
      <c r="M244" s="14">
        <f t="shared" si="253"/>
        <v>30.097087378640776</v>
      </c>
      <c r="N244" s="20">
        <f t="shared" si="254"/>
        <v>57.766990291262132</v>
      </c>
      <c r="O244" s="15">
        <f t="shared" si="255"/>
        <v>45.631067961165044</v>
      </c>
      <c r="P244" s="12">
        <f t="shared" si="256"/>
        <v>412</v>
      </c>
      <c r="Q244" s="14">
        <f t="shared" si="257"/>
        <v>100</v>
      </c>
      <c r="R244" s="19"/>
    </row>
    <row r="245" spans="1:18" x14ac:dyDescent="0.35">
      <c r="A245" s="8" t="s">
        <v>197</v>
      </c>
      <c r="B245" s="12">
        <f>COUNTIFS('Raw Data'!I:I,"ICICI LOMBARD",'Raw Data'!AL:AL,1)</f>
        <v>0</v>
      </c>
      <c r="C245" s="12">
        <f>COUNTIFS('Raw Data'!I:I,"ICICI LOMBARD",'Raw Data'!AL:AL,2)</f>
        <v>4</v>
      </c>
      <c r="D245" s="12">
        <f>COUNTIFS('Raw Data'!I:I,"ICICI LOMBARD",'Raw Data'!AL:AL,3)</f>
        <v>5</v>
      </c>
      <c r="E245" s="12">
        <f>COUNTIFS('Raw Data'!I:I,"ICICI LOMBARD",'Raw Data'!AL:AL,4)</f>
        <v>8</v>
      </c>
      <c r="F245" s="12">
        <f>COUNTIFS('Raw Data'!I:I,"ICICI LOMBARD",'Raw Data'!AL:AL,5)</f>
        <v>15</v>
      </c>
      <c r="G245" s="12">
        <f>COUNTIFS('Raw Data'!I:I,"ICICI LOMBARD",'Raw Data'!AL:AL,6)</f>
        <v>8</v>
      </c>
      <c r="H245" s="12">
        <f>COUNTIFS('Raw Data'!I:I,"ICICI LOMBARD",'Raw Data'!AL:AL,7)</f>
        <v>49</v>
      </c>
      <c r="I245" s="12">
        <f>COUNTIFS('Raw Data'!I:I,"ICICI LOMBARD",'Raw Data'!AL:AL,8)</f>
        <v>66</v>
      </c>
      <c r="J245" s="12">
        <f>COUNTIFS('Raw Data'!I:I,"ICICI LOMBARD",'Raw Data'!AL:AL,9)</f>
        <v>117</v>
      </c>
      <c r="K245" s="12">
        <f>COUNTIFS('Raw Data'!I:I,"ICICI LOMBARD",'Raw Data'!AL:AL,10)</f>
        <v>139</v>
      </c>
      <c r="L245" s="14">
        <f t="shared" si="252"/>
        <v>9.7323600973236015</v>
      </c>
      <c r="M245" s="14">
        <f t="shared" si="253"/>
        <v>27.980535279805352</v>
      </c>
      <c r="N245" s="20">
        <f t="shared" si="254"/>
        <v>62.287104622871048</v>
      </c>
      <c r="O245" s="15">
        <f t="shared" si="255"/>
        <v>52.554744525547449</v>
      </c>
      <c r="P245" s="12">
        <f t="shared" si="256"/>
        <v>411</v>
      </c>
      <c r="Q245" s="14">
        <f t="shared" si="257"/>
        <v>100</v>
      </c>
      <c r="R245" s="19"/>
    </row>
    <row r="246" spans="1:18" x14ac:dyDescent="0.35">
      <c r="A246" s="8" t="s">
        <v>199</v>
      </c>
      <c r="B246" s="12">
        <f>COUNTIFS('Raw Data'!I:I,"NEW INDIA ASSURANCE",'Raw Data'!AL:AL,1)</f>
        <v>0</v>
      </c>
      <c r="C246" s="12">
        <f>COUNTIFS('Raw Data'!I:I,"NEW INDIA ASSURANCE",'Raw Data'!AL:AL,2)</f>
        <v>3</v>
      </c>
      <c r="D246" s="12">
        <f>COUNTIFS('Raw Data'!I:I,"NEW INDIA ASSURANCE",'Raw Data'!AL:AL,3)</f>
        <v>7</v>
      </c>
      <c r="E246" s="12">
        <f>COUNTIFS('Raw Data'!I:I,"NEW INDIA ASSURANCE",'Raw Data'!AL:AL,4)</f>
        <v>16</v>
      </c>
      <c r="F246" s="12">
        <f>COUNTIFS('Raw Data'!I:I,"NEW INDIA ASSURANCE",'Raw Data'!AL:AL,5)</f>
        <v>13</v>
      </c>
      <c r="G246" s="12">
        <f>COUNTIFS('Raw Data'!I:I,"NEW INDIA ASSURANCE",'Raw Data'!AL:AL,6)</f>
        <v>12</v>
      </c>
      <c r="H246" s="12">
        <f>COUNTIFS('Raw Data'!I:I,"NEW INDIA ASSURANCE",'Raw Data'!AL:AL,7)</f>
        <v>46</v>
      </c>
      <c r="I246" s="12">
        <f>COUNTIFS('Raw Data'!I:I,"NEW INDIA ASSURANCE",'Raw Data'!AL:AL,8)</f>
        <v>50</v>
      </c>
      <c r="J246" s="12">
        <f>COUNTIFS('Raw Data'!I:I,"NEW INDIA ASSURANCE",'Raw Data'!AL:AL,9)</f>
        <v>121</v>
      </c>
      <c r="K246" s="12">
        <f>COUNTIFS('Raw Data'!I:I,"NEW INDIA ASSURANCE",'Raw Data'!AL:AL,10)</f>
        <v>137</v>
      </c>
      <c r="L246" s="14">
        <f t="shared" si="252"/>
        <v>12.592592592592592</v>
      </c>
      <c r="M246" s="14">
        <f t="shared" si="253"/>
        <v>23.703703703703706</v>
      </c>
      <c r="N246" s="20">
        <f t="shared" si="254"/>
        <v>63.703703703703709</v>
      </c>
      <c r="O246" s="15">
        <f t="shared" si="255"/>
        <v>51.111111111111114</v>
      </c>
      <c r="P246" s="12">
        <f t="shared" si="256"/>
        <v>405</v>
      </c>
      <c r="Q246" s="14">
        <f t="shared" si="257"/>
        <v>100</v>
      </c>
      <c r="R246" s="19"/>
    </row>
    <row r="247" spans="1:18" x14ac:dyDescent="0.35">
      <c r="A247" s="8" t="s">
        <v>209</v>
      </c>
      <c r="B247" s="12">
        <f>COUNTIFS('Raw Data'!I:I,"NIVA BUPA",'Raw Data'!AL:AL,1)</f>
        <v>0</v>
      </c>
      <c r="C247" s="12">
        <f>COUNTIFS('Raw Data'!I:I,"NIVA BUPA",'Raw Data'!AL:AL,2)</f>
        <v>3</v>
      </c>
      <c r="D247" s="12">
        <f>COUNTIFS('Raw Data'!I:I,"NIVA BUPA",'Raw Data'!AL:AL,3)</f>
        <v>3</v>
      </c>
      <c r="E247" s="12">
        <f>COUNTIFS('Raw Data'!I:I,"NIVA BUPA",'Raw Data'!AL:AL,4)</f>
        <v>7</v>
      </c>
      <c r="F247" s="12">
        <f>COUNTIFS('Raw Data'!I:I,"NIVA BUPA",'Raw Data'!AL:AL,5)</f>
        <v>9</v>
      </c>
      <c r="G247" s="12">
        <f>COUNTIFS('Raw Data'!I:I,"NIVA BUPA",'Raw Data'!AL:AL,6)</f>
        <v>11</v>
      </c>
      <c r="H247" s="12">
        <f>COUNTIFS('Raw Data'!I:I,"NIVA BUPA",'Raw Data'!AL:AL,7)</f>
        <v>46</v>
      </c>
      <c r="I247" s="12">
        <f>COUNTIFS('Raw Data'!I:I,"NIVA BUPA",'Raw Data'!AL:AL,8)</f>
        <v>58</v>
      </c>
      <c r="J247" s="12">
        <f>COUNTIFS('Raw Data'!I:I,"NIVA BUPA",'Raw Data'!AL:AL,9)</f>
        <v>115</v>
      </c>
      <c r="K247" s="12">
        <f>COUNTIFS('Raw Data'!I:I,"NIVA BUPA",'Raw Data'!AL:AL,10)</f>
        <v>152</v>
      </c>
      <c r="L247" s="14">
        <f t="shared" si="252"/>
        <v>8.1683168316831694</v>
      </c>
      <c r="M247" s="14">
        <f t="shared" si="253"/>
        <v>25.742574257425744</v>
      </c>
      <c r="N247" s="20">
        <f t="shared" si="254"/>
        <v>66.089108910891099</v>
      </c>
      <c r="O247" s="15">
        <f t="shared" si="255"/>
        <v>57.920792079207928</v>
      </c>
      <c r="P247" s="12">
        <f t="shared" si="256"/>
        <v>404</v>
      </c>
      <c r="Q247" s="14">
        <f t="shared" si="257"/>
        <v>100.00000000000001</v>
      </c>
      <c r="R247" s="19"/>
    </row>
    <row r="248" spans="1:18" x14ac:dyDescent="0.35">
      <c r="A248" s="8" t="s">
        <v>205</v>
      </c>
      <c r="B248" s="12">
        <f>COUNTIFS('Raw Data'!I:I,"STAR HEALTH",'Raw Data'!AL:AL,1)</f>
        <v>0</v>
      </c>
      <c r="C248" s="12">
        <f>COUNTIFS('Raw Data'!I:I,"STAR HEALTH",'Raw Data'!AL:AL,2)</f>
        <v>0</v>
      </c>
      <c r="D248" s="12">
        <f>COUNTIFS('Raw Data'!I:I,"STAR HEALTH",'Raw Data'!AL:AL,3)</f>
        <v>3</v>
      </c>
      <c r="E248" s="12">
        <f>COUNTIFS('Raw Data'!I:I,"STAR HEALTH",'Raw Data'!AL:AL,4)</f>
        <v>10</v>
      </c>
      <c r="F248" s="12">
        <f>COUNTIFS('Raw Data'!I:I,"STAR HEALTH",'Raw Data'!AL:AL,5)</f>
        <v>5</v>
      </c>
      <c r="G248" s="12">
        <f>COUNTIFS('Raw Data'!I:I,"STAR HEALTH",'Raw Data'!AL:AL,6)</f>
        <v>14</v>
      </c>
      <c r="H248" s="12">
        <f>COUNTIFS('Raw Data'!I:I,"STAR HEALTH",'Raw Data'!AL:AL,7)</f>
        <v>37</v>
      </c>
      <c r="I248" s="12">
        <f>COUNTIFS('Raw Data'!I:I,"STAR HEALTH",'Raw Data'!AL:AL,8)</f>
        <v>77</v>
      </c>
      <c r="J248" s="12">
        <f>COUNTIFS('Raw Data'!I:I,"STAR HEALTH",'Raw Data'!AL:AL,9)</f>
        <v>114</v>
      </c>
      <c r="K248" s="12">
        <f>COUNTIFS('Raw Data'!I:I,"STAR HEALTH",'Raw Data'!AL:AL,10)</f>
        <v>137</v>
      </c>
      <c r="L248" s="14">
        <f t="shared" si="252"/>
        <v>8.0604534005037785</v>
      </c>
      <c r="M248" s="14">
        <f t="shared" si="253"/>
        <v>28.715365239294709</v>
      </c>
      <c r="N248" s="20">
        <f t="shared" si="254"/>
        <v>63.224181360201513</v>
      </c>
      <c r="O248" s="15">
        <f t="shared" si="255"/>
        <v>55.163727959697738</v>
      </c>
      <c r="P248" s="12">
        <f t="shared" si="256"/>
        <v>397</v>
      </c>
      <c r="Q248" s="14">
        <f t="shared" si="257"/>
        <v>100</v>
      </c>
      <c r="R248" s="19"/>
    </row>
    <row r="251" spans="1:18" x14ac:dyDescent="0.35">
      <c r="A251" s="22" t="s">
        <v>280</v>
      </c>
    </row>
    <row r="253" spans="1:18" x14ac:dyDescent="0.35">
      <c r="A253" s="13"/>
      <c r="B253" s="13">
        <v>1</v>
      </c>
      <c r="C253" s="13">
        <v>2</v>
      </c>
      <c r="D253" s="13">
        <v>3</v>
      </c>
      <c r="E253" s="13">
        <v>4</v>
      </c>
      <c r="F253" s="13">
        <v>5</v>
      </c>
      <c r="G253" s="13">
        <v>6</v>
      </c>
      <c r="H253" s="13">
        <v>7</v>
      </c>
      <c r="I253" s="13">
        <v>8</v>
      </c>
      <c r="J253" s="13">
        <v>9</v>
      </c>
      <c r="K253" s="13">
        <v>10</v>
      </c>
      <c r="L253" s="12" t="s">
        <v>210</v>
      </c>
      <c r="M253" s="12" t="s">
        <v>211</v>
      </c>
      <c r="N253" s="21" t="s">
        <v>212</v>
      </c>
      <c r="O253" s="12" t="s">
        <v>213</v>
      </c>
      <c r="P253" s="12"/>
    </row>
    <row r="254" spans="1:18" x14ac:dyDescent="0.35">
      <c r="A254" s="8" t="s">
        <v>206</v>
      </c>
      <c r="B254" s="12">
        <f>COUNTIFS('Raw Data'!I:I,"ADITYA BIRLA HEALTH",'Raw Data'!AM:AM,1)</f>
        <v>0</v>
      </c>
      <c r="C254" s="12">
        <f>COUNTIFS('Raw Data'!I:I,"ADITYA BIRLA HEALTH",'Raw Data'!AM:AM,2)</f>
        <v>5</v>
      </c>
      <c r="D254" s="12">
        <f>COUNTIFS('Raw Data'!I:I,"ADITYA BIRLA HEALTH",'Raw Data'!AM:AM,3)</f>
        <v>14</v>
      </c>
      <c r="E254" s="12">
        <f>COUNTIFS('Raw Data'!I:I,"ADITYA BIRLA HEALTH",'Raw Data'!AM:AM,4)</f>
        <v>13</v>
      </c>
      <c r="F254" s="12">
        <f>COUNTIFS('Raw Data'!I:I,"ADITYA BIRLA HEALTH",'Raw Data'!AM:AM,5)</f>
        <v>9</v>
      </c>
      <c r="G254" s="12">
        <f>COUNTIFS('Raw Data'!I:I,"ADITYA BIRLA HEALTH",'Raw Data'!AM:AM,6)</f>
        <v>14</v>
      </c>
      <c r="H254" s="12">
        <f>COUNTIFS('Raw Data'!I:I,"ADITYA BIRLA HEALTH",'Raw Data'!AM:AM,7)</f>
        <v>110</v>
      </c>
      <c r="I254" s="12">
        <f>COUNTIFS('Raw Data'!I:I,"ADITYA BIRLA HEALTH",'Raw Data'!AM:AM,8)</f>
        <v>91</v>
      </c>
      <c r="J254" s="12">
        <f>COUNTIFS('Raw Data'!I:I,"ADITYA BIRLA HEALTH",'Raw Data'!AM:AM,9)</f>
        <v>60</v>
      </c>
      <c r="K254" s="12">
        <f>COUNTIFS('Raw Data'!I:I,"ADITYA BIRLA HEALTH",'Raw Data'!AM:AM,10)</f>
        <v>85</v>
      </c>
      <c r="L254" s="14">
        <f>SUM(B254:G254)/P254*100</f>
        <v>13.715710723192021</v>
      </c>
      <c r="M254" s="14">
        <f>SUM(H254:I254)/P254*100</f>
        <v>50.124688279301743</v>
      </c>
      <c r="N254" s="20">
        <f>SUM(J254:K254)/P254*100</f>
        <v>36.159600997506239</v>
      </c>
      <c r="O254" s="15">
        <f>N254-L254</f>
        <v>22.443890274314217</v>
      </c>
      <c r="P254" s="12">
        <f>SUM(B254:K254)</f>
        <v>401</v>
      </c>
      <c r="Q254" s="14">
        <f>SUM(L254:N254)</f>
        <v>100</v>
      </c>
    </row>
    <row r="255" spans="1:18" x14ac:dyDescent="0.35">
      <c r="A255" s="8" t="s">
        <v>203</v>
      </c>
      <c r="B255" s="12">
        <f>COUNTIFS('Raw Data'!I:I,"BAGIC",'Raw Data'!AM:AM,1)</f>
        <v>0</v>
      </c>
      <c r="C255" s="12">
        <f>COUNTIFS('Raw Data'!I:I,"BAGIC",'Raw Data'!AM:AM,2)</f>
        <v>2</v>
      </c>
      <c r="D255" s="12">
        <f>COUNTIFS('Raw Data'!I:I,"BAGIC",'Raw Data'!AM:AM,3)</f>
        <v>6</v>
      </c>
      <c r="E255" s="12">
        <f>COUNTIFS('Raw Data'!I:I,"BAGIC",'Raw Data'!AM:AM,4)</f>
        <v>8</v>
      </c>
      <c r="F255" s="12">
        <f>COUNTIFS('Raw Data'!I:I,"BAGIC",'Raw Data'!AM:AM,5)</f>
        <v>9</v>
      </c>
      <c r="G255" s="12">
        <f>COUNTIFS('Raw Data'!I:I,"BAGIC",'Raw Data'!AM:AM,6)</f>
        <v>7</v>
      </c>
      <c r="H255" s="12">
        <f>COUNTIFS('Raw Data'!I:I,"BAGIC",'Raw Data'!AM:AM,7)</f>
        <v>112</v>
      </c>
      <c r="I255" s="12">
        <f>COUNTIFS('Raw Data'!I:I,"BAGIC",'Raw Data'!AM:AM,8)</f>
        <v>84</v>
      </c>
      <c r="J255" s="12">
        <f>COUNTIFS('Raw Data'!I:I,"BAGIC",'Raw Data'!AM:AM,9)</f>
        <v>88</v>
      </c>
      <c r="K255" s="12">
        <f>COUNTIFS('Raw Data'!I:I,"BAGIC",'Raw Data'!AM:AM,10)</f>
        <v>89</v>
      </c>
      <c r="L255" s="14">
        <f t="shared" ref="L255:L261" si="258">SUM(B255:G255)/P255*100</f>
        <v>7.9012345679012341</v>
      </c>
      <c r="M255" s="14">
        <f t="shared" ref="M255:M261" si="259">SUM(H255:I255)/P255*100</f>
        <v>48.395061728395063</v>
      </c>
      <c r="N255" s="20">
        <f t="shared" ref="N255:N261" si="260">SUM(J255:K255)/P255*100</f>
        <v>43.703703703703702</v>
      </c>
      <c r="O255" s="15">
        <f t="shared" ref="O255:O261" si="261">N255-L255</f>
        <v>35.802469135802468</v>
      </c>
      <c r="P255" s="12">
        <f t="shared" ref="P255:P261" si="262">SUM(B255:K255)</f>
        <v>405</v>
      </c>
      <c r="Q255" s="14">
        <f t="shared" ref="Q255:Q261" si="263">SUM(L255:N255)</f>
        <v>100</v>
      </c>
    </row>
    <row r="256" spans="1:18" x14ac:dyDescent="0.35">
      <c r="A256" s="8" t="s">
        <v>207</v>
      </c>
      <c r="B256" s="12">
        <f>COUNTIFS('Raw Data'!I:I,"CARE HEALTH",'Raw Data'!AM:AM,1)</f>
        <v>0</v>
      </c>
      <c r="C256" s="12">
        <f>COUNTIFS('Raw Data'!I:I,"CARE HEALTH",'Raw Data'!AM:AM,2)</f>
        <v>5</v>
      </c>
      <c r="D256" s="12">
        <f>COUNTIFS('Raw Data'!I:I,"CARE HEALTH",'Raw Data'!AM:AM,3)</f>
        <v>8</v>
      </c>
      <c r="E256" s="12">
        <f>COUNTIFS('Raw Data'!I:I,"CARE HEALTH",'Raw Data'!AM:AM,4)</f>
        <v>14</v>
      </c>
      <c r="F256" s="12">
        <f>COUNTIFS('Raw Data'!I:I,"CARE HEALTH",'Raw Data'!AM:AM,5)</f>
        <v>15</v>
      </c>
      <c r="G256" s="12">
        <f>COUNTIFS('Raw Data'!I:I,"CARE HEALTH",'Raw Data'!AM:AM,6)</f>
        <v>9</v>
      </c>
      <c r="H256" s="12">
        <f>COUNTIFS('Raw Data'!I:I,"CARE HEALTH",'Raw Data'!AM:AM,7)</f>
        <v>96</v>
      </c>
      <c r="I256" s="12">
        <f>COUNTIFS('Raw Data'!I:I,"CARE HEALTH",'Raw Data'!AM:AM,8)</f>
        <v>93</v>
      </c>
      <c r="J256" s="12">
        <f>COUNTIFS('Raw Data'!I:I,"CARE HEALTH",'Raw Data'!AM:AM,9)</f>
        <v>77</v>
      </c>
      <c r="K256" s="12">
        <f>COUNTIFS('Raw Data'!I:I,"CARE HEALTH",'Raw Data'!AM:AM,10)</f>
        <v>95</v>
      </c>
      <c r="L256" s="14">
        <f t="shared" si="258"/>
        <v>12.378640776699029</v>
      </c>
      <c r="M256" s="14">
        <f t="shared" si="259"/>
        <v>45.873786407766993</v>
      </c>
      <c r="N256" s="20">
        <f t="shared" si="260"/>
        <v>41.747572815533978</v>
      </c>
      <c r="O256" s="15">
        <f t="shared" si="261"/>
        <v>29.368932038834949</v>
      </c>
      <c r="P256" s="12">
        <f t="shared" si="262"/>
        <v>412</v>
      </c>
      <c r="Q256" s="14">
        <f t="shared" si="263"/>
        <v>100</v>
      </c>
    </row>
    <row r="257" spans="1:17" x14ac:dyDescent="0.35">
      <c r="A257" s="8" t="s">
        <v>201</v>
      </c>
      <c r="B257" s="12">
        <f>COUNTIFS('Raw Data'!I:I,"HDFC ERGO",'Raw Data'!AM:AM,1)</f>
        <v>0</v>
      </c>
      <c r="C257" s="12">
        <f>COUNTIFS('Raw Data'!I:I,"HDFC ERGO",'Raw Data'!AM:AM,2)</f>
        <v>7</v>
      </c>
      <c r="D257" s="12">
        <f>COUNTIFS('Raw Data'!I:I,"HDFC ERGO",'Raw Data'!AM:AM,3)</f>
        <v>7</v>
      </c>
      <c r="E257" s="12">
        <f>COUNTIFS('Raw Data'!I:I,"HDFC ERGO",'Raw Data'!AM:AM,4)</f>
        <v>14</v>
      </c>
      <c r="F257" s="12">
        <f>COUNTIFS('Raw Data'!I:I,"HDFC ERGO",'Raw Data'!AM:AM,5)</f>
        <v>8</v>
      </c>
      <c r="G257" s="12">
        <f>COUNTIFS('Raw Data'!I:I,"HDFC ERGO",'Raw Data'!AM:AM,6)</f>
        <v>14</v>
      </c>
      <c r="H257" s="12">
        <f>COUNTIFS('Raw Data'!I:I,"HDFC ERGO",'Raw Data'!AM:AM,7)</f>
        <v>90</v>
      </c>
      <c r="I257" s="12">
        <f>COUNTIFS('Raw Data'!I:I,"HDFC ERGO",'Raw Data'!AM:AM,8)</f>
        <v>112</v>
      </c>
      <c r="J257" s="12">
        <f>COUNTIFS('Raw Data'!I:I,"HDFC ERGO",'Raw Data'!AM:AM,9)</f>
        <v>78</v>
      </c>
      <c r="K257" s="12">
        <f>COUNTIFS('Raw Data'!I:I,"HDFC ERGO",'Raw Data'!AM:AM,10)</f>
        <v>82</v>
      </c>
      <c r="L257" s="14">
        <f t="shared" si="258"/>
        <v>12.135922330097088</v>
      </c>
      <c r="M257" s="14">
        <f t="shared" si="259"/>
        <v>49.029126213592235</v>
      </c>
      <c r="N257" s="20">
        <f t="shared" si="260"/>
        <v>38.834951456310677</v>
      </c>
      <c r="O257" s="15">
        <f t="shared" si="261"/>
        <v>26.699029126213588</v>
      </c>
      <c r="P257" s="12">
        <f t="shared" si="262"/>
        <v>412</v>
      </c>
      <c r="Q257" s="14">
        <f t="shared" si="263"/>
        <v>100</v>
      </c>
    </row>
    <row r="258" spans="1:17" x14ac:dyDescent="0.35">
      <c r="A258" s="8" t="s">
        <v>197</v>
      </c>
      <c r="B258" s="12">
        <f>COUNTIFS('Raw Data'!I:I,"ICICI LOMBARD",'Raw Data'!AM:AM,1)</f>
        <v>0</v>
      </c>
      <c r="C258" s="12">
        <f>COUNTIFS('Raw Data'!I:I,"ICICI LOMBARD",'Raw Data'!AM:AM,2)</f>
        <v>7</v>
      </c>
      <c r="D258" s="12">
        <f>COUNTIFS('Raw Data'!I:I,"ICICI LOMBARD",'Raw Data'!AM:AM,3)</f>
        <v>8</v>
      </c>
      <c r="E258" s="12">
        <f>COUNTIFS('Raw Data'!I:I,"ICICI LOMBARD",'Raw Data'!AM:AM,4)</f>
        <v>8</v>
      </c>
      <c r="F258" s="12">
        <f>COUNTIFS('Raw Data'!I:I,"ICICI LOMBARD",'Raw Data'!AM:AM,5)</f>
        <v>13</v>
      </c>
      <c r="G258" s="12">
        <f>COUNTIFS('Raw Data'!I:I,"ICICI LOMBARD",'Raw Data'!AM:AM,6)</f>
        <v>18</v>
      </c>
      <c r="H258" s="12">
        <f>COUNTIFS('Raw Data'!I:I,"ICICI LOMBARD",'Raw Data'!AM:AM,7)</f>
        <v>117</v>
      </c>
      <c r="I258" s="12">
        <f>COUNTIFS('Raw Data'!I:I,"ICICI LOMBARD",'Raw Data'!AM:AM,8)</f>
        <v>77</v>
      </c>
      <c r="J258" s="12">
        <f>COUNTIFS('Raw Data'!I:I,"ICICI LOMBARD",'Raw Data'!AM:AM,9)</f>
        <v>81</v>
      </c>
      <c r="K258" s="12">
        <f>COUNTIFS('Raw Data'!I:I,"ICICI LOMBARD",'Raw Data'!AM:AM,10)</f>
        <v>82</v>
      </c>
      <c r="L258" s="14">
        <f t="shared" si="258"/>
        <v>13.138686131386862</v>
      </c>
      <c r="M258" s="14">
        <f t="shared" si="259"/>
        <v>47.201946472019465</v>
      </c>
      <c r="N258" s="20">
        <f t="shared" si="260"/>
        <v>39.659367396593673</v>
      </c>
      <c r="O258" s="15">
        <f t="shared" si="261"/>
        <v>26.520681265206811</v>
      </c>
      <c r="P258" s="12">
        <f t="shared" si="262"/>
        <v>411</v>
      </c>
      <c r="Q258" s="14">
        <f t="shared" si="263"/>
        <v>100</v>
      </c>
    </row>
    <row r="259" spans="1:17" x14ac:dyDescent="0.35">
      <c r="A259" s="8" t="s">
        <v>199</v>
      </c>
      <c r="B259" s="12">
        <f>COUNTIFS('Raw Data'!I:I,"NEW INDIA ASSURANCE",'Raw Data'!AM:AM,1)</f>
        <v>0</v>
      </c>
      <c r="C259" s="12">
        <f>COUNTIFS('Raw Data'!I:I,"NEW INDIA ASSURANCE",'Raw Data'!AM:AM,2)</f>
        <v>10</v>
      </c>
      <c r="D259" s="12">
        <f>COUNTIFS('Raw Data'!I:I,"NEW INDIA ASSURANCE",'Raw Data'!AM:AM,3)</f>
        <v>7</v>
      </c>
      <c r="E259" s="12">
        <f>COUNTIFS('Raw Data'!I:I,"NEW INDIA ASSURANCE",'Raw Data'!AM:AM,4)</f>
        <v>10</v>
      </c>
      <c r="F259" s="12">
        <f>COUNTIFS('Raw Data'!I:I,"NEW INDIA ASSURANCE",'Raw Data'!AM:AM,5)</f>
        <v>11</v>
      </c>
      <c r="G259" s="12">
        <f>COUNTIFS('Raw Data'!I:I,"NEW INDIA ASSURANCE",'Raw Data'!AM:AM,6)</f>
        <v>9</v>
      </c>
      <c r="H259" s="12">
        <f>COUNTIFS('Raw Data'!I:I,"NEW INDIA ASSURANCE",'Raw Data'!AM:AM,7)</f>
        <v>94</v>
      </c>
      <c r="I259" s="12">
        <f>COUNTIFS('Raw Data'!I:I,"NEW INDIA ASSURANCE",'Raw Data'!AM:AM,8)</f>
        <v>103</v>
      </c>
      <c r="J259" s="12">
        <f>COUNTIFS('Raw Data'!I:I,"NEW INDIA ASSURANCE",'Raw Data'!AM:AM,9)</f>
        <v>91</v>
      </c>
      <c r="K259" s="12">
        <f>COUNTIFS('Raw Data'!I:I,"NEW INDIA ASSURANCE",'Raw Data'!AM:AM,10)</f>
        <v>70</v>
      </c>
      <c r="L259" s="14">
        <f t="shared" si="258"/>
        <v>11.604938271604938</v>
      </c>
      <c r="M259" s="14">
        <f t="shared" si="259"/>
        <v>48.641975308641975</v>
      </c>
      <c r="N259" s="20">
        <f t="shared" si="260"/>
        <v>39.753086419753089</v>
      </c>
      <c r="O259" s="15">
        <f t="shared" si="261"/>
        <v>28.148148148148152</v>
      </c>
      <c r="P259" s="12">
        <f t="shared" si="262"/>
        <v>405</v>
      </c>
      <c r="Q259" s="14">
        <f t="shared" si="263"/>
        <v>100</v>
      </c>
    </row>
    <row r="260" spans="1:17" x14ac:dyDescent="0.35">
      <c r="A260" s="8" t="s">
        <v>209</v>
      </c>
      <c r="B260" s="12">
        <f>COUNTIFS('Raw Data'!I:I,"NIVA BUPA",'Raw Data'!AM:AM,1)</f>
        <v>0</v>
      </c>
      <c r="C260" s="12">
        <f>COUNTIFS('Raw Data'!I:I,"NIVA BUPA",'Raw Data'!AM:AM,2)</f>
        <v>5</v>
      </c>
      <c r="D260" s="12">
        <f>COUNTIFS('Raw Data'!I:I,"NIVA BUPA",'Raw Data'!AM:AM,3)</f>
        <v>11</v>
      </c>
      <c r="E260" s="12">
        <f>COUNTIFS('Raw Data'!I:I,"NIVA BUPA",'Raw Data'!AM:AM,4)</f>
        <v>7</v>
      </c>
      <c r="F260" s="12">
        <f>COUNTIFS('Raw Data'!I:I,"NIVA BUPA",'Raw Data'!AM:AM,5)</f>
        <v>13</v>
      </c>
      <c r="G260" s="12">
        <f>COUNTIFS('Raw Data'!I:I,"NIVA BUPA",'Raw Data'!AM:AM,6)</f>
        <v>9</v>
      </c>
      <c r="H260" s="12">
        <f>COUNTIFS('Raw Data'!I:I,"NIVA BUPA",'Raw Data'!AM:AM,7)</f>
        <v>94</v>
      </c>
      <c r="I260" s="12">
        <f>COUNTIFS('Raw Data'!I:I,"NIVA BUPA",'Raw Data'!AM:AM,8)</f>
        <v>112</v>
      </c>
      <c r="J260" s="12">
        <f>COUNTIFS('Raw Data'!I:I,"NIVA BUPA",'Raw Data'!AM:AM,9)</f>
        <v>71</v>
      </c>
      <c r="K260" s="12">
        <f>COUNTIFS('Raw Data'!I:I,"NIVA BUPA",'Raw Data'!AM:AM,10)</f>
        <v>82</v>
      </c>
      <c r="L260" s="14">
        <f t="shared" si="258"/>
        <v>11.138613861386139</v>
      </c>
      <c r="M260" s="14">
        <f t="shared" si="259"/>
        <v>50.990099009900987</v>
      </c>
      <c r="N260" s="20">
        <f t="shared" si="260"/>
        <v>37.871287128712872</v>
      </c>
      <c r="O260" s="15">
        <f t="shared" si="261"/>
        <v>26.732673267326732</v>
      </c>
      <c r="P260" s="12">
        <f t="shared" si="262"/>
        <v>404</v>
      </c>
      <c r="Q260" s="14">
        <f t="shared" si="263"/>
        <v>100</v>
      </c>
    </row>
    <row r="261" spans="1:17" x14ac:dyDescent="0.35">
      <c r="A261" s="8" t="s">
        <v>205</v>
      </c>
      <c r="B261" s="12">
        <f>COUNTIFS('Raw Data'!I:I,"STAR HEALTH",'Raw Data'!AM:AM,1)</f>
        <v>0</v>
      </c>
      <c r="C261" s="12">
        <f>COUNTIFS('Raw Data'!I:I,"STAR HEALTH",'Raw Data'!AM:AM,2)</f>
        <v>7</v>
      </c>
      <c r="D261" s="12">
        <f>COUNTIFS('Raw Data'!I:I,"STAR HEALTH",'Raw Data'!AM:AM,3)</f>
        <v>5</v>
      </c>
      <c r="E261" s="12">
        <f>COUNTIFS('Raw Data'!I:I,"STAR HEALTH",'Raw Data'!AM:AM,4)</f>
        <v>3</v>
      </c>
      <c r="F261" s="12">
        <f>COUNTIFS('Raw Data'!I:I,"STAR HEALTH",'Raw Data'!AM:AM,5)</f>
        <v>4</v>
      </c>
      <c r="G261" s="12">
        <f>COUNTIFS('Raw Data'!I:I,"STAR HEALTH",'Raw Data'!AM:AM,6)</f>
        <v>16</v>
      </c>
      <c r="H261" s="12">
        <f>COUNTIFS('Raw Data'!I:I,"STAR HEALTH",'Raw Data'!AM:AM,7)</f>
        <v>105</v>
      </c>
      <c r="I261" s="12">
        <f>COUNTIFS('Raw Data'!I:I,"STAR HEALTH",'Raw Data'!AM:AM,8)</f>
        <v>90</v>
      </c>
      <c r="J261" s="12">
        <f>COUNTIFS('Raw Data'!I:I,"STAR HEALTH",'Raw Data'!AM:AM,9)</f>
        <v>83</v>
      </c>
      <c r="K261" s="12">
        <f>COUNTIFS('Raw Data'!I:I,"STAR HEALTH",'Raw Data'!AM:AM,10)</f>
        <v>84</v>
      </c>
      <c r="L261" s="14">
        <f t="shared" si="258"/>
        <v>8.8161209068010074</v>
      </c>
      <c r="M261" s="14">
        <f t="shared" si="259"/>
        <v>49.1183879093199</v>
      </c>
      <c r="N261" s="20">
        <f t="shared" si="260"/>
        <v>42.065491183879097</v>
      </c>
      <c r="O261" s="15">
        <f t="shared" si="261"/>
        <v>33.249370277078086</v>
      </c>
      <c r="P261" s="12">
        <f t="shared" si="262"/>
        <v>397</v>
      </c>
      <c r="Q261" s="14">
        <f t="shared" si="263"/>
        <v>100</v>
      </c>
    </row>
    <row r="265" spans="1:17" x14ac:dyDescent="0.35">
      <c r="A265" s="22" t="s">
        <v>281</v>
      </c>
    </row>
    <row r="269" spans="1:17" x14ac:dyDescent="0.35">
      <c r="A269" s="13"/>
      <c r="B269" s="13">
        <v>1</v>
      </c>
      <c r="C269" s="13">
        <v>2</v>
      </c>
      <c r="D269" s="13">
        <v>3</v>
      </c>
      <c r="E269" s="13">
        <v>4</v>
      </c>
      <c r="F269" s="13">
        <v>5</v>
      </c>
      <c r="G269" s="13">
        <v>6</v>
      </c>
      <c r="H269" s="13">
        <v>7</v>
      </c>
      <c r="I269" s="13">
        <v>8</v>
      </c>
      <c r="J269" s="13">
        <v>9</v>
      </c>
      <c r="K269" s="13">
        <v>10</v>
      </c>
      <c r="L269" s="12" t="s">
        <v>210</v>
      </c>
      <c r="M269" s="12" t="s">
        <v>211</v>
      </c>
      <c r="N269" s="21" t="s">
        <v>212</v>
      </c>
      <c r="O269" s="12" t="s">
        <v>213</v>
      </c>
      <c r="P269" s="12"/>
    </row>
    <row r="270" spans="1:17" x14ac:dyDescent="0.35">
      <c r="A270" s="8" t="s">
        <v>206</v>
      </c>
      <c r="B270" s="12">
        <f>COUNTIFS('Raw Data'!I:I,"ADITYA BIRLA HEALTH",'Raw Data'!AN:AN,1)</f>
        <v>0</v>
      </c>
      <c r="C270" s="12">
        <f>COUNTIFS('Raw Data'!I:I,"ADITYA BIRLA HEALTH",'Raw Data'!AN:AN,2)</f>
        <v>3</v>
      </c>
      <c r="D270" s="12">
        <f>COUNTIFS('Raw Data'!I:I,"ADITYA BIRLA HEALTH",'Raw Data'!AN:AN,3)</f>
        <v>8</v>
      </c>
      <c r="E270" s="12">
        <f>COUNTIFS('Raw Data'!I:I,"ADITYA BIRLA HEALTH",'Raw Data'!AN:AN,4)</f>
        <v>15</v>
      </c>
      <c r="F270" s="12">
        <f>COUNTIFS('Raw Data'!I:I,"ADITYA BIRLA HEALTH",'Raw Data'!AN:AN,5)</f>
        <v>16</v>
      </c>
      <c r="G270" s="12">
        <f>COUNTIFS('Raw Data'!I:I,"ADITYA BIRLA HEALTH",'Raw Data'!AN:AN,6)</f>
        <v>19</v>
      </c>
      <c r="H270" s="12">
        <f>COUNTIFS('Raw Data'!I:I,"ADITYA BIRLA HEALTH",'Raw Data'!AN:AN,7)</f>
        <v>103</v>
      </c>
      <c r="I270" s="12">
        <f>COUNTIFS('Raw Data'!I:I,"ADITYA BIRLA HEALTH",'Raw Data'!AN:AN,8)</f>
        <v>70</v>
      </c>
      <c r="J270" s="12">
        <f>COUNTIFS('Raw Data'!I:I,"ADITYA BIRLA HEALTH",'Raw Data'!AN:AN,9)</f>
        <v>91</v>
      </c>
      <c r="K270" s="12">
        <f>COUNTIFS('Raw Data'!I:I,"ADITYA BIRLA HEALTH",'Raw Data'!AN:AN,10)</f>
        <v>76</v>
      </c>
      <c r="L270" s="14">
        <f>SUM(B270:G270)/P270*100</f>
        <v>15.211970074812967</v>
      </c>
      <c r="M270" s="14">
        <f>SUM(H270:I270)/P270*100</f>
        <v>43.142144638403991</v>
      </c>
      <c r="N270" s="20">
        <f>SUM(J270:K270)/P270*100</f>
        <v>41.645885286783042</v>
      </c>
      <c r="O270" s="15">
        <f>N270-L270</f>
        <v>26.433915211970074</v>
      </c>
      <c r="P270" s="12">
        <f>SUM(B270:K270)</f>
        <v>401</v>
      </c>
      <c r="Q270" s="14">
        <f>SUM(L270:N270)</f>
        <v>100</v>
      </c>
    </row>
    <row r="271" spans="1:17" x14ac:dyDescent="0.35">
      <c r="A271" s="8" t="s">
        <v>203</v>
      </c>
      <c r="B271" s="12">
        <f>COUNTIFS('Raw Data'!I:I,"BAGIC",'Raw Data'!AN:AN,1)</f>
        <v>0</v>
      </c>
      <c r="C271" s="12">
        <f>COUNTIFS('Raw Data'!I:I,"BAGIC",'Raw Data'!AN:AN,2)</f>
        <v>2</v>
      </c>
      <c r="D271" s="12">
        <f>COUNTIFS('Raw Data'!I:I,"BAGIC",'Raw Data'!AN:AN,3)</f>
        <v>4</v>
      </c>
      <c r="E271" s="12">
        <f>COUNTIFS('Raw Data'!I:I,"BAGIC",'Raw Data'!AN:AN,4)</f>
        <v>6</v>
      </c>
      <c r="F271" s="12">
        <f>COUNTIFS('Raw Data'!I:I,"BAGIC",'Raw Data'!AN:AN,5)</f>
        <v>8</v>
      </c>
      <c r="G271" s="12">
        <f>COUNTIFS('Raw Data'!I:I,"BAGIC",'Raw Data'!AN:AN,6)</f>
        <v>13</v>
      </c>
      <c r="H271" s="12">
        <f>COUNTIFS('Raw Data'!I:I,"BAGIC",'Raw Data'!AN:AN,7)</f>
        <v>82</v>
      </c>
      <c r="I271" s="12">
        <f>COUNTIFS('Raw Data'!I:I,"BAGIC",'Raw Data'!AN:AN,8)</f>
        <v>57</v>
      </c>
      <c r="J271" s="12">
        <f>COUNTIFS('Raw Data'!I:I,"BAGIC",'Raw Data'!AN:AN,9)</f>
        <v>128</v>
      </c>
      <c r="K271" s="12">
        <f>COUNTIFS('Raw Data'!I:I,"BAGIC",'Raw Data'!AN:AN,10)</f>
        <v>105</v>
      </c>
      <c r="L271" s="14">
        <f t="shared" ref="L271:L277" si="264">SUM(B271:G271)/P271*100</f>
        <v>8.1481481481481488</v>
      </c>
      <c r="M271" s="14">
        <f t="shared" ref="M271:M277" si="265">SUM(H271:I271)/P271*100</f>
        <v>34.320987654320987</v>
      </c>
      <c r="N271" s="20">
        <f t="shared" ref="N271:N277" si="266">SUM(J271:K271)/P271*100</f>
        <v>57.53086419753086</v>
      </c>
      <c r="O271" s="15">
        <f t="shared" ref="O271:O277" si="267">N271-L271</f>
        <v>49.382716049382708</v>
      </c>
      <c r="P271" s="12">
        <f t="shared" ref="P271:P277" si="268">SUM(B271:K271)</f>
        <v>405</v>
      </c>
      <c r="Q271" s="14">
        <f t="shared" ref="Q271:Q277" si="269">SUM(L271:N271)</f>
        <v>100</v>
      </c>
    </row>
    <row r="272" spans="1:17" x14ac:dyDescent="0.35">
      <c r="A272" s="8" t="s">
        <v>207</v>
      </c>
      <c r="B272" s="12">
        <f>COUNTIFS('Raw Data'!I:I,"CARE HEALTH",'Raw Data'!AN:AN,1)</f>
        <v>0</v>
      </c>
      <c r="C272" s="12">
        <f>COUNTIFS('Raw Data'!I:I,"CARE HEALTH",'Raw Data'!AN:AN,2)</f>
        <v>2</v>
      </c>
      <c r="D272" s="12">
        <f>COUNTIFS('Raw Data'!I:I,"CARE HEALTH",'Raw Data'!AN:AN,3)</f>
        <v>8</v>
      </c>
      <c r="E272" s="12">
        <f>COUNTIFS('Raw Data'!I:I,"CARE HEALTH",'Raw Data'!AN:AN,4)</f>
        <v>23</v>
      </c>
      <c r="F272" s="12">
        <f>COUNTIFS('Raw Data'!I:I,"CARE HEALTH",'Raw Data'!AN:AN,5)</f>
        <v>16</v>
      </c>
      <c r="G272" s="12">
        <f>COUNTIFS('Raw Data'!I:I,"CARE HEALTH",'Raw Data'!AN:AN,6)</f>
        <v>16</v>
      </c>
      <c r="H272" s="12">
        <f>COUNTIFS('Raw Data'!I:I,"CARE HEALTH",'Raw Data'!AN:AN,7)</f>
        <v>91</v>
      </c>
      <c r="I272" s="12">
        <f>COUNTIFS('Raw Data'!I:I,"CARE HEALTH",'Raw Data'!AN:AN,8)</f>
        <v>71</v>
      </c>
      <c r="J272" s="12">
        <f>COUNTIFS('Raw Data'!I:I,"CARE HEALTH",'Raw Data'!AN:AN,9)</f>
        <v>95</v>
      </c>
      <c r="K272" s="12">
        <f>COUNTIFS('Raw Data'!I:I,"CARE HEALTH",'Raw Data'!AN:AN,10)</f>
        <v>90</v>
      </c>
      <c r="L272" s="14">
        <f t="shared" si="264"/>
        <v>15.776699029126215</v>
      </c>
      <c r="M272" s="14">
        <f t="shared" si="265"/>
        <v>39.320388349514559</v>
      </c>
      <c r="N272" s="20">
        <f t="shared" si="266"/>
        <v>44.902912621359228</v>
      </c>
      <c r="O272" s="15">
        <f t="shared" si="267"/>
        <v>29.126213592233015</v>
      </c>
      <c r="P272" s="12">
        <f t="shared" si="268"/>
        <v>412</v>
      </c>
      <c r="Q272" s="14">
        <f t="shared" si="269"/>
        <v>100</v>
      </c>
    </row>
    <row r="273" spans="1:17" x14ac:dyDescent="0.35">
      <c r="A273" s="8" t="s">
        <v>201</v>
      </c>
      <c r="B273" s="12">
        <f>COUNTIFS('Raw Data'!I:I,"HDFC ERGO",'Raw Data'!AN:AN,1)</f>
        <v>0</v>
      </c>
      <c r="C273" s="12">
        <f>COUNTIFS('Raw Data'!I:I,"HDFC ERGO",'Raw Data'!AN:AN,2)</f>
        <v>8</v>
      </c>
      <c r="D273" s="12">
        <f>COUNTIFS('Raw Data'!I:I,"HDFC ERGO",'Raw Data'!AN:AN,3)</f>
        <v>9</v>
      </c>
      <c r="E273" s="12">
        <f>COUNTIFS('Raw Data'!I:I,"HDFC ERGO",'Raw Data'!AN:AN,4)</f>
        <v>9</v>
      </c>
      <c r="F273" s="12">
        <f>COUNTIFS('Raw Data'!I:I,"HDFC ERGO",'Raw Data'!AN:AN,5)</f>
        <v>9</v>
      </c>
      <c r="G273" s="12">
        <f>COUNTIFS('Raw Data'!I:I,"HDFC ERGO",'Raw Data'!AN:AN,6)</f>
        <v>18</v>
      </c>
      <c r="H273" s="12">
        <f>COUNTIFS('Raw Data'!I:I,"HDFC ERGO",'Raw Data'!AN:AN,7)</f>
        <v>86</v>
      </c>
      <c r="I273" s="12">
        <f>COUNTIFS('Raw Data'!I:I,"HDFC ERGO",'Raw Data'!AN:AN,8)</f>
        <v>73</v>
      </c>
      <c r="J273" s="12">
        <f>COUNTIFS('Raw Data'!I:I,"HDFC ERGO",'Raw Data'!AN:AN,9)</f>
        <v>98</v>
      </c>
      <c r="K273" s="12">
        <f>COUNTIFS('Raw Data'!I:I,"HDFC ERGO",'Raw Data'!AN:AN,10)</f>
        <v>102</v>
      </c>
      <c r="L273" s="14">
        <f t="shared" si="264"/>
        <v>12.864077669902912</v>
      </c>
      <c r="M273" s="14">
        <f t="shared" si="265"/>
        <v>38.592233009708735</v>
      </c>
      <c r="N273" s="20">
        <f t="shared" si="266"/>
        <v>48.543689320388353</v>
      </c>
      <c r="O273" s="15">
        <f t="shared" si="267"/>
        <v>35.679611650485441</v>
      </c>
      <c r="P273" s="12">
        <f t="shared" si="268"/>
        <v>412</v>
      </c>
      <c r="Q273" s="14">
        <f t="shared" si="269"/>
        <v>100</v>
      </c>
    </row>
    <row r="274" spans="1:17" x14ac:dyDescent="0.35">
      <c r="A274" s="8" t="s">
        <v>197</v>
      </c>
      <c r="B274" s="12">
        <f>COUNTIFS('Raw Data'!I:I,"ICICI LOMBARD",'Raw Data'!AN:AN,1)</f>
        <v>0</v>
      </c>
      <c r="C274" s="12">
        <f>COUNTIFS('Raw Data'!I:I,"ICICI LOMBARD",'Raw Data'!AN:AN,2)</f>
        <v>4</v>
      </c>
      <c r="D274" s="12">
        <f>COUNTIFS('Raw Data'!I:I,"ICICI LOMBARD",'Raw Data'!AN:AN,3)</f>
        <v>10</v>
      </c>
      <c r="E274" s="12">
        <f>COUNTIFS('Raw Data'!I:I,"ICICI LOMBARD",'Raw Data'!AN:AN,4)</f>
        <v>13</v>
      </c>
      <c r="F274" s="12">
        <f>COUNTIFS('Raw Data'!I:I,"ICICI LOMBARD",'Raw Data'!AN:AN,5)</f>
        <v>8</v>
      </c>
      <c r="G274" s="12">
        <f>COUNTIFS('Raw Data'!I:I,"ICICI LOMBARD",'Raw Data'!AN:AN,6)</f>
        <v>14</v>
      </c>
      <c r="H274" s="12">
        <f>COUNTIFS('Raw Data'!I:I,"ICICI LOMBARD",'Raw Data'!AN:AN,7)</f>
        <v>77</v>
      </c>
      <c r="I274" s="12">
        <f>COUNTIFS('Raw Data'!I:I,"ICICI LOMBARD",'Raw Data'!AN:AN,8)</f>
        <v>74</v>
      </c>
      <c r="J274" s="12">
        <f>COUNTIFS('Raw Data'!I:I,"ICICI LOMBARD",'Raw Data'!AN:AN,9)</f>
        <v>92</v>
      </c>
      <c r="K274" s="12">
        <f>COUNTIFS('Raw Data'!I:I,"ICICI LOMBARD",'Raw Data'!AN:AN,10)</f>
        <v>119</v>
      </c>
      <c r="L274" s="14">
        <f t="shared" si="264"/>
        <v>11.922141119221411</v>
      </c>
      <c r="M274" s="14">
        <f t="shared" si="265"/>
        <v>36.739659367396591</v>
      </c>
      <c r="N274" s="20">
        <f t="shared" si="266"/>
        <v>51.338199513382001</v>
      </c>
      <c r="O274" s="15">
        <f t="shared" si="267"/>
        <v>39.416058394160586</v>
      </c>
      <c r="P274" s="12">
        <f t="shared" si="268"/>
        <v>411</v>
      </c>
      <c r="Q274" s="14">
        <f t="shared" si="269"/>
        <v>100</v>
      </c>
    </row>
    <row r="275" spans="1:17" x14ac:dyDescent="0.35">
      <c r="A275" s="8" t="s">
        <v>199</v>
      </c>
      <c r="B275" s="12">
        <f>COUNTIFS('Raw Data'!I:I,"NEW INDIA ASSURANCE",'Raw Data'!AN:AN,1)</f>
        <v>0</v>
      </c>
      <c r="C275" s="12">
        <f>COUNTIFS('Raw Data'!I:I,"NEW INDIA ASSURANCE",'Raw Data'!AN:AN,2)</f>
        <v>5</v>
      </c>
      <c r="D275" s="12">
        <f>COUNTIFS('Raw Data'!I:I,"NEW INDIA ASSURANCE",'Raw Data'!AN:AN,3)</f>
        <v>6</v>
      </c>
      <c r="E275" s="12">
        <f>COUNTIFS('Raw Data'!I:I,"NEW INDIA ASSURANCE",'Raw Data'!AN:AN,4)</f>
        <v>16</v>
      </c>
      <c r="F275" s="12">
        <f>COUNTIFS('Raw Data'!I:I,"NEW INDIA ASSURANCE",'Raw Data'!AN:AN,5)</f>
        <v>18</v>
      </c>
      <c r="G275" s="12">
        <f>COUNTIFS('Raw Data'!I:I,"NEW INDIA ASSURANCE",'Raw Data'!AN:AN,6)</f>
        <v>20</v>
      </c>
      <c r="H275" s="12">
        <f>COUNTIFS('Raw Data'!I:I,"NEW INDIA ASSURANCE",'Raw Data'!AN:AN,7)</f>
        <v>82</v>
      </c>
      <c r="I275" s="12">
        <f>COUNTIFS('Raw Data'!I:I,"NEW INDIA ASSURANCE",'Raw Data'!AN:AN,8)</f>
        <v>83</v>
      </c>
      <c r="J275" s="12">
        <f>COUNTIFS('Raw Data'!I:I,"NEW INDIA ASSURANCE",'Raw Data'!AN:AN,9)</f>
        <v>86</v>
      </c>
      <c r="K275" s="12">
        <f>COUNTIFS('Raw Data'!I:I,"NEW INDIA ASSURANCE",'Raw Data'!AN:AN,10)</f>
        <v>89</v>
      </c>
      <c r="L275" s="14">
        <f t="shared" si="264"/>
        <v>16.049382716049383</v>
      </c>
      <c r="M275" s="14">
        <f t="shared" si="265"/>
        <v>40.74074074074074</v>
      </c>
      <c r="N275" s="20">
        <f t="shared" si="266"/>
        <v>43.209876543209873</v>
      </c>
      <c r="O275" s="15">
        <f t="shared" si="267"/>
        <v>27.16049382716049</v>
      </c>
      <c r="P275" s="12">
        <f t="shared" si="268"/>
        <v>405</v>
      </c>
      <c r="Q275" s="14">
        <f t="shared" si="269"/>
        <v>100</v>
      </c>
    </row>
    <row r="276" spans="1:17" x14ac:dyDescent="0.35">
      <c r="A276" s="8" t="s">
        <v>209</v>
      </c>
      <c r="B276" s="12">
        <f>COUNTIFS('Raw Data'!I:I,"NIVA BUPA",'Raw Data'!AN:AN,1)</f>
        <v>0</v>
      </c>
      <c r="C276" s="12">
        <f>COUNTIFS('Raw Data'!I:I,"NIVA BUPA",'Raw Data'!AN:AN,2)</f>
        <v>4</v>
      </c>
      <c r="D276" s="12">
        <f>COUNTIFS('Raw Data'!I:I,"NIVA BUPA",'Raw Data'!AN:AN,3)</f>
        <v>7</v>
      </c>
      <c r="E276" s="12">
        <f>COUNTIFS('Raw Data'!I:I,"NIVA BUPA",'Raw Data'!AN:AN,4)</f>
        <v>14</v>
      </c>
      <c r="F276" s="12">
        <f>COUNTIFS('Raw Data'!I:I,"NIVA BUPA",'Raw Data'!AN:AN,5)</f>
        <v>12</v>
      </c>
      <c r="G276" s="12">
        <f>COUNTIFS('Raw Data'!I:I,"NIVA BUPA",'Raw Data'!AN:AN,6)</f>
        <v>18</v>
      </c>
      <c r="H276" s="12">
        <f>COUNTIFS('Raw Data'!I:I,"NIVA BUPA",'Raw Data'!AN:AN,7)</f>
        <v>80</v>
      </c>
      <c r="I276" s="12">
        <f>COUNTIFS('Raw Data'!I:I,"NIVA BUPA",'Raw Data'!AN:AN,8)</f>
        <v>64</v>
      </c>
      <c r="J276" s="12">
        <f>COUNTIFS('Raw Data'!I:I,"NIVA BUPA",'Raw Data'!AN:AN,9)</f>
        <v>108</v>
      </c>
      <c r="K276" s="12">
        <f>COUNTIFS('Raw Data'!I:I,"NIVA BUPA",'Raw Data'!AN:AN,10)</f>
        <v>97</v>
      </c>
      <c r="L276" s="14">
        <f t="shared" si="264"/>
        <v>13.613861386138614</v>
      </c>
      <c r="M276" s="14">
        <f t="shared" si="265"/>
        <v>35.64356435643564</v>
      </c>
      <c r="N276" s="20">
        <f t="shared" si="266"/>
        <v>50.742574257425744</v>
      </c>
      <c r="O276" s="15">
        <f t="shared" si="267"/>
        <v>37.128712871287128</v>
      </c>
      <c r="P276" s="12">
        <f t="shared" si="268"/>
        <v>404</v>
      </c>
      <c r="Q276" s="14">
        <f t="shared" si="269"/>
        <v>100</v>
      </c>
    </row>
    <row r="277" spans="1:17" x14ac:dyDescent="0.35">
      <c r="A277" s="8" t="s">
        <v>205</v>
      </c>
      <c r="B277" s="12">
        <f>COUNTIFS('Raw Data'!I:I,"STAR HEALTH",'Raw Data'!AN:AN,1)</f>
        <v>0</v>
      </c>
      <c r="C277" s="12">
        <f>COUNTIFS('Raw Data'!I:I,"STAR HEALTH",'Raw Data'!AN:AN,2)</f>
        <v>3</v>
      </c>
      <c r="D277" s="12">
        <f>COUNTIFS('Raw Data'!I:I,"STAR HEALTH",'Raw Data'!AN:AN,3)</f>
        <v>7</v>
      </c>
      <c r="E277" s="12">
        <f>COUNTIFS('Raw Data'!I:I,"STAR HEALTH",'Raw Data'!AN:AN,4)</f>
        <v>7</v>
      </c>
      <c r="F277" s="12">
        <f>COUNTIFS('Raw Data'!I:I,"STAR HEALTH",'Raw Data'!AN:AN,5)</f>
        <v>6</v>
      </c>
      <c r="G277" s="12">
        <f>COUNTIFS('Raw Data'!I:I,"STAR HEALTH",'Raw Data'!AN:AN,6)</f>
        <v>25</v>
      </c>
      <c r="H277" s="12">
        <f>COUNTIFS('Raw Data'!I:I,"STAR HEALTH",'Raw Data'!AN:AN,7)</f>
        <v>91</v>
      </c>
      <c r="I277" s="12">
        <f>COUNTIFS('Raw Data'!I:I,"STAR HEALTH",'Raw Data'!AN:AN,8)</f>
        <v>58</v>
      </c>
      <c r="J277" s="12">
        <f>COUNTIFS('Raw Data'!I:I,"STAR HEALTH",'Raw Data'!AN:AN,9)</f>
        <v>109</v>
      </c>
      <c r="K277" s="12">
        <f>COUNTIFS('Raw Data'!I:I,"STAR HEALTH",'Raw Data'!AN:AN,10)</f>
        <v>91</v>
      </c>
      <c r="L277" s="14">
        <f t="shared" si="264"/>
        <v>12.090680100755668</v>
      </c>
      <c r="M277" s="14">
        <f t="shared" si="265"/>
        <v>37.531486146095716</v>
      </c>
      <c r="N277" s="20">
        <f t="shared" si="266"/>
        <v>50.377833753148614</v>
      </c>
      <c r="O277" s="15">
        <f t="shared" si="267"/>
        <v>38.287153652392945</v>
      </c>
      <c r="P277" s="12">
        <f t="shared" si="268"/>
        <v>397</v>
      </c>
      <c r="Q277" s="14">
        <f t="shared" si="269"/>
        <v>100</v>
      </c>
    </row>
    <row r="281" spans="1:17" x14ac:dyDescent="0.35">
      <c r="A281" s="22" t="s">
        <v>282</v>
      </c>
    </row>
    <row r="285" spans="1:17" x14ac:dyDescent="0.35">
      <c r="A285" s="13"/>
      <c r="B285" s="13">
        <v>1</v>
      </c>
      <c r="C285" s="13">
        <v>2</v>
      </c>
      <c r="D285" s="13">
        <v>3</v>
      </c>
      <c r="E285" s="13">
        <v>4</v>
      </c>
      <c r="F285" s="13">
        <v>5</v>
      </c>
      <c r="G285" s="13">
        <v>6</v>
      </c>
      <c r="H285" s="13">
        <v>7</v>
      </c>
      <c r="I285" s="13">
        <v>8</v>
      </c>
      <c r="J285" s="13">
        <v>9</v>
      </c>
      <c r="K285" s="13">
        <v>10</v>
      </c>
      <c r="L285" s="12" t="s">
        <v>210</v>
      </c>
      <c r="M285" s="12" t="s">
        <v>211</v>
      </c>
      <c r="N285" s="21" t="s">
        <v>212</v>
      </c>
      <c r="O285" s="12" t="s">
        <v>213</v>
      </c>
      <c r="P285" s="12"/>
    </row>
    <row r="286" spans="1:17" x14ac:dyDescent="0.35">
      <c r="A286" s="8" t="s">
        <v>206</v>
      </c>
      <c r="B286" s="12">
        <f>COUNTIFS('Raw Data'!I:I,"ADITYA BIRLA HEALTH",'Raw Data'!AO:AO,1)</f>
        <v>0</v>
      </c>
      <c r="C286" s="12">
        <f>COUNTIFS('Raw Data'!I:I,"ADITYA BIRLA HEALTH",'Raw Data'!AO:AO,2)</f>
        <v>3</v>
      </c>
      <c r="D286" s="12">
        <f>COUNTIFS('Raw Data'!I:I,"ADITYA BIRLA HEALTH",'Raw Data'!AO:AO,3)</f>
        <v>11</v>
      </c>
      <c r="E286" s="12">
        <f>COUNTIFS('Raw Data'!I:I,"ADITYA BIRLA HEALTH",'Raw Data'!AO:AO,4)</f>
        <v>15</v>
      </c>
      <c r="F286" s="12">
        <f>COUNTIFS('Raw Data'!I:I,"ADITYA BIRLA HEALTH",'Raw Data'!AO:AO,5)</f>
        <v>9</v>
      </c>
      <c r="G286" s="12">
        <f>COUNTIFS('Raw Data'!I:I,"ADITYA BIRLA HEALTH",'Raw Data'!AO:AO,6)</f>
        <v>14</v>
      </c>
      <c r="H286" s="12">
        <f>COUNTIFS('Raw Data'!I:I,"ADITYA BIRLA HEALTH",'Raw Data'!AO:AO,7)</f>
        <v>104</v>
      </c>
      <c r="I286" s="12">
        <f>COUNTIFS('Raw Data'!I:I,"ADITYA BIRLA HEALTH",'Raw Data'!AO:AO,8)</f>
        <v>87</v>
      </c>
      <c r="J286" s="12">
        <f>COUNTIFS('Raw Data'!I:I,"ADITYA BIRLA HEALTH",'Raw Data'!AO:AO,9)</f>
        <v>76</v>
      </c>
      <c r="K286" s="12">
        <f>COUNTIFS('Raw Data'!I:I,"ADITYA BIRLA HEALTH",'Raw Data'!AO:AO,10)</f>
        <v>82</v>
      </c>
      <c r="L286" s="14">
        <f>SUM(B286:G286)/P286*100</f>
        <v>12.967581047381547</v>
      </c>
      <c r="M286" s="14">
        <f>SUM(H286:I286)/P286*100</f>
        <v>47.630922693266832</v>
      </c>
      <c r="N286" s="20">
        <f>SUM(J286:K286)/P286*100</f>
        <v>39.401496259351617</v>
      </c>
      <c r="O286" s="15">
        <f>N286-L286</f>
        <v>26.433915211970071</v>
      </c>
      <c r="P286" s="12">
        <f>SUM(B286:K286)</f>
        <v>401</v>
      </c>
      <c r="Q286" s="14">
        <f>SUM(L286:N286)</f>
        <v>100</v>
      </c>
    </row>
    <row r="287" spans="1:17" x14ac:dyDescent="0.35">
      <c r="A287" s="8" t="s">
        <v>203</v>
      </c>
      <c r="B287" s="12">
        <f>COUNTIFS('Raw Data'!I:I,"BAGIC",'Raw Data'!AO:AO,1)</f>
        <v>0</v>
      </c>
      <c r="C287" s="12">
        <f>COUNTIFS('Raw Data'!I:I,"BAGIC",'Raw Data'!AO:AO,2)</f>
        <v>4</v>
      </c>
      <c r="D287" s="12">
        <f>COUNTIFS('Raw Data'!I:I,"BAGIC",'Raw Data'!AO:AO,3)</f>
        <v>6</v>
      </c>
      <c r="E287" s="12">
        <f>COUNTIFS('Raw Data'!I:I,"BAGIC",'Raw Data'!AO:AO,4)</f>
        <v>4</v>
      </c>
      <c r="F287" s="12">
        <f>COUNTIFS('Raw Data'!I:I,"BAGIC",'Raw Data'!AO:AO,5)</f>
        <v>7</v>
      </c>
      <c r="G287" s="12">
        <f>COUNTIFS('Raw Data'!I:I,"BAGIC",'Raw Data'!AO:AO,6)</f>
        <v>9</v>
      </c>
      <c r="H287" s="12">
        <f>COUNTIFS('Raw Data'!I:I,"BAGIC",'Raw Data'!AO:AO,7)</f>
        <v>111</v>
      </c>
      <c r="I287" s="12">
        <f>COUNTIFS('Raw Data'!I:I,"BAGIC",'Raw Data'!AO:AO,8)</f>
        <v>99</v>
      </c>
      <c r="J287" s="12">
        <f>COUNTIFS('Raw Data'!I:I,"BAGIC",'Raw Data'!AO:AO,9)</f>
        <v>102</v>
      </c>
      <c r="K287" s="12">
        <f>COUNTIFS('Raw Data'!I:I,"BAGIC",'Raw Data'!AO:AO,10)</f>
        <v>63</v>
      </c>
      <c r="L287" s="14">
        <f t="shared" ref="L287:L293" si="270">SUM(B287:G287)/P287*100</f>
        <v>7.4074074074074066</v>
      </c>
      <c r="M287" s="14">
        <f t="shared" ref="M287:M293" si="271">SUM(H287:I287)/P287*100</f>
        <v>51.851851851851848</v>
      </c>
      <c r="N287" s="20">
        <f t="shared" ref="N287:N293" si="272">SUM(J287:K287)/P287*100</f>
        <v>40.74074074074074</v>
      </c>
      <c r="O287" s="15">
        <f t="shared" ref="O287:O293" si="273">N287-L287</f>
        <v>33.333333333333336</v>
      </c>
      <c r="P287" s="12">
        <f t="shared" ref="P287:P293" si="274">SUM(B287:K287)</f>
        <v>405</v>
      </c>
      <c r="Q287" s="14">
        <f t="shared" ref="Q287:Q293" si="275">SUM(L287:N287)</f>
        <v>100</v>
      </c>
    </row>
    <row r="288" spans="1:17" x14ac:dyDescent="0.35">
      <c r="A288" s="8" t="s">
        <v>207</v>
      </c>
      <c r="B288" s="12">
        <f>COUNTIFS('Raw Data'!I:I,"CARE HEALTH",'Raw Data'!AO:AO,1)</f>
        <v>0</v>
      </c>
      <c r="C288" s="12">
        <f>COUNTIFS('Raw Data'!I:I,"CARE HEALTH",'Raw Data'!AO:AO,2)</f>
        <v>8</v>
      </c>
      <c r="D288" s="12">
        <f>COUNTIFS('Raw Data'!I:I,"CARE HEALTH",'Raw Data'!AO:AO,3)</f>
        <v>6</v>
      </c>
      <c r="E288" s="12">
        <f>COUNTIFS('Raw Data'!I:I,"CARE HEALTH",'Raw Data'!AO:AO,4)</f>
        <v>10</v>
      </c>
      <c r="F288" s="12">
        <f>COUNTIFS('Raw Data'!I:I,"CARE HEALTH",'Raw Data'!AO:AO,5)</f>
        <v>16</v>
      </c>
      <c r="G288" s="12">
        <f>COUNTIFS('Raw Data'!I:I,"CARE HEALTH",'Raw Data'!AO:AO,6)</f>
        <v>11</v>
      </c>
      <c r="H288" s="12">
        <f>COUNTIFS('Raw Data'!I:I,"CARE HEALTH",'Raw Data'!AO:AO,7)</f>
        <v>101</v>
      </c>
      <c r="I288" s="12">
        <f>COUNTIFS('Raw Data'!I:I,"CARE HEALTH",'Raw Data'!AO:AO,8)</f>
        <v>96</v>
      </c>
      <c r="J288" s="12">
        <f>COUNTIFS('Raw Data'!I:I,"CARE HEALTH",'Raw Data'!AO:AO,9)</f>
        <v>79</v>
      </c>
      <c r="K288" s="12">
        <f>COUNTIFS('Raw Data'!I:I,"CARE HEALTH",'Raw Data'!AO:AO,10)</f>
        <v>85</v>
      </c>
      <c r="L288" s="14">
        <f t="shared" si="270"/>
        <v>12.378640776699029</v>
      </c>
      <c r="M288" s="14">
        <f t="shared" si="271"/>
        <v>47.815533980582522</v>
      </c>
      <c r="N288" s="20">
        <f t="shared" si="272"/>
        <v>39.805825242718448</v>
      </c>
      <c r="O288" s="15">
        <f t="shared" si="273"/>
        <v>27.427184466019419</v>
      </c>
      <c r="P288" s="12">
        <f t="shared" si="274"/>
        <v>412</v>
      </c>
      <c r="Q288" s="14">
        <f t="shared" si="275"/>
        <v>100</v>
      </c>
    </row>
    <row r="289" spans="1:17" x14ac:dyDescent="0.35">
      <c r="A289" s="8" t="s">
        <v>201</v>
      </c>
      <c r="B289" s="12">
        <f>COUNTIFS('Raw Data'!I:I,"HDFC ERGO",'Raw Data'!AO:AO,1)</f>
        <v>0</v>
      </c>
      <c r="C289" s="12">
        <f>COUNTIFS('Raw Data'!I:I,"HDFC ERGO",'Raw Data'!AO:AO,2)</f>
        <v>7</v>
      </c>
      <c r="D289" s="12">
        <f>COUNTIFS('Raw Data'!I:I,"HDFC ERGO",'Raw Data'!AO:AO,3)</f>
        <v>8</v>
      </c>
      <c r="E289" s="12">
        <f>COUNTIFS('Raw Data'!I:I,"HDFC ERGO",'Raw Data'!AO:AO,4)</f>
        <v>10</v>
      </c>
      <c r="F289" s="12">
        <f>COUNTIFS('Raw Data'!I:I,"HDFC ERGO",'Raw Data'!AO:AO,5)</f>
        <v>12</v>
      </c>
      <c r="G289" s="12">
        <f>COUNTIFS('Raw Data'!I:I,"HDFC ERGO",'Raw Data'!AO:AO,6)</f>
        <v>13</v>
      </c>
      <c r="H289" s="12">
        <f>COUNTIFS('Raw Data'!I:I,"HDFC ERGO",'Raw Data'!AO:AO,7)</f>
        <v>97</v>
      </c>
      <c r="I289" s="12">
        <f>COUNTIFS('Raw Data'!I:I,"HDFC ERGO",'Raw Data'!AO:AO,8)</f>
        <v>91</v>
      </c>
      <c r="J289" s="12">
        <f>COUNTIFS('Raw Data'!I:I,"HDFC ERGO",'Raw Data'!AO:AO,9)</f>
        <v>90</v>
      </c>
      <c r="K289" s="12">
        <f>COUNTIFS('Raw Data'!I:I,"HDFC ERGO",'Raw Data'!AO:AO,10)</f>
        <v>84</v>
      </c>
      <c r="L289" s="14">
        <f t="shared" si="270"/>
        <v>12.135922330097088</v>
      </c>
      <c r="M289" s="14">
        <f t="shared" si="271"/>
        <v>45.631067961165051</v>
      </c>
      <c r="N289" s="20">
        <f t="shared" si="272"/>
        <v>42.23300970873786</v>
      </c>
      <c r="O289" s="15">
        <f t="shared" si="273"/>
        <v>30.097087378640772</v>
      </c>
      <c r="P289" s="12">
        <f t="shared" si="274"/>
        <v>412</v>
      </c>
      <c r="Q289" s="14">
        <f t="shared" si="275"/>
        <v>100</v>
      </c>
    </row>
    <row r="290" spans="1:17" x14ac:dyDescent="0.35">
      <c r="A290" s="8" t="s">
        <v>197</v>
      </c>
      <c r="B290" s="12">
        <f>COUNTIFS('Raw Data'!I:I,"ICICI LOMBARD",'Raw Data'!AO:AO,1)</f>
        <v>0</v>
      </c>
      <c r="C290" s="12">
        <f>COUNTIFS('Raw Data'!I:I,"ICICI LOMBARD",'Raw Data'!AO:AO,2)</f>
        <v>3</v>
      </c>
      <c r="D290" s="12">
        <f>COUNTIFS('Raw Data'!I:I,"ICICI LOMBARD",'Raw Data'!AO:AO,3)</f>
        <v>5</v>
      </c>
      <c r="E290" s="12">
        <f>COUNTIFS('Raw Data'!I:I,"ICICI LOMBARD",'Raw Data'!AO:AO,4)</f>
        <v>8</v>
      </c>
      <c r="F290" s="12">
        <f>COUNTIFS('Raw Data'!I:I,"ICICI LOMBARD",'Raw Data'!AO:AO,5)</f>
        <v>9</v>
      </c>
      <c r="G290" s="12">
        <f>COUNTIFS('Raw Data'!I:I,"ICICI LOMBARD",'Raw Data'!AO:AO,6)</f>
        <v>15</v>
      </c>
      <c r="H290" s="12">
        <f>COUNTIFS('Raw Data'!I:I,"ICICI LOMBARD",'Raw Data'!AO:AO,7)</f>
        <v>114</v>
      </c>
      <c r="I290" s="12">
        <f>COUNTIFS('Raw Data'!I:I,"ICICI LOMBARD",'Raw Data'!AO:AO,8)</f>
        <v>93</v>
      </c>
      <c r="J290" s="12">
        <f>COUNTIFS('Raw Data'!I:I,"ICICI LOMBARD",'Raw Data'!AO:AO,9)</f>
        <v>96</v>
      </c>
      <c r="K290" s="12">
        <f>COUNTIFS('Raw Data'!I:I,"ICICI LOMBARD",'Raw Data'!AO:AO,10)</f>
        <v>68</v>
      </c>
      <c r="L290" s="14">
        <f t="shared" si="270"/>
        <v>9.7323600973236015</v>
      </c>
      <c r="M290" s="14">
        <f t="shared" si="271"/>
        <v>50.364963503649641</v>
      </c>
      <c r="N290" s="20">
        <f t="shared" si="272"/>
        <v>39.902676399026767</v>
      </c>
      <c r="O290" s="15">
        <f t="shared" si="273"/>
        <v>30.170316301703167</v>
      </c>
      <c r="P290" s="12">
        <f t="shared" si="274"/>
        <v>411</v>
      </c>
      <c r="Q290" s="14">
        <f t="shared" si="275"/>
        <v>100</v>
      </c>
    </row>
    <row r="291" spans="1:17" x14ac:dyDescent="0.35">
      <c r="A291" s="8" t="s">
        <v>199</v>
      </c>
      <c r="B291" s="12">
        <f>COUNTIFS('Raw Data'!I:I,"NEW INDIA ASSURANCE",'Raw Data'!AO:AO,1)</f>
        <v>0</v>
      </c>
      <c r="C291" s="12">
        <f>COUNTIFS('Raw Data'!I:I,"NEW INDIA ASSURANCE",'Raw Data'!AO:AO,2)</f>
        <v>3</v>
      </c>
      <c r="D291" s="12">
        <f>COUNTIFS('Raw Data'!I:I,"NEW INDIA ASSURANCE",'Raw Data'!AO:AO,3)</f>
        <v>9</v>
      </c>
      <c r="E291" s="12">
        <f>COUNTIFS('Raw Data'!I:I,"NEW INDIA ASSURANCE",'Raw Data'!AO:AO,4)</f>
        <v>11</v>
      </c>
      <c r="F291" s="12">
        <f>COUNTIFS('Raw Data'!I:I,"NEW INDIA ASSURANCE",'Raw Data'!AO:AO,5)</f>
        <v>18</v>
      </c>
      <c r="G291" s="12">
        <f>COUNTIFS('Raw Data'!I:I,"NEW INDIA ASSURANCE",'Raw Data'!AO:AO,6)</f>
        <v>13</v>
      </c>
      <c r="H291" s="12">
        <f>COUNTIFS('Raw Data'!I:I,"NEW INDIA ASSURANCE",'Raw Data'!AO:AO,7)</f>
        <v>104</v>
      </c>
      <c r="I291" s="12">
        <f>COUNTIFS('Raw Data'!I:I,"NEW INDIA ASSURANCE",'Raw Data'!AO:AO,8)</f>
        <v>90</v>
      </c>
      <c r="J291" s="12">
        <f>COUNTIFS('Raw Data'!I:I,"NEW INDIA ASSURANCE",'Raw Data'!AO:AO,9)</f>
        <v>82</v>
      </c>
      <c r="K291" s="12">
        <f>COUNTIFS('Raw Data'!I:I,"NEW INDIA ASSURANCE",'Raw Data'!AO:AO,10)</f>
        <v>75</v>
      </c>
      <c r="L291" s="14">
        <f t="shared" si="270"/>
        <v>13.333333333333334</v>
      </c>
      <c r="M291" s="14">
        <f t="shared" si="271"/>
        <v>47.901234567901234</v>
      </c>
      <c r="N291" s="20">
        <f t="shared" si="272"/>
        <v>38.765432098765437</v>
      </c>
      <c r="O291" s="15">
        <f t="shared" si="273"/>
        <v>25.432098765432102</v>
      </c>
      <c r="P291" s="12">
        <f t="shared" si="274"/>
        <v>405</v>
      </c>
      <c r="Q291" s="14">
        <f t="shared" si="275"/>
        <v>100</v>
      </c>
    </row>
    <row r="292" spans="1:17" x14ac:dyDescent="0.35">
      <c r="A292" s="8" t="s">
        <v>209</v>
      </c>
      <c r="B292" s="12">
        <f>COUNTIFS('Raw Data'!I:I,"NIVA BUPA",'Raw Data'!AO:AO,1)</f>
        <v>0</v>
      </c>
      <c r="C292" s="12">
        <f>COUNTIFS('Raw Data'!I:I,"NIVA BUPA",'Raw Data'!AO:AO,2)</f>
        <v>7</v>
      </c>
      <c r="D292" s="12">
        <f>COUNTIFS('Raw Data'!I:I,"NIVA BUPA",'Raw Data'!AO:AO,3)</f>
        <v>7</v>
      </c>
      <c r="E292" s="12">
        <f>COUNTIFS('Raw Data'!I:I,"NIVA BUPA",'Raw Data'!AO:AO,4)</f>
        <v>7</v>
      </c>
      <c r="F292" s="12">
        <f>COUNTIFS('Raw Data'!I:I,"NIVA BUPA",'Raw Data'!AO:AO,5)</f>
        <v>12</v>
      </c>
      <c r="G292" s="12">
        <f>COUNTIFS('Raw Data'!I:I,"NIVA BUPA",'Raw Data'!AO:AO,6)</f>
        <v>11</v>
      </c>
      <c r="H292" s="12">
        <f>COUNTIFS('Raw Data'!I:I,"NIVA BUPA",'Raw Data'!AO:AO,7)</f>
        <v>84</v>
      </c>
      <c r="I292" s="12">
        <f>COUNTIFS('Raw Data'!I:I,"NIVA BUPA",'Raw Data'!AO:AO,8)</f>
        <v>86</v>
      </c>
      <c r="J292" s="12">
        <f>COUNTIFS('Raw Data'!I:I,"NIVA BUPA",'Raw Data'!AO:AO,9)</f>
        <v>92</v>
      </c>
      <c r="K292" s="12">
        <f>COUNTIFS('Raw Data'!I:I,"NIVA BUPA",'Raw Data'!AO:AO,10)</f>
        <v>98</v>
      </c>
      <c r="L292" s="14">
        <f t="shared" si="270"/>
        <v>10.891089108910892</v>
      </c>
      <c r="M292" s="14">
        <f t="shared" si="271"/>
        <v>42.079207920792079</v>
      </c>
      <c r="N292" s="20">
        <f t="shared" si="272"/>
        <v>47.029702970297024</v>
      </c>
      <c r="O292" s="15">
        <f t="shared" si="273"/>
        <v>36.138613861386133</v>
      </c>
      <c r="P292" s="12">
        <f t="shared" si="274"/>
        <v>404</v>
      </c>
      <c r="Q292" s="14">
        <f t="shared" si="275"/>
        <v>100</v>
      </c>
    </row>
    <row r="293" spans="1:17" x14ac:dyDescent="0.35">
      <c r="A293" s="8" t="s">
        <v>205</v>
      </c>
      <c r="B293" s="12">
        <f>COUNTIFS('Raw Data'!I:I,"STAR HEALTH",'Raw Data'!AO:AO,1)</f>
        <v>0</v>
      </c>
      <c r="C293" s="12">
        <f>COUNTIFS('Raw Data'!I:I,"STAR HEALTH",'Raw Data'!AO:AO,2)</f>
        <v>3</v>
      </c>
      <c r="D293" s="12">
        <f>COUNTIFS('Raw Data'!I:I,"STAR HEALTH",'Raw Data'!AO:AO,3)</f>
        <v>0</v>
      </c>
      <c r="E293" s="12">
        <f>COUNTIFS('Raw Data'!I:I,"STAR HEALTH",'Raw Data'!AO:AO,4)</f>
        <v>3</v>
      </c>
      <c r="F293" s="12">
        <f>COUNTIFS('Raw Data'!I:I,"STAR HEALTH",'Raw Data'!AO:AO,5)</f>
        <v>11</v>
      </c>
      <c r="G293" s="12">
        <f>COUNTIFS('Raw Data'!I:I,"STAR HEALTH",'Raw Data'!AO:AO,6)</f>
        <v>13</v>
      </c>
      <c r="H293" s="12">
        <f>COUNTIFS('Raw Data'!I:I,"STAR HEALTH",'Raw Data'!AO:AO,7)</f>
        <v>99</v>
      </c>
      <c r="I293" s="12">
        <f>COUNTIFS('Raw Data'!I:I,"STAR HEALTH",'Raw Data'!AO:AO,8)</f>
        <v>103</v>
      </c>
      <c r="J293" s="12">
        <f>COUNTIFS('Raw Data'!I:I,"STAR HEALTH",'Raw Data'!AO:AO,9)</f>
        <v>88</v>
      </c>
      <c r="K293" s="12">
        <f>COUNTIFS('Raw Data'!I:I,"STAR HEALTH",'Raw Data'!AO:AO,10)</f>
        <v>77</v>
      </c>
      <c r="L293" s="14">
        <f t="shared" si="270"/>
        <v>7.5566750629722925</v>
      </c>
      <c r="M293" s="14">
        <f t="shared" si="271"/>
        <v>50.881612090680107</v>
      </c>
      <c r="N293" s="20">
        <f t="shared" si="272"/>
        <v>41.561712846347611</v>
      </c>
      <c r="O293" s="15">
        <f t="shared" si="273"/>
        <v>34.005037783375315</v>
      </c>
      <c r="P293" s="12">
        <f t="shared" si="274"/>
        <v>397</v>
      </c>
      <c r="Q293" s="14">
        <f t="shared" si="275"/>
        <v>100</v>
      </c>
    </row>
    <row r="297" spans="1:17" x14ac:dyDescent="0.35">
      <c r="A297" s="22" t="s">
        <v>283</v>
      </c>
    </row>
    <row r="300" spans="1:17" x14ac:dyDescent="0.35">
      <c r="A300" s="13"/>
      <c r="B300" s="13">
        <v>1</v>
      </c>
      <c r="C300" s="13">
        <v>2</v>
      </c>
      <c r="D300" s="13">
        <v>3</v>
      </c>
      <c r="E300" s="13">
        <v>4</v>
      </c>
      <c r="F300" s="13">
        <v>5</v>
      </c>
      <c r="G300" s="13">
        <v>6</v>
      </c>
      <c r="H300" s="13">
        <v>7</v>
      </c>
      <c r="I300" s="13">
        <v>8</v>
      </c>
      <c r="J300" s="13">
        <v>9</v>
      </c>
      <c r="K300" s="13">
        <v>10</v>
      </c>
      <c r="L300" s="12" t="s">
        <v>210</v>
      </c>
      <c r="M300" s="12" t="s">
        <v>211</v>
      </c>
      <c r="N300" s="21" t="s">
        <v>212</v>
      </c>
      <c r="O300" s="12" t="s">
        <v>213</v>
      </c>
      <c r="P300" s="12"/>
    </row>
    <row r="301" spans="1:17" x14ac:dyDescent="0.35">
      <c r="A301" s="8" t="s">
        <v>206</v>
      </c>
      <c r="B301" s="12">
        <f>COUNTIFS('Raw Data'!I:I,"ADITYA BIRLA HEALTH",'Raw Data'!AP:AP,1)</f>
        <v>0</v>
      </c>
      <c r="C301" s="12">
        <f>COUNTIFS('Raw Data'!I:I,"ADITYA BIRLA HEALTH",'Raw Data'!AP:AP,2)</f>
        <v>1</v>
      </c>
      <c r="D301" s="12">
        <f>COUNTIFS('Raw Data'!I:I,"ADITYA BIRLA HEALTH",'Raw Data'!AP:AP,3)</f>
        <v>12</v>
      </c>
      <c r="E301" s="12">
        <f>COUNTIFS('Raw Data'!I:I,"ADITYA BIRLA HEALTH",'Raw Data'!AP:AP,4)</f>
        <v>17</v>
      </c>
      <c r="F301" s="12">
        <f>COUNTIFS('Raw Data'!I:I,"ADITYA BIRLA HEALTH",'Raw Data'!AP:AP,5)</f>
        <v>14</v>
      </c>
      <c r="G301" s="12">
        <f>COUNTIFS('Raw Data'!I:I,"ADITYA BIRLA HEALTH",'Raw Data'!AP:AP,6)</f>
        <v>13</v>
      </c>
      <c r="H301" s="12">
        <f>COUNTIFS('Raw Data'!I:I,"ADITYA BIRLA HEALTH",'Raw Data'!AP:AP,7)</f>
        <v>87</v>
      </c>
      <c r="I301" s="12">
        <f>COUNTIFS('Raw Data'!I:I,"ADITYA BIRLA HEALTH",'Raw Data'!AP:AP,8)</f>
        <v>63</v>
      </c>
      <c r="J301" s="12">
        <f>COUNTIFS('Raw Data'!I:I,"ADITYA BIRLA HEALTH",'Raw Data'!AP:AP,9)</f>
        <v>116</v>
      </c>
      <c r="K301" s="12">
        <f>COUNTIFS('Raw Data'!I:I,"ADITYA BIRLA HEALTH",'Raw Data'!AP:AP,10)</f>
        <v>78</v>
      </c>
      <c r="L301" s="14">
        <f>SUM(B301:G301)/P301*100</f>
        <v>14.214463840399002</v>
      </c>
      <c r="M301" s="14">
        <f>SUM(H301:I301)/P301*100</f>
        <v>37.406483790523694</v>
      </c>
      <c r="N301" s="20">
        <f>SUM(J301:K301)/P301*100</f>
        <v>48.379052369077307</v>
      </c>
      <c r="O301" s="15">
        <f>N301-L301</f>
        <v>34.164588528678308</v>
      </c>
      <c r="P301" s="12">
        <f>SUM(B301:K301)</f>
        <v>401</v>
      </c>
      <c r="Q301" s="14">
        <f>SUM(L301:N301)</f>
        <v>100</v>
      </c>
    </row>
    <row r="302" spans="1:17" x14ac:dyDescent="0.35">
      <c r="A302" s="8" t="s">
        <v>203</v>
      </c>
      <c r="B302" s="12">
        <f>COUNTIFS('Raw Data'!I:I,"BAGIC",'Raw Data'!AP:AP,1)</f>
        <v>0</v>
      </c>
      <c r="C302" s="12">
        <f>COUNTIFS('Raw Data'!I:I,"BAGIC",'Raw Data'!AP:AP,2)</f>
        <v>0</v>
      </c>
      <c r="D302" s="12">
        <f>COUNTIFS('Raw Data'!I:I,"BAGIC",'Raw Data'!AP:AP,3)</f>
        <v>6</v>
      </c>
      <c r="E302" s="12">
        <f>COUNTIFS('Raw Data'!I:I,"BAGIC",'Raw Data'!AP:AP,4)</f>
        <v>3</v>
      </c>
      <c r="F302" s="12">
        <f>COUNTIFS('Raw Data'!I:I,"BAGIC",'Raw Data'!AP:AP,5)</f>
        <v>13</v>
      </c>
      <c r="G302" s="12">
        <f>COUNTIFS('Raw Data'!I:I,"BAGIC",'Raw Data'!AP:AP,6)</f>
        <v>17</v>
      </c>
      <c r="H302" s="12">
        <f>COUNTIFS('Raw Data'!I:I,"BAGIC",'Raw Data'!AP:AP,7)</f>
        <v>76</v>
      </c>
      <c r="I302" s="12">
        <f>COUNTIFS('Raw Data'!I:I,"BAGIC",'Raw Data'!AP:AP,8)</f>
        <v>59</v>
      </c>
      <c r="J302" s="12">
        <f>COUNTIFS('Raw Data'!I:I,"BAGIC",'Raw Data'!AP:AP,9)</f>
        <v>156</v>
      </c>
      <c r="K302" s="12">
        <f>COUNTIFS('Raw Data'!I:I,"BAGIC",'Raw Data'!AP:AP,10)</f>
        <v>75</v>
      </c>
      <c r="L302" s="14">
        <f t="shared" ref="L302:L308" si="276">SUM(B302:G302)/P302*100</f>
        <v>9.6296296296296298</v>
      </c>
      <c r="M302" s="14">
        <f t="shared" ref="M302:M308" si="277">SUM(H302:I302)/P302*100</f>
        <v>33.333333333333329</v>
      </c>
      <c r="N302" s="20">
        <f t="shared" ref="N302:N308" si="278">SUM(J302:K302)/P302*100</f>
        <v>57.037037037037038</v>
      </c>
      <c r="O302" s="15">
        <f t="shared" ref="O302:O308" si="279">N302-L302</f>
        <v>47.407407407407405</v>
      </c>
      <c r="P302" s="12">
        <f t="shared" ref="P302:P308" si="280">SUM(B302:K302)</f>
        <v>405</v>
      </c>
      <c r="Q302" s="14">
        <f t="shared" ref="Q302:Q308" si="281">SUM(L302:N302)</f>
        <v>100</v>
      </c>
    </row>
    <row r="303" spans="1:17" x14ac:dyDescent="0.35">
      <c r="A303" s="8" t="s">
        <v>207</v>
      </c>
      <c r="B303" s="12">
        <f>COUNTIFS('Raw Data'!I:I,"CARE HEALTH",'Raw Data'!AP:AP,1)</f>
        <v>0</v>
      </c>
      <c r="C303" s="12">
        <f>COUNTIFS('Raw Data'!I:I,"CARE HEALTH",'Raw Data'!AP:AP,2)</f>
        <v>1</v>
      </c>
      <c r="D303" s="12">
        <f>COUNTIFS('Raw Data'!I:I,"CARE HEALTH",'Raw Data'!AP:AP,3)</f>
        <v>14</v>
      </c>
      <c r="E303" s="12">
        <f>COUNTIFS('Raw Data'!I:I,"CARE HEALTH",'Raw Data'!AP:AP,4)</f>
        <v>18</v>
      </c>
      <c r="F303" s="12">
        <f>COUNTIFS('Raw Data'!I:I,"CARE HEALTH",'Raw Data'!AP:AP,5)</f>
        <v>14</v>
      </c>
      <c r="G303" s="12">
        <f>COUNTIFS('Raw Data'!I:I,"CARE HEALTH",'Raw Data'!AP:AP,6)</f>
        <v>13</v>
      </c>
      <c r="H303" s="12">
        <f>COUNTIFS('Raw Data'!I:I,"CARE HEALTH",'Raw Data'!AP:AP,7)</f>
        <v>82</v>
      </c>
      <c r="I303" s="12">
        <f>COUNTIFS('Raw Data'!I:I,"CARE HEALTH",'Raw Data'!AP:AP,8)</f>
        <v>85</v>
      </c>
      <c r="J303" s="12">
        <f>COUNTIFS('Raw Data'!I:I,"CARE HEALTH",'Raw Data'!AP:AP,9)</f>
        <v>125</v>
      </c>
      <c r="K303" s="12">
        <f>COUNTIFS('Raw Data'!I:I,"CARE HEALTH",'Raw Data'!AP:AP,10)</f>
        <v>60</v>
      </c>
      <c r="L303" s="14">
        <f t="shared" si="276"/>
        <v>14.563106796116504</v>
      </c>
      <c r="M303" s="14">
        <f t="shared" si="277"/>
        <v>40.533980582524272</v>
      </c>
      <c r="N303" s="20">
        <f t="shared" si="278"/>
        <v>44.902912621359228</v>
      </c>
      <c r="O303" s="15">
        <f t="shared" si="279"/>
        <v>30.339805825242724</v>
      </c>
      <c r="P303" s="12">
        <f t="shared" si="280"/>
        <v>412</v>
      </c>
      <c r="Q303" s="14">
        <f t="shared" si="281"/>
        <v>100</v>
      </c>
    </row>
    <row r="304" spans="1:17" x14ac:dyDescent="0.35">
      <c r="A304" s="8" t="s">
        <v>201</v>
      </c>
      <c r="B304" s="12">
        <f>COUNTIFS('Raw Data'!I:I,"HDFC ERGO",'Raw Data'!AP:AP,1)</f>
        <v>0</v>
      </c>
      <c r="C304" s="12">
        <f>COUNTIFS('Raw Data'!I:I,"HDFC ERGO",'Raw Data'!AP:AP,2)</f>
        <v>0</v>
      </c>
      <c r="D304" s="12">
        <f>COUNTIFS('Raw Data'!I:I,"HDFC ERGO",'Raw Data'!AP:AP,3)</f>
        <v>14</v>
      </c>
      <c r="E304" s="12">
        <f>COUNTIFS('Raw Data'!I:I,"HDFC ERGO",'Raw Data'!AP:AP,4)</f>
        <v>14</v>
      </c>
      <c r="F304" s="12">
        <f>COUNTIFS('Raw Data'!I:I,"HDFC ERGO",'Raw Data'!AP:AP,5)</f>
        <v>15</v>
      </c>
      <c r="G304" s="12">
        <f>COUNTIFS('Raw Data'!I:I,"HDFC ERGO",'Raw Data'!AP:AP,6)</f>
        <v>11</v>
      </c>
      <c r="H304" s="12">
        <f>COUNTIFS('Raw Data'!I:I,"HDFC ERGO",'Raw Data'!AP:AP,7)</f>
        <v>86</v>
      </c>
      <c r="I304" s="12">
        <f>COUNTIFS('Raw Data'!I:I,"HDFC ERGO",'Raw Data'!AP:AP,8)</f>
        <v>74</v>
      </c>
      <c r="J304" s="12">
        <f>COUNTIFS('Raw Data'!I:I,"HDFC ERGO",'Raw Data'!AP:AP,9)</f>
        <v>110</v>
      </c>
      <c r="K304" s="12">
        <f>COUNTIFS('Raw Data'!I:I,"HDFC ERGO",'Raw Data'!AP:AP,10)</f>
        <v>88</v>
      </c>
      <c r="L304" s="14">
        <f t="shared" si="276"/>
        <v>13.106796116504855</v>
      </c>
      <c r="M304" s="14">
        <f t="shared" si="277"/>
        <v>38.834951456310677</v>
      </c>
      <c r="N304" s="20">
        <f t="shared" si="278"/>
        <v>48.05825242718447</v>
      </c>
      <c r="O304" s="15">
        <f t="shared" si="279"/>
        <v>34.951456310679617</v>
      </c>
      <c r="P304" s="12">
        <f t="shared" si="280"/>
        <v>412</v>
      </c>
      <c r="Q304" s="14">
        <f t="shared" si="281"/>
        <v>100</v>
      </c>
    </row>
    <row r="305" spans="1:18" x14ac:dyDescent="0.35">
      <c r="A305" s="8" t="s">
        <v>197</v>
      </c>
      <c r="B305" s="12">
        <f>COUNTIFS('Raw Data'!I:I,"ICICI LOMBARD",'Raw Data'!AP:AP,1)</f>
        <v>0</v>
      </c>
      <c r="C305" s="12">
        <f>COUNTIFS('Raw Data'!I:I,"ICICI LOMBARD",'Raw Data'!AP:AP,2)</f>
        <v>1</v>
      </c>
      <c r="D305" s="12">
        <f>COUNTIFS('Raw Data'!I:I,"ICICI LOMBARD",'Raw Data'!AP:AP,3)</f>
        <v>12</v>
      </c>
      <c r="E305" s="12">
        <f>COUNTIFS('Raw Data'!I:I,"ICICI LOMBARD",'Raw Data'!AP:AP,4)</f>
        <v>15</v>
      </c>
      <c r="F305" s="12">
        <f>COUNTIFS('Raw Data'!I:I,"ICICI LOMBARD",'Raw Data'!AP:AP,5)</f>
        <v>16</v>
      </c>
      <c r="G305" s="12">
        <f>COUNTIFS('Raw Data'!I:I,"ICICI LOMBARD",'Raw Data'!AP:AP,6)</f>
        <v>12</v>
      </c>
      <c r="H305" s="12">
        <f>COUNTIFS('Raw Data'!I:I,"ICICI LOMBARD",'Raw Data'!AP:AP,7)</f>
        <v>79</v>
      </c>
      <c r="I305" s="12">
        <f>COUNTIFS('Raw Data'!I:I,"ICICI LOMBARD",'Raw Data'!AP:AP,8)</f>
        <v>55</v>
      </c>
      <c r="J305" s="12">
        <f>COUNTIFS('Raw Data'!I:I,"ICICI LOMBARD",'Raw Data'!AP:AP,9)</f>
        <v>134</v>
      </c>
      <c r="K305" s="12">
        <f>COUNTIFS('Raw Data'!I:I,"ICICI LOMBARD",'Raw Data'!AP:AP,10)</f>
        <v>87</v>
      </c>
      <c r="L305" s="14">
        <f t="shared" si="276"/>
        <v>13.625304136253041</v>
      </c>
      <c r="M305" s="14">
        <f t="shared" si="277"/>
        <v>32.603406326034062</v>
      </c>
      <c r="N305" s="20">
        <f t="shared" si="278"/>
        <v>53.771289537712896</v>
      </c>
      <c r="O305" s="15">
        <f t="shared" si="279"/>
        <v>40.145985401459853</v>
      </c>
      <c r="P305" s="12">
        <f t="shared" si="280"/>
        <v>411</v>
      </c>
      <c r="Q305" s="14">
        <f t="shared" si="281"/>
        <v>100</v>
      </c>
    </row>
    <row r="306" spans="1:18" x14ac:dyDescent="0.35">
      <c r="A306" s="8" t="s">
        <v>199</v>
      </c>
      <c r="B306" s="12">
        <f>COUNTIFS('Raw Data'!I:I,"NEW INDIA ASSURANCE",'Raw Data'!AP:AP,1)</f>
        <v>0</v>
      </c>
      <c r="C306" s="12">
        <f>COUNTIFS('Raw Data'!I:I,"NEW INDIA ASSURANCE",'Raw Data'!AP:AP,2)</f>
        <v>1</v>
      </c>
      <c r="D306" s="12">
        <f>COUNTIFS('Raw Data'!I:I,"NEW INDIA ASSURANCE",'Raw Data'!AP:AP,3)</f>
        <v>12</v>
      </c>
      <c r="E306" s="12">
        <f>COUNTIFS('Raw Data'!I:I,"NEW INDIA ASSURANCE",'Raw Data'!AP:AP,4)</f>
        <v>12</v>
      </c>
      <c r="F306" s="12">
        <f>COUNTIFS('Raw Data'!I:I,"NEW INDIA ASSURANCE",'Raw Data'!AP:AP,5)</f>
        <v>22</v>
      </c>
      <c r="G306" s="12">
        <f>COUNTIFS('Raw Data'!I:I,"NEW INDIA ASSURANCE",'Raw Data'!AP:AP,6)</f>
        <v>21</v>
      </c>
      <c r="H306" s="12">
        <f>COUNTIFS('Raw Data'!I:I,"NEW INDIA ASSURANCE",'Raw Data'!AP:AP,7)</f>
        <v>71</v>
      </c>
      <c r="I306" s="12">
        <f>COUNTIFS('Raw Data'!I:I,"NEW INDIA ASSURANCE",'Raw Data'!AP:AP,8)</f>
        <v>73</v>
      </c>
      <c r="J306" s="12">
        <f>COUNTIFS('Raw Data'!I:I,"NEW INDIA ASSURANCE",'Raw Data'!AP:AP,9)</f>
        <v>109</v>
      </c>
      <c r="K306" s="12">
        <f>COUNTIFS('Raw Data'!I:I,"NEW INDIA ASSURANCE",'Raw Data'!AP:AP,10)</f>
        <v>84</v>
      </c>
      <c r="L306" s="14">
        <f t="shared" si="276"/>
        <v>16.790123456790123</v>
      </c>
      <c r="M306" s="14">
        <f t="shared" si="277"/>
        <v>35.555555555555557</v>
      </c>
      <c r="N306" s="20">
        <f t="shared" si="278"/>
        <v>47.654320987654316</v>
      </c>
      <c r="O306" s="15">
        <f t="shared" si="279"/>
        <v>30.864197530864192</v>
      </c>
      <c r="P306" s="12">
        <f t="shared" si="280"/>
        <v>405</v>
      </c>
      <c r="Q306" s="14">
        <f t="shared" si="281"/>
        <v>100</v>
      </c>
    </row>
    <row r="307" spans="1:18" x14ac:dyDescent="0.35">
      <c r="A307" s="8" t="s">
        <v>209</v>
      </c>
      <c r="B307" s="12">
        <f>COUNTIFS('Raw Data'!I:I,"NIVA BUPA",'Raw Data'!AP:AP,1)</f>
        <v>0</v>
      </c>
      <c r="C307" s="12">
        <f>COUNTIFS('Raw Data'!I:I,"NIVA BUPA",'Raw Data'!AP:AP,2)</f>
        <v>0</v>
      </c>
      <c r="D307" s="12">
        <f>COUNTIFS('Raw Data'!I:I,"NIVA BUPA",'Raw Data'!AP:AP,3)</f>
        <v>8</v>
      </c>
      <c r="E307" s="12">
        <f>COUNTIFS('Raw Data'!I:I,"NIVA BUPA",'Raw Data'!AP:AP,4)</f>
        <v>16</v>
      </c>
      <c r="F307" s="12">
        <f>COUNTIFS('Raw Data'!I:I,"NIVA BUPA",'Raw Data'!AP:AP,5)</f>
        <v>9</v>
      </c>
      <c r="G307" s="12">
        <f>COUNTIFS('Raw Data'!I:I,"NIVA BUPA",'Raw Data'!AP:AP,6)</f>
        <v>17</v>
      </c>
      <c r="H307" s="12">
        <f>COUNTIFS('Raw Data'!I:I,"NIVA BUPA",'Raw Data'!AP:AP,7)</f>
        <v>75</v>
      </c>
      <c r="I307" s="12">
        <f>COUNTIFS('Raw Data'!I:I,"NIVA BUPA",'Raw Data'!AP:AP,8)</f>
        <v>67</v>
      </c>
      <c r="J307" s="12">
        <f>COUNTIFS('Raw Data'!I:I,"NIVA BUPA",'Raw Data'!AP:AP,9)</f>
        <v>139</v>
      </c>
      <c r="K307" s="12">
        <f>COUNTIFS('Raw Data'!I:I,"NIVA BUPA",'Raw Data'!AP:AP,10)</f>
        <v>73</v>
      </c>
      <c r="L307" s="14">
        <f t="shared" si="276"/>
        <v>12.376237623762377</v>
      </c>
      <c r="M307" s="14">
        <f t="shared" si="277"/>
        <v>35.148514851485146</v>
      </c>
      <c r="N307" s="20">
        <f t="shared" si="278"/>
        <v>52.475247524752476</v>
      </c>
      <c r="O307" s="15">
        <f t="shared" si="279"/>
        <v>40.099009900990097</v>
      </c>
      <c r="P307" s="12">
        <f t="shared" si="280"/>
        <v>404</v>
      </c>
      <c r="Q307" s="14">
        <f t="shared" si="281"/>
        <v>100</v>
      </c>
    </row>
    <row r="308" spans="1:18" x14ac:dyDescent="0.35">
      <c r="A308" s="8" t="s">
        <v>205</v>
      </c>
      <c r="B308" s="12">
        <f>COUNTIFS('Raw Data'!I:I,"STAR HEALTH",'Raw Data'!AP:AP,1)</f>
        <v>0</v>
      </c>
      <c r="C308" s="12">
        <f>COUNTIFS('Raw Data'!I:I,"STAR HEALTH",'Raw Data'!AP:AP,2)</f>
        <v>0</v>
      </c>
      <c r="D308" s="12">
        <f>COUNTIFS('Raw Data'!I:I,"STAR HEALTH",'Raw Data'!AP:AP,3)</f>
        <v>5</v>
      </c>
      <c r="E308" s="12">
        <f>COUNTIFS('Raw Data'!I:I,"STAR HEALTH",'Raw Data'!AP:AP,4)</f>
        <v>4</v>
      </c>
      <c r="F308" s="12">
        <f>COUNTIFS('Raw Data'!I:I,"STAR HEALTH",'Raw Data'!AP:AP,5)</f>
        <v>17</v>
      </c>
      <c r="G308" s="12">
        <f>COUNTIFS('Raw Data'!I:I,"STAR HEALTH",'Raw Data'!AP:AP,6)</f>
        <v>17</v>
      </c>
      <c r="H308" s="12">
        <f>COUNTIFS('Raw Data'!I:I,"STAR HEALTH",'Raw Data'!AP:AP,7)</f>
        <v>68</v>
      </c>
      <c r="I308" s="12">
        <f>COUNTIFS('Raw Data'!I:I,"STAR HEALTH",'Raw Data'!AP:AP,8)</f>
        <v>71</v>
      </c>
      <c r="J308" s="12">
        <f>COUNTIFS('Raw Data'!I:I,"STAR HEALTH",'Raw Data'!AP:AP,9)</f>
        <v>135</v>
      </c>
      <c r="K308" s="12">
        <f>COUNTIFS('Raw Data'!I:I,"STAR HEALTH",'Raw Data'!AP:AP,10)</f>
        <v>80</v>
      </c>
      <c r="L308" s="14">
        <f t="shared" si="276"/>
        <v>10.831234256926953</v>
      </c>
      <c r="M308" s="14">
        <f t="shared" si="277"/>
        <v>35.012594458438286</v>
      </c>
      <c r="N308" s="20">
        <f t="shared" si="278"/>
        <v>54.156171284634759</v>
      </c>
      <c r="O308" s="15">
        <f t="shared" si="279"/>
        <v>43.324937027707804</v>
      </c>
      <c r="P308" s="12">
        <f t="shared" si="280"/>
        <v>397</v>
      </c>
      <c r="Q308" s="14">
        <f t="shared" si="281"/>
        <v>100</v>
      </c>
    </row>
    <row r="311" spans="1:18" x14ac:dyDescent="0.35">
      <c r="A311" s="17" t="s">
        <v>284</v>
      </c>
      <c r="B311" s="25" t="s">
        <v>286</v>
      </c>
      <c r="C311" s="25"/>
      <c r="D311" s="23" t="s">
        <v>285</v>
      </c>
    </row>
    <row r="314" spans="1:18" x14ac:dyDescent="0.35">
      <c r="A314" s="22" t="s">
        <v>287</v>
      </c>
    </row>
    <row r="316" spans="1:18" x14ac:dyDescent="0.35">
      <c r="A316" s="8" t="s">
        <v>239</v>
      </c>
      <c r="F316" s="14"/>
      <c r="K316" s="14"/>
      <c r="L316" s="12"/>
      <c r="M316" s="12"/>
      <c r="N316" s="12"/>
      <c r="O316" s="18"/>
      <c r="P316" s="14"/>
      <c r="R316" s="12"/>
    </row>
    <row r="317" spans="1:18" x14ac:dyDescent="0.35">
      <c r="R317" s="19"/>
    </row>
    <row r="318" spans="1:18" x14ac:dyDescent="0.35">
      <c r="A318" s="13"/>
      <c r="B318" s="13">
        <v>1</v>
      </c>
      <c r="C318" s="13">
        <v>2</v>
      </c>
      <c r="D318" s="13">
        <v>3</v>
      </c>
      <c r="E318" s="13">
        <v>4</v>
      </c>
      <c r="F318" s="13">
        <v>5</v>
      </c>
      <c r="G318" s="13"/>
      <c r="H318" s="13"/>
      <c r="I318" s="13"/>
      <c r="J318" s="13"/>
      <c r="K318" s="13"/>
      <c r="L318" s="12" t="s">
        <v>240</v>
      </c>
      <c r="M318" s="12">
        <v>3</v>
      </c>
      <c r="N318" s="12" t="s">
        <v>241</v>
      </c>
      <c r="O318" s="21" t="s">
        <v>213</v>
      </c>
      <c r="P318" s="12"/>
      <c r="R318" s="19"/>
    </row>
    <row r="319" spans="1:18" x14ac:dyDescent="0.35">
      <c r="A319" s="8" t="s">
        <v>206</v>
      </c>
      <c r="B319" s="12">
        <f>COUNTIFS('Raw Data'!I:I,"ADITYA BIRLA HEALTH",'Raw Data'!AE:AE,1)</f>
        <v>1</v>
      </c>
      <c r="C319" s="12">
        <f>COUNTIFS('Raw Data'!I:I,"ADITYA BIRLA HEALTH",'Raw Data'!AE:AE,2)</f>
        <v>1</v>
      </c>
      <c r="D319" s="12">
        <f>COUNTIFS('Raw Data'!I:I,"ADITYA BIRLA HEALTH",'Raw Data'!AE:AE,3)</f>
        <v>48</v>
      </c>
      <c r="E319" s="12">
        <f>COUNTIFS('Raw Data'!I:I,"ADITYA BIRLA HEALTH",'Raw Data'!AE:AE,4)</f>
        <v>47</v>
      </c>
      <c r="F319" s="12">
        <f>COUNTIFS('Raw Data'!I:I,"ADITYA BIRLA HEALTH",'Raw Data'!AE:AE,5)</f>
        <v>35</v>
      </c>
      <c r="L319" s="14">
        <f>SUM(B319:C319)/P319*100</f>
        <v>1.5151515151515151</v>
      </c>
      <c r="M319" s="14">
        <f>D319/P319*100</f>
        <v>36.363636363636367</v>
      </c>
      <c r="N319" s="14">
        <f>SUM(E319:F319)/P319*100</f>
        <v>62.121212121212125</v>
      </c>
      <c r="O319" s="24">
        <f>N319-L319</f>
        <v>60.606060606060609</v>
      </c>
      <c r="P319" s="12">
        <f>SUM(B319:F319)</f>
        <v>132</v>
      </c>
      <c r="Q319" s="12">
        <f>SUM(L319:N319)</f>
        <v>100</v>
      </c>
      <c r="R319" s="19"/>
    </row>
    <row r="320" spans="1:18" x14ac:dyDescent="0.35">
      <c r="A320" s="8" t="s">
        <v>203</v>
      </c>
      <c r="B320" s="12">
        <f>COUNTIFS('Raw Data'!I:I,"BAGIC",'Raw Data'!AE:AE,1)</f>
        <v>1</v>
      </c>
      <c r="C320" s="12">
        <f>COUNTIFS('Raw Data'!I:I,"BAGIC",'Raw Data'!AE:AE,2)</f>
        <v>9</v>
      </c>
      <c r="D320" s="12">
        <f>COUNTIFS('Raw Data'!I:I,"BAGIC",'Raw Data'!AE:AE,3)</f>
        <v>17</v>
      </c>
      <c r="E320" s="12">
        <f>COUNTIFS('Raw Data'!I:I,"BAGIC",'Raw Data'!AE:AE,4)</f>
        <v>60</v>
      </c>
      <c r="F320" s="12">
        <f>COUNTIFS('Raw Data'!I:I,"BAGIC",'Raw Data'!AE:AE,5)</f>
        <v>57</v>
      </c>
      <c r="L320" s="14">
        <f t="shared" ref="L320:L326" si="282">SUM(B320:C320)/P320*100</f>
        <v>6.9444444444444446</v>
      </c>
      <c r="M320" s="14">
        <f t="shared" ref="M320:M326" si="283">D320/P320*100</f>
        <v>11.805555555555555</v>
      </c>
      <c r="N320" s="14">
        <f t="shared" ref="N320:N326" si="284">SUM(E320:F320)/P320*100</f>
        <v>81.25</v>
      </c>
      <c r="O320" s="24">
        <f t="shared" ref="O320:O326" si="285">N320-L320</f>
        <v>74.305555555555557</v>
      </c>
      <c r="P320" s="12">
        <f t="shared" ref="P320:P326" si="286">SUM(B320:F320)</f>
        <v>144</v>
      </c>
      <c r="Q320" s="12">
        <f t="shared" ref="Q320:Q326" si="287">SUM(L320:N320)</f>
        <v>100</v>
      </c>
      <c r="R320" s="19"/>
    </row>
    <row r="321" spans="1:18" x14ac:dyDescent="0.35">
      <c r="A321" s="8" t="s">
        <v>207</v>
      </c>
      <c r="B321" s="12">
        <f>COUNTIFS('Raw Data'!I:I,"CARE HEALTH",'Raw Data'!AE:AE,1)</f>
        <v>1</v>
      </c>
      <c r="C321" s="12">
        <f>COUNTIFS('Raw Data'!I:I,"CARE HEALTH",'Raw Data'!AE:AE,2)</f>
        <v>9</v>
      </c>
      <c r="D321" s="12">
        <f>COUNTIFS('Raw Data'!I:I,"CARE HEALTH",'Raw Data'!AE:AE,3)</f>
        <v>16</v>
      </c>
      <c r="E321" s="12">
        <f>COUNTIFS('Raw Data'!I:I,"CARE HEALTH",'Raw Data'!AE:AE,4)</f>
        <v>66</v>
      </c>
      <c r="F321" s="12">
        <f>COUNTIFS('Raw Data'!I:I,"CARE HEALTH",'Raw Data'!AE:AE,5)</f>
        <v>69</v>
      </c>
      <c r="L321" s="14">
        <f t="shared" si="282"/>
        <v>6.2111801242236027</v>
      </c>
      <c r="M321" s="14">
        <f t="shared" si="283"/>
        <v>9.9378881987577632</v>
      </c>
      <c r="N321" s="14">
        <f t="shared" si="284"/>
        <v>83.850931677018636</v>
      </c>
      <c r="O321" s="24">
        <f t="shared" si="285"/>
        <v>77.639751552795033</v>
      </c>
      <c r="P321" s="12">
        <f t="shared" si="286"/>
        <v>161</v>
      </c>
      <c r="Q321" s="12">
        <f t="shared" si="287"/>
        <v>100</v>
      </c>
      <c r="R321" s="19"/>
    </row>
    <row r="322" spans="1:18" x14ac:dyDescent="0.35">
      <c r="A322" s="8" t="s">
        <v>201</v>
      </c>
      <c r="B322" s="12">
        <f>COUNTIFS('Raw Data'!I:I,"HDFC ERGO",'Raw Data'!AE:AE,1)</f>
        <v>2</v>
      </c>
      <c r="C322" s="12">
        <f>COUNTIFS('Raw Data'!I:I,"HDFC ERGO",'Raw Data'!AE:AE,2)</f>
        <v>8</v>
      </c>
      <c r="D322" s="12">
        <f>COUNTIFS('Raw Data'!I:I,"HDFC ERGO",'Raw Data'!AE:AE,3)</f>
        <v>7</v>
      </c>
      <c r="E322" s="12">
        <f>COUNTIFS('Raw Data'!I:I,"HDFC ERGO",'Raw Data'!AE:AE,4)</f>
        <v>61</v>
      </c>
      <c r="F322" s="12">
        <f>COUNTIFS('Raw Data'!I:I,"HDFC ERGO",'Raw Data'!AE:AE,5)</f>
        <v>53</v>
      </c>
      <c r="L322" s="14">
        <f t="shared" si="282"/>
        <v>7.6335877862595423</v>
      </c>
      <c r="M322" s="14">
        <f t="shared" si="283"/>
        <v>5.343511450381679</v>
      </c>
      <c r="N322" s="14">
        <f t="shared" si="284"/>
        <v>87.022900763358777</v>
      </c>
      <c r="O322" s="24">
        <f t="shared" si="285"/>
        <v>79.389312977099237</v>
      </c>
      <c r="P322" s="12">
        <f t="shared" si="286"/>
        <v>131</v>
      </c>
      <c r="Q322" s="12">
        <f t="shared" si="287"/>
        <v>100</v>
      </c>
      <c r="R322" s="19"/>
    </row>
    <row r="323" spans="1:18" x14ac:dyDescent="0.35">
      <c r="A323" s="8" t="s">
        <v>197</v>
      </c>
      <c r="B323" s="12">
        <f>COUNTIFS('Raw Data'!I:I,"ICICI LOMBARD",'Raw Data'!AE:AE,1)</f>
        <v>0</v>
      </c>
      <c r="C323" s="12">
        <f>COUNTIFS('Raw Data'!I:I,"ICICI LOMBARD",'Raw Data'!AE:AE,2)</f>
        <v>6</v>
      </c>
      <c r="D323" s="12">
        <f>COUNTIFS('Raw Data'!I:I,"ICICI LOMBARD",'Raw Data'!AE:AE,3)</f>
        <v>14</v>
      </c>
      <c r="E323" s="12">
        <f>COUNTIFS('Raw Data'!I:I,"ICICI LOMBARD",'Raw Data'!AE:AE,4)</f>
        <v>59</v>
      </c>
      <c r="F323" s="12">
        <f>COUNTIFS('Raw Data'!I:I,"ICICI LOMBARD",'Raw Data'!AE:AE,5)</f>
        <v>62</v>
      </c>
      <c r="L323" s="14">
        <f t="shared" si="282"/>
        <v>4.2553191489361701</v>
      </c>
      <c r="M323" s="14">
        <f t="shared" si="283"/>
        <v>9.9290780141843982</v>
      </c>
      <c r="N323" s="14">
        <f t="shared" si="284"/>
        <v>85.815602836879435</v>
      </c>
      <c r="O323" s="24">
        <f t="shared" si="285"/>
        <v>81.560283687943269</v>
      </c>
      <c r="P323" s="12">
        <f t="shared" si="286"/>
        <v>141</v>
      </c>
      <c r="Q323" s="12">
        <f t="shared" si="287"/>
        <v>100</v>
      </c>
      <c r="R323" s="19"/>
    </row>
    <row r="324" spans="1:18" x14ac:dyDescent="0.35">
      <c r="A324" s="8" t="s">
        <v>199</v>
      </c>
      <c r="B324" s="12">
        <f>COUNTIFS('Raw Data'!I:I,"NEW INDIA ASSURANCE",'Raw Data'!AE:AE,1)</f>
        <v>0</v>
      </c>
      <c r="C324" s="12">
        <f>COUNTIFS('Raw Data'!I:I,"NEW INDIA ASSURANCE",'Raw Data'!AE:AE,2)</f>
        <v>4</v>
      </c>
      <c r="D324" s="12">
        <f>COUNTIFS('Raw Data'!I:I,"NEW INDIA ASSURANCE",'Raw Data'!AE:AE,3)</f>
        <v>37</v>
      </c>
      <c r="E324" s="12">
        <f>COUNTIFS('Raw Data'!I:I,"NEW INDIA ASSURANCE",'Raw Data'!AE:AE,4)</f>
        <v>46</v>
      </c>
      <c r="F324" s="12">
        <f>COUNTIFS('Raw Data'!I:I,"NEW INDIA ASSURANCE",'Raw Data'!AE:AE,5)</f>
        <v>55</v>
      </c>
      <c r="L324" s="14">
        <f t="shared" si="282"/>
        <v>2.8169014084507045</v>
      </c>
      <c r="M324" s="14">
        <f t="shared" si="283"/>
        <v>26.056338028169012</v>
      </c>
      <c r="N324" s="14">
        <f t="shared" si="284"/>
        <v>71.126760563380287</v>
      </c>
      <c r="O324" s="24">
        <f t="shared" si="285"/>
        <v>68.309859154929583</v>
      </c>
      <c r="P324" s="12">
        <f t="shared" si="286"/>
        <v>142</v>
      </c>
      <c r="Q324" s="12">
        <f t="shared" si="287"/>
        <v>100</v>
      </c>
      <c r="R324" s="19"/>
    </row>
    <row r="325" spans="1:18" x14ac:dyDescent="0.35">
      <c r="A325" s="8" t="s">
        <v>209</v>
      </c>
      <c r="B325" s="12">
        <f>COUNTIFS('Raw Data'!I:I,"NIVA BUPA",'Raw Data'!AE:AE,1)</f>
        <v>1</v>
      </c>
      <c r="C325" s="12">
        <f>COUNTIFS('Raw Data'!I:I,"NIVA BUPA",'Raw Data'!AE:AE,2)</f>
        <v>8</v>
      </c>
      <c r="D325" s="12">
        <f>COUNTIFS('Raw Data'!I:I,"NIVA BUPA",'Raw Data'!AE:AE,3)</f>
        <v>11</v>
      </c>
      <c r="E325" s="12">
        <f>COUNTIFS('Raw Data'!I:I,"NIVA BUPA",'Raw Data'!AE:AE,4)</f>
        <v>67</v>
      </c>
      <c r="F325" s="12">
        <f>COUNTIFS('Raw Data'!I:I,"NIVA BUPA",'Raw Data'!AE:AE,5)</f>
        <v>75</v>
      </c>
      <c r="L325" s="14">
        <f t="shared" si="282"/>
        <v>5.5555555555555554</v>
      </c>
      <c r="M325" s="14">
        <f t="shared" si="283"/>
        <v>6.7901234567901234</v>
      </c>
      <c r="N325" s="14">
        <f t="shared" si="284"/>
        <v>87.654320987654316</v>
      </c>
      <c r="O325" s="24">
        <f t="shared" si="285"/>
        <v>82.098765432098759</v>
      </c>
      <c r="P325" s="12">
        <f t="shared" si="286"/>
        <v>162</v>
      </c>
      <c r="Q325" s="12">
        <f t="shared" si="287"/>
        <v>100</v>
      </c>
      <c r="R325" s="19"/>
    </row>
    <row r="326" spans="1:18" x14ac:dyDescent="0.35">
      <c r="A326" s="8" t="s">
        <v>205</v>
      </c>
      <c r="B326" s="12">
        <f>COUNTIFS('Raw Data'!I:I,"STAR HEALTH",'Raw Data'!AE:AE,1)</f>
        <v>1</v>
      </c>
      <c r="C326" s="12">
        <f>COUNTIFS('Raw Data'!I:I,"STAR HEALTH",'Raw Data'!AE:AE,2)</f>
        <v>10</v>
      </c>
      <c r="D326" s="12">
        <f>COUNTIFS('Raw Data'!I:I,"STAR HEALTH",'Raw Data'!AE:AE,3)</f>
        <v>11</v>
      </c>
      <c r="E326" s="12">
        <f>COUNTIFS('Raw Data'!I:I,"STAR HEALTH",'Raw Data'!AE:AE,4)</f>
        <v>59</v>
      </c>
      <c r="F326" s="12">
        <f>COUNTIFS('Raw Data'!I:I,"STAR HEALTH",'Raw Data'!AE:AE,5)</f>
        <v>60</v>
      </c>
      <c r="L326" s="14">
        <f t="shared" si="282"/>
        <v>7.8014184397163122</v>
      </c>
      <c r="M326" s="14">
        <f t="shared" si="283"/>
        <v>7.8014184397163122</v>
      </c>
      <c r="N326" s="14">
        <f t="shared" si="284"/>
        <v>84.39716312056737</v>
      </c>
      <c r="O326" s="24">
        <f t="shared" si="285"/>
        <v>76.595744680851055</v>
      </c>
      <c r="P326" s="12">
        <f t="shared" si="286"/>
        <v>141</v>
      </c>
      <c r="Q326" s="12">
        <f t="shared" si="287"/>
        <v>100</v>
      </c>
      <c r="R326" s="19"/>
    </row>
    <row r="330" spans="1:18" x14ac:dyDescent="0.35">
      <c r="A330" s="22" t="s">
        <v>288</v>
      </c>
    </row>
    <row r="332" spans="1:18" x14ac:dyDescent="0.35">
      <c r="A332" s="8" t="s">
        <v>239</v>
      </c>
      <c r="F332" s="14"/>
      <c r="K332" s="14"/>
      <c r="L332" s="12"/>
      <c r="M332" s="12"/>
      <c r="N332" s="12"/>
      <c r="O332" s="18"/>
      <c r="P332" s="14"/>
      <c r="R332" s="12"/>
    </row>
    <row r="333" spans="1:18" x14ac:dyDescent="0.35">
      <c r="R333" s="19"/>
    </row>
    <row r="334" spans="1:18" x14ac:dyDescent="0.35">
      <c r="A334" s="13"/>
      <c r="B334" s="13">
        <v>1</v>
      </c>
      <c r="C334" s="13">
        <v>2</v>
      </c>
      <c r="D334" s="13">
        <v>3</v>
      </c>
      <c r="E334" s="13">
        <v>4</v>
      </c>
      <c r="F334" s="13">
        <v>5</v>
      </c>
      <c r="G334" s="13"/>
      <c r="H334" s="13"/>
      <c r="I334" s="13"/>
      <c r="J334" s="13"/>
      <c r="K334" s="13"/>
      <c r="L334" s="12" t="s">
        <v>240</v>
      </c>
      <c r="M334" s="12">
        <v>3</v>
      </c>
      <c r="N334" s="12" t="s">
        <v>241</v>
      </c>
      <c r="O334" s="21" t="s">
        <v>213</v>
      </c>
      <c r="P334" s="12"/>
      <c r="R334" s="19"/>
    </row>
    <row r="335" spans="1:18" x14ac:dyDescent="0.35">
      <c r="A335" s="8" t="s">
        <v>206</v>
      </c>
      <c r="B335" s="12">
        <f>COUNTIFS('Raw Data'!I:I,"ADITYA BIRLA HEALTH",'Raw Data'!AF:AF,1)</f>
        <v>1</v>
      </c>
      <c r="C335" s="12">
        <f>COUNTIFS('Raw Data'!I:I,"ADITYA BIRLA HEALTH",'Raw Data'!AF:AF,2)</f>
        <v>13</v>
      </c>
      <c r="D335" s="12">
        <f>COUNTIFS('Raw Data'!I:I,"ADITYA BIRLA HEALTH",'Raw Data'!AF:AF,3)</f>
        <v>25</v>
      </c>
      <c r="E335" s="12">
        <f>COUNTIFS('Raw Data'!I:I,"ADITYA BIRLA HEALTH",'Raw Data'!AF:AF,4)</f>
        <v>58</v>
      </c>
      <c r="F335" s="12">
        <f>COUNTIFS('Raw Data'!I:I,"ADITYA BIRLA HEALTH",'Raw Data'!AF:AF,5)</f>
        <v>35</v>
      </c>
      <c r="L335" s="14">
        <f>SUM(B335:C335)/P335*100</f>
        <v>10.606060606060606</v>
      </c>
      <c r="M335" s="14">
        <f>D335/P335*100</f>
        <v>18.939393939393938</v>
      </c>
      <c r="N335" s="14">
        <f>SUM(E335:F335)/P335*100</f>
        <v>70.454545454545453</v>
      </c>
      <c r="O335" s="24">
        <f>N335-L335</f>
        <v>59.848484848484844</v>
      </c>
      <c r="P335" s="12">
        <f>SUM(B335:F335)</f>
        <v>132</v>
      </c>
      <c r="Q335" s="12">
        <f>SUM(L335:N335)</f>
        <v>100</v>
      </c>
      <c r="R335" s="19"/>
    </row>
    <row r="336" spans="1:18" x14ac:dyDescent="0.35">
      <c r="A336" s="8" t="s">
        <v>203</v>
      </c>
      <c r="B336" s="12">
        <f>COUNTIFS('Raw Data'!I:I,"BAGIC",'Raw Data'!AF:AF,1)</f>
        <v>6</v>
      </c>
      <c r="C336" s="12">
        <f>COUNTIFS('Raw Data'!I:I,"BAGIC",'Raw Data'!AF:AF,2)</f>
        <v>13</v>
      </c>
      <c r="D336" s="12">
        <f>COUNTIFS('Raw Data'!I:I,"BAGIC",'Raw Data'!AF:AF,3)</f>
        <v>16</v>
      </c>
      <c r="E336" s="12">
        <f>COUNTIFS('Raw Data'!I:I,"BAGIC",'Raw Data'!AF:AF,4)</f>
        <v>75</v>
      </c>
      <c r="F336" s="12">
        <f>COUNTIFS('Raw Data'!I:I,"BAGIC",'Raw Data'!AF:AF,5)</f>
        <v>34</v>
      </c>
      <c r="L336" s="14">
        <f t="shared" ref="L336:L342" si="288">SUM(B336:C336)/P336*100</f>
        <v>13.194444444444445</v>
      </c>
      <c r="M336" s="14">
        <f t="shared" ref="M336:M342" si="289">D336/P336*100</f>
        <v>11.111111111111111</v>
      </c>
      <c r="N336" s="14">
        <f t="shared" ref="N336:N342" si="290">SUM(E336:F336)/P336*100</f>
        <v>75.694444444444443</v>
      </c>
      <c r="O336" s="24">
        <f t="shared" ref="O336:O342" si="291">N336-L336</f>
        <v>62.5</v>
      </c>
      <c r="P336" s="12">
        <f t="shared" ref="P336:P342" si="292">SUM(B336:F336)</f>
        <v>144</v>
      </c>
      <c r="Q336" s="12">
        <f t="shared" ref="Q336:Q342" si="293">SUM(L336:N336)</f>
        <v>100</v>
      </c>
      <c r="R336" s="19"/>
    </row>
    <row r="337" spans="1:18" x14ac:dyDescent="0.35">
      <c r="A337" s="8" t="s">
        <v>207</v>
      </c>
      <c r="B337" s="12">
        <f>COUNTIFS('Raw Data'!I:I,"CARE HEALTH",'Raw Data'!AF:AF,1)</f>
        <v>3</v>
      </c>
      <c r="C337" s="12">
        <f>COUNTIFS('Raw Data'!I:I,"CARE HEALTH",'Raw Data'!AF:AF,2)</f>
        <v>20</v>
      </c>
      <c r="D337" s="12">
        <f>COUNTIFS('Raw Data'!I:I,"CARE HEALTH",'Raw Data'!AF:AF,3)</f>
        <v>45</v>
      </c>
      <c r="E337" s="12">
        <f>COUNTIFS('Raw Data'!I:I,"CARE HEALTH",'Raw Data'!AF:AF,4)</f>
        <v>59</v>
      </c>
      <c r="F337" s="12">
        <f>COUNTIFS('Raw Data'!I:I,"CARE HEALTH",'Raw Data'!AF:AF,5)</f>
        <v>34</v>
      </c>
      <c r="L337" s="14">
        <f t="shared" si="288"/>
        <v>14.285714285714285</v>
      </c>
      <c r="M337" s="14">
        <f t="shared" si="289"/>
        <v>27.950310559006208</v>
      </c>
      <c r="N337" s="14">
        <f t="shared" si="290"/>
        <v>57.763975155279503</v>
      </c>
      <c r="O337" s="24">
        <f t="shared" si="291"/>
        <v>43.478260869565219</v>
      </c>
      <c r="P337" s="12">
        <f t="shared" si="292"/>
        <v>161</v>
      </c>
      <c r="Q337" s="12">
        <f t="shared" si="293"/>
        <v>100</v>
      </c>
      <c r="R337" s="19"/>
    </row>
    <row r="338" spans="1:18" x14ac:dyDescent="0.35">
      <c r="A338" s="8" t="s">
        <v>201</v>
      </c>
      <c r="B338" s="12">
        <f>COUNTIFS('Raw Data'!I:I,"HDFC ERGO",'Raw Data'!AF:AF,1)</f>
        <v>2</v>
      </c>
      <c r="C338" s="12">
        <f>COUNTIFS('Raw Data'!I:I,"HDFC ERGO",'Raw Data'!AF:AF,2)</f>
        <v>15</v>
      </c>
      <c r="D338" s="12">
        <f>COUNTIFS('Raw Data'!I:I,"HDFC ERGO",'Raw Data'!AF:AF,3)</f>
        <v>50</v>
      </c>
      <c r="E338" s="12">
        <f>COUNTIFS('Raw Data'!I:I,"HDFC ERGO",'Raw Data'!AF:AF,4)</f>
        <v>40</v>
      </c>
      <c r="F338" s="12">
        <f>COUNTIFS('Raw Data'!I:I,"HDFC ERGO",'Raw Data'!AF:AF,5)</f>
        <v>24</v>
      </c>
      <c r="L338" s="14">
        <f t="shared" si="288"/>
        <v>12.977099236641221</v>
      </c>
      <c r="M338" s="14">
        <f t="shared" si="289"/>
        <v>38.167938931297712</v>
      </c>
      <c r="N338" s="14">
        <f t="shared" si="290"/>
        <v>48.854961832061065</v>
      </c>
      <c r="O338" s="24">
        <f t="shared" si="291"/>
        <v>35.877862595419842</v>
      </c>
      <c r="P338" s="12">
        <f t="shared" si="292"/>
        <v>131</v>
      </c>
      <c r="Q338" s="12">
        <f t="shared" si="293"/>
        <v>100</v>
      </c>
      <c r="R338" s="19"/>
    </row>
    <row r="339" spans="1:18" x14ac:dyDescent="0.35">
      <c r="A339" s="8" t="s">
        <v>197</v>
      </c>
      <c r="B339" s="12">
        <f>COUNTIFS('Raw Data'!I:I,"ICICI LOMBARD",'Raw Data'!AF:AF,1)</f>
        <v>4</v>
      </c>
      <c r="C339" s="12">
        <f>COUNTIFS('Raw Data'!I:I,"ICICI LOMBARD",'Raw Data'!AF:AF,2)</f>
        <v>18</v>
      </c>
      <c r="D339" s="12">
        <f>COUNTIFS('Raw Data'!I:I,"ICICI LOMBARD",'Raw Data'!AF:AF,3)</f>
        <v>36</v>
      </c>
      <c r="E339" s="12">
        <f>COUNTIFS('Raw Data'!I:I,"ICICI LOMBARD",'Raw Data'!AF:AF,4)</f>
        <v>39</v>
      </c>
      <c r="F339" s="12">
        <f>COUNTIFS('Raw Data'!I:I,"ICICI LOMBARD",'Raw Data'!AF:AF,5)</f>
        <v>44</v>
      </c>
      <c r="L339" s="14">
        <f t="shared" si="288"/>
        <v>15.602836879432624</v>
      </c>
      <c r="M339" s="14">
        <f t="shared" si="289"/>
        <v>25.531914893617021</v>
      </c>
      <c r="N339" s="14">
        <f t="shared" si="290"/>
        <v>58.865248226950349</v>
      </c>
      <c r="O339" s="24">
        <f t="shared" si="291"/>
        <v>43.262411347517727</v>
      </c>
      <c r="P339" s="12">
        <f t="shared" si="292"/>
        <v>141</v>
      </c>
      <c r="Q339" s="12">
        <f t="shared" si="293"/>
        <v>100</v>
      </c>
      <c r="R339" s="19"/>
    </row>
    <row r="340" spans="1:18" x14ac:dyDescent="0.35">
      <c r="A340" s="8" t="s">
        <v>199</v>
      </c>
      <c r="B340" s="12">
        <f>COUNTIFS('Raw Data'!I:I,"NEW INDIA ASSURANCE",'Raw Data'!AF:AF,1)</f>
        <v>2</v>
      </c>
      <c r="C340" s="12">
        <f>COUNTIFS('Raw Data'!I:I,"NEW INDIA ASSURANCE",'Raw Data'!AF:AF,2)</f>
        <v>18</v>
      </c>
      <c r="D340" s="12">
        <f>COUNTIFS('Raw Data'!I:I,"NEW INDIA ASSURANCE",'Raw Data'!AF:AF,3)</f>
        <v>38</v>
      </c>
      <c r="E340" s="12">
        <f>COUNTIFS('Raw Data'!I:I,"NEW INDIA ASSURANCE",'Raw Data'!AF:AF,4)</f>
        <v>47</v>
      </c>
      <c r="F340" s="12">
        <f>COUNTIFS('Raw Data'!I:I,"NEW INDIA ASSURANCE",'Raw Data'!AF:AF,5)</f>
        <v>37</v>
      </c>
      <c r="L340" s="14">
        <f t="shared" si="288"/>
        <v>14.084507042253522</v>
      </c>
      <c r="M340" s="14">
        <f t="shared" si="289"/>
        <v>26.760563380281688</v>
      </c>
      <c r="N340" s="14">
        <f t="shared" si="290"/>
        <v>59.154929577464785</v>
      </c>
      <c r="O340" s="24">
        <f t="shared" si="291"/>
        <v>45.070422535211264</v>
      </c>
      <c r="P340" s="12">
        <f t="shared" si="292"/>
        <v>142</v>
      </c>
      <c r="Q340" s="12">
        <f t="shared" si="293"/>
        <v>100</v>
      </c>
      <c r="R340" s="19"/>
    </row>
    <row r="341" spans="1:18" x14ac:dyDescent="0.35">
      <c r="A341" s="8" t="s">
        <v>209</v>
      </c>
      <c r="B341" s="12">
        <f>COUNTIFS('Raw Data'!I:I,"NIVA BUPA",'Raw Data'!AF:AF,1)</f>
        <v>3</v>
      </c>
      <c r="C341" s="12">
        <f>COUNTIFS('Raw Data'!I:I,"NIVA BUPA",'Raw Data'!AF:AF,2)</f>
        <v>17</v>
      </c>
      <c r="D341" s="12">
        <f>COUNTIFS('Raw Data'!I:I,"NIVA BUPA",'Raw Data'!AF:AF,3)</f>
        <v>43</v>
      </c>
      <c r="E341" s="12">
        <f>COUNTIFS('Raw Data'!I:I,"NIVA BUPA",'Raw Data'!AF:AF,4)</f>
        <v>54</v>
      </c>
      <c r="F341" s="12">
        <f>COUNTIFS('Raw Data'!I:I,"NIVA BUPA",'Raw Data'!AF:AF,5)</f>
        <v>45</v>
      </c>
      <c r="L341" s="14">
        <f t="shared" si="288"/>
        <v>12.345679012345679</v>
      </c>
      <c r="M341" s="14">
        <f t="shared" si="289"/>
        <v>26.543209876543212</v>
      </c>
      <c r="N341" s="14">
        <f t="shared" si="290"/>
        <v>61.111111111111114</v>
      </c>
      <c r="O341" s="24">
        <f t="shared" si="291"/>
        <v>48.765432098765437</v>
      </c>
      <c r="P341" s="12">
        <f t="shared" si="292"/>
        <v>162</v>
      </c>
      <c r="Q341" s="12">
        <f t="shared" si="293"/>
        <v>100</v>
      </c>
      <c r="R341" s="19"/>
    </row>
    <row r="342" spans="1:18" x14ac:dyDescent="0.35">
      <c r="A342" s="8" t="s">
        <v>205</v>
      </c>
      <c r="B342" s="12">
        <f>COUNTIFS('Raw Data'!I:I,"STAR HEALTH",'Raw Data'!AF:AF,1)</f>
        <v>1</v>
      </c>
      <c r="C342" s="12">
        <f>COUNTIFS('Raw Data'!I:I,"STAR HEALTH",'Raw Data'!AF:AF,2)</f>
        <v>12</v>
      </c>
      <c r="D342" s="12">
        <f>COUNTIFS('Raw Data'!I:I,"STAR HEALTH",'Raw Data'!AF:AF,3)</f>
        <v>29</v>
      </c>
      <c r="E342" s="12">
        <f>COUNTIFS('Raw Data'!I:I,"STAR HEALTH",'Raw Data'!AF:AF,4)</f>
        <v>55</v>
      </c>
      <c r="F342" s="12">
        <f>COUNTIFS('Raw Data'!I:I,"STAR HEALTH",'Raw Data'!AF:AF,5)</f>
        <v>44</v>
      </c>
      <c r="L342" s="14">
        <f t="shared" si="288"/>
        <v>9.2198581560283674</v>
      </c>
      <c r="M342" s="14">
        <f t="shared" si="289"/>
        <v>20.567375886524822</v>
      </c>
      <c r="N342" s="14">
        <f t="shared" si="290"/>
        <v>70.212765957446805</v>
      </c>
      <c r="O342" s="24">
        <f t="shared" si="291"/>
        <v>60.99290780141844</v>
      </c>
      <c r="P342" s="12">
        <f t="shared" si="292"/>
        <v>141</v>
      </c>
      <c r="Q342" s="12">
        <f t="shared" si="293"/>
        <v>100</v>
      </c>
      <c r="R342" s="19"/>
    </row>
    <row r="347" spans="1:18" x14ac:dyDescent="0.35">
      <c r="A347" s="22" t="s">
        <v>289</v>
      </c>
    </row>
    <row r="349" spans="1:18" x14ac:dyDescent="0.35">
      <c r="A349" s="8" t="s">
        <v>239</v>
      </c>
      <c r="F349" s="14"/>
      <c r="K349" s="14"/>
      <c r="L349" s="12"/>
      <c r="M349" s="12"/>
      <c r="N349" s="12"/>
      <c r="O349" s="18"/>
      <c r="P349" s="14"/>
    </row>
    <row r="351" spans="1:18" x14ac:dyDescent="0.35">
      <c r="A351" s="13"/>
      <c r="B351" s="13">
        <v>1</v>
      </c>
      <c r="C351" s="13">
        <v>2</v>
      </c>
      <c r="D351" s="13">
        <v>3</v>
      </c>
      <c r="E351" s="13">
        <v>4</v>
      </c>
      <c r="F351" s="13">
        <v>5</v>
      </c>
      <c r="G351" s="13"/>
      <c r="H351" s="13"/>
      <c r="I351" s="13"/>
      <c r="J351" s="13"/>
      <c r="K351" s="13"/>
      <c r="L351" s="12" t="s">
        <v>240</v>
      </c>
      <c r="M351" s="12">
        <v>3</v>
      </c>
      <c r="N351" s="12" t="s">
        <v>241</v>
      </c>
      <c r="O351" s="21" t="s">
        <v>213</v>
      </c>
      <c r="P351" s="12"/>
    </row>
    <row r="352" spans="1:18" x14ac:dyDescent="0.35">
      <c r="A352" s="8" t="s">
        <v>206</v>
      </c>
      <c r="B352" s="12">
        <f>COUNTIFS('Raw Data'!I:I,"ADITYA BIRLA HEALTH",'Raw Data'!AG:AG,1)</f>
        <v>0</v>
      </c>
      <c r="C352" s="12">
        <f>COUNTIFS('Raw Data'!I:I,"ADITYA BIRLA HEALTH",'Raw Data'!AG:AG,2)</f>
        <v>5</v>
      </c>
      <c r="D352" s="12">
        <f>COUNTIFS('Raw Data'!I:I,"ADITYA BIRLA HEALTH",'Raw Data'!AG:AG,3)</f>
        <v>40</v>
      </c>
      <c r="E352" s="12">
        <f>COUNTIFS('Raw Data'!I:I,"ADITYA BIRLA HEALTH",'Raw Data'!AG:AG,4)</f>
        <v>57</v>
      </c>
      <c r="F352" s="12">
        <f>COUNTIFS('Raw Data'!I:I,"ADITYA BIRLA HEALTH",'Raw Data'!AG:AG,5)</f>
        <v>30</v>
      </c>
      <c r="L352" s="14">
        <f>SUM(B352:C352)/P352*100</f>
        <v>3.7878787878787881</v>
      </c>
      <c r="M352" s="14">
        <f>D352/P352*100</f>
        <v>30.303030303030305</v>
      </c>
      <c r="N352" s="14">
        <f>SUM(E352:F352)/P352*100</f>
        <v>65.909090909090907</v>
      </c>
      <c r="O352" s="24">
        <f>N352-L352</f>
        <v>62.121212121212118</v>
      </c>
      <c r="P352" s="12">
        <f>SUM(B352:F352)</f>
        <v>132</v>
      </c>
      <c r="Q352" s="12">
        <f>SUM(L352:N352)</f>
        <v>100</v>
      </c>
    </row>
    <row r="353" spans="1:17" x14ac:dyDescent="0.35">
      <c r="A353" s="8" t="s">
        <v>203</v>
      </c>
      <c r="B353" s="12">
        <f>COUNTIFS('Raw Data'!I:I,"BAGIC",'Raw Data'!AG:AG,1)</f>
        <v>0</v>
      </c>
      <c r="C353" s="12">
        <f>COUNTIFS('Raw Data'!I:I,"BAGIC",'Raw Data'!AG:AG,2)</f>
        <v>11</v>
      </c>
      <c r="D353" s="12">
        <f>COUNTIFS('Raw Data'!I:I,"BAGIC",'Raw Data'!AG:AG,3)</f>
        <v>39</v>
      </c>
      <c r="E353" s="12">
        <f>COUNTIFS('Raw Data'!I:I,"BAGIC",'Raw Data'!AG:AG,4)</f>
        <v>55</v>
      </c>
      <c r="F353" s="12">
        <f>COUNTIFS('Raw Data'!I:I,"BAGIC",'Raw Data'!AG:AG,5)</f>
        <v>39</v>
      </c>
      <c r="L353" s="14">
        <f t="shared" ref="L353:L359" si="294">SUM(B353:C353)/P353*100</f>
        <v>7.6388888888888893</v>
      </c>
      <c r="M353" s="14">
        <f t="shared" ref="M353:M359" si="295">D353/P353*100</f>
        <v>27.083333333333332</v>
      </c>
      <c r="N353" s="14">
        <f t="shared" ref="N353:N359" si="296">SUM(E353:F353)/P353*100</f>
        <v>65.277777777777786</v>
      </c>
      <c r="O353" s="24">
        <f t="shared" ref="O353:O359" si="297">N353-L353</f>
        <v>57.6388888888889</v>
      </c>
      <c r="P353" s="12">
        <f t="shared" ref="P353:P359" si="298">SUM(B353:F353)</f>
        <v>144</v>
      </c>
      <c r="Q353" s="12">
        <f t="shared" ref="Q353:Q359" si="299">SUM(L353:N353)</f>
        <v>100</v>
      </c>
    </row>
    <row r="354" spans="1:17" x14ac:dyDescent="0.35">
      <c r="A354" s="8" t="s">
        <v>207</v>
      </c>
      <c r="B354" s="12">
        <f>COUNTIFS('Raw Data'!I:I,"CARE HEALTH",'Raw Data'!AG:AG,1)</f>
        <v>0</v>
      </c>
      <c r="C354" s="12">
        <f>COUNTIFS('Raw Data'!I:I,"CARE HEALTH",'Raw Data'!AG:AG,2)</f>
        <v>6</v>
      </c>
      <c r="D354" s="12">
        <f>COUNTIFS('Raw Data'!I:I,"CARE HEALTH",'Raw Data'!AG:AG,3)</f>
        <v>26</v>
      </c>
      <c r="E354" s="12">
        <f>COUNTIFS('Raw Data'!I:I,"CARE HEALTH",'Raw Data'!AG:AG,4)</f>
        <v>72</v>
      </c>
      <c r="F354" s="12">
        <f>COUNTIFS('Raw Data'!I:I,"CARE HEALTH",'Raw Data'!AG:AG,5)</f>
        <v>57</v>
      </c>
      <c r="L354" s="14">
        <f t="shared" si="294"/>
        <v>3.7267080745341614</v>
      </c>
      <c r="M354" s="14">
        <f t="shared" si="295"/>
        <v>16.149068322981368</v>
      </c>
      <c r="N354" s="14">
        <f t="shared" si="296"/>
        <v>80.124223602484463</v>
      </c>
      <c r="O354" s="24">
        <f t="shared" si="297"/>
        <v>76.397515527950304</v>
      </c>
      <c r="P354" s="12">
        <f t="shared" si="298"/>
        <v>161</v>
      </c>
      <c r="Q354" s="12">
        <f t="shared" si="299"/>
        <v>100</v>
      </c>
    </row>
    <row r="355" spans="1:17" x14ac:dyDescent="0.35">
      <c r="A355" s="8" t="s">
        <v>201</v>
      </c>
      <c r="B355" s="12">
        <f>COUNTIFS('Raw Data'!I:I,"HDFC ERGO",'Raw Data'!AG:AG,1)</f>
        <v>0</v>
      </c>
      <c r="C355" s="12">
        <f>COUNTIFS('Raw Data'!I:I,"HDFC ERGO",'Raw Data'!AG:AG,2)</f>
        <v>8</v>
      </c>
      <c r="D355" s="12">
        <f>COUNTIFS('Raw Data'!I:I,"HDFC ERGO",'Raw Data'!AG:AG,3)</f>
        <v>25</v>
      </c>
      <c r="E355" s="12">
        <f>COUNTIFS('Raw Data'!I:I,"HDFC ERGO",'Raw Data'!AG:AG,4)</f>
        <v>46</v>
      </c>
      <c r="F355" s="12">
        <f>COUNTIFS('Raw Data'!I:I,"HDFC ERGO",'Raw Data'!AG:AG,5)</f>
        <v>52</v>
      </c>
      <c r="L355" s="14">
        <f t="shared" si="294"/>
        <v>6.1068702290076331</v>
      </c>
      <c r="M355" s="14">
        <f t="shared" si="295"/>
        <v>19.083969465648856</v>
      </c>
      <c r="N355" s="14">
        <f t="shared" si="296"/>
        <v>74.809160305343511</v>
      </c>
      <c r="O355" s="24">
        <f t="shared" si="297"/>
        <v>68.702290076335885</v>
      </c>
      <c r="P355" s="12">
        <f t="shared" si="298"/>
        <v>131</v>
      </c>
      <c r="Q355" s="12">
        <f t="shared" si="299"/>
        <v>100</v>
      </c>
    </row>
    <row r="356" spans="1:17" x14ac:dyDescent="0.35">
      <c r="A356" s="8" t="s">
        <v>197</v>
      </c>
      <c r="B356" s="12">
        <f>COUNTIFS('Raw Data'!I:I,"ICICI LOMBARD",'Raw Data'!AG:AG,1)</f>
        <v>0</v>
      </c>
      <c r="C356" s="12">
        <f>COUNTIFS('Raw Data'!I:I,"ICICI LOMBARD",'Raw Data'!AG:AG,2)</f>
        <v>4</v>
      </c>
      <c r="D356" s="12">
        <f>COUNTIFS('Raw Data'!I:I,"ICICI LOMBARD",'Raw Data'!AG:AG,3)</f>
        <v>26</v>
      </c>
      <c r="E356" s="12">
        <f>COUNTIFS('Raw Data'!I:I,"ICICI LOMBARD",'Raw Data'!AG:AG,4)</f>
        <v>52</v>
      </c>
      <c r="F356" s="12">
        <f>COUNTIFS('Raw Data'!I:I,"ICICI LOMBARD",'Raw Data'!AG:AG,5)</f>
        <v>59</v>
      </c>
      <c r="L356" s="14">
        <f t="shared" si="294"/>
        <v>2.8368794326241136</v>
      </c>
      <c r="M356" s="14">
        <f t="shared" si="295"/>
        <v>18.439716312056735</v>
      </c>
      <c r="N356" s="14">
        <f t="shared" si="296"/>
        <v>78.723404255319153</v>
      </c>
      <c r="O356" s="24">
        <f t="shared" si="297"/>
        <v>75.886524822695037</v>
      </c>
      <c r="P356" s="12">
        <f t="shared" si="298"/>
        <v>141</v>
      </c>
      <c r="Q356" s="12">
        <f t="shared" si="299"/>
        <v>100</v>
      </c>
    </row>
    <row r="357" spans="1:17" x14ac:dyDescent="0.35">
      <c r="A357" s="8" t="s">
        <v>199</v>
      </c>
      <c r="B357" s="12">
        <f>COUNTIFS('Raw Data'!I:I,"NEW INDIA ASSURANCE",'Raw Data'!AG:AG,1)</f>
        <v>0</v>
      </c>
      <c r="C357" s="12">
        <f>COUNTIFS('Raw Data'!I:I,"NEW INDIA ASSURANCE",'Raw Data'!AG:AG,2)</f>
        <v>5</v>
      </c>
      <c r="D357" s="12">
        <f>COUNTIFS('Raw Data'!I:I,"NEW INDIA ASSURANCE",'Raw Data'!AG:AG,3)</f>
        <v>27</v>
      </c>
      <c r="E357" s="12">
        <f>COUNTIFS('Raw Data'!I:I,"NEW INDIA ASSURANCE",'Raw Data'!AG:AG,4)</f>
        <v>57</v>
      </c>
      <c r="F357" s="12">
        <f>COUNTIFS('Raw Data'!I:I,"NEW INDIA ASSURANCE",'Raw Data'!AG:AG,5)</f>
        <v>53</v>
      </c>
      <c r="L357" s="14">
        <f t="shared" si="294"/>
        <v>3.5211267605633805</v>
      </c>
      <c r="M357" s="14">
        <f t="shared" si="295"/>
        <v>19.014084507042252</v>
      </c>
      <c r="N357" s="14">
        <f t="shared" si="296"/>
        <v>77.464788732394368</v>
      </c>
      <c r="O357" s="24">
        <f t="shared" si="297"/>
        <v>73.943661971830991</v>
      </c>
      <c r="P357" s="12">
        <f t="shared" si="298"/>
        <v>142</v>
      </c>
      <c r="Q357" s="12">
        <f t="shared" si="299"/>
        <v>100</v>
      </c>
    </row>
    <row r="358" spans="1:17" x14ac:dyDescent="0.35">
      <c r="A358" s="8" t="s">
        <v>209</v>
      </c>
      <c r="B358" s="12">
        <f>COUNTIFS('Raw Data'!I:I,"NIVA BUPA",'Raw Data'!AG:AG,1)</f>
        <v>0</v>
      </c>
      <c r="C358" s="12">
        <f>COUNTIFS('Raw Data'!I:I,"NIVA BUPA",'Raw Data'!AG:AG,2)</f>
        <v>6</v>
      </c>
      <c r="D358" s="12">
        <f>COUNTIFS('Raw Data'!I:I,"NIVA BUPA",'Raw Data'!AG:AG,3)</f>
        <v>37</v>
      </c>
      <c r="E358" s="12">
        <f>COUNTIFS('Raw Data'!I:I,"NIVA BUPA",'Raw Data'!AG:AG,4)</f>
        <v>76</v>
      </c>
      <c r="F358" s="12">
        <f>COUNTIFS('Raw Data'!I:I,"NIVA BUPA",'Raw Data'!AG:AG,5)</f>
        <v>43</v>
      </c>
      <c r="L358" s="14">
        <f t="shared" si="294"/>
        <v>3.7037037037037033</v>
      </c>
      <c r="M358" s="14">
        <f t="shared" si="295"/>
        <v>22.839506172839506</v>
      </c>
      <c r="N358" s="14">
        <f t="shared" si="296"/>
        <v>73.456790123456798</v>
      </c>
      <c r="O358" s="24">
        <f t="shared" si="297"/>
        <v>69.753086419753089</v>
      </c>
      <c r="P358" s="12">
        <f t="shared" si="298"/>
        <v>162</v>
      </c>
      <c r="Q358" s="12">
        <f t="shared" si="299"/>
        <v>100</v>
      </c>
    </row>
    <row r="359" spans="1:17" x14ac:dyDescent="0.35">
      <c r="A359" s="8" t="s">
        <v>205</v>
      </c>
      <c r="B359" s="12">
        <f>COUNTIFS('Raw Data'!I:I,"STAR HEALTH",'Raw Data'!AG:AG,1)</f>
        <v>0</v>
      </c>
      <c r="C359" s="12">
        <f>COUNTIFS('Raw Data'!I:I,"STAR HEALTH",'Raw Data'!AG:AG,2)</f>
        <v>5</v>
      </c>
      <c r="D359" s="12">
        <f>COUNTIFS('Raw Data'!I:I,"STAR HEALTH",'Raw Data'!AG:AG,3)</f>
        <v>39</v>
      </c>
      <c r="E359" s="12">
        <f>COUNTIFS('Raw Data'!I:I,"STAR HEALTH",'Raw Data'!AG:AG,4)</f>
        <v>60</v>
      </c>
      <c r="F359" s="12">
        <f>COUNTIFS('Raw Data'!I:I,"STAR HEALTH",'Raw Data'!AG:AG,5)</f>
        <v>37</v>
      </c>
      <c r="L359" s="14">
        <f t="shared" si="294"/>
        <v>3.5460992907801421</v>
      </c>
      <c r="M359" s="14">
        <f t="shared" si="295"/>
        <v>27.659574468085108</v>
      </c>
      <c r="N359" s="14">
        <f t="shared" si="296"/>
        <v>68.794326241134755</v>
      </c>
      <c r="O359" s="24">
        <f t="shared" si="297"/>
        <v>65.248226950354606</v>
      </c>
      <c r="P359" s="12">
        <f t="shared" si="298"/>
        <v>141</v>
      </c>
      <c r="Q359" s="12">
        <f t="shared" si="299"/>
        <v>100</v>
      </c>
    </row>
    <row r="365" spans="1:17" x14ac:dyDescent="0.35">
      <c r="A365" s="22" t="s">
        <v>290</v>
      </c>
    </row>
    <row r="367" spans="1:17" x14ac:dyDescent="0.35">
      <c r="A367" s="8" t="s">
        <v>239</v>
      </c>
      <c r="F367" s="14"/>
      <c r="K367" s="14"/>
      <c r="L367" s="12"/>
      <c r="M367" s="12"/>
      <c r="N367" s="12"/>
      <c r="O367" s="18"/>
      <c r="P367" s="14"/>
    </row>
    <row r="369" spans="1:17" x14ac:dyDescent="0.35">
      <c r="A369" s="13"/>
      <c r="B369" s="13">
        <v>1</v>
      </c>
      <c r="C369" s="13">
        <v>2</v>
      </c>
      <c r="D369" s="13">
        <v>3</v>
      </c>
      <c r="E369" s="13">
        <v>4</v>
      </c>
      <c r="F369" s="13">
        <v>5</v>
      </c>
      <c r="G369" s="13"/>
      <c r="H369" s="13"/>
      <c r="I369" s="13"/>
      <c r="J369" s="13"/>
      <c r="K369" s="13"/>
      <c r="L369" s="12" t="s">
        <v>240</v>
      </c>
      <c r="M369" s="12">
        <v>3</v>
      </c>
      <c r="N369" s="12" t="s">
        <v>241</v>
      </c>
      <c r="O369" s="21" t="s">
        <v>213</v>
      </c>
      <c r="P369" s="12"/>
    </row>
    <row r="370" spans="1:17" x14ac:dyDescent="0.35">
      <c r="A370" s="8" t="s">
        <v>206</v>
      </c>
      <c r="B370" s="12">
        <f>COUNTIFS('Raw Data'!I:I,"ADITYA BIRLA HEALTH",'Raw Data'!AH:AH,1)</f>
        <v>0</v>
      </c>
      <c r="C370" s="12">
        <f>COUNTIFS('Raw Data'!I:I,"ADITYA BIRLA HEALTH",'Raw Data'!AH:AH,2)</f>
        <v>5</v>
      </c>
      <c r="D370" s="12">
        <f>COUNTIFS('Raw Data'!I:I,"ADITYA BIRLA HEALTH",'Raw Data'!AH:AH,3)</f>
        <v>11</v>
      </c>
      <c r="E370" s="12">
        <f>COUNTIFS('Raw Data'!I:I,"ADITYA BIRLA HEALTH",'Raw Data'!AH:AH,4)</f>
        <v>80</v>
      </c>
      <c r="F370" s="12">
        <f>COUNTIFS('Raw Data'!I:I,"ADITYA BIRLA HEALTH",'Raw Data'!AH:AH,5)</f>
        <v>36</v>
      </c>
      <c r="L370" s="14">
        <f>SUM(B370:C370)/P370*100</f>
        <v>3.7878787878787881</v>
      </c>
      <c r="M370" s="14">
        <f>D370/P370*100</f>
        <v>8.3333333333333321</v>
      </c>
      <c r="N370" s="14">
        <f>SUM(E370:F370)/P370*100</f>
        <v>87.878787878787875</v>
      </c>
      <c r="O370" s="24">
        <f>N370-L370</f>
        <v>84.090909090909093</v>
      </c>
      <c r="P370" s="12">
        <f>SUM(B370:F370)</f>
        <v>132</v>
      </c>
      <c r="Q370" s="12">
        <f>SUM(L370:N370)</f>
        <v>100</v>
      </c>
    </row>
    <row r="371" spans="1:17" x14ac:dyDescent="0.35">
      <c r="A371" s="8" t="s">
        <v>203</v>
      </c>
      <c r="B371" s="12">
        <f>COUNTIFS('Raw Data'!I:I,"BAGIC",'Raw Data'!AH:AH,1)</f>
        <v>2</v>
      </c>
      <c r="C371" s="12">
        <f>COUNTIFS('Raw Data'!I:I,"BAGIC",'Raw Data'!AH:AH,2)</f>
        <v>5</v>
      </c>
      <c r="D371" s="12">
        <f>COUNTIFS('Raw Data'!I:I,"BAGIC",'Raw Data'!AH:AH,3)</f>
        <v>24</v>
      </c>
      <c r="E371" s="12">
        <f>COUNTIFS('Raw Data'!I:I,"BAGIC",'Raw Data'!AH:AH,4)</f>
        <v>71</v>
      </c>
      <c r="F371" s="12">
        <f>COUNTIFS('Raw Data'!I:I,"BAGIC",'Raw Data'!AH:AH,5)</f>
        <v>42</v>
      </c>
      <c r="L371" s="14">
        <f t="shared" ref="L371:L377" si="300">SUM(B371:C371)/P371*100</f>
        <v>4.8611111111111116</v>
      </c>
      <c r="M371" s="14">
        <f t="shared" ref="M371:M377" si="301">D371/P371*100</f>
        <v>16.666666666666664</v>
      </c>
      <c r="N371" s="14">
        <f t="shared" ref="N371:N377" si="302">SUM(E371:F371)/P371*100</f>
        <v>78.472222222222214</v>
      </c>
      <c r="O371" s="24">
        <f t="shared" ref="O371:O377" si="303">N371-L371</f>
        <v>73.6111111111111</v>
      </c>
      <c r="P371" s="12">
        <f t="shared" ref="P371:P377" si="304">SUM(B371:F371)</f>
        <v>144</v>
      </c>
      <c r="Q371" s="12">
        <f t="shared" ref="Q371:Q377" si="305">SUM(L371:N371)</f>
        <v>99.999999999999986</v>
      </c>
    </row>
    <row r="372" spans="1:17" x14ac:dyDescent="0.35">
      <c r="A372" s="8" t="s">
        <v>207</v>
      </c>
      <c r="B372" s="12">
        <f>COUNTIFS('Raw Data'!I:I,"CARE HEALTH",'Raw Data'!AH:AH,1)</f>
        <v>1</v>
      </c>
      <c r="C372" s="12">
        <f>COUNTIFS('Raw Data'!I:I,"CARE HEALTH",'Raw Data'!AH:AH,2)</f>
        <v>3</v>
      </c>
      <c r="D372" s="12">
        <f>COUNTIFS('Raw Data'!I:I,"CARE HEALTH",'Raw Data'!AH:AH,3)</f>
        <v>36</v>
      </c>
      <c r="E372" s="12">
        <f>COUNTIFS('Raw Data'!I:I,"CARE HEALTH",'Raw Data'!AH:AH,4)</f>
        <v>81</v>
      </c>
      <c r="F372" s="12">
        <f>COUNTIFS('Raw Data'!I:I,"CARE HEALTH",'Raw Data'!AH:AH,5)</f>
        <v>40</v>
      </c>
      <c r="L372" s="14">
        <f t="shared" si="300"/>
        <v>2.4844720496894408</v>
      </c>
      <c r="M372" s="14">
        <f t="shared" si="301"/>
        <v>22.36024844720497</v>
      </c>
      <c r="N372" s="14">
        <f t="shared" si="302"/>
        <v>75.155279503105589</v>
      </c>
      <c r="O372" s="24">
        <f t="shared" si="303"/>
        <v>72.670807453416145</v>
      </c>
      <c r="P372" s="12">
        <f t="shared" si="304"/>
        <v>161</v>
      </c>
      <c r="Q372" s="12">
        <f t="shared" si="305"/>
        <v>100</v>
      </c>
    </row>
    <row r="373" spans="1:17" x14ac:dyDescent="0.35">
      <c r="A373" s="8" t="s">
        <v>201</v>
      </c>
      <c r="B373" s="12">
        <f>COUNTIFS('Raw Data'!I:I,"HDFC ERGO",'Raw Data'!AH:AH,1)</f>
        <v>0</v>
      </c>
      <c r="C373" s="12">
        <f>COUNTIFS('Raw Data'!I:I,"HDFC ERGO",'Raw Data'!AH:AH,2)</f>
        <v>8</v>
      </c>
      <c r="D373" s="12">
        <f>COUNTIFS('Raw Data'!I:I,"HDFC ERGO",'Raw Data'!AH:AH,3)</f>
        <v>20</v>
      </c>
      <c r="E373" s="12">
        <f>COUNTIFS('Raw Data'!I:I,"HDFC ERGO",'Raw Data'!AH:AH,4)</f>
        <v>67</v>
      </c>
      <c r="F373" s="12">
        <f>COUNTIFS('Raw Data'!I:I,"HDFC ERGO",'Raw Data'!AH:AH,5)</f>
        <v>36</v>
      </c>
      <c r="L373" s="14">
        <f t="shared" si="300"/>
        <v>6.1068702290076331</v>
      </c>
      <c r="M373" s="14">
        <f t="shared" si="301"/>
        <v>15.267175572519085</v>
      </c>
      <c r="N373" s="14">
        <f t="shared" si="302"/>
        <v>78.625954198473281</v>
      </c>
      <c r="O373" s="24">
        <f t="shared" si="303"/>
        <v>72.51908396946564</v>
      </c>
      <c r="P373" s="12">
        <f t="shared" si="304"/>
        <v>131</v>
      </c>
      <c r="Q373" s="12">
        <f t="shared" si="305"/>
        <v>100</v>
      </c>
    </row>
    <row r="374" spans="1:17" x14ac:dyDescent="0.35">
      <c r="A374" s="8" t="s">
        <v>197</v>
      </c>
      <c r="B374" s="12">
        <f>COUNTIFS('Raw Data'!I:I,"ICICI LOMBARD",'Raw Data'!AH:AH,1)</f>
        <v>1</v>
      </c>
      <c r="C374" s="12">
        <f>COUNTIFS('Raw Data'!I:I,"ICICI LOMBARD",'Raw Data'!AH:AH,2)</f>
        <v>2</v>
      </c>
      <c r="D374" s="12">
        <f>COUNTIFS('Raw Data'!I:I,"ICICI LOMBARD",'Raw Data'!AH:AH,3)</f>
        <v>22</v>
      </c>
      <c r="E374" s="12">
        <f>COUNTIFS('Raw Data'!I:I,"ICICI LOMBARD",'Raw Data'!AH:AH,4)</f>
        <v>71</v>
      </c>
      <c r="F374" s="12">
        <f>COUNTIFS('Raw Data'!I:I,"ICICI LOMBARD",'Raw Data'!AH:AH,5)</f>
        <v>45</v>
      </c>
      <c r="L374" s="14">
        <f t="shared" si="300"/>
        <v>2.1276595744680851</v>
      </c>
      <c r="M374" s="14">
        <f t="shared" si="301"/>
        <v>15.602836879432624</v>
      </c>
      <c r="N374" s="14">
        <f t="shared" si="302"/>
        <v>82.269503546099287</v>
      </c>
      <c r="O374" s="24">
        <f t="shared" si="303"/>
        <v>80.141843971631204</v>
      </c>
      <c r="P374" s="12">
        <f t="shared" si="304"/>
        <v>141</v>
      </c>
      <c r="Q374" s="12">
        <f t="shared" si="305"/>
        <v>100</v>
      </c>
    </row>
    <row r="375" spans="1:17" x14ac:dyDescent="0.35">
      <c r="A375" s="8" t="s">
        <v>199</v>
      </c>
      <c r="B375" s="12">
        <f>COUNTIFS('Raw Data'!I:I,"NEW INDIA ASSURANCE",'Raw Data'!AH:AH,1)</f>
        <v>0</v>
      </c>
      <c r="C375" s="12">
        <f>COUNTIFS('Raw Data'!I:I,"NEW INDIA ASSURANCE",'Raw Data'!AH:AH,2)</f>
        <v>5</v>
      </c>
      <c r="D375" s="12">
        <f>COUNTIFS('Raw Data'!I:I,"NEW INDIA ASSURANCE",'Raw Data'!AH:AH,3)</f>
        <v>24</v>
      </c>
      <c r="E375" s="12">
        <f>COUNTIFS('Raw Data'!I:I,"NEW INDIA ASSURANCE",'Raw Data'!AH:AH,4)</f>
        <v>65</v>
      </c>
      <c r="F375" s="12">
        <f>COUNTIFS('Raw Data'!I:I,"NEW INDIA ASSURANCE",'Raw Data'!AH:AH,5)</f>
        <v>48</v>
      </c>
      <c r="L375" s="14">
        <f t="shared" si="300"/>
        <v>3.5211267605633805</v>
      </c>
      <c r="M375" s="14">
        <f t="shared" si="301"/>
        <v>16.901408450704224</v>
      </c>
      <c r="N375" s="14">
        <f t="shared" si="302"/>
        <v>79.577464788732399</v>
      </c>
      <c r="O375" s="24">
        <f t="shared" si="303"/>
        <v>76.056338028169023</v>
      </c>
      <c r="P375" s="12">
        <f t="shared" si="304"/>
        <v>142</v>
      </c>
      <c r="Q375" s="12">
        <f t="shared" si="305"/>
        <v>100</v>
      </c>
    </row>
    <row r="376" spans="1:17" x14ac:dyDescent="0.35">
      <c r="A376" s="8" t="s">
        <v>209</v>
      </c>
      <c r="B376" s="12">
        <f>COUNTIFS('Raw Data'!I:I,"NIVA BUPA",'Raw Data'!AH:AH,1)</f>
        <v>1</v>
      </c>
      <c r="C376" s="12">
        <f>COUNTIFS('Raw Data'!I:I,"NIVA BUPA",'Raw Data'!AH:AH,2)</f>
        <v>8</v>
      </c>
      <c r="D376" s="12">
        <f>COUNTIFS('Raw Data'!I:I,"NIVA BUPA",'Raw Data'!AH:AH,3)</f>
        <v>25</v>
      </c>
      <c r="E376" s="12">
        <f>COUNTIFS('Raw Data'!I:I,"NIVA BUPA",'Raw Data'!AH:AH,4)</f>
        <v>92</v>
      </c>
      <c r="F376" s="12">
        <f>COUNTIFS('Raw Data'!I:I,"NIVA BUPA",'Raw Data'!AH:AH,5)</f>
        <v>36</v>
      </c>
      <c r="L376" s="14">
        <f t="shared" si="300"/>
        <v>5.5555555555555554</v>
      </c>
      <c r="M376" s="14">
        <f t="shared" si="301"/>
        <v>15.432098765432098</v>
      </c>
      <c r="N376" s="14">
        <f t="shared" si="302"/>
        <v>79.012345679012341</v>
      </c>
      <c r="O376" s="24">
        <f t="shared" si="303"/>
        <v>73.456790123456784</v>
      </c>
      <c r="P376" s="12">
        <f t="shared" si="304"/>
        <v>162</v>
      </c>
      <c r="Q376" s="12">
        <f t="shared" si="305"/>
        <v>100</v>
      </c>
    </row>
    <row r="377" spans="1:17" x14ac:dyDescent="0.35">
      <c r="A377" s="8" t="s">
        <v>205</v>
      </c>
      <c r="B377" s="12">
        <f>COUNTIFS('Raw Data'!I:I,"STAR HEALTH",'Raw Data'!AH:AH,1)</f>
        <v>2</v>
      </c>
      <c r="C377" s="12">
        <f>COUNTIFS('Raw Data'!I:I,"STAR HEALTH",'Raw Data'!AH:AH,2)</f>
        <v>3</v>
      </c>
      <c r="D377" s="12">
        <f>COUNTIFS('Raw Data'!I:I,"STAR HEALTH",'Raw Data'!AH:AH,3)</f>
        <v>24</v>
      </c>
      <c r="E377" s="12">
        <f>COUNTIFS('Raw Data'!I:I,"STAR HEALTH",'Raw Data'!AH:AH,4)</f>
        <v>73</v>
      </c>
      <c r="F377" s="12">
        <f>COUNTIFS('Raw Data'!I:I,"STAR HEALTH",'Raw Data'!AH:AH,5)</f>
        <v>39</v>
      </c>
      <c r="L377" s="14">
        <f t="shared" si="300"/>
        <v>3.5460992907801421</v>
      </c>
      <c r="M377" s="14">
        <f t="shared" si="301"/>
        <v>17.021276595744681</v>
      </c>
      <c r="N377" s="14">
        <f t="shared" si="302"/>
        <v>79.432624113475185</v>
      </c>
      <c r="O377" s="24">
        <f t="shared" si="303"/>
        <v>75.886524822695037</v>
      </c>
      <c r="P377" s="12">
        <f t="shared" si="304"/>
        <v>141</v>
      </c>
      <c r="Q377" s="12">
        <f t="shared" si="305"/>
        <v>100</v>
      </c>
    </row>
    <row r="381" spans="1:17" x14ac:dyDescent="0.35">
      <c r="A381" s="17" t="s">
        <v>34</v>
      </c>
      <c r="B381" s="25" t="s">
        <v>291</v>
      </c>
      <c r="C381" s="25"/>
    </row>
    <row r="383" spans="1:17" x14ac:dyDescent="0.35">
      <c r="A383" s="8"/>
      <c r="F383" s="14"/>
      <c r="K383" s="14"/>
      <c r="L383" s="12"/>
      <c r="M383" s="12"/>
      <c r="N383" s="12"/>
      <c r="P383" s="14"/>
    </row>
    <row r="385" spans="1:17" x14ac:dyDescent="0.35">
      <c r="A385" s="13"/>
      <c r="B385" s="23" t="s">
        <v>130</v>
      </c>
      <c r="C385" s="23" t="s">
        <v>131</v>
      </c>
      <c r="D385" s="23" t="s">
        <v>132</v>
      </c>
      <c r="E385" s="23" t="s">
        <v>133</v>
      </c>
      <c r="F385" s="13"/>
      <c r="G385" s="13"/>
      <c r="H385" s="13"/>
      <c r="I385" s="13"/>
      <c r="J385" s="13"/>
      <c r="K385" s="13"/>
      <c r="L385" s="12"/>
      <c r="M385" s="12"/>
      <c r="N385" s="12"/>
      <c r="P385" s="12"/>
    </row>
    <row r="386" spans="1:17" x14ac:dyDescent="0.35">
      <c r="A386" s="8" t="s">
        <v>206</v>
      </c>
      <c r="B386" s="12">
        <f>COUNTIFS('Raw Data'!I:I,"ADITYA BIRLA HEALTH",'Raw Data'!AI:AI,1)</f>
        <v>33</v>
      </c>
      <c r="C386" s="12">
        <f>COUNTIFS('Raw Data'!I:I,"ADITYA BIRLA HEALTH",'Raw Data'!AI:AI,2)</f>
        <v>23</v>
      </c>
      <c r="D386" s="12">
        <f>COUNTIFS('Raw Data'!I:I,"ADITYA BIRLA HEALTH",'Raw Data'!AI:AI,3)</f>
        <v>11</v>
      </c>
      <c r="E386" s="12">
        <f>COUNTIFS('Raw Data'!I:I,"ADITYA BIRLA HEALTH",'Raw Data'!AI:AI,4)</f>
        <v>4</v>
      </c>
      <c r="H386" s="14">
        <f>B386/P386*100</f>
        <v>46.478873239436616</v>
      </c>
      <c r="I386" s="14">
        <f>C386/P386*100</f>
        <v>32.394366197183103</v>
      </c>
      <c r="J386" s="14">
        <f>D386/P386*100</f>
        <v>15.492957746478872</v>
      </c>
      <c r="K386" s="14">
        <f>E386/P386*100</f>
        <v>5.6338028169014089</v>
      </c>
      <c r="L386" s="14"/>
      <c r="M386" s="14"/>
      <c r="N386" s="14"/>
      <c r="P386" s="12">
        <f>SUM(B386:F386)</f>
        <v>71</v>
      </c>
      <c r="Q386" s="14">
        <f>SUM(H386:J386)</f>
        <v>94.366197183098592</v>
      </c>
    </row>
    <row r="387" spans="1:17" x14ac:dyDescent="0.35">
      <c r="A387" s="8" t="s">
        <v>203</v>
      </c>
      <c r="B387" s="12">
        <f>COUNTIFS('Raw Data'!I:I,"BAGIC",'Raw Data'!AI:AI,1)</f>
        <v>65</v>
      </c>
      <c r="C387" s="12">
        <f>COUNTIFS('Raw Data'!I:I,"BAGIC",'Raw Data'!AI:AI,2)</f>
        <v>21</v>
      </c>
      <c r="D387" s="12">
        <f>COUNTIFS('Raw Data'!I:I,"BAGIC",'Raw Data'!AI:AI,3)</f>
        <v>9</v>
      </c>
      <c r="E387" s="12">
        <f>COUNTIFS('Raw Data'!I:I,"BAGIC",'Raw Data'!AI:AI,4)</f>
        <v>4</v>
      </c>
      <c r="H387" s="14">
        <f t="shared" ref="H387:H393" si="306">B387/P387*100</f>
        <v>65.656565656565661</v>
      </c>
      <c r="I387" s="14">
        <f t="shared" ref="I387:I393" si="307">C387/P387*100</f>
        <v>21.212121212121211</v>
      </c>
      <c r="J387" s="14">
        <f t="shared" ref="J387:J393" si="308">D387/P387*100</f>
        <v>9.0909090909090917</v>
      </c>
      <c r="K387" s="14">
        <f t="shared" ref="K387:K393" si="309">E387/P387*100</f>
        <v>4.0404040404040407</v>
      </c>
      <c r="L387" s="14"/>
      <c r="M387" s="14"/>
      <c r="N387" s="14"/>
      <c r="P387" s="12">
        <f t="shared" ref="P387:P393" si="310">SUM(B387:F387)</f>
        <v>99</v>
      </c>
      <c r="Q387" s="14">
        <f t="shared" ref="Q387:Q393" si="311">SUM(H387:J387)</f>
        <v>95.959595959595958</v>
      </c>
    </row>
    <row r="388" spans="1:17" x14ac:dyDescent="0.35">
      <c r="A388" s="8" t="s">
        <v>207</v>
      </c>
      <c r="B388" s="12">
        <f>COUNTIFS('Raw Data'!I:I,"CARE HEALTH",'Raw Data'!AI:AI,1)</f>
        <v>52</v>
      </c>
      <c r="C388" s="12">
        <f>COUNTIFS('Raw Data'!I:I,"CARE HEALTH",'Raw Data'!AI:AI,2)</f>
        <v>28</v>
      </c>
      <c r="D388" s="12">
        <f>COUNTIFS('Raw Data'!I:I,"CARE HEALTH",'Raw Data'!AI:AI,3)</f>
        <v>13</v>
      </c>
      <c r="E388" s="12">
        <f>COUNTIFS('Raw Data'!I:I,"CARE HEALTH",'Raw Data'!AI:AI,4)</f>
        <v>2</v>
      </c>
      <c r="H388" s="14">
        <f t="shared" si="306"/>
        <v>54.736842105263165</v>
      </c>
      <c r="I388" s="14">
        <f t="shared" si="307"/>
        <v>29.473684210526311</v>
      </c>
      <c r="J388" s="14">
        <f t="shared" si="308"/>
        <v>13.684210526315791</v>
      </c>
      <c r="K388" s="14">
        <f t="shared" si="309"/>
        <v>2.1052631578947367</v>
      </c>
      <c r="L388" s="14"/>
      <c r="M388" s="14"/>
      <c r="N388" s="14"/>
      <c r="P388" s="12">
        <f t="shared" si="310"/>
        <v>95</v>
      </c>
      <c r="Q388" s="14">
        <f t="shared" si="311"/>
        <v>97.894736842105274</v>
      </c>
    </row>
    <row r="389" spans="1:17" x14ac:dyDescent="0.35">
      <c r="A389" s="8" t="s">
        <v>201</v>
      </c>
      <c r="B389" s="12">
        <f>COUNTIFS('Raw Data'!I:I,"HDFC ERGO",'Raw Data'!AI:AI,1)</f>
        <v>47</v>
      </c>
      <c r="C389" s="12">
        <f>COUNTIFS('Raw Data'!I:I,"HDFC ERGO",'Raw Data'!AI:AI,2)</f>
        <v>23</v>
      </c>
      <c r="D389" s="12">
        <f>COUNTIFS('Raw Data'!I:I,"HDFC ERGO",'Raw Data'!AI:AI,3)</f>
        <v>9</v>
      </c>
      <c r="E389" s="12">
        <f>COUNTIFS('Raw Data'!I:I,"HDFC ERGO",'Raw Data'!AI:AI,4)</f>
        <v>1</v>
      </c>
      <c r="H389" s="14">
        <f t="shared" si="306"/>
        <v>58.75</v>
      </c>
      <c r="I389" s="14">
        <f t="shared" si="307"/>
        <v>28.749999999999996</v>
      </c>
      <c r="J389" s="14">
        <f t="shared" si="308"/>
        <v>11.25</v>
      </c>
      <c r="K389" s="14">
        <f t="shared" si="309"/>
        <v>1.25</v>
      </c>
      <c r="L389" s="14"/>
      <c r="M389" s="14"/>
      <c r="N389" s="14"/>
      <c r="P389" s="12">
        <f t="shared" si="310"/>
        <v>80</v>
      </c>
      <c r="Q389" s="14">
        <f t="shared" si="311"/>
        <v>98.75</v>
      </c>
    </row>
    <row r="390" spans="1:17" x14ac:dyDescent="0.35">
      <c r="A390" s="8" t="s">
        <v>197</v>
      </c>
      <c r="B390" s="12">
        <f>COUNTIFS('Raw Data'!I:I,"ICICI LOMBARD",'Raw Data'!AI:AI,1)</f>
        <v>62</v>
      </c>
      <c r="C390" s="12">
        <f>COUNTIFS('Raw Data'!I:I,"ICICI LOMBARD",'Raw Data'!AI:AI,2)</f>
        <v>24</v>
      </c>
      <c r="D390" s="12">
        <f>COUNTIFS('Raw Data'!I:I,"ICICI LOMBARD",'Raw Data'!AI:AI,3)</f>
        <v>12</v>
      </c>
      <c r="E390" s="12">
        <f>COUNTIFS('Raw Data'!I:I,"ICICI LOMBARD",'Raw Data'!AI:AI,4)</f>
        <v>3</v>
      </c>
      <c r="H390" s="14">
        <f t="shared" si="306"/>
        <v>61.386138613861384</v>
      </c>
      <c r="I390" s="14">
        <f t="shared" si="307"/>
        <v>23.762376237623762</v>
      </c>
      <c r="J390" s="14">
        <f t="shared" si="308"/>
        <v>11.881188118811881</v>
      </c>
      <c r="K390" s="14">
        <f t="shared" si="309"/>
        <v>2.9702970297029703</v>
      </c>
      <c r="L390" s="14"/>
      <c r="M390" s="14"/>
      <c r="N390" s="14"/>
      <c r="P390" s="12">
        <f t="shared" si="310"/>
        <v>101</v>
      </c>
      <c r="Q390" s="14">
        <f t="shared" si="311"/>
        <v>97.029702970297024</v>
      </c>
    </row>
    <row r="391" spans="1:17" x14ac:dyDescent="0.35">
      <c r="A391" s="8" t="s">
        <v>199</v>
      </c>
      <c r="B391" s="12">
        <f>COUNTIFS('Raw Data'!I:I,"NEW INDIA ASSURANCE",'Raw Data'!AI:AI,1)</f>
        <v>45</v>
      </c>
      <c r="C391" s="12">
        <f>COUNTIFS('Raw Data'!I:I,"NEW INDIA ASSURANCE",'Raw Data'!AI:AI,2)</f>
        <v>26</v>
      </c>
      <c r="D391" s="12">
        <f>COUNTIFS('Raw Data'!I:I,"NEW INDIA ASSURANCE",'Raw Data'!AI:AI,3)</f>
        <v>10</v>
      </c>
      <c r="E391" s="12">
        <f>COUNTIFS('Raw Data'!I:I,"NEW INDIA ASSURANCE",'Raw Data'!AI:AI,4)</f>
        <v>5</v>
      </c>
      <c r="H391" s="14">
        <f t="shared" si="306"/>
        <v>52.325581395348841</v>
      </c>
      <c r="I391" s="14">
        <f t="shared" si="307"/>
        <v>30.232558139534881</v>
      </c>
      <c r="J391" s="14">
        <f t="shared" si="308"/>
        <v>11.627906976744185</v>
      </c>
      <c r="K391" s="14">
        <f t="shared" si="309"/>
        <v>5.8139534883720927</v>
      </c>
      <c r="L391" s="14"/>
      <c r="M391" s="14"/>
      <c r="N391" s="14"/>
      <c r="P391" s="12">
        <f t="shared" si="310"/>
        <v>86</v>
      </c>
      <c r="Q391" s="14">
        <f t="shared" si="311"/>
        <v>94.186046511627907</v>
      </c>
    </row>
    <row r="392" spans="1:17" x14ac:dyDescent="0.35">
      <c r="A392" s="8" t="s">
        <v>209</v>
      </c>
      <c r="B392" s="12">
        <f>COUNTIFS('Raw Data'!I:I,"NIVA BUPA",'Raw Data'!AI:AI,1)</f>
        <v>51</v>
      </c>
      <c r="C392" s="12">
        <f>COUNTIFS('Raw Data'!I:I,"NIVA BUPA",'Raw Data'!AI:AI,2)</f>
        <v>21</v>
      </c>
      <c r="D392" s="12">
        <f>COUNTIFS('Raw Data'!I:I,"NIVA BUPA",'Raw Data'!AI:AI,3)</f>
        <v>13</v>
      </c>
      <c r="E392" s="12">
        <f>COUNTIFS('Raw Data'!I:I,"NIVA BUPA",'Raw Data'!AI:AI,4)</f>
        <v>4</v>
      </c>
      <c r="H392" s="14">
        <f t="shared" si="306"/>
        <v>57.303370786516851</v>
      </c>
      <c r="I392" s="14">
        <f t="shared" si="307"/>
        <v>23.595505617977526</v>
      </c>
      <c r="J392" s="14">
        <f t="shared" si="308"/>
        <v>14.606741573033707</v>
      </c>
      <c r="K392" s="14">
        <f t="shared" si="309"/>
        <v>4.4943820224719104</v>
      </c>
      <c r="L392" s="14"/>
      <c r="M392" s="14"/>
      <c r="N392" s="14"/>
      <c r="P392" s="12">
        <f t="shared" si="310"/>
        <v>89</v>
      </c>
      <c r="Q392" s="14">
        <f t="shared" si="311"/>
        <v>95.505617977528075</v>
      </c>
    </row>
    <row r="393" spans="1:17" x14ac:dyDescent="0.35">
      <c r="A393" s="8" t="s">
        <v>205</v>
      </c>
      <c r="B393" s="12">
        <f>COUNTIFS('Raw Data'!I:I,"STAR HEALTH",'Raw Data'!AI:AI,1)</f>
        <v>53</v>
      </c>
      <c r="C393" s="12">
        <f>COUNTIFS('Raw Data'!I:I,"STAR HEALTH",'Raw Data'!AI:AI,2)</f>
        <v>23</v>
      </c>
      <c r="D393" s="12">
        <f>COUNTIFS('Raw Data'!I:I,"STAR HEALTH",'Raw Data'!AI:AI,3)</f>
        <v>12</v>
      </c>
      <c r="E393" s="12">
        <f>COUNTIFS('Raw Data'!I:I,"STAR HEALTH",'Raw Data'!AI:AI,4)</f>
        <v>2</v>
      </c>
      <c r="H393" s="14">
        <f t="shared" si="306"/>
        <v>58.888888888888893</v>
      </c>
      <c r="I393" s="14">
        <f t="shared" si="307"/>
        <v>25.555555555555554</v>
      </c>
      <c r="J393" s="14">
        <f t="shared" si="308"/>
        <v>13.333333333333334</v>
      </c>
      <c r="K393" s="14">
        <f t="shared" si="309"/>
        <v>2.2222222222222223</v>
      </c>
      <c r="L393" s="14"/>
      <c r="M393" s="14"/>
      <c r="N393" s="14"/>
      <c r="P393" s="12">
        <f t="shared" si="310"/>
        <v>90</v>
      </c>
      <c r="Q393" s="14">
        <f t="shared" si="311"/>
        <v>97.777777777777771</v>
      </c>
    </row>
    <row r="397" spans="1:17" x14ac:dyDescent="0.35">
      <c r="A397" s="17" t="s">
        <v>35</v>
      </c>
      <c r="B397" s="25" t="s">
        <v>292</v>
      </c>
      <c r="C397" s="25"/>
    </row>
    <row r="399" spans="1:17" x14ac:dyDescent="0.35">
      <c r="A399" s="8"/>
      <c r="F399" s="14"/>
      <c r="K399" s="14"/>
      <c r="L399" s="12"/>
      <c r="M399" s="12"/>
      <c r="N399" s="12"/>
      <c r="P399" s="14"/>
    </row>
    <row r="401" spans="1:18" x14ac:dyDescent="0.35">
      <c r="A401" s="13"/>
      <c r="B401" s="23" t="s">
        <v>134</v>
      </c>
      <c r="C401" s="23" t="s">
        <v>135</v>
      </c>
      <c r="D401" s="23" t="s">
        <v>136</v>
      </c>
      <c r="E401" s="23" t="s">
        <v>137</v>
      </c>
      <c r="F401" s="13"/>
      <c r="G401" s="13"/>
      <c r="H401" s="13"/>
      <c r="I401" s="13"/>
      <c r="J401" s="13"/>
      <c r="K401" s="13"/>
      <c r="L401" s="12"/>
      <c r="M401" s="12"/>
      <c r="N401" s="12"/>
      <c r="P401" s="12"/>
    </row>
    <row r="402" spans="1:18" x14ac:dyDescent="0.35">
      <c r="A402" s="8" t="s">
        <v>206</v>
      </c>
      <c r="B402" s="12">
        <f>COUNTIFS('Raw Data'!I:I,"ADITYA BIRLA HEALTH",'Raw Data'!AJ:AJ,1)</f>
        <v>8</v>
      </c>
      <c r="C402" s="12">
        <f>COUNTIFS('Raw Data'!I:I,"ADITYA BIRLA HEALTH",'Raw Data'!AJ:AJ,2)</f>
        <v>39</v>
      </c>
      <c r="D402" s="12">
        <f>COUNTIFS('Raw Data'!I:I,"ADITYA BIRLA HEALTH",'Raw Data'!AJ:AJ,3)</f>
        <v>11</v>
      </c>
      <c r="E402" s="12">
        <f>COUNTIFS('Raw Data'!I:I,"ADITYA BIRLA HEALTH",'Raw Data'!AJ:AJ,4)</f>
        <v>3</v>
      </c>
      <c r="H402" s="14">
        <f>B402/P402*100</f>
        <v>13.114754098360656</v>
      </c>
      <c r="I402" s="14">
        <f>C402/P402*100</f>
        <v>63.934426229508205</v>
      </c>
      <c r="J402" s="14">
        <f>D402/P402*100</f>
        <v>18.032786885245901</v>
      </c>
      <c r="K402" s="14">
        <f>E402/P402*100</f>
        <v>4.918032786885246</v>
      </c>
      <c r="L402" s="14"/>
      <c r="M402" s="14"/>
      <c r="N402" s="14"/>
      <c r="P402" s="12">
        <f>SUM(B402:F402)</f>
        <v>61</v>
      </c>
      <c r="Q402" s="14">
        <f>SUM(H402:J402)</f>
        <v>95.081967213114766</v>
      </c>
    </row>
    <row r="403" spans="1:18" x14ac:dyDescent="0.35">
      <c r="A403" s="8" t="s">
        <v>203</v>
      </c>
      <c r="B403" s="12">
        <f>COUNTIFS('Raw Data'!I:I,"BAGIC",'Raw Data'!AJ:AJ,1)</f>
        <v>6</v>
      </c>
      <c r="C403" s="12">
        <f>COUNTIFS('Raw Data'!I:I,"BAGIC",'Raw Data'!AJ:AJ,2)</f>
        <v>23</v>
      </c>
      <c r="D403" s="12">
        <f>COUNTIFS('Raw Data'!I:I,"BAGIC",'Raw Data'!AJ:AJ,3)</f>
        <v>12</v>
      </c>
      <c r="E403" s="12">
        <f>COUNTIFS('Raw Data'!I:I,"BAGIC",'Raw Data'!AJ:AJ,4)</f>
        <v>4</v>
      </c>
      <c r="H403" s="14">
        <f t="shared" ref="H403:H409" si="312">B403/P403*100</f>
        <v>13.333333333333334</v>
      </c>
      <c r="I403" s="14">
        <f t="shared" ref="I403:I409" si="313">C403/P403*100</f>
        <v>51.111111111111107</v>
      </c>
      <c r="J403" s="14">
        <f t="shared" ref="J403:J409" si="314">D403/P403*100</f>
        <v>26.666666666666668</v>
      </c>
      <c r="K403" s="14">
        <f t="shared" ref="K403:K409" si="315">E403/P403*100</f>
        <v>8.8888888888888893</v>
      </c>
      <c r="L403" s="14"/>
      <c r="M403" s="14"/>
      <c r="N403" s="14"/>
      <c r="P403" s="12">
        <f t="shared" ref="P403:P409" si="316">SUM(B403:F403)</f>
        <v>45</v>
      </c>
      <c r="Q403" s="14">
        <f t="shared" ref="Q403:Q409" si="317">SUM(H403:J403)</f>
        <v>91.111111111111114</v>
      </c>
    </row>
    <row r="404" spans="1:18" x14ac:dyDescent="0.35">
      <c r="A404" s="8" t="s">
        <v>207</v>
      </c>
      <c r="B404" s="12">
        <f>COUNTIFS('Raw Data'!I:I,"CARE HEALTH",'Raw Data'!AJ:AJ,1)</f>
        <v>8</v>
      </c>
      <c r="C404" s="12">
        <f>COUNTIFS('Raw Data'!I:I,"CARE HEALTH",'Raw Data'!AJ:AJ,2)</f>
        <v>38</v>
      </c>
      <c r="D404" s="12">
        <f>COUNTIFS('Raw Data'!I:I,"CARE HEALTH",'Raw Data'!AJ:AJ,3)</f>
        <v>14</v>
      </c>
      <c r="E404" s="12">
        <f>COUNTIFS('Raw Data'!I:I,"CARE HEALTH",'Raw Data'!AJ:AJ,4)</f>
        <v>6</v>
      </c>
      <c r="H404" s="14">
        <f t="shared" si="312"/>
        <v>12.121212121212121</v>
      </c>
      <c r="I404" s="14">
        <f t="shared" si="313"/>
        <v>57.575757575757578</v>
      </c>
      <c r="J404" s="14">
        <f t="shared" si="314"/>
        <v>21.212121212121211</v>
      </c>
      <c r="K404" s="14">
        <f t="shared" si="315"/>
        <v>9.0909090909090917</v>
      </c>
      <c r="L404" s="14"/>
      <c r="M404" s="14"/>
      <c r="N404" s="14"/>
      <c r="P404" s="12">
        <f t="shared" si="316"/>
        <v>66</v>
      </c>
      <c r="Q404" s="14">
        <f t="shared" si="317"/>
        <v>90.909090909090907</v>
      </c>
    </row>
    <row r="405" spans="1:18" x14ac:dyDescent="0.35">
      <c r="A405" s="8" t="s">
        <v>201</v>
      </c>
      <c r="B405" s="12">
        <f>COUNTIFS('Raw Data'!I:I,"HDFC ERGO",'Raw Data'!AJ:AJ,1)</f>
        <v>9</v>
      </c>
      <c r="C405" s="12">
        <f>COUNTIFS('Raw Data'!I:I,"HDFC ERGO",'Raw Data'!AJ:AJ,2)</f>
        <v>32</v>
      </c>
      <c r="D405" s="12">
        <f>COUNTIFS('Raw Data'!I:I,"HDFC ERGO",'Raw Data'!AJ:AJ,3)</f>
        <v>9</v>
      </c>
      <c r="E405" s="12">
        <f>COUNTIFS('Raw Data'!I:I,"HDFC ERGO",'Raw Data'!AJ:AJ,4)</f>
        <v>1</v>
      </c>
      <c r="H405" s="14">
        <f t="shared" si="312"/>
        <v>17.647058823529413</v>
      </c>
      <c r="I405" s="14">
        <f t="shared" si="313"/>
        <v>62.745098039215684</v>
      </c>
      <c r="J405" s="14">
        <f t="shared" si="314"/>
        <v>17.647058823529413</v>
      </c>
      <c r="K405" s="14">
        <f t="shared" si="315"/>
        <v>1.9607843137254901</v>
      </c>
      <c r="L405" s="14"/>
      <c r="M405" s="14"/>
      <c r="N405" s="14"/>
      <c r="P405" s="12">
        <f t="shared" si="316"/>
        <v>51</v>
      </c>
      <c r="Q405" s="14">
        <f t="shared" si="317"/>
        <v>98.039215686274503</v>
      </c>
    </row>
    <row r="406" spans="1:18" x14ac:dyDescent="0.35">
      <c r="A406" s="8" t="s">
        <v>197</v>
      </c>
      <c r="B406" s="12">
        <f>COUNTIFS('Raw Data'!I:I,"ICICI LOMBARD",'Raw Data'!AJ:AJ,1)</f>
        <v>5</v>
      </c>
      <c r="C406" s="12">
        <f>COUNTIFS('Raw Data'!I:I,"ICICI LOMBARD",'Raw Data'!AJ:AJ,2)</f>
        <v>23</v>
      </c>
      <c r="D406" s="12">
        <f>COUNTIFS('Raw Data'!I:I,"ICICI LOMBARD",'Raw Data'!AJ:AJ,3)</f>
        <v>10</v>
      </c>
      <c r="E406" s="12">
        <f>COUNTIFS('Raw Data'!I:I,"ICICI LOMBARD",'Raw Data'!AJ:AJ,4)</f>
        <v>2</v>
      </c>
      <c r="H406" s="14">
        <f t="shared" si="312"/>
        <v>12.5</v>
      </c>
      <c r="I406" s="14">
        <f t="shared" si="313"/>
        <v>57.499999999999993</v>
      </c>
      <c r="J406" s="14">
        <f t="shared" si="314"/>
        <v>25</v>
      </c>
      <c r="K406" s="14">
        <f t="shared" si="315"/>
        <v>5</v>
      </c>
      <c r="L406" s="14"/>
      <c r="M406" s="14"/>
      <c r="N406" s="14"/>
      <c r="P406" s="12">
        <f t="shared" si="316"/>
        <v>40</v>
      </c>
      <c r="Q406" s="14">
        <f t="shared" si="317"/>
        <v>95</v>
      </c>
    </row>
    <row r="407" spans="1:18" x14ac:dyDescent="0.35">
      <c r="A407" s="8" t="s">
        <v>199</v>
      </c>
      <c r="B407" s="12">
        <f>COUNTIFS('Raw Data'!I:I,"NEW INDIA ASSURANCE",'Raw Data'!AJ:AJ,1)</f>
        <v>10</v>
      </c>
      <c r="C407" s="12">
        <f>COUNTIFS('Raw Data'!I:I,"NEW INDIA ASSURANCE",'Raw Data'!AJ:AJ,2)</f>
        <v>29</v>
      </c>
      <c r="D407" s="12">
        <f>COUNTIFS('Raw Data'!I:I,"NEW INDIA ASSURANCE",'Raw Data'!AJ:AJ,3)</f>
        <v>13</v>
      </c>
      <c r="E407" s="12">
        <f>COUNTIFS('Raw Data'!I:I,"NEW INDIA ASSURANCE",'Raw Data'!AJ:AJ,4)</f>
        <v>4</v>
      </c>
      <c r="H407" s="14">
        <f t="shared" si="312"/>
        <v>17.857142857142858</v>
      </c>
      <c r="I407" s="14">
        <f t="shared" si="313"/>
        <v>51.785714285714292</v>
      </c>
      <c r="J407" s="14">
        <f t="shared" si="314"/>
        <v>23.214285714285715</v>
      </c>
      <c r="K407" s="14">
        <f t="shared" si="315"/>
        <v>7.1428571428571423</v>
      </c>
      <c r="L407" s="14"/>
      <c r="M407" s="14"/>
      <c r="N407" s="14"/>
      <c r="P407" s="12">
        <f t="shared" si="316"/>
        <v>56</v>
      </c>
      <c r="Q407" s="14">
        <f t="shared" si="317"/>
        <v>92.857142857142861</v>
      </c>
    </row>
    <row r="408" spans="1:18" x14ac:dyDescent="0.35">
      <c r="A408" s="8" t="s">
        <v>209</v>
      </c>
      <c r="B408" s="12">
        <f>COUNTIFS('Raw Data'!I:I,"NIVA BUPA",'Raw Data'!AJ:AJ,1)</f>
        <v>5</v>
      </c>
      <c r="C408" s="12">
        <f>COUNTIFS('Raw Data'!I:I,"NIVA BUPA",'Raw Data'!AJ:AJ,2)</f>
        <v>56</v>
      </c>
      <c r="D408" s="12">
        <f>COUNTIFS('Raw Data'!I:I,"NIVA BUPA",'Raw Data'!AJ:AJ,3)</f>
        <v>9</v>
      </c>
      <c r="E408" s="12">
        <f>COUNTIFS('Raw Data'!I:I,"NIVA BUPA",'Raw Data'!AJ:AJ,4)</f>
        <v>3</v>
      </c>
      <c r="H408" s="14">
        <f t="shared" si="312"/>
        <v>6.8493150684931505</v>
      </c>
      <c r="I408" s="14">
        <f t="shared" si="313"/>
        <v>76.712328767123282</v>
      </c>
      <c r="J408" s="14">
        <f t="shared" si="314"/>
        <v>12.328767123287671</v>
      </c>
      <c r="K408" s="14">
        <f t="shared" si="315"/>
        <v>4.10958904109589</v>
      </c>
      <c r="L408" s="14"/>
      <c r="M408" s="14"/>
      <c r="N408" s="14"/>
      <c r="P408" s="12">
        <f t="shared" si="316"/>
        <v>73</v>
      </c>
      <c r="Q408" s="14">
        <f t="shared" si="317"/>
        <v>95.890410958904113</v>
      </c>
    </row>
    <row r="409" spans="1:18" x14ac:dyDescent="0.35">
      <c r="A409" s="8" t="s">
        <v>205</v>
      </c>
      <c r="B409" s="12">
        <f>COUNTIFS('Raw Data'!I:I,"STAR HEALTH",'Raw Data'!AJ:AJ,1)</f>
        <v>5</v>
      </c>
      <c r="C409" s="12">
        <f>COUNTIFS('Raw Data'!I:I,"STAR HEALTH",'Raw Data'!AJ:AJ,2)</f>
        <v>26</v>
      </c>
      <c r="D409" s="12">
        <f>COUNTIFS('Raw Data'!I:I,"STAR HEALTH",'Raw Data'!AJ:AJ,3)</f>
        <v>16</v>
      </c>
      <c r="E409" s="12">
        <f>COUNTIFS('Raw Data'!I:I,"STAR HEALTH",'Raw Data'!AJ:AJ,4)</f>
        <v>4</v>
      </c>
      <c r="H409" s="14">
        <f t="shared" si="312"/>
        <v>9.8039215686274517</v>
      </c>
      <c r="I409" s="14">
        <f t="shared" si="313"/>
        <v>50.980392156862742</v>
      </c>
      <c r="J409" s="14">
        <f t="shared" si="314"/>
        <v>31.372549019607842</v>
      </c>
      <c r="K409" s="14">
        <f t="shared" si="315"/>
        <v>7.8431372549019605</v>
      </c>
      <c r="L409" s="14"/>
      <c r="M409" s="14"/>
      <c r="N409" s="14"/>
      <c r="P409" s="12">
        <f t="shared" si="316"/>
        <v>51</v>
      </c>
      <c r="Q409" s="14">
        <f t="shared" si="317"/>
        <v>92.156862745098039</v>
      </c>
    </row>
    <row r="415" spans="1:18" x14ac:dyDescent="0.35">
      <c r="A415" s="17" t="s">
        <v>294</v>
      </c>
      <c r="B415" s="25" t="s">
        <v>293</v>
      </c>
      <c r="C415" s="25"/>
      <c r="F415" s="14"/>
      <c r="K415" s="14"/>
      <c r="L415" s="12"/>
      <c r="M415" s="12"/>
      <c r="N415" s="12"/>
      <c r="O415" s="18"/>
      <c r="P415" s="14"/>
      <c r="R415" s="12"/>
    </row>
    <row r="416" spans="1:18" x14ac:dyDescent="0.35">
      <c r="A416" s="8"/>
      <c r="F416" s="14"/>
      <c r="K416" s="14"/>
      <c r="L416" s="12"/>
      <c r="M416" s="12"/>
      <c r="N416" s="12"/>
      <c r="O416" s="18"/>
      <c r="P416" s="14"/>
      <c r="R416" s="12"/>
    </row>
    <row r="417" spans="1:18" x14ac:dyDescent="0.35">
      <c r="A417" s="8" t="s">
        <v>239</v>
      </c>
      <c r="F417" s="14"/>
      <c r="K417" s="14"/>
      <c r="L417" s="12"/>
      <c r="M417" s="12"/>
      <c r="N417" s="12"/>
      <c r="O417" s="18"/>
      <c r="P417" s="14"/>
      <c r="R417" s="12"/>
    </row>
    <row r="418" spans="1:18" x14ac:dyDescent="0.35">
      <c r="R418" s="19" t="s">
        <v>228</v>
      </c>
    </row>
    <row r="419" spans="1:18" x14ac:dyDescent="0.35">
      <c r="A419" s="13"/>
      <c r="B419" s="13">
        <v>1</v>
      </c>
      <c r="C419" s="13">
        <v>2</v>
      </c>
      <c r="D419" s="13">
        <v>3</v>
      </c>
      <c r="E419" s="13">
        <v>4</v>
      </c>
      <c r="F419" s="13">
        <v>5</v>
      </c>
      <c r="G419" s="13"/>
      <c r="H419" s="13"/>
      <c r="I419" s="13"/>
      <c r="J419" s="13"/>
      <c r="K419" s="13"/>
      <c r="L419" s="12" t="s">
        <v>240</v>
      </c>
      <c r="M419" s="12">
        <v>3</v>
      </c>
      <c r="N419" s="12" t="s">
        <v>241</v>
      </c>
      <c r="O419" s="12" t="s">
        <v>213</v>
      </c>
      <c r="P419" s="12"/>
      <c r="R419" s="19"/>
    </row>
    <row r="420" spans="1:18" x14ac:dyDescent="0.35">
      <c r="A420" s="8" t="s">
        <v>206</v>
      </c>
      <c r="B420" s="12">
        <f>COUNTIFS('Raw Data'!I:I,"ADITYA BIRLA HEALTH",'Raw Data'!AB:AB,1)</f>
        <v>2</v>
      </c>
      <c r="C420" s="12">
        <f>COUNTIFS('Raw Data'!I:I,"ADITYA BIRLA HEALTH",'Raw Data'!AB:AB,2)</f>
        <v>21</v>
      </c>
      <c r="D420" s="12">
        <f>COUNTIFS('Raw Data'!I:I,"ADITYA BIRLA HEALTH",'Raw Data'!AB:AB,3)</f>
        <v>57</v>
      </c>
      <c r="E420" s="12">
        <f>COUNTIFS('Raw Data'!I:I,"ADITYA BIRLA HEALTH",'Raw Data'!AB:AB,4)</f>
        <v>183</v>
      </c>
      <c r="F420" s="12">
        <f>COUNTIFS('Raw Data'!I:I,"ADITYA BIRLA HEALTH",'Raw Data'!AB:AB,5)</f>
        <v>229</v>
      </c>
      <c r="L420" s="14">
        <f>SUM(B420:C420)/P420*100</f>
        <v>4.6747967479674797</v>
      </c>
      <c r="M420" s="14">
        <f>D420/P420*100</f>
        <v>11.585365853658537</v>
      </c>
      <c r="N420" s="14">
        <f>SUM(E420:F420)/P420*100</f>
        <v>83.739837398373979</v>
      </c>
      <c r="O420" s="15">
        <f>N420-L420</f>
        <v>79.065040650406502</v>
      </c>
      <c r="P420" s="12">
        <f>SUM(B420:F420)</f>
        <v>492</v>
      </c>
      <c r="Q420" s="12">
        <f>SUM(L420:N420)</f>
        <v>100</v>
      </c>
      <c r="R420" s="19">
        <v>85</v>
      </c>
    </row>
    <row r="421" spans="1:18" x14ac:dyDescent="0.35">
      <c r="A421" s="8" t="s">
        <v>203</v>
      </c>
      <c r="B421" s="12">
        <f>COUNTIFS('Raw Data'!I:I,"BAGIC",'Raw Data'!AB:AB,1)</f>
        <v>0</v>
      </c>
      <c r="C421" s="12">
        <f>COUNTIFS('Raw Data'!I:I,"BAGIC",'Raw Data'!AB:AB,2)</f>
        <v>10</v>
      </c>
      <c r="D421" s="12">
        <f>COUNTIFS('Raw Data'!I:I,"BAGIC",'Raw Data'!AB:AB,3)</f>
        <v>23</v>
      </c>
      <c r="E421" s="12">
        <f>COUNTIFS('Raw Data'!I:I,"BAGIC",'Raw Data'!AB:AB,4)</f>
        <v>186</v>
      </c>
      <c r="F421" s="12">
        <f>COUNTIFS('Raw Data'!I:I,"BAGIC",'Raw Data'!AB:AB,5)</f>
        <v>273</v>
      </c>
      <c r="L421" s="14">
        <f t="shared" ref="L421:L427" si="318">SUM(B421:C421)/P421*100</f>
        <v>2.0325203252032518</v>
      </c>
      <c r="M421" s="14">
        <f t="shared" ref="M421:M427" si="319">D421/P421*100</f>
        <v>4.6747967479674797</v>
      </c>
      <c r="N421" s="14">
        <f t="shared" ref="N421:N427" si="320">SUM(E421:F421)/P421*100</f>
        <v>93.292682926829272</v>
      </c>
      <c r="O421" s="15">
        <f t="shared" ref="O421:O427" si="321">N421-L421</f>
        <v>91.260162601626021</v>
      </c>
      <c r="P421" s="12">
        <f t="shared" ref="P421:P427" si="322">SUM(B421:F421)</f>
        <v>492</v>
      </c>
      <c r="Q421" s="12">
        <f t="shared" ref="Q421:Q427" si="323">SUM(L421:N421)</f>
        <v>100</v>
      </c>
      <c r="R421" s="19">
        <v>95</v>
      </c>
    </row>
    <row r="422" spans="1:18" x14ac:dyDescent="0.35">
      <c r="A422" s="8" t="s">
        <v>207</v>
      </c>
      <c r="B422" s="12">
        <f>COUNTIFS('Raw Data'!I:I,"CARE HEALTH",'Raw Data'!AB:AB,1)</f>
        <v>2</v>
      </c>
      <c r="C422" s="12">
        <f>COUNTIFS('Raw Data'!I:I,"CARE HEALTH",'Raw Data'!AB:AB,2)</f>
        <v>28</v>
      </c>
      <c r="D422" s="12">
        <f>COUNTIFS('Raw Data'!I:I,"CARE HEALTH",'Raw Data'!AB:AB,3)</f>
        <v>60</v>
      </c>
      <c r="E422" s="12">
        <f>COUNTIFS('Raw Data'!I:I,"CARE HEALTH",'Raw Data'!AB:AB,4)</f>
        <v>172</v>
      </c>
      <c r="F422" s="12">
        <f>COUNTIFS('Raw Data'!I:I,"CARE HEALTH",'Raw Data'!AB:AB,5)</f>
        <v>230</v>
      </c>
      <c r="L422" s="14">
        <f t="shared" si="318"/>
        <v>6.0975609756097562</v>
      </c>
      <c r="M422" s="14">
        <f t="shared" si="319"/>
        <v>12.195121951219512</v>
      </c>
      <c r="N422" s="14">
        <f t="shared" si="320"/>
        <v>81.707317073170728</v>
      </c>
      <c r="O422" s="15">
        <f t="shared" si="321"/>
        <v>75.609756097560975</v>
      </c>
      <c r="P422" s="12">
        <f t="shared" si="322"/>
        <v>492</v>
      </c>
      <c r="Q422" s="12">
        <f t="shared" si="323"/>
        <v>100</v>
      </c>
      <c r="R422" s="19">
        <v>85</v>
      </c>
    </row>
    <row r="423" spans="1:18" x14ac:dyDescent="0.35">
      <c r="A423" s="8" t="s">
        <v>201</v>
      </c>
      <c r="B423" s="12">
        <f>COUNTIFS('Raw Data'!I:I,"HDFC ERGO",'Raw Data'!AB:AB,1)</f>
        <v>0</v>
      </c>
      <c r="C423" s="12">
        <f>COUNTIFS('Raw Data'!I:I,"HDFC ERGO",'Raw Data'!AB:AB,2)</f>
        <v>12</v>
      </c>
      <c r="D423" s="12">
        <f>COUNTIFS('Raw Data'!I:I,"HDFC ERGO",'Raw Data'!AB:AB,3)</f>
        <v>56</v>
      </c>
      <c r="E423" s="12">
        <f>COUNTIFS('Raw Data'!I:I,"HDFC ERGO",'Raw Data'!AB:AB,4)</f>
        <v>199</v>
      </c>
      <c r="F423" s="12">
        <f>COUNTIFS('Raw Data'!I:I,"HDFC ERGO",'Raw Data'!AB:AB,5)</f>
        <v>225</v>
      </c>
      <c r="L423" s="14">
        <f t="shared" si="318"/>
        <v>2.4390243902439024</v>
      </c>
      <c r="M423" s="14">
        <f t="shared" si="319"/>
        <v>11.38211382113821</v>
      </c>
      <c r="N423" s="14">
        <f t="shared" si="320"/>
        <v>86.178861788617894</v>
      </c>
      <c r="O423" s="15">
        <f t="shared" si="321"/>
        <v>83.739837398373993</v>
      </c>
      <c r="P423" s="12">
        <f t="shared" si="322"/>
        <v>492</v>
      </c>
      <c r="Q423" s="12">
        <f t="shared" si="323"/>
        <v>100</v>
      </c>
      <c r="R423" s="19">
        <v>91</v>
      </c>
    </row>
    <row r="424" spans="1:18" x14ac:dyDescent="0.35">
      <c r="A424" s="8" t="s">
        <v>197</v>
      </c>
      <c r="B424" s="12">
        <f>COUNTIFS('Raw Data'!I:I,"ICICI LOMBARD",'Raw Data'!AB:AB,1)</f>
        <v>2</v>
      </c>
      <c r="C424" s="12">
        <f>COUNTIFS('Raw Data'!I:I,"ICICI LOMBARD",'Raw Data'!AB:AB,2)</f>
        <v>10</v>
      </c>
      <c r="D424" s="12">
        <f>COUNTIFS('Raw Data'!I:I,"ICICI LOMBARD",'Raw Data'!AB:AB,3)</f>
        <v>39</v>
      </c>
      <c r="E424" s="12">
        <f>COUNTIFS('Raw Data'!I:I,"ICICI LOMBARD",'Raw Data'!AB:AB,4)</f>
        <v>206</v>
      </c>
      <c r="F424" s="12">
        <f>COUNTIFS('Raw Data'!I:I,"ICICI LOMBARD",'Raw Data'!AB:AB,5)</f>
        <v>235</v>
      </c>
      <c r="L424" s="14">
        <f t="shared" si="318"/>
        <v>2.4390243902439024</v>
      </c>
      <c r="M424" s="14">
        <f t="shared" si="319"/>
        <v>7.9268292682926829</v>
      </c>
      <c r="N424" s="14">
        <f t="shared" si="320"/>
        <v>89.634146341463421</v>
      </c>
      <c r="O424" s="15">
        <f t="shared" si="321"/>
        <v>87.195121951219519</v>
      </c>
      <c r="P424" s="12">
        <f t="shared" si="322"/>
        <v>492</v>
      </c>
      <c r="Q424" s="12">
        <f t="shared" si="323"/>
        <v>100</v>
      </c>
      <c r="R424" s="19">
        <v>88</v>
      </c>
    </row>
    <row r="425" spans="1:18" x14ac:dyDescent="0.35">
      <c r="A425" s="8" t="s">
        <v>199</v>
      </c>
      <c r="B425" s="12">
        <f>COUNTIFS('Raw Data'!I:I,"NEW INDIA ASSURANCE",'Raw Data'!AB:AB,1)</f>
        <v>1</v>
      </c>
      <c r="C425" s="12">
        <f>COUNTIFS('Raw Data'!I:I,"NEW INDIA ASSURANCE",'Raw Data'!AB:AB,2)</f>
        <v>24</v>
      </c>
      <c r="D425" s="12">
        <f>COUNTIFS('Raw Data'!I:I,"NEW INDIA ASSURANCE",'Raw Data'!AB:AB,3)</f>
        <v>72</v>
      </c>
      <c r="E425" s="12">
        <f>COUNTIFS('Raw Data'!I:I,"NEW INDIA ASSURANCE",'Raw Data'!AB:AB,4)</f>
        <v>162</v>
      </c>
      <c r="F425" s="12">
        <f>COUNTIFS('Raw Data'!I:I,"NEW INDIA ASSURANCE",'Raw Data'!AB:AB,5)</f>
        <v>233</v>
      </c>
      <c r="L425" s="14">
        <f t="shared" si="318"/>
        <v>5.0813008130081299</v>
      </c>
      <c r="M425" s="14">
        <f t="shared" si="319"/>
        <v>14.634146341463413</v>
      </c>
      <c r="N425" s="14">
        <f t="shared" si="320"/>
        <v>80.284552845528452</v>
      </c>
      <c r="O425" s="15">
        <f t="shared" si="321"/>
        <v>75.203252032520325</v>
      </c>
      <c r="P425" s="12">
        <f t="shared" si="322"/>
        <v>492</v>
      </c>
      <c r="Q425" s="12">
        <f t="shared" si="323"/>
        <v>100</v>
      </c>
      <c r="R425" s="19">
        <v>88</v>
      </c>
    </row>
    <row r="426" spans="1:18" x14ac:dyDescent="0.35">
      <c r="A426" s="8" t="s">
        <v>209</v>
      </c>
      <c r="B426" s="12">
        <f>COUNTIFS('Raw Data'!I:I,"NIVA BUPA",'Raw Data'!AB:AB,1)</f>
        <v>1</v>
      </c>
      <c r="C426" s="12">
        <f>COUNTIFS('Raw Data'!I:I,"NIVA BUPA",'Raw Data'!AB:AB,2)</f>
        <v>17</v>
      </c>
      <c r="D426" s="12">
        <f>COUNTIFS('Raw Data'!I:I,"NIVA BUPA",'Raw Data'!AB:AB,3)</f>
        <v>51</v>
      </c>
      <c r="E426" s="12">
        <f>COUNTIFS('Raw Data'!I:I,"NIVA BUPA",'Raw Data'!AB:AB,4)</f>
        <v>200</v>
      </c>
      <c r="F426" s="12">
        <f>COUNTIFS('Raw Data'!I:I,"NIVA BUPA",'Raw Data'!AB:AB,5)</f>
        <v>223</v>
      </c>
      <c r="L426" s="14">
        <f t="shared" si="318"/>
        <v>3.6585365853658534</v>
      </c>
      <c r="M426" s="14">
        <f t="shared" si="319"/>
        <v>10.365853658536585</v>
      </c>
      <c r="N426" s="14">
        <f t="shared" si="320"/>
        <v>85.975609756097555</v>
      </c>
      <c r="O426" s="15">
        <f t="shared" si="321"/>
        <v>82.317073170731703</v>
      </c>
      <c r="P426" s="12">
        <f t="shared" si="322"/>
        <v>492</v>
      </c>
      <c r="Q426" s="12">
        <f t="shared" si="323"/>
        <v>100</v>
      </c>
      <c r="R426" s="19">
        <v>81</v>
      </c>
    </row>
    <row r="427" spans="1:18" x14ac:dyDescent="0.35">
      <c r="A427" s="8" t="s">
        <v>205</v>
      </c>
      <c r="B427" s="12">
        <f>COUNTIFS('Raw Data'!I:I,"STAR HEALTH",'Raw Data'!AB:AB,1)</f>
        <v>0</v>
      </c>
      <c r="C427" s="12">
        <f>COUNTIFS('Raw Data'!I:I,"STAR HEALTH",'Raw Data'!AB:AB,2)</f>
        <v>6</v>
      </c>
      <c r="D427" s="12">
        <f>COUNTIFS('Raw Data'!I:I,"STAR HEALTH",'Raw Data'!AB:AB,3)</f>
        <v>42</v>
      </c>
      <c r="E427" s="12">
        <f>COUNTIFS('Raw Data'!I:I,"STAR HEALTH",'Raw Data'!AB:AB,4)</f>
        <v>198</v>
      </c>
      <c r="F427" s="12">
        <f>COUNTIFS('Raw Data'!I:I,"STAR HEALTH",'Raw Data'!AB:AB,5)</f>
        <v>246</v>
      </c>
      <c r="L427" s="14">
        <f t="shared" si="318"/>
        <v>1.2195121951219512</v>
      </c>
      <c r="M427" s="14">
        <f t="shared" si="319"/>
        <v>8.536585365853659</v>
      </c>
      <c r="N427" s="14">
        <f t="shared" si="320"/>
        <v>90.243902439024396</v>
      </c>
      <c r="O427" s="15">
        <f t="shared" si="321"/>
        <v>89.024390243902445</v>
      </c>
      <c r="P427" s="12">
        <f t="shared" si="322"/>
        <v>492</v>
      </c>
      <c r="Q427" s="12">
        <f t="shared" si="323"/>
        <v>100</v>
      </c>
      <c r="R427" s="19">
        <v>90</v>
      </c>
    </row>
    <row r="433" spans="1:18" x14ac:dyDescent="0.35">
      <c r="A433" s="17" t="s">
        <v>295</v>
      </c>
      <c r="B433" s="25"/>
      <c r="C433" s="25"/>
      <c r="F433" s="14"/>
      <c r="K433" s="14"/>
      <c r="L433" s="12"/>
      <c r="M433" s="12"/>
      <c r="N433" s="12"/>
      <c r="O433" s="18"/>
      <c r="P433" s="14"/>
      <c r="R433" s="12"/>
    </row>
    <row r="434" spans="1:18" x14ac:dyDescent="0.35">
      <c r="A434" s="8"/>
      <c r="F434" s="14"/>
      <c r="K434" s="14"/>
      <c r="L434" s="12"/>
      <c r="M434" s="12"/>
      <c r="N434" s="12"/>
      <c r="O434" s="18"/>
      <c r="P434" s="14"/>
      <c r="R434" s="12"/>
    </row>
    <row r="435" spans="1:18" x14ac:dyDescent="0.35">
      <c r="A435" s="8" t="s">
        <v>239</v>
      </c>
      <c r="F435" s="14"/>
      <c r="K435" s="14"/>
      <c r="L435" s="12"/>
      <c r="M435" s="12"/>
      <c r="N435" s="12"/>
      <c r="O435" s="18"/>
      <c r="P435" s="14"/>
      <c r="R435" s="12"/>
    </row>
    <row r="436" spans="1:18" x14ac:dyDescent="0.35">
      <c r="R436" s="19" t="s">
        <v>228</v>
      </c>
    </row>
    <row r="437" spans="1:18" x14ac:dyDescent="0.35">
      <c r="A437" s="13"/>
      <c r="B437" s="13">
        <v>1</v>
      </c>
      <c r="C437" s="13">
        <v>2</v>
      </c>
      <c r="D437" s="13">
        <v>3</v>
      </c>
      <c r="E437" s="13">
        <v>4</v>
      </c>
      <c r="F437" s="13">
        <v>5</v>
      </c>
      <c r="G437" s="13"/>
      <c r="H437" s="13"/>
      <c r="I437" s="13"/>
      <c r="J437" s="13"/>
      <c r="K437" s="13"/>
      <c r="L437" s="12" t="s">
        <v>240</v>
      </c>
      <c r="M437" s="12">
        <v>3</v>
      </c>
      <c r="N437" s="12" t="s">
        <v>241</v>
      </c>
      <c r="O437" s="21" t="s">
        <v>213</v>
      </c>
      <c r="P437" s="12"/>
      <c r="R437" s="19"/>
    </row>
    <row r="438" spans="1:18" x14ac:dyDescent="0.35">
      <c r="A438" s="8" t="s">
        <v>206</v>
      </c>
      <c r="B438" s="12">
        <f>COUNTIFS('Raw Data'!I:I,"ADITYA BIRLA HEALTH",'Raw Data'!AA:AA,1)</f>
        <v>1</v>
      </c>
      <c r="C438" s="12">
        <f>COUNTIFS('Raw Data'!I:I,"ADITYA BIRLA HEALTH",'Raw Data'!AA:AA,2)</f>
        <v>16</v>
      </c>
      <c r="D438" s="12">
        <f>COUNTIFS('Raw Data'!I:I,"ADITYA BIRLA HEALTH",'Raw Data'!AA:AA,3)</f>
        <v>12</v>
      </c>
      <c r="E438" s="12">
        <f>COUNTIFS('Raw Data'!I:I,"ADITYA BIRLA HEALTH",'Raw Data'!AA:AA,4)</f>
        <v>58</v>
      </c>
      <c r="F438" s="12">
        <f>COUNTIFS('Raw Data'!I:I,"ADITYA BIRLA HEALTH",'Raw Data'!AA:AA,5)</f>
        <v>45</v>
      </c>
      <c r="L438" s="14">
        <f>SUM(B438:C438)/P438*100</f>
        <v>12.878787878787879</v>
      </c>
      <c r="M438" s="14">
        <f>D438/P438*100</f>
        <v>9.0909090909090917</v>
      </c>
      <c r="N438" s="14">
        <f>SUM(E438:F438)/P438*100</f>
        <v>78.030303030303031</v>
      </c>
      <c r="O438" s="24">
        <f>N438-L438</f>
        <v>65.151515151515156</v>
      </c>
      <c r="P438" s="12">
        <f>SUM(B438:F438)</f>
        <v>132</v>
      </c>
      <c r="Q438" s="12">
        <f>SUM(L438:N438)</f>
        <v>100</v>
      </c>
      <c r="R438" s="19"/>
    </row>
    <row r="439" spans="1:18" x14ac:dyDescent="0.35">
      <c r="A439" s="8" t="s">
        <v>203</v>
      </c>
      <c r="B439" s="12">
        <f>COUNTIFS('Raw Data'!I:I,"BAGIC",'Raw Data'!AA:AA,1)</f>
        <v>1</v>
      </c>
      <c r="C439" s="12">
        <f>COUNTIFS('Raw Data'!I:I,"BAGIC",'Raw Data'!AA:AA,2)</f>
        <v>3</v>
      </c>
      <c r="D439" s="12">
        <f>COUNTIFS('Raw Data'!I:I,"BAGIC",'Raw Data'!AA:AA,3)</f>
        <v>8</v>
      </c>
      <c r="E439" s="12">
        <f>COUNTIFS('Raw Data'!I:I,"BAGIC",'Raw Data'!AA:AA,4)</f>
        <v>63</v>
      </c>
      <c r="F439" s="12">
        <f>COUNTIFS('Raw Data'!I:I,"BAGIC",'Raw Data'!AA:AA,5)</f>
        <v>69</v>
      </c>
      <c r="L439" s="14">
        <f t="shared" ref="L439:L445" si="324">SUM(B439:C439)/P439*100</f>
        <v>2.7777777777777777</v>
      </c>
      <c r="M439" s="14">
        <f t="shared" ref="M439:M445" si="325">D439/P439*100</f>
        <v>5.5555555555555554</v>
      </c>
      <c r="N439" s="14">
        <f t="shared" ref="N439:N445" si="326">SUM(E439:F439)/P439*100</f>
        <v>91.666666666666657</v>
      </c>
      <c r="O439" s="24">
        <f t="shared" ref="O439:O445" si="327">N439-L439</f>
        <v>88.888888888888886</v>
      </c>
      <c r="P439" s="12">
        <f t="shared" ref="P439:P445" si="328">SUM(B439:F439)</f>
        <v>144</v>
      </c>
      <c r="Q439" s="12">
        <f t="shared" ref="Q439:Q445" si="329">SUM(L439:N439)</f>
        <v>99.999999999999986</v>
      </c>
      <c r="R439" s="19"/>
    </row>
    <row r="440" spans="1:18" x14ac:dyDescent="0.35">
      <c r="A440" s="8" t="s">
        <v>207</v>
      </c>
      <c r="B440" s="12">
        <f>COUNTIFS('Raw Data'!I:I,"CARE HEALTH",'Raw Data'!AA:AA,1)</f>
        <v>8</v>
      </c>
      <c r="C440" s="12">
        <f>COUNTIFS('Raw Data'!I:I,"CARE HEALTH",'Raw Data'!AA:AA,2)</f>
        <v>10</v>
      </c>
      <c r="D440" s="12">
        <f>COUNTIFS('Raw Data'!I:I,"CARE HEALTH",'Raw Data'!AA:AA,3)</f>
        <v>13</v>
      </c>
      <c r="E440" s="12">
        <f>COUNTIFS('Raw Data'!I:I,"CARE HEALTH",'Raw Data'!AA:AA,4)</f>
        <v>63</v>
      </c>
      <c r="F440" s="12">
        <f>COUNTIFS('Raw Data'!I:I,"CARE HEALTH",'Raw Data'!AA:AA,5)</f>
        <v>67</v>
      </c>
      <c r="L440" s="14">
        <f t="shared" si="324"/>
        <v>11.180124223602485</v>
      </c>
      <c r="M440" s="14">
        <f t="shared" si="325"/>
        <v>8.0745341614906838</v>
      </c>
      <c r="N440" s="14">
        <f t="shared" si="326"/>
        <v>80.745341614906835</v>
      </c>
      <c r="O440" s="24">
        <f t="shared" si="327"/>
        <v>69.565217391304344</v>
      </c>
      <c r="P440" s="12">
        <f t="shared" si="328"/>
        <v>161</v>
      </c>
      <c r="Q440" s="12">
        <f t="shared" si="329"/>
        <v>100</v>
      </c>
      <c r="R440" s="19"/>
    </row>
    <row r="441" spans="1:18" x14ac:dyDescent="0.35">
      <c r="A441" s="8" t="s">
        <v>201</v>
      </c>
      <c r="B441" s="12">
        <f>COUNTIFS('Raw Data'!I:I,"HDFC ERGO",'Raw Data'!AA:AA,1)</f>
        <v>4</v>
      </c>
      <c r="C441" s="12">
        <f>COUNTIFS('Raw Data'!I:I,"HDFC ERGO",'Raw Data'!AA:AA,2)</f>
        <v>7</v>
      </c>
      <c r="D441" s="12">
        <f>COUNTIFS('Raw Data'!I:I,"HDFC ERGO",'Raw Data'!AA:AA,3)</f>
        <v>5</v>
      </c>
      <c r="E441" s="12">
        <f>COUNTIFS('Raw Data'!I:I,"HDFC ERGO",'Raw Data'!AA:AA,4)</f>
        <v>61</v>
      </c>
      <c r="F441" s="12">
        <f>COUNTIFS('Raw Data'!I:I,"HDFC ERGO",'Raw Data'!AA:AA,5)</f>
        <v>54</v>
      </c>
      <c r="L441" s="14">
        <f t="shared" si="324"/>
        <v>8.3969465648854964</v>
      </c>
      <c r="M441" s="14">
        <f t="shared" si="325"/>
        <v>3.8167938931297711</v>
      </c>
      <c r="N441" s="14">
        <f t="shared" si="326"/>
        <v>87.786259541984734</v>
      </c>
      <c r="O441" s="24">
        <f t="shared" si="327"/>
        <v>79.389312977099237</v>
      </c>
      <c r="P441" s="12">
        <f t="shared" si="328"/>
        <v>131</v>
      </c>
      <c r="Q441" s="12">
        <f t="shared" si="329"/>
        <v>100</v>
      </c>
      <c r="R441" s="19"/>
    </row>
    <row r="442" spans="1:18" x14ac:dyDescent="0.35">
      <c r="A442" s="8" t="s">
        <v>197</v>
      </c>
      <c r="B442" s="12">
        <f>COUNTIFS('Raw Data'!I:I,"ICICI LOMBARD",'Raw Data'!AA:AA,1)</f>
        <v>0</v>
      </c>
      <c r="C442" s="12">
        <f>COUNTIFS('Raw Data'!I:I,"ICICI LOMBARD",'Raw Data'!AA:AA,2)</f>
        <v>9</v>
      </c>
      <c r="D442" s="12">
        <f>COUNTIFS('Raw Data'!I:I,"ICICI LOMBARD",'Raw Data'!AA:AA,3)</f>
        <v>15</v>
      </c>
      <c r="E442" s="12">
        <f>COUNTIFS('Raw Data'!I:I,"ICICI LOMBARD",'Raw Data'!AA:AA,4)</f>
        <v>54</v>
      </c>
      <c r="F442" s="12">
        <f>COUNTIFS('Raw Data'!I:I,"ICICI LOMBARD",'Raw Data'!AA:AA,5)</f>
        <v>63</v>
      </c>
      <c r="L442" s="14">
        <f t="shared" si="324"/>
        <v>6.3829787234042552</v>
      </c>
      <c r="M442" s="14">
        <f t="shared" si="325"/>
        <v>10.638297872340425</v>
      </c>
      <c r="N442" s="14">
        <f t="shared" si="326"/>
        <v>82.978723404255319</v>
      </c>
      <c r="O442" s="24">
        <f t="shared" si="327"/>
        <v>76.59574468085107</v>
      </c>
      <c r="P442" s="12">
        <f t="shared" si="328"/>
        <v>141</v>
      </c>
      <c r="Q442" s="12">
        <f t="shared" si="329"/>
        <v>100</v>
      </c>
      <c r="R442" s="19"/>
    </row>
    <row r="443" spans="1:18" x14ac:dyDescent="0.35">
      <c r="A443" s="8" t="s">
        <v>199</v>
      </c>
      <c r="B443" s="12">
        <f>COUNTIFS('Raw Data'!I:I,"NEW INDIA ASSURANCE",'Raw Data'!AA:AA,1)</f>
        <v>8</v>
      </c>
      <c r="C443" s="12">
        <f>COUNTIFS('Raw Data'!I:I,"NEW INDIA ASSURANCE",'Raw Data'!AA:AA,2)</f>
        <v>11</v>
      </c>
      <c r="D443" s="12">
        <f>COUNTIFS('Raw Data'!I:I,"NEW INDIA ASSURANCE",'Raw Data'!AA:AA,3)</f>
        <v>14</v>
      </c>
      <c r="E443" s="12">
        <f>COUNTIFS('Raw Data'!I:I,"NEW INDIA ASSURANCE",'Raw Data'!AA:AA,4)</f>
        <v>55</v>
      </c>
      <c r="F443" s="12">
        <f>COUNTIFS('Raw Data'!I:I,"NEW INDIA ASSURANCE",'Raw Data'!AA:AA,5)</f>
        <v>54</v>
      </c>
      <c r="L443" s="14">
        <f t="shared" si="324"/>
        <v>13.380281690140844</v>
      </c>
      <c r="M443" s="14">
        <f t="shared" si="325"/>
        <v>9.8591549295774641</v>
      </c>
      <c r="N443" s="14">
        <f t="shared" si="326"/>
        <v>76.760563380281681</v>
      </c>
      <c r="O443" s="24">
        <f t="shared" si="327"/>
        <v>63.380281690140833</v>
      </c>
      <c r="P443" s="12">
        <f t="shared" si="328"/>
        <v>142</v>
      </c>
      <c r="Q443" s="12">
        <f t="shared" si="329"/>
        <v>99.999999999999986</v>
      </c>
      <c r="R443" s="19"/>
    </row>
    <row r="444" spans="1:18" x14ac:dyDescent="0.35">
      <c r="A444" s="8" t="s">
        <v>209</v>
      </c>
      <c r="B444" s="12">
        <f>COUNTIFS('Raw Data'!I:I,"NIVA BUPA",'Raw Data'!AA:AA,1)</f>
        <v>7</v>
      </c>
      <c r="C444" s="12">
        <f>COUNTIFS('Raw Data'!I:I,"NIVA BUPA",'Raw Data'!AA:AA,2)</f>
        <v>9</v>
      </c>
      <c r="D444" s="12">
        <f>COUNTIFS('Raw Data'!I:I,"NIVA BUPA",'Raw Data'!AA:AA,3)</f>
        <v>15</v>
      </c>
      <c r="E444" s="12">
        <f>COUNTIFS('Raw Data'!I:I,"NIVA BUPA",'Raw Data'!AA:AA,4)</f>
        <v>68</v>
      </c>
      <c r="F444" s="12">
        <f>COUNTIFS('Raw Data'!I:I,"NIVA BUPA",'Raw Data'!AA:AA,5)</f>
        <v>63</v>
      </c>
      <c r="L444" s="14">
        <f t="shared" si="324"/>
        <v>9.8765432098765427</v>
      </c>
      <c r="M444" s="14">
        <f t="shared" si="325"/>
        <v>9.2592592592592595</v>
      </c>
      <c r="N444" s="14">
        <f t="shared" si="326"/>
        <v>80.864197530864203</v>
      </c>
      <c r="O444" s="24">
        <f t="shared" si="327"/>
        <v>70.987654320987659</v>
      </c>
      <c r="P444" s="12">
        <f t="shared" si="328"/>
        <v>162</v>
      </c>
      <c r="Q444" s="12">
        <f t="shared" si="329"/>
        <v>100</v>
      </c>
      <c r="R444" s="19"/>
    </row>
    <row r="445" spans="1:18" x14ac:dyDescent="0.35">
      <c r="A445" s="8" t="s">
        <v>205</v>
      </c>
      <c r="B445" s="12">
        <f>COUNTIFS('Raw Data'!I:I,"STAR HEALTH",'Raw Data'!AA:AA,1)</f>
        <v>3</v>
      </c>
      <c r="C445" s="12">
        <f>COUNTIFS('Raw Data'!I:I,"STAR HEALTH",'Raw Data'!AA:AA,2)</f>
        <v>5</v>
      </c>
      <c r="D445" s="12">
        <f>COUNTIFS('Raw Data'!I:I,"STAR HEALTH",'Raw Data'!AA:AA,3)</f>
        <v>7</v>
      </c>
      <c r="E445" s="12">
        <f>COUNTIFS('Raw Data'!I:I,"STAR HEALTH",'Raw Data'!AA:AA,4)</f>
        <v>72</v>
      </c>
      <c r="F445" s="12">
        <f>COUNTIFS('Raw Data'!I:I,"STAR HEALTH",'Raw Data'!AA:AA,5)</f>
        <v>54</v>
      </c>
      <c r="L445" s="14">
        <f t="shared" si="324"/>
        <v>5.6737588652482271</v>
      </c>
      <c r="M445" s="14">
        <f t="shared" si="325"/>
        <v>4.9645390070921991</v>
      </c>
      <c r="N445" s="14">
        <f t="shared" si="326"/>
        <v>89.361702127659569</v>
      </c>
      <c r="O445" s="24">
        <f t="shared" si="327"/>
        <v>83.687943262411338</v>
      </c>
      <c r="P445" s="12">
        <f t="shared" si="328"/>
        <v>141</v>
      </c>
      <c r="Q445" s="12">
        <f t="shared" si="329"/>
        <v>100</v>
      </c>
      <c r="R445" s="19"/>
    </row>
  </sheetData>
  <mergeCells count="79">
    <mergeCell ref="BE168:BI168"/>
    <mergeCell ref="B194:F194"/>
    <mergeCell ref="G194:K194"/>
    <mergeCell ref="L194:P194"/>
    <mergeCell ref="Q194:U194"/>
    <mergeCell ref="V194:Z194"/>
    <mergeCell ref="AA194:AE194"/>
    <mergeCell ref="AF194:AJ194"/>
    <mergeCell ref="AK194:AO194"/>
    <mergeCell ref="AP194:AT194"/>
    <mergeCell ref="AU194:AY194"/>
    <mergeCell ref="AZ194:BD194"/>
    <mergeCell ref="BE194:BI194"/>
    <mergeCell ref="AF168:AJ168"/>
    <mergeCell ref="AZ168:BD168"/>
    <mergeCell ref="G168:K168"/>
    <mergeCell ref="L168:P168"/>
    <mergeCell ref="Q168:U168"/>
    <mergeCell ref="V168:Z168"/>
    <mergeCell ref="AA168:AE168"/>
    <mergeCell ref="G144:K144"/>
    <mergeCell ref="L144:P144"/>
    <mergeCell ref="Q144:U144"/>
    <mergeCell ref="V144:Z144"/>
    <mergeCell ref="AU168:AY168"/>
    <mergeCell ref="AA144:AE144"/>
    <mergeCell ref="AF144:AJ144"/>
    <mergeCell ref="AK144:AO144"/>
    <mergeCell ref="AP144:AT144"/>
    <mergeCell ref="AU144:AY144"/>
    <mergeCell ref="AK168:AO168"/>
    <mergeCell ref="AP168:AT168"/>
    <mergeCell ref="AZ144:BD144"/>
    <mergeCell ref="BE144:BI144"/>
    <mergeCell ref="Q15:U15"/>
    <mergeCell ref="B2:C2"/>
    <mergeCell ref="B13:C13"/>
    <mergeCell ref="B15:F15"/>
    <mergeCell ref="G15:K15"/>
    <mergeCell ref="L15:P15"/>
    <mergeCell ref="AZ15:BD15"/>
    <mergeCell ref="BE15:BI15"/>
    <mergeCell ref="V15:Z15"/>
    <mergeCell ref="AA15:AE15"/>
    <mergeCell ref="AF15:AJ15"/>
    <mergeCell ref="AK15:AO15"/>
    <mergeCell ref="AP15:AT15"/>
    <mergeCell ref="AU15:AY15"/>
    <mergeCell ref="B26:C26"/>
    <mergeCell ref="B39:F39"/>
    <mergeCell ref="G39:K39"/>
    <mergeCell ref="L39:P39"/>
    <mergeCell ref="Q39:U39"/>
    <mergeCell ref="AU39:AY39"/>
    <mergeCell ref="AZ39:BD39"/>
    <mergeCell ref="BE39:BI39"/>
    <mergeCell ref="B51:C51"/>
    <mergeCell ref="B64:C64"/>
    <mergeCell ref="V39:Z39"/>
    <mergeCell ref="AA39:AE39"/>
    <mergeCell ref="AF39:AJ39"/>
    <mergeCell ref="AK39:AO39"/>
    <mergeCell ref="AP39:AT39"/>
    <mergeCell ref="B433:C433"/>
    <mergeCell ref="B155:C155"/>
    <mergeCell ref="B180:C180"/>
    <mergeCell ref="B77:C77"/>
    <mergeCell ref="B91:C91"/>
    <mergeCell ref="B104:C104"/>
    <mergeCell ref="B117:C117"/>
    <mergeCell ref="B132:C132"/>
    <mergeCell ref="B168:F168"/>
    <mergeCell ref="B144:F144"/>
    <mergeCell ref="B311:C311"/>
    <mergeCell ref="B381:C381"/>
    <mergeCell ref="B397:C397"/>
    <mergeCell ref="B415:C415"/>
    <mergeCell ref="B223:C223"/>
    <mergeCell ref="B234:C2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2"/>
  <sheetViews>
    <sheetView topLeftCell="A147" workbookViewId="0">
      <selection activeCell="C193" sqref="C193:C196"/>
    </sheetView>
  </sheetViews>
  <sheetFormatPr defaultRowHeight="14.5" x14ac:dyDescent="0.35"/>
  <sheetData>
    <row r="1" spans="1:3" ht="15" thickBot="1" x14ac:dyDescent="0.4">
      <c r="A1" s="29" t="s">
        <v>52</v>
      </c>
      <c r="B1" s="29"/>
      <c r="C1" s="29"/>
    </row>
    <row r="2" spans="1:3" ht="15.5" thickTop="1" thickBot="1" x14ac:dyDescent="0.4">
      <c r="A2" s="30" t="s">
        <v>53</v>
      </c>
      <c r="B2" s="31"/>
      <c r="C2" s="1" t="s">
        <v>54</v>
      </c>
    </row>
    <row r="3" spans="1:3" ht="15" thickTop="1" x14ac:dyDescent="0.35">
      <c r="A3" s="32" t="s">
        <v>1</v>
      </c>
      <c r="B3" s="2" t="s">
        <v>55</v>
      </c>
      <c r="C3" s="3" t="s">
        <v>68</v>
      </c>
    </row>
    <row r="4" spans="1:3" x14ac:dyDescent="0.35">
      <c r="A4" s="27"/>
      <c r="B4" s="4" t="s">
        <v>56</v>
      </c>
      <c r="C4" s="5" t="s">
        <v>69</v>
      </c>
    </row>
    <row r="5" spans="1:3" x14ac:dyDescent="0.35">
      <c r="A5" s="27" t="s">
        <v>2</v>
      </c>
      <c r="B5" s="4" t="s">
        <v>55</v>
      </c>
      <c r="C5" s="5" t="s">
        <v>70</v>
      </c>
    </row>
    <row r="6" spans="1:3" ht="23" x14ac:dyDescent="0.35">
      <c r="A6" s="27"/>
      <c r="B6" s="4" t="s">
        <v>56</v>
      </c>
      <c r="C6" s="5" t="s">
        <v>71</v>
      </c>
    </row>
    <row r="7" spans="1:3" ht="23" x14ac:dyDescent="0.35">
      <c r="A7" s="27"/>
      <c r="B7" s="4" t="s">
        <v>57</v>
      </c>
      <c r="C7" s="5" t="s">
        <v>72</v>
      </c>
    </row>
    <row r="8" spans="1:3" ht="34.5" x14ac:dyDescent="0.35">
      <c r="A8" s="27"/>
      <c r="B8" s="4" t="s">
        <v>58</v>
      </c>
      <c r="C8" s="5" t="s">
        <v>73</v>
      </c>
    </row>
    <row r="9" spans="1:3" ht="23" x14ac:dyDescent="0.35">
      <c r="A9" s="27"/>
      <c r="B9" s="4" t="s">
        <v>59</v>
      </c>
      <c r="C9" s="5" t="s">
        <v>74</v>
      </c>
    </row>
    <row r="10" spans="1:3" x14ac:dyDescent="0.35">
      <c r="A10" s="27" t="s">
        <v>3</v>
      </c>
      <c r="B10" s="4" t="s">
        <v>55</v>
      </c>
      <c r="C10" s="5" t="s">
        <v>68</v>
      </c>
    </row>
    <row r="11" spans="1:3" x14ac:dyDescent="0.35">
      <c r="A11" s="27"/>
      <c r="B11" s="4" t="s">
        <v>56</v>
      </c>
      <c r="C11" s="5" t="s">
        <v>69</v>
      </c>
    </row>
    <row r="12" spans="1:3" x14ac:dyDescent="0.35">
      <c r="A12" s="27" t="s">
        <v>4</v>
      </c>
      <c r="B12" s="4" t="s">
        <v>55</v>
      </c>
      <c r="C12" s="5" t="s">
        <v>75</v>
      </c>
    </row>
    <row r="13" spans="1:3" ht="23" x14ac:dyDescent="0.35">
      <c r="A13" s="27"/>
      <c r="B13" s="4" t="s">
        <v>56</v>
      </c>
      <c r="C13" s="5" t="s">
        <v>76</v>
      </c>
    </row>
    <row r="14" spans="1:3" ht="23" x14ac:dyDescent="0.35">
      <c r="A14" s="27"/>
      <c r="B14" s="4" t="s">
        <v>57</v>
      </c>
      <c r="C14" s="5" t="s">
        <v>77</v>
      </c>
    </row>
    <row r="15" spans="1:3" x14ac:dyDescent="0.35">
      <c r="A15" s="27"/>
      <c r="B15" s="4" t="s">
        <v>58</v>
      </c>
      <c r="C15" s="5" t="s">
        <v>78</v>
      </c>
    </row>
    <row r="16" spans="1:3" x14ac:dyDescent="0.35">
      <c r="A16" s="27"/>
      <c r="B16" s="4" t="s">
        <v>59</v>
      </c>
      <c r="C16" s="5" t="s">
        <v>79</v>
      </c>
    </row>
    <row r="17" spans="1:3" ht="23" x14ac:dyDescent="0.35">
      <c r="A17" s="27"/>
      <c r="B17" s="4" t="s">
        <v>60</v>
      </c>
      <c r="C17" s="5" t="s">
        <v>80</v>
      </c>
    </row>
    <row r="18" spans="1:3" x14ac:dyDescent="0.35">
      <c r="A18" s="27"/>
      <c r="B18" s="4" t="s">
        <v>61</v>
      </c>
      <c r="C18" s="5" t="s">
        <v>81</v>
      </c>
    </row>
    <row r="19" spans="1:3" x14ac:dyDescent="0.35">
      <c r="A19" s="27"/>
      <c r="B19" s="4" t="s">
        <v>62</v>
      </c>
      <c r="C19" s="5" t="s">
        <v>82</v>
      </c>
    </row>
    <row r="20" spans="1:3" x14ac:dyDescent="0.35">
      <c r="A20" s="27"/>
      <c r="B20" s="4" t="s">
        <v>63</v>
      </c>
      <c r="C20" s="5" t="s">
        <v>83</v>
      </c>
    </row>
    <row r="21" spans="1:3" x14ac:dyDescent="0.35">
      <c r="A21" s="27"/>
      <c r="B21" s="4" t="s">
        <v>64</v>
      </c>
      <c r="C21" s="5" t="s">
        <v>84</v>
      </c>
    </row>
    <row r="22" spans="1:3" ht="23" x14ac:dyDescent="0.35">
      <c r="A22" s="27"/>
      <c r="B22" s="4" t="s">
        <v>65</v>
      </c>
      <c r="C22" s="5" t="s">
        <v>85</v>
      </c>
    </row>
    <row r="23" spans="1:3" x14ac:dyDescent="0.35">
      <c r="A23" s="27"/>
      <c r="B23" s="4" t="s">
        <v>66</v>
      </c>
      <c r="C23" s="5" t="s">
        <v>86</v>
      </c>
    </row>
    <row r="24" spans="1:3" ht="23" x14ac:dyDescent="0.35">
      <c r="A24" s="27" t="s">
        <v>5</v>
      </c>
      <c r="B24" s="4" t="s">
        <v>55</v>
      </c>
      <c r="C24" s="5" t="s">
        <v>87</v>
      </c>
    </row>
    <row r="25" spans="1:3" ht="23" x14ac:dyDescent="0.35">
      <c r="A25" s="27"/>
      <c r="B25" s="4" t="s">
        <v>56</v>
      </c>
      <c r="C25" s="5" t="s">
        <v>88</v>
      </c>
    </row>
    <row r="26" spans="1:3" ht="23" x14ac:dyDescent="0.35">
      <c r="A26" s="27"/>
      <c r="B26" s="4" t="s">
        <v>57</v>
      </c>
      <c r="C26" s="5" t="s">
        <v>89</v>
      </c>
    </row>
    <row r="27" spans="1:3" ht="23" x14ac:dyDescent="0.35">
      <c r="A27" s="27"/>
      <c r="B27" s="4" t="s">
        <v>58</v>
      </c>
      <c r="C27" s="5" t="s">
        <v>90</v>
      </c>
    </row>
    <row r="28" spans="1:3" ht="23" x14ac:dyDescent="0.35">
      <c r="A28" s="27"/>
      <c r="B28" s="4" t="s">
        <v>59</v>
      </c>
      <c r="C28" s="5" t="s">
        <v>91</v>
      </c>
    </row>
    <row r="29" spans="1:3" ht="23" x14ac:dyDescent="0.35">
      <c r="A29" s="27"/>
      <c r="B29" s="4" t="s">
        <v>60</v>
      </c>
      <c r="C29" s="5" t="s">
        <v>92</v>
      </c>
    </row>
    <row r="30" spans="1:3" ht="46" x14ac:dyDescent="0.35">
      <c r="A30" s="27" t="s">
        <v>6</v>
      </c>
      <c r="B30" s="4" t="s">
        <v>55</v>
      </c>
      <c r="C30" s="5" t="s">
        <v>93</v>
      </c>
    </row>
    <row r="31" spans="1:3" ht="23" x14ac:dyDescent="0.35">
      <c r="A31" s="27"/>
      <c r="B31" s="4" t="s">
        <v>56</v>
      </c>
      <c r="C31" s="5" t="s">
        <v>94</v>
      </c>
    </row>
    <row r="32" spans="1:3" x14ac:dyDescent="0.35">
      <c r="A32" s="27"/>
      <c r="B32" s="4" t="s">
        <v>57</v>
      </c>
      <c r="C32" s="5" t="s">
        <v>95</v>
      </c>
    </row>
    <row r="33" spans="1:3" ht="34.5" x14ac:dyDescent="0.35">
      <c r="A33" s="27"/>
      <c r="B33" s="4" t="s">
        <v>58</v>
      </c>
      <c r="C33" s="5" t="s">
        <v>96</v>
      </c>
    </row>
    <row r="34" spans="1:3" x14ac:dyDescent="0.35">
      <c r="A34" s="27" t="s">
        <v>7</v>
      </c>
      <c r="B34" s="4" t="s">
        <v>55</v>
      </c>
      <c r="C34" s="5" t="s">
        <v>97</v>
      </c>
    </row>
    <row r="35" spans="1:3" ht="34.5" x14ac:dyDescent="0.35">
      <c r="A35" s="27"/>
      <c r="B35" s="4" t="s">
        <v>56</v>
      </c>
      <c r="C35" s="5" t="s">
        <v>98</v>
      </c>
    </row>
    <row r="36" spans="1:3" ht="23" x14ac:dyDescent="0.35">
      <c r="A36" s="27"/>
      <c r="B36" s="4" t="s">
        <v>57</v>
      </c>
      <c r="C36" s="5" t="s">
        <v>99</v>
      </c>
    </row>
    <row r="37" spans="1:3" ht="23" x14ac:dyDescent="0.35">
      <c r="A37" s="27"/>
      <c r="B37" s="4" t="s">
        <v>58</v>
      </c>
      <c r="C37" s="5" t="s">
        <v>100</v>
      </c>
    </row>
    <row r="38" spans="1:3" x14ac:dyDescent="0.35">
      <c r="A38" s="27"/>
      <c r="B38" s="4" t="s">
        <v>59</v>
      </c>
      <c r="C38" s="5" t="s">
        <v>101</v>
      </c>
    </row>
    <row r="39" spans="1:3" x14ac:dyDescent="0.35">
      <c r="A39" s="27" t="s">
        <v>8</v>
      </c>
      <c r="B39" s="4" t="s">
        <v>55</v>
      </c>
      <c r="C39" s="5" t="s">
        <v>102</v>
      </c>
    </row>
    <row r="40" spans="1:3" ht="23" x14ac:dyDescent="0.35">
      <c r="A40" s="27"/>
      <c r="B40" s="4" t="s">
        <v>56</v>
      </c>
      <c r="C40" s="5" t="s">
        <v>103</v>
      </c>
    </row>
    <row r="41" spans="1:3" ht="34.5" x14ac:dyDescent="0.35">
      <c r="A41" s="27"/>
      <c r="B41" s="4" t="s">
        <v>57</v>
      </c>
      <c r="C41" s="5" t="s">
        <v>104</v>
      </c>
    </row>
    <row r="42" spans="1:3" ht="23" x14ac:dyDescent="0.35">
      <c r="A42" s="27"/>
      <c r="B42" s="4" t="s">
        <v>58</v>
      </c>
      <c r="C42" s="5" t="s">
        <v>105</v>
      </c>
    </row>
    <row r="43" spans="1:3" ht="23" x14ac:dyDescent="0.35">
      <c r="A43" s="27"/>
      <c r="B43" s="4" t="s">
        <v>59</v>
      </c>
      <c r="C43" s="5" t="s">
        <v>106</v>
      </c>
    </row>
    <row r="44" spans="1:3" ht="23" x14ac:dyDescent="0.35">
      <c r="A44" s="27"/>
      <c r="B44" s="4" t="s">
        <v>60</v>
      </c>
      <c r="C44" s="5" t="s">
        <v>107</v>
      </c>
    </row>
    <row r="45" spans="1:3" ht="23" x14ac:dyDescent="0.35">
      <c r="A45" s="27"/>
      <c r="B45" s="4" t="s">
        <v>61</v>
      </c>
      <c r="C45" s="5" t="s">
        <v>108</v>
      </c>
    </row>
    <row r="46" spans="1:3" x14ac:dyDescent="0.35">
      <c r="A46" s="27"/>
      <c r="B46" s="4" t="s">
        <v>62</v>
      </c>
      <c r="C46" s="5" t="s">
        <v>109</v>
      </c>
    </row>
    <row r="47" spans="1:3" x14ac:dyDescent="0.35">
      <c r="A47" s="27" t="s">
        <v>9</v>
      </c>
      <c r="B47" s="4" t="s">
        <v>55</v>
      </c>
      <c r="C47" s="5" t="s">
        <v>110</v>
      </c>
    </row>
    <row r="48" spans="1:3" ht="69" x14ac:dyDescent="0.35">
      <c r="A48" s="27"/>
      <c r="B48" s="4" t="s">
        <v>56</v>
      </c>
      <c r="C48" s="5" t="s">
        <v>111</v>
      </c>
    </row>
    <row r="49" spans="1:3" ht="46" x14ac:dyDescent="0.35">
      <c r="A49" s="27"/>
      <c r="B49" s="4" t="s">
        <v>57</v>
      </c>
      <c r="C49" s="5" t="s">
        <v>112</v>
      </c>
    </row>
    <row r="50" spans="1:3" ht="23" x14ac:dyDescent="0.35">
      <c r="A50" s="27" t="s">
        <v>10</v>
      </c>
      <c r="B50" s="4" t="s">
        <v>55</v>
      </c>
      <c r="C50" s="5" t="s">
        <v>113</v>
      </c>
    </row>
    <row r="51" spans="1:3" ht="23" x14ac:dyDescent="0.35">
      <c r="A51" s="27"/>
      <c r="B51" s="4" t="s">
        <v>56</v>
      </c>
      <c r="C51" s="5" t="s">
        <v>114</v>
      </c>
    </row>
    <row r="52" spans="1:3" ht="23" x14ac:dyDescent="0.35">
      <c r="A52" s="27"/>
      <c r="B52" s="4" t="s">
        <v>57</v>
      </c>
      <c r="C52" s="5" t="s">
        <v>115</v>
      </c>
    </row>
    <row r="53" spans="1:3" ht="23" x14ac:dyDescent="0.35">
      <c r="A53" s="27"/>
      <c r="B53" s="4" t="s">
        <v>58</v>
      </c>
      <c r="C53" s="5" t="s">
        <v>116</v>
      </c>
    </row>
    <row r="54" spans="1:3" x14ac:dyDescent="0.35">
      <c r="A54" s="27"/>
      <c r="B54" s="4" t="s">
        <v>59</v>
      </c>
      <c r="C54" s="5" t="s">
        <v>117</v>
      </c>
    </row>
    <row r="55" spans="1:3" ht="57.5" x14ac:dyDescent="0.35">
      <c r="A55" s="27" t="s">
        <v>11</v>
      </c>
      <c r="B55" s="4" t="s">
        <v>55</v>
      </c>
      <c r="C55" s="5" t="s">
        <v>118</v>
      </c>
    </row>
    <row r="56" spans="1:3" x14ac:dyDescent="0.35">
      <c r="A56" s="27"/>
      <c r="B56" s="4" t="s">
        <v>56</v>
      </c>
      <c r="C56" s="5" t="s">
        <v>56</v>
      </c>
    </row>
    <row r="57" spans="1:3" x14ac:dyDescent="0.35">
      <c r="A57" s="27"/>
      <c r="B57" s="4" t="s">
        <v>57</v>
      </c>
      <c r="C57" s="5" t="s">
        <v>57</v>
      </c>
    </row>
    <row r="58" spans="1:3" x14ac:dyDescent="0.35">
      <c r="A58" s="27"/>
      <c r="B58" s="4" t="s">
        <v>58</v>
      </c>
      <c r="C58" s="5" t="s">
        <v>58</v>
      </c>
    </row>
    <row r="59" spans="1:3" x14ac:dyDescent="0.35">
      <c r="A59" s="27"/>
      <c r="B59" s="4" t="s">
        <v>59</v>
      </c>
      <c r="C59" s="5" t="s">
        <v>59</v>
      </c>
    </row>
    <row r="60" spans="1:3" x14ac:dyDescent="0.35">
      <c r="A60" s="27"/>
      <c r="B60" s="4" t="s">
        <v>60</v>
      </c>
      <c r="C60" s="5" t="s">
        <v>60</v>
      </c>
    </row>
    <row r="61" spans="1:3" x14ac:dyDescent="0.35">
      <c r="A61" s="27"/>
      <c r="B61" s="4" t="s">
        <v>61</v>
      </c>
      <c r="C61" s="5" t="s">
        <v>61</v>
      </c>
    </row>
    <row r="62" spans="1:3" x14ac:dyDescent="0.35">
      <c r="A62" s="27"/>
      <c r="B62" s="4" t="s">
        <v>62</v>
      </c>
      <c r="C62" s="5" t="s">
        <v>62</v>
      </c>
    </row>
    <row r="63" spans="1:3" x14ac:dyDescent="0.35">
      <c r="A63" s="27"/>
      <c r="B63" s="4" t="s">
        <v>63</v>
      </c>
      <c r="C63" s="5" t="s">
        <v>63</v>
      </c>
    </row>
    <row r="64" spans="1:3" ht="57.5" x14ac:dyDescent="0.35">
      <c r="A64" s="27"/>
      <c r="B64" s="4" t="s">
        <v>64</v>
      </c>
      <c r="C64" s="5" t="s">
        <v>119</v>
      </c>
    </row>
    <row r="65" spans="1:3" ht="46" x14ac:dyDescent="0.35">
      <c r="A65" s="27" t="s">
        <v>15</v>
      </c>
      <c r="B65" s="4" t="s">
        <v>55</v>
      </c>
      <c r="C65" s="5" t="s">
        <v>120</v>
      </c>
    </row>
    <row r="66" spans="1:3" x14ac:dyDescent="0.35">
      <c r="A66" s="27"/>
      <c r="B66" s="4" t="s">
        <v>56</v>
      </c>
      <c r="C66" s="5" t="s">
        <v>56</v>
      </c>
    </row>
    <row r="67" spans="1:3" x14ac:dyDescent="0.35">
      <c r="A67" s="27"/>
      <c r="B67" s="4" t="s">
        <v>57</v>
      </c>
      <c r="C67" s="5" t="s">
        <v>57</v>
      </c>
    </row>
    <row r="68" spans="1:3" x14ac:dyDescent="0.35">
      <c r="A68" s="27"/>
      <c r="B68" s="4" t="s">
        <v>58</v>
      </c>
      <c r="C68" s="5" t="s">
        <v>58</v>
      </c>
    </row>
    <row r="69" spans="1:3" x14ac:dyDescent="0.35">
      <c r="A69" s="27"/>
      <c r="B69" s="4" t="s">
        <v>59</v>
      </c>
      <c r="C69" s="5" t="s">
        <v>59</v>
      </c>
    </row>
    <row r="70" spans="1:3" x14ac:dyDescent="0.35">
      <c r="A70" s="27"/>
      <c r="B70" s="4" t="s">
        <v>60</v>
      </c>
      <c r="C70" s="5" t="s">
        <v>60</v>
      </c>
    </row>
    <row r="71" spans="1:3" x14ac:dyDescent="0.35">
      <c r="A71" s="27"/>
      <c r="B71" s="4" t="s">
        <v>61</v>
      </c>
      <c r="C71" s="5" t="s">
        <v>61</v>
      </c>
    </row>
    <row r="72" spans="1:3" x14ac:dyDescent="0.35">
      <c r="A72" s="27"/>
      <c r="B72" s="4" t="s">
        <v>62</v>
      </c>
      <c r="C72" s="5" t="s">
        <v>62</v>
      </c>
    </row>
    <row r="73" spans="1:3" x14ac:dyDescent="0.35">
      <c r="A73" s="27"/>
      <c r="B73" s="4" t="s">
        <v>63</v>
      </c>
      <c r="C73" s="5" t="s">
        <v>63</v>
      </c>
    </row>
    <row r="74" spans="1:3" ht="34.5" x14ac:dyDescent="0.35">
      <c r="A74" s="27"/>
      <c r="B74" s="4" t="s">
        <v>64</v>
      </c>
      <c r="C74" s="5" t="s">
        <v>121</v>
      </c>
    </row>
    <row r="75" spans="1:3" ht="46" x14ac:dyDescent="0.35">
      <c r="A75" s="27" t="s">
        <v>16</v>
      </c>
      <c r="B75" s="4" t="s">
        <v>55</v>
      </c>
      <c r="C75" s="5" t="s">
        <v>120</v>
      </c>
    </row>
    <row r="76" spans="1:3" x14ac:dyDescent="0.35">
      <c r="A76" s="27"/>
      <c r="B76" s="4" t="s">
        <v>56</v>
      </c>
      <c r="C76" s="5" t="s">
        <v>56</v>
      </c>
    </row>
    <row r="77" spans="1:3" x14ac:dyDescent="0.35">
      <c r="A77" s="27"/>
      <c r="B77" s="4" t="s">
        <v>57</v>
      </c>
      <c r="C77" s="5" t="s">
        <v>57</v>
      </c>
    </row>
    <row r="78" spans="1:3" x14ac:dyDescent="0.35">
      <c r="A78" s="27"/>
      <c r="B78" s="4" t="s">
        <v>58</v>
      </c>
      <c r="C78" s="5" t="s">
        <v>58</v>
      </c>
    </row>
    <row r="79" spans="1:3" x14ac:dyDescent="0.35">
      <c r="A79" s="27"/>
      <c r="B79" s="4" t="s">
        <v>59</v>
      </c>
      <c r="C79" s="5" t="s">
        <v>59</v>
      </c>
    </row>
    <row r="80" spans="1:3" x14ac:dyDescent="0.35">
      <c r="A80" s="27"/>
      <c r="B80" s="4" t="s">
        <v>60</v>
      </c>
      <c r="C80" s="5" t="s">
        <v>60</v>
      </c>
    </row>
    <row r="81" spans="1:3" x14ac:dyDescent="0.35">
      <c r="A81" s="27"/>
      <c r="B81" s="4" t="s">
        <v>61</v>
      </c>
      <c r="C81" s="5" t="s">
        <v>61</v>
      </c>
    </row>
    <row r="82" spans="1:3" x14ac:dyDescent="0.35">
      <c r="A82" s="27"/>
      <c r="B82" s="4" t="s">
        <v>62</v>
      </c>
      <c r="C82" s="5" t="s">
        <v>62</v>
      </c>
    </row>
    <row r="83" spans="1:3" x14ac:dyDescent="0.35">
      <c r="A83" s="27"/>
      <c r="B83" s="4" t="s">
        <v>63</v>
      </c>
      <c r="C83" s="5" t="s">
        <v>63</v>
      </c>
    </row>
    <row r="84" spans="1:3" ht="34.5" x14ac:dyDescent="0.35">
      <c r="A84" s="27"/>
      <c r="B84" s="4" t="s">
        <v>64</v>
      </c>
      <c r="C84" s="5" t="s">
        <v>121</v>
      </c>
    </row>
    <row r="85" spans="1:3" ht="46" x14ac:dyDescent="0.35">
      <c r="A85" s="27" t="s">
        <v>17</v>
      </c>
      <c r="B85" s="4" t="s">
        <v>55</v>
      </c>
      <c r="C85" s="5" t="s">
        <v>120</v>
      </c>
    </row>
    <row r="86" spans="1:3" x14ac:dyDescent="0.35">
      <c r="A86" s="27"/>
      <c r="B86" s="4" t="s">
        <v>56</v>
      </c>
      <c r="C86" s="5" t="s">
        <v>56</v>
      </c>
    </row>
    <row r="87" spans="1:3" x14ac:dyDescent="0.35">
      <c r="A87" s="27"/>
      <c r="B87" s="4" t="s">
        <v>57</v>
      </c>
      <c r="C87" s="5" t="s">
        <v>57</v>
      </c>
    </row>
    <row r="88" spans="1:3" x14ac:dyDescent="0.35">
      <c r="A88" s="27"/>
      <c r="B88" s="4" t="s">
        <v>58</v>
      </c>
      <c r="C88" s="5" t="s">
        <v>58</v>
      </c>
    </row>
    <row r="89" spans="1:3" x14ac:dyDescent="0.35">
      <c r="A89" s="27"/>
      <c r="B89" s="4" t="s">
        <v>59</v>
      </c>
      <c r="C89" s="5" t="s">
        <v>59</v>
      </c>
    </row>
    <row r="90" spans="1:3" x14ac:dyDescent="0.35">
      <c r="A90" s="27"/>
      <c r="B90" s="4" t="s">
        <v>60</v>
      </c>
      <c r="C90" s="5" t="s">
        <v>60</v>
      </c>
    </row>
    <row r="91" spans="1:3" x14ac:dyDescent="0.35">
      <c r="A91" s="27"/>
      <c r="B91" s="4" t="s">
        <v>61</v>
      </c>
      <c r="C91" s="5" t="s">
        <v>61</v>
      </c>
    </row>
    <row r="92" spans="1:3" x14ac:dyDescent="0.35">
      <c r="A92" s="27"/>
      <c r="B92" s="4" t="s">
        <v>62</v>
      </c>
      <c r="C92" s="5" t="s">
        <v>62</v>
      </c>
    </row>
    <row r="93" spans="1:3" x14ac:dyDescent="0.35">
      <c r="A93" s="27"/>
      <c r="B93" s="4" t="s">
        <v>63</v>
      </c>
      <c r="C93" s="5" t="s">
        <v>63</v>
      </c>
    </row>
    <row r="94" spans="1:3" ht="34.5" x14ac:dyDescent="0.35">
      <c r="A94" s="27"/>
      <c r="B94" s="4" t="s">
        <v>64</v>
      </c>
      <c r="C94" s="5" t="s">
        <v>121</v>
      </c>
    </row>
    <row r="95" spans="1:3" ht="46" x14ac:dyDescent="0.35">
      <c r="A95" s="27" t="s">
        <v>18</v>
      </c>
      <c r="B95" s="4" t="s">
        <v>55</v>
      </c>
      <c r="C95" s="5" t="s">
        <v>120</v>
      </c>
    </row>
    <row r="96" spans="1:3" x14ac:dyDescent="0.35">
      <c r="A96" s="27"/>
      <c r="B96" s="4" t="s">
        <v>56</v>
      </c>
      <c r="C96" s="5" t="s">
        <v>56</v>
      </c>
    </row>
    <row r="97" spans="1:3" x14ac:dyDescent="0.35">
      <c r="A97" s="27"/>
      <c r="B97" s="4" t="s">
        <v>57</v>
      </c>
      <c r="C97" s="5" t="s">
        <v>57</v>
      </c>
    </row>
    <row r="98" spans="1:3" x14ac:dyDescent="0.35">
      <c r="A98" s="27"/>
      <c r="B98" s="4" t="s">
        <v>58</v>
      </c>
      <c r="C98" s="5" t="s">
        <v>58</v>
      </c>
    </row>
    <row r="99" spans="1:3" x14ac:dyDescent="0.35">
      <c r="A99" s="27"/>
      <c r="B99" s="4" t="s">
        <v>59</v>
      </c>
      <c r="C99" s="5" t="s">
        <v>59</v>
      </c>
    </row>
    <row r="100" spans="1:3" x14ac:dyDescent="0.35">
      <c r="A100" s="27"/>
      <c r="B100" s="4" t="s">
        <v>60</v>
      </c>
      <c r="C100" s="5" t="s">
        <v>60</v>
      </c>
    </row>
    <row r="101" spans="1:3" x14ac:dyDescent="0.35">
      <c r="A101" s="27"/>
      <c r="B101" s="4" t="s">
        <v>61</v>
      </c>
      <c r="C101" s="5" t="s">
        <v>61</v>
      </c>
    </row>
    <row r="102" spans="1:3" x14ac:dyDescent="0.35">
      <c r="A102" s="27"/>
      <c r="B102" s="4" t="s">
        <v>62</v>
      </c>
      <c r="C102" s="5" t="s">
        <v>62</v>
      </c>
    </row>
    <row r="103" spans="1:3" x14ac:dyDescent="0.35">
      <c r="A103" s="27"/>
      <c r="B103" s="4" t="s">
        <v>63</v>
      </c>
      <c r="C103" s="5" t="s">
        <v>63</v>
      </c>
    </row>
    <row r="104" spans="1:3" ht="34.5" x14ac:dyDescent="0.35">
      <c r="A104" s="27"/>
      <c r="B104" s="4" t="s">
        <v>64</v>
      </c>
      <c r="C104" s="5" t="s">
        <v>121</v>
      </c>
    </row>
    <row r="105" spans="1:3" ht="46" x14ac:dyDescent="0.35">
      <c r="A105" s="27" t="s">
        <v>19</v>
      </c>
      <c r="B105" s="4" t="s">
        <v>55</v>
      </c>
      <c r="C105" s="5" t="s">
        <v>120</v>
      </c>
    </row>
    <row r="106" spans="1:3" x14ac:dyDescent="0.35">
      <c r="A106" s="27"/>
      <c r="B106" s="4" t="s">
        <v>56</v>
      </c>
      <c r="C106" s="5" t="s">
        <v>56</v>
      </c>
    </row>
    <row r="107" spans="1:3" x14ac:dyDescent="0.35">
      <c r="A107" s="27"/>
      <c r="B107" s="4" t="s">
        <v>57</v>
      </c>
      <c r="C107" s="5" t="s">
        <v>57</v>
      </c>
    </row>
    <row r="108" spans="1:3" x14ac:dyDescent="0.35">
      <c r="A108" s="27"/>
      <c r="B108" s="4" t="s">
        <v>58</v>
      </c>
      <c r="C108" s="5" t="s">
        <v>58</v>
      </c>
    </row>
    <row r="109" spans="1:3" x14ac:dyDescent="0.35">
      <c r="A109" s="27"/>
      <c r="B109" s="4" t="s">
        <v>59</v>
      </c>
      <c r="C109" s="5" t="s">
        <v>59</v>
      </c>
    </row>
    <row r="110" spans="1:3" x14ac:dyDescent="0.35">
      <c r="A110" s="27"/>
      <c r="B110" s="4" t="s">
        <v>60</v>
      </c>
      <c r="C110" s="5" t="s">
        <v>60</v>
      </c>
    </row>
    <row r="111" spans="1:3" x14ac:dyDescent="0.35">
      <c r="A111" s="27"/>
      <c r="B111" s="4" t="s">
        <v>61</v>
      </c>
      <c r="C111" s="5" t="s">
        <v>61</v>
      </c>
    </row>
    <row r="112" spans="1:3" x14ac:dyDescent="0.35">
      <c r="A112" s="27"/>
      <c r="B112" s="4" t="s">
        <v>62</v>
      </c>
      <c r="C112" s="5" t="s">
        <v>62</v>
      </c>
    </row>
    <row r="113" spans="1:3" x14ac:dyDescent="0.35">
      <c r="A113" s="27"/>
      <c r="B113" s="4" t="s">
        <v>63</v>
      </c>
      <c r="C113" s="5" t="s">
        <v>63</v>
      </c>
    </row>
    <row r="114" spans="1:3" ht="34.5" x14ac:dyDescent="0.35">
      <c r="A114" s="27"/>
      <c r="B114" s="4" t="s">
        <v>64</v>
      </c>
      <c r="C114" s="5" t="s">
        <v>121</v>
      </c>
    </row>
    <row r="115" spans="1:3" ht="46" x14ac:dyDescent="0.35">
      <c r="A115" s="27" t="s">
        <v>20</v>
      </c>
      <c r="B115" s="4" t="s">
        <v>55</v>
      </c>
      <c r="C115" s="5" t="s">
        <v>120</v>
      </c>
    </row>
    <row r="116" spans="1:3" x14ac:dyDescent="0.35">
      <c r="A116" s="27"/>
      <c r="B116" s="4" t="s">
        <v>56</v>
      </c>
      <c r="C116" s="5" t="s">
        <v>56</v>
      </c>
    </row>
    <row r="117" spans="1:3" x14ac:dyDescent="0.35">
      <c r="A117" s="27"/>
      <c r="B117" s="4" t="s">
        <v>57</v>
      </c>
      <c r="C117" s="5" t="s">
        <v>57</v>
      </c>
    </row>
    <row r="118" spans="1:3" x14ac:dyDescent="0.35">
      <c r="A118" s="27"/>
      <c r="B118" s="4" t="s">
        <v>58</v>
      </c>
      <c r="C118" s="5" t="s">
        <v>58</v>
      </c>
    </row>
    <row r="119" spans="1:3" x14ac:dyDescent="0.35">
      <c r="A119" s="27"/>
      <c r="B119" s="4" t="s">
        <v>59</v>
      </c>
      <c r="C119" s="5" t="s">
        <v>59</v>
      </c>
    </row>
    <row r="120" spans="1:3" x14ac:dyDescent="0.35">
      <c r="A120" s="27"/>
      <c r="B120" s="4" t="s">
        <v>60</v>
      </c>
      <c r="C120" s="5" t="s">
        <v>60</v>
      </c>
    </row>
    <row r="121" spans="1:3" x14ac:dyDescent="0.35">
      <c r="A121" s="27"/>
      <c r="B121" s="4" t="s">
        <v>61</v>
      </c>
      <c r="C121" s="5" t="s">
        <v>61</v>
      </c>
    </row>
    <row r="122" spans="1:3" x14ac:dyDescent="0.35">
      <c r="A122" s="27"/>
      <c r="B122" s="4" t="s">
        <v>62</v>
      </c>
      <c r="C122" s="5" t="s">
        <v>62</v>
      </c>
    </row>
    <row r="123" spans="1:3" x14ac:dyDescent="0.35">
      <c r="A123" s="27"/>
      <c r="B123" s="4" t="s">
        <v>63</v>
      </c>
      <c r="C123" s="5" t="s">
        <v>63</v>
      </c>
    </row>
    <row r="124" spans="1:3" ht="34.5" x14ac:dyDescent="0.35">
      <c r="A124" s="27"/>
      <c r="B124" s="4" t="s">
        <v>64</v>
      </c>
      <c r="C124" s="5" t="s">
        <v>121</v>
      </c>
    </row>
    <row r="125" spans="1:3" ht="23" x14ac:dyDescent="0.35">
      <c r="A125" s="27" t="s">
        <v>21</v>
      </c>
      <c r="B125" s="4" t="s">
        <v>55</v>
      </c>
      <c r="C125" s="5" t="s">
        <v>122</v>
      </c>
    </row>
    <row r="126" spans="1:3" ht="23" x14ac:dyDescent="0.35">
      <c r="A126" s="27"/>
      <c r="B126" s="4" t="s">
        <v>56</v>
      </c>
      <c r="C126" s="5" t="s">
        <v>123</v>
      </c>
    </row>
    <row r="127" spans="1:3" ht="46" x14ac:dyDescent="0.35">
      <c r="A127" s="27"/>
      <c r="B127" s="4" t="s">
        <v>57</v>
      </c>
      <c r="C127" s="5" t="s">
        <v>124</v>
      </c>
    </row>
    <row r="128" spans="1:3" ht="34.5" x14ac:dyDescent="0.35">
      <c r="A128" s="27"/>
      <c r="B128" s="4" t="s">
        <v>58</v>
      </c>
      <c r="C128" s="5" t="s">
        <v>125</v>
      </c>
    </row>
    <row r="129" spans="1:3" ht="34.5" x14ac:dyDescent="0.35">
      <c r="A129" s="27"/>
      <c r="B129" s="4" t="s">
        <v>59</v>
      </c>
      <c r="C129" s="5" t="s">
        <v>126</v>
      </c>
    </row>
    <row r="130" spans="1:3" ht="46" x14ac:dyDescent="0.35">
      <c r="A130" s="27" t="s">
        <v>23</v>
      </c>
      <c r="B130" s="4" t="s">
        <v>55</v>
      </c>
      <c r="C130" s="5" t="s">
        <v>120</v>
      </c>
    </row>
    <row r="131" spans="1:3" x14ac:dyDescent="0.35">
      <c r="A131" s="27"/>
      <c r="B131" s="4" t="s">
        <v>56</v>
      </c>
      <c r="C131" s="5" t="s">
        <v>56</v>
      </c>
    </row>
    <row r="132" spans="1:3" x14ac:dyDescent="0.35">
      <c r="A132" s="27"/>
      <c r="B132" s="4" t="s">
        <v>57</v>
      </c>
      <c r="C132" s="5" t="s">
        <v>57</v>
      </c>
    </row>
    <row r="133" spans="1:3" x14ac:dyDescent="0.35">
      <c r="A133" s="27"/>
      <c r="B133" s="4" t="s">
        <v>58</v>
      </c>
      <c r="C133" s="5" t="s">
        <v>58</v>
      </c>
    </row>
    <row r="134" spans="1:3" ht="34.5" x14ac:dyDescent="0.35">
      <c r="A134" s="27"/>
      <c r="B134" s="4" t="s">
        <v>59</v>
      </c>
      <c r="C134" s="5" t="s">
        <v>127</v>
      </c>
    </row>
    <row r="135" spans="1:3" x14ac:dyDescent="0.35">
      <c r="A135" s="27" t="s">
        <v>24</v>
      </c>
      <c r="B135" s="4" t="s">
        <v>55</v>
      </c>
      <c r="C135" s="5" t="s">
        <v>68</v>
      </c>
    </row>
    <row r="136" spans="1:3" x14ac:dyDescent="0.35">
      <c r="A136" s="27"/>
      <c r="B136" s="4" t="s">
        <v>56</v>
      </c>
      <c r="C136" s="5" t="s">
        <v>69</v>
      </c>
    </row>
    <row r="137" spans="1:3" ht="46" x14ac:dyDescent="0.35">
      <c r="A137" s="27" t="s">
        <v>25</v>
      </c>
      <c r="B137" s="4" t="s">
        <v>55</v>
      </c>
      <c r="C137" s="5" t="s">
        <v>120</v>
      </c>
    </row>
    <row r="138" spans="1:3" x14ac:dyDescent="0.35">
      <c r="A138" s="27"/>
      <c r="B138" s="4" t="s">
        <v>56</v>
      </c>
      <c r="C138" s="5" t="s">
        <v>56</v>
      </c>
    </row>
    <row r="139" spans="1:3" x14ac:dyDescent="0.35">
      <c r="A139" s="27"/>
      <c r="B139" s="4" t="s">
        <v>57</v>
      </c>
      <c r="C139" s="5" t="s">
        <v>57</v>
      </c>
    </row>
    <row r="140" spans="1:3" x14ac:dyDescent="0.35">
      <c r="A140" s="27"/>
      <c r="B140" s="4" t="s">
        <v>58</v>
      </c>
      <c r="C140" s="5" t="s">
        <v>58</v>
      </c>
    </row>
    <row r="141" spans="1:3" x14ac:dyDescent="0.35">
      <c r="A141" s="27"/>
      <c r="B141" s="4" t="s">
        <v>59</v>
      </c>
      <c r="C141" s="5" t="s">
        <v>59</v>
      </c>
    </row>
    <row r="142" spans="1:3" x14ac:dyDescent="0.35">
      <c r="A142" s="27"/>
      <c r="B142" s="4" t="s">
        <v>60</v>
      </c>
      <c r="C142" s="5" t="s">
        <v>60</v>
      </c>
    </row>
    <row r="143" spans="1:3" x14ac:dyDescent="0.35">
      <c r="A143" s="27"/>
      <c r="B143" s="4" t="s">
        <v>61</v>
      </c>
      <c r="C143" s="5" t="s">
        <v>61</v>
      </c>
    </row>
    <row r="144" spans="1:3" x14ac:dyDescent="0.35">
      <c r="A144" s="27"/>
      <c r="B144" s="4" t="s">
        <v>62</v>
      </c>
      <c r="C144" s="5" t="s">
        <v>62</v>
      </c>
    </row>
    <row r="145" spans="1:3" x14ac:dyDescent="0.35">
      <c r="A145" s="27"/>
      <c r="B145" s="4" t="s">
        <v>63</v>
      </c>
      <c r="C145" s="5" t="s">
        <v>63</v>
      </c>
    </row>
    <row r="146" spans="1:3" ht="34.5" x14ac:dyDescent="0.35">
      <c r="A146" s="27"/>
      <c r="B146" s="4" t="s">
        <v>64</v>
      </c>
      <c r="C146" s="5" t="s">
        <v>121</v>
      </c>
    </row>
    <row r="147" spans="1:3" ht="46" x14ac:dyDescent="0.35">
      <c r="A147" s="27" t="s">
        <v>26</v>
      </c>
      <c r="B147" s="4" t="s">
        <v>55</v>
      </c>
      <c r="C147" s="5" t="s">
        <v>120</v>
      </c>
    </row>
    <row r="148" spans="1:3" x14ac:dyDescent="0.35">
      <c r="A148" s="27"/>
      <c r="B148" s="4" t="s">
        <v>56</v>
      </c>
      <c r="C148" s="5" t="s">
        <v>56</v>
      </c>
    </row>
    <row r="149" spans="1:3" x14ac:dyDescent="0.35">
      <c r="A149" s="27"/>
      <c r="B149" s="4" t="s">
        <v>57</v>
      </c>
      <c r="C149" s="5" t="s">
        <v>57</v>
      </c>
    </row>
    <row r="150" spans="1:3" x14ac:dyDescent="0.35">
      <c r="A150" s="27"/>
      <c r="B150" s="4" t="s">
        <v>58</v>
      </c>
      <c r="C150" s="5" t="s">
        <v>58</v>
      </c>
    </row>
    <row r="151" spans="1:3" ht="34.5" x14ac:dyDescent="0.35">
      <c r="A151" s="27"/>
      <c r="B151" s="4" t="s">
        <v>59</v>
      </c>
      <c r="C151" s="5" t="s">
        <v>127</v>
      </c>
    </row>
    <row r="152" spans="1:3" ht="46" x14ac:dyDescent="0.35">
      <c r="A152" s="27" t="s">
        <v>27</v>
      </c>
      <c r="B152" s="4" t="s">
        <v>55</v>
      </c>
      <c r="C152" s="5" t="s">
        <v>120</v>
      </c>
    </row>
    <row r="153" spans="1:3" x14ac:dyDescent="0.35">
      <c r="A153" s="27"/>
      <c r="B153" s="4" t="s">
        <v>56</v>
      </c>
      <c r="C153" s="5" t="s">
        <v>56</v>
      </c>
    </row>
    <row r="154" spans="1:3" x14ac:dyDescent="0.35">
      <c r="A154" s="27"/>
      <c r="B154" s="4" t="s">
        <v>57</v>
      </c>
      <c r="C154" s="5" t="s">
        <v>57</v>
      </c>
    </row>
    <row r="155" spans="1:3" x14ac:dyDescent="0.35">
      <c r="A155" s="27"/>
      <c r="B155" s="4" t="s">
        <v>58</v>
      </c>
      <c r="C155" s="5" t="s">
        <v>58</v>
      </c>
    </row>
    <row r="156" spans="1:3" ht="34.5" x14ac:dyDescent="0.35">
      <c r="A156" s="27"/>
      <c r="B156" s="4" t="s">
        <v>59</v>
      </c>
      <c r="C156" s="5" t="s">
        <v>127</v>
      </c>
    </row>
    <row r="157" spans="1:3" ht="46" x14ac:dyDescent="0.35">
      <c r="A157" s="27" t="s">
        <v>28</v>
      </c>
      <c r="B157" s="4" t="s">
        <v>55</v>
      </c>
      <c r="C157" s="5" t="s">
        <v>120</v>
      </c>
    </row>
    <row r="158" spans="1:3" x14ac:dyDescent="0.35">
      <c r="A158" s="27"/>
      <c r="B158" s="4" t="s">
        <v>56</v>
      </c>
      <c r="C158" s="5" t="s">
        <v>56</v>
      </c>
    </row>
    <row r="159" spans="1:3" x14ac:dyDescent="0.35">
      <c r="A159" s="27"/>
      <c r="B159" s="4" t="s">
        <v>57</v>
      </c>
      <c r="C159" s="5" t="s">
        <v>57</v>
      </c>
    </row>
    <row r="160" spans="1:3" x14ac:dyDescent="0.35">
      <c r="A160" s="27"/>
      <c r="B160" s="4" t="s">
        <v>58</v>
      </c>
      <c r="C160" s="5" t="s">
        <v>58</v>
      </c>
    </row>
    <row r="161" spans="1:3" x14ac:dyDescent="0.35">
      <c r="A161" s="27"/>
      <c r="B161" s="4" t="s">
        <v>59</v>
      </c>
      <c r="C161" s="5" t="s">
        <v>59</v>
      </c>
    </row>
    <row r="162" spans="1:3" x14ac:dyDescent="0.35">
      <c r="A162" s="27"/>
      <c r="B162" s="4" t="s">
        <v>60</v>
      </c>
      <c r="C162" s="5" t="s">
        <v>60</v>
      </c>
    </row>
    <row r="163" spans="1:3" x14ac:dyDescent="0.35">
      <c r="A163" s="27"/>
      <c r="B163" s="4" t="s">
        <v>61</v>
      </c>
      <c r="C163" s="5" t="s">
        <v>61</v>
      </c>
    </row>
    <row r="164" spans="1:3" x14ac:dyDescent="0.35">
      <c r="A164" s="27"/>
      <c r="B164" s="4" t="s">
        <v>62</v>
      </c>
      <c r="C164" s="5" t="s">
        <v>62</v>
      </c>
    </row>
    <row r="165" spans="1:3" x14ac:dyDescent="0.35">
      <c r="A165" s="27"/>
      <c r="B165" s="4" t="s">
        <v>63</v>
      </c>
      <c r="C165" s="5" t="s">
        <v>63</v>
      </c>
    </row>
    <row r="166" spans="1:3" ht="34.5" x14ac:dyDescent="0.35">
      <c r="A166" s="27"/>
      <c r="B166" s="4" t="s">
        <v>64</v>
      </c>
      <c r="C166" s="5" t="s">
        <v>121</v>
      </c>
    </row>
    <row r="167" spans="1:3" x14ac:dyDescent="0.35">
      <c r="A167" s="27" t="s">
        <v>29</v>
      </c>
      <c r="B167" s="4" t="s">
        <v>55</v>
      </c>
      <c r="C167" s="5" t="s">
        <v>128</v>
      </c>
    </row>
    <row r="168" spans="1:3" ht="23" x14ac:dyDescent="0.35">
      <c r="A168" s="27"/>
      <c r="B168" s="4" t="s">
        <v>56</v>
      </c>
      <c r="C168" s="5" t="s">
        <v>129</v>
      </c>
    </row>
    <row r="169" spans="1:3" ht="46" x14ac:dyDescent="0.35">
      <c r="A169" s="27" t="s">
        <v>30</v>
      </c>
      <c r="B169" s="4" t="s">
        <v>55</v>
      </c>
      <c r="C169" s="5" t="s">
        <v>120</v>
      </c>
    </row>
    <row r="170" spans="1:3" x14ac:dyDescent="0.35">
      <c r="A170" s="27"/>
      <c r="B170" s="4" t="s">
        <v>56</v>
      </c>
      <c r="C170" s="5" t="s">
        <v>56</v>
      </c>
    </row>
    <row r="171" spans="1:3" x14ac:dyDescent="0.35">
      <c r="A171" s="27"/>
      <c r="B171" s="4" t="s">
        <v>57</v>
      </c>
      <c r="C171" s="5" t="s">
        <v>57</v>
      </c>
    </row>
    <row r="172" spans="1:3" x14ac:dyDescent="0.35">
      <c r="A172" s="27"/>
      <c r="B172" s="4" t="s">
        <v>58</v>
      </c>
      <c r="C172" s="5" t="s">
        <v>58</v>
      </c>
    </row>
    <row r="173" spans="1:3" ht="34.5" x14ac:dyDescent="0.35">
      <c r="A173" s="27"/>
      <c r="B173" s="4" t="s">
        <v>59</v>
      </c>
      <c r="C173" s="5" t="s">
        <v>127</v>
      </c>
    </row>
    <row r="174" spans="1:3" ht="46" x14ac:dyDescent="0.35">
      <c r="A174" s="27" t="s">
        <v>31</v>
      </c>
      <c r="B174" s="4" t="s">
        <v>55</v>
      </c>
      <c r="C174" s="5" t="s">
        <v>120</v>
      </c>
    </row>
    <row r="175" spans="1:3" x14ac:dyDescent="0.35">
      <c r="A175" s="27"/>
      <c r="B175" s="4" t="s">
        <v>56</v>
      </c>
      <c r="C175" s="5" t="s">
        <v>56</v>
      </c>
    </row>
    <row r="176" spans="1:3" x14ac:dyDescent="0.35">
      <c r="A176" s="27"/>
      <c r="B176" s="4" t="s">
        <v>57</v>
      </c>
      <c r="C176" s="5" t="s">
        <v>57</v>
      </c>
    </row>
    <row r="177" spans="1:3" x14ac:dyDescent="0.35">
      <c r="A177" s="27"/>
      <c r="B177" s="4" t="s">
        <v>58</v>
      </c>
      <c r="C177" s="5" t="s">
        <v>58</v>
      </c>
    </row>
    <row r="178" spans="1:3" ht="34.5" x14ac:dyDescent="0.35">
      <c r="A178" s="27"/>
      <c r="B178" s="4" t="s">
        <v>59</v>
      </c>
      <c r="C178" s="5" t="s">
        <v>127</v>
      </c>
    </row>
    <row r="179" spans="1:3" ht="46" x14ac:dyDescent="0.35">
      <c r="A179" s="27" t="s">
        <v>32</v>
      </c>
      <c r="B179" s="4" t="s">
        <v>55</v>
      </c>
      <c r="C179" s="5" t="s">
        <v>120</v>
      </c>
    </row>
    <row r="180" spans="1:3" x14ac:dyDescent="0.35">
      <c r="A180" s="27"/>
      <c r="B180" s="4" t="s">
        <v>56</v>
      </c>
      <c r="C180" s="5" t="s">
        <v>56</v>
      </c>
    </row>
    <row r="181" spans="1:3" x14ac:dyDescent="0.35">
      <c r="A181" s="27"/>
      <c r="B181" s="4" t="s">
        <v>57</v>
      </c>
      <c r="C181" s="5" t="s">
        <v>57</v>
      </c>
    </row>
    <row r="182" spans="1:3" x14ac:dyDescent="0.35">
      <c r="A182" s="27"/>
      <c r="B182" s="4" t="s">
        <v>58</v>
      </c>
      <c r="C182" s="5" t="s">
        <v>58</v>
      </c>
    </row>
    <row r="183" spans="1:3" ht="34.5" x14ac:dyDescent="0.35">
      <c r="A183" s="27"/>
      <c r="B183" s="4" t="s">
        <v>59</v>
      </c>
      <c r="C183" s="5" t="s">
        <v>127</v>
      </c>
    </row>
    <row r="184" spans="1:3" ht="46" x14ac:dyDescent="0.35">
      <c r="A184" s="27" t="s">
        <v>33</v>
      </c>
      <c r="B184" s="4" t="s">
        <v>55</v>
      </c>
      <c r="C184" s="5" t="s">
        <v>120</v>
      </c>
    </row>
    <row r="185" spans="1:3" x14ac:dyDescent="0.35">
      <c r="A185" s="27"/>
      <c r="B185" s="4" t="s">
        <v>56</v>
      </c>
      <c r="C185" s="5" t="s">
        <v>56</v>
      </c>
    </row>
    <row r="186" spans="1:3" x14ac:dyDescent="0.35">
      <c r="A186" s="27"/>
      <c r="B186" s="4" t="s">
        <v>57</v>
      </c>
      <c r="C186" s="5" t="s">
        <v>57</v>
      </c>
    </row>
    <row r="187" spans="1:3" x14ac:dyDescent="0.35">
      <c r="A187" s="27"/>
      <c r="B187" s="4" t="s">
        <v>58</v>
      </c>
      <c r="C187" s="5" t="s">
        <v>58</v>
      </c>
    </row>
    <row r="188" spans="1:3" ht="34.5" x14ac:dyDescent="0.35">
      <c r="A188" s="27"/>
      <c r="B188" s="4" t="s">
        <v>59</v>
      </c>
      <c r="C188" s="5" t="s">
        <v>127</v>
      </c>
    </row>
    <row r="189" spans="1:3" ht="23" x14ac:dyDescent="0.35">
      <c r="A189" s="27" t="s">
        <v>34</v>
      </c>
      <c r="B189" s="4" t="s">
        <v>55</v>
      </c>
      <c r="C189" s="5" t="s">
        <v>130</v>
      </c>
    </row>
    <row r="190" spans="1:3" ht="23" x14ac:dyDescent="0.35">
      <c r="A190" s="27"/>
      <c r="B190" s="4" t="s">
        <v>56</v>
      </c>
      <c r="C190" s="5" t="s">
        <v>131</v>
      </c>
    </row>
    <row r="191" spans="1:3" ht="23" x14ac:dyDescent="0.35">
      <c r="A191" s="27"/>
      <c r="B191" s="4" t="s">
        <v>57</v>
      </c>
      <c r="C191" s="5" t="s">
        <v>132</v>
      </c>
    </row>
    <row r="192" spans="1:3" ht="23" x14ac:dyDescent="0.35">
      <c r="A192" s="27"/>
      <c r="B192" s="4" t="s">
        <v>58</v>
      </c>
      <c r="C192" s="5" t="s">
        <v>133</v>
      </c>
    </row>
    <row r="193" spans="1:3" ht="23" x14ac:dyDescent="0.35">
      <c r="A193" s="27" t="s">
        <v>35</v>
      </c>
      <c r="B193" s="4" t="s">
        <v>55</v>
      </c>
      <c r="C193" s="5" t="s">
        <v>134</v>
      </c>
    </row>
    <row r="194" spans="1:3" ht="23" x14ac:dyDescent="0.35">
      <c r="A194" s="27"/>
      <c r="B194" s="4" t="s">
        <v>56</v>
      </c>
      <c r="C194" s="5" t="s">
        <v>135</v>
      </c>
    </row>
    <row r="195" spans="1:3" ht="23" x14ac:dyDescent="0.35">
      <c r="A195" s="27"/>
      <c r="B195" s="4" t="s">
        <v>57</v>
      </c>
      <c r="C195" s="5" t="s">
        <v>136</v>
      </c>
    </row>
    <row r="196" spans="1:3" ht="23" x14ac:dyDescent="0.35">
      <c r="A196" s="27"/>
      <c r="B196" s="4" t="s">
        <v>58</v>
      </c>
      <c r="C196" s="5" t="s">
        <v>137</v>
      </c>
    </row>
    <row r="197" spans="1:3" ht="46" x14ac:dyDescent="0.35">
      <c r="A197" s="27" t="s">
        <v>36</v>
      </c>
      <c r="B197" s="4" t="s">
        <v>55</v>
      </c>
      <c r="C197" s="5" t="s">
        <v>120</v>
      </c>
    </row>
    <row r="198" spans="1:3" x14ac:dyDescent="0.35">
      <c r="A198" s="27"/>
      <c r="B198" s="4" t="s">
        <v>56</v>
      </c>
      <c r="C198" s="5" t="s">
        <v>56</v>
      </c>
    </row>
    <row r="199" spans="1:3" x14ac:dyDescent="0.35">
      <c r="A199" s="27"/>
      <c r="B199" s="4" t="s">
        <v>57</v>
      </c>
      <c r="C199" s="5" t="s">
        <v>57</v>
      </c>
    </row>
    <row r="200" spans="1:3" x14ac:dyDescent="0.35">
      <c r="A200" s="27"/>
      <c r="B200" s="4" t="s">
        <v>58</v>
      </c>
      <c r="C200" s="5" t="s">
        <v>58</v>
      </c>
    </row>
    <row r="201" spans="1:3" x14ac:dyDescent="0.35">
      <c r="A201" s="27"/>
      <c r="B201" s="4" t="s">
        <v>59</v>
      </c>
      <c r="C201" s="5" t="s">
        <v>59</v>
      </c>
    </row>
    <row r="202" spans="1:3" x14ac:dyDescent="0.35">
      <c r="A202" s="27"/>
      <c r="B202" s="4" t="s">
        <v>60</v>
      </c>
      <c r="C202" s="5" t="s">
        <v>60</v>
      </c>
    </row>
    <row r="203" spans="1:3" x14ac:dyDescent="0.35">
      <c r="A203" s="27"/>
      <c r="B203" s="4" t="s">
        <v>61</v>
      </c>
      <c r="C203" s="5" t="s">
        <v>61</v>
      </c>
    </row>
    <row r="204" spans="1:3" x14ac:dyDescent="0.35">
      <c r="A204" s="27"/>
      <c r="B204" s="4" t="s">
        <v>62</v>
      </c>
      <c r="C204" s="5" t="s">
        <v>62</v>
      </c>
    </row>
    <row r="205" spans="1:3" x14ac:dyDescent="0.35">
      <c r="A205" s="27"/>
      <c r="B205" s="4" t="s">
        <v>63</v>
      </c>
      <c r="C205" s="5" t="s">
        <v>63</v>
      </c>
    </row>
    <row r="206" spans="1:3" ht="34.5" x14ac:dyDescent="0.35">
      <c r="A206" s="27"/>
      <c r="B206" s="4" t="s">
        <v>64</v>
      </c>
      <c r="C206" s="5" t="s">
        <v>121</v>
      </c>
    </row>
    <row r="207" spans="1:3" ht="46" x14ac:dyDescent="0.35">
      <c r="A207" s="27" t="s">
        <v>37</v>
      </c>
      <c r="B207" s="4" t="s">
        <v>55</v>
      </c>
      <c r="C207" s="5" t="s">
        <v>120</v>
      </c>
    </row>
    <row r="208" spans="1:3" x14ac:dyDescent="0.35">
      <c r="A208" s="27"/>
      <c r="B208" s="4" t="s">
        <v>56</v>
      </c>
      <c r="C208" s="5" t="s">
        <v>56</v>
      </c>
    </row>
    <row r="209" spans="1:3" x14ac:dyDescent="0.35">
      <c r="A209" s="27"/>
      <c r="B209" s="4" t="s">
        <v>57</v>
      </c>
      <c r="C209" s="5" t="s">
        <v>57</v>
      </c>
    </row>
    <row r="210" spans="1:3" x14ac:dyDescent="0.35">
      <c r="A210" s="27"/>
      <c r="B210" s="4" t="s">
        <v>58</v>
      </c>
      <c r="C210" s="5" t="s">
        <v>58</v>
      </c>
    </row>
    <row r="211" spans="1:3" x14ac:dyDescent="0.35">
      <c r="A211" s="27"/>
      <c r="B211" s="4" t="s">
        <v>59</v>
      </c>
      <c r="C211" s="5" t="s">
        <v>59</v>
      </c>
    </row>
    <row r="212" spans="1:3" x14ac:dyDescent="0.35">
      <c r="A212" s="27"/>
      <c r="B212" s="4" t="s">
        <v>60</v>
      </c>
      <c r="C212" s="5" t="s">
        <v>60</v>
      </c>
    </row>
    <row r="213" spans="1:3" x14ac:dyDescent="0.35">
      <c r="A213" s="27"/>
      <c r="B213" s="4" t="s">
        <v>61</v>
      </c>
      <c r="C213" s="5" t="s">
        <v>61</v>
      </c>
    </row>
    <row r="214" spans="1:3" x14ac:dyDescent="0.35">
      <c r="A214" s="27"/>
      <c r="B214" s="4" t="s">
        <v>62</v>
      </c>
      <c r="C214" s="5" t="s">
        <v>62</v>
      </c>
    </row>
    <row r="215" spans="1:3" x14ac:dyDescent="0.35">
      <c r="A215" s="27"/>
      <c r="B215" s="4" t="s">
        <v>63</v>
      </c>
      <c r="C215" s="5" t="s">
        <v>63</v>
      </c>
    </row>
    <row r="216" spans="1:3" ht="34.5" x14ac:dyDescent="0.35">
      <c r="A216" s="27"/>
      <c r="B216" s="4" t="s">
        <v>64</v>
      </c>
      <c r="C216" s="5" t="s">
        <v>121</v>
      </c>
    </row>
    <row r="217" spans="1:3" ht="46" x14ac:dyDescent="0.35">
      <c r="A217" s="27" t="s">
        <v>38</v>
      </c>
      <c r="B217" s="4" t="s">
        <v>55</v>
      </c>
      <c r="C217" s="5" t="s">
        <v>120</v>
      </c>
    </row>
    <row r="218" spans="1:3" x14ac:dyDescent="0.35">
      <c r="A218" s="27"/>
      <c r="B218" s="4" t="s">
        <v>56</v>
      </c>
      <c r="C218" s="5" t="s">
        <v>56</v>
      </c>
    </row>
    <row r="219" spans="1:3" x14ac:dyDescent="0.35">
      <c r="A219" s="27"/>
      <c r="B219" s="4" t="s">
        <v>57</v>
      </c>
      <c r="C219" s="5" t="s">
        <v>57</v>
      </c>
    </row>
    <row r="220" spans="1:3" x14ac:dyDescent="0.35">
      <c r="A220" s="27"/>
      <c r="B220" s="4" t="s">
        <v>58</v>
      </c>
      <c r="C220" s="5" t="s">
        <v>58</v>
      </c>
    </row>
    <row r="221" spans="1:3" x14ac:dyDescent="0.35">
      <c r="A221" s="27"/>
      <c r="B221" s="4" t="s">
        <v>59</v>
      </c>
      <c r="C221" s="5" t="s">
        <v>59</v>
      </c>
    </row>
    <row r="222" spans="1:3" x14ac:dyDescent="0.35">
      <c r="A222" s="27"/>
      <c r="B222" s="4" t="s">
        <v>60</v>
      </c>
      <c r="C222" s="5" t="s">
        <v>60</v>
      </c>
    </row>
    <row r="223" spans="1:3" x14ac:dyDescent="0.35">
      <c r="A223" s="27"/>
      <c r="B223" s="4" t="s">
        <v>61</v>
      </c>
      <c r="C223" s="5" t="s">
        <v>61</v>
      </c>
    </row>
    <row r="224" spans="1:3" x14ac:dyDescent="0.35">
      <c r="A224" s="27"/>
      <c r="B224" s="4" t="s">
        <v>62</v>
      </c>
      <c r="C224" s="5" t="s">
        <v>62</v>
      </c>
    </row>
    <row r="225" spans="1:3" x14ac:dyDescent="0.35">
      <c r="A225" s="27"/>
      <c r="B225" s="4" t="s">
        <v>63</v>
      </c>
      <c r="C225" s="5" t="s">
        <v>63</v>
      </c>
    </row>
    <row r="226" spans="1:3" ht="34.5" x14ac:dyDescent="0.35">
      <c r="A226" s="27"/>
      <c r="B226" s="4" t="s">
        <v>64</v>
      </c>
      <c r="C226" s="5" t="s">
        <v>121</v>
      </c>
    </row>
    <row r="227" spans="1:3" ht="46" x14ac:dyDescent="0.35">
      <c r="A227" s="27" t="s">
        <v>39</v>
      </c>
      <c r="B227" s="4" t="s">
        <v>55</v>
      </c>
      <c r="C227" s="5" t="s">
        <v>120</v>
      </c>
    </row>
    <row r="228" spans="1:3" x14ac:dyDescent="0.35">
      <c r="A228" s="27"/>
      <c r="B228" s="4" t="s">
        <v>56</v>
      </c>
      <c r="C228" s="5" t="s">
        <v>56</v>
      </c>
    </row>
    <row r="229" spans="1:3" x14ac:dyDescent="0.35">
      <c r="A229" s="27"/>
      <c r="B229" s="4" t="s">
        <v>57</v>
      </c>
      <c r="C229" s="5" t="s">
        <v>57</v>
      </c>
    </row>
    <row r="230" spans="1:3" x14ac:dyDescent="0.35">
      <c r="A230" s="27"/>
      <c r="B230" s="4" t="s">
        <v>58</v>
      </c>
      <c r="C230" s="5" t="s">
        <v>58</v>
      </c>
    </row>
    <row r="231" spans="1:3" x14ac:dyDescent="0.35">
      <c r="A231" s="27"/>
      <c r="B231" s="4" t="s">
        <v>59</v>
      </c>
      <c r="C231" s="5" t="s">
        <v>59</v>
      </c>
    </row>
    <row r="232" spans="1:3" x14ac:dyDescent="0.35">
      <c r="A232" s="27"/>
      <c r="B232" s="4" t="s">
        <v>60</v>
      </c>
      <c r="C232" s="5" t="s">
        <v>60</v>
      </c>
    </row>
    <row r="233" spans="1:3" x14ac:dyDescent="0.35">
      <c r="A233" s="27"/>
      <c r="B233" s="4" t="s">
        <v>61</v>
      </c>
      <c r="C233" s="5" t="s">
        <v>61</v>
      </c>
    </row>
    <row r="234" spans="1:3" x14ac:dyDescent="0.35">
      <c r="A234" s="27"/>
      <c r="B234" s="4" t="s">
        <v>62</v>
      </c>
      <c r="C234" s="5" t="s">
        <v>62</v>
      </c>
    </row>
    <row r="235" spans="1:3" x14ac:dyDescent="0.35">
      <c r="A235" s="27"/>
      <c r="B235" s="4" t="s">
        <v>63</v>
      </c>
      <c r="C235" s="5" t="s">
        <v>63</v>
      </c>
    </row>
    <row r="236" spans="1:3" ht="34.5" x14ac:dyDescent="0.35">
      <c r="A236" s="27"/>
      <c r="B236" s="4" t="s">
        <v>64</v>
      </c>
      <c r="C236" s="5" t="s">
        <v>121</v>
      </c>
    </row>
    <row r="237" spans="1:3" ht="46" x14ac:dyDescent="0.35">
      <c r="A237" s="27" t="s">
        <v>40</v>
      </c>
      <c r="B237" s="4" t="s">
        <v>55</v>
      </c>
      <c r="C237" s="5" t="s">
        <v>120</v>
      </c>
    </row>
    <row r="238" spans="1:3" x14ac:dyDescent="0.35">
      <c r="A238" s="27"/>
      <c r="B238" s="4" t="s">
        <v>56</v>
      </c>
      <c r="C238" s="5" t="s">
        <v>56</v>
      </c>
    </row>
    <row r="239" spans="1:3" x14ac:dyDescent="0.35">
      <c r="A239" s="27"/>
      <c r="B239" s="4" t="s">
        <v>57</v>
      </c>
      <c r="C239" s="5" t="s">
        <v>57</v>
      </c>
    </row>
    <row r="240" spans="1:3" x14ac:dyDescent="0.35">
      <c r="A240" s="27"/>
      <c r="B240" s="4" t="s">
        <v>58</v>
      </c>
      <c r="C240" s="5" t="s">
        <v>58</v>
      </c>
    </row>
    <row r="241" spans="1:3" x14ac:dyDescent="0.35">
      <c r="A241" s="27"/>
      <c r="B241" s="4" t="s">
        <v>59</v>
      </c>
      <c r="C241" s="5" t="s">
        <v>59</v>
      </c>
    </row>
    <row r="242" spans="1:3" x14ac:dyDescent="0.35">
      <c r="A242" s="27"/>
      <c r="B242" s="4" t="s">
        <v>60</v>
      </c>
      <c r="C242" s="5" t="s">
        <v>60</v>
      </c>
    </row>
    <row r="243" spans="1:3" x14ac:dyDescent="0.35">
      <c r="A243" s="27"/>
      <c r="B243" s="4" t="s">
        <v>61</v>
      </c>
      <c r="C243" s="5" t="s">
        <v>61</v>
      </c>
    </row>
    <row r="244" spans="1:3" x14ac:dyDescent="0.35">
      <c r="A244" s="27"/>
      <c r="B244" s="4" t="s">
        <v>62</v>
      </c>
      <c r="C244" s="5" t="s">
        <v>62</v>
      </c>
    </row>
    <row r="245" spans="1:3" x14ac:dyDescent="0.35">
      <c r="A245" s="27"/>
      <c r="B245" s="4" t="s">
        <v>63</v>
      </c>
      <c r="C245" s="5" t="s">
        <v>63</v>
      </c>
    </row>
    <row r="246" spans="1:3" ht="34.5" x14ac:dyDescent="0.35">
      <c r="A246" s="27"/>
      <c r="B246" s="4" t="s">
        <v>64</v>
      </c>
      <c r="C246" s="5" t="s">
        <v>121</v>
      </c>
    </row>
    <row r="247" spans="1:3" ht="46" x14ac:dyDescent="0.35">
      <c r="A247" s="27" t="s">
        <v>41</v>
      </c>
      <c r="B247" s="4" t="s">
        <v>55</v>
      </c>
      <c r="C247" s="5" t="s">
        <v>120</v>
      </c>
    </row>
    <row r="248" spans="1:3" x14ac:dyDescent="0.35">
      <c r="A248" s="27"/>
      <c r="B248" s="4" t="s">
        <v>56</v>
      </c>
      <c r="C248" s="5" t="s">
        <v>56</v>
      </c>
    </row>
    <row r="249" spans="1:3" x14ac:dyDescent="0.35">
      <c r="A249" s="27"/>
      <c r="B249" s="4" t="s">
        <v>57</v>
      </c>
      <c r="C249" s="5" t="s">
        <v>57</v>
      </c>
    </row>
    <row r="250" spans="1:3" x14ac:dyDescent="0.35">
      <c r="A250" s="27"/>
      <c r="B250" s="4" t="s">
        <v>58</v>
      </c>
      <c r="C250" s="5" t="s">
        <v>58</v>
      </c>
    </row>
    <row r="251" spans="1:3" x14ac:dyDescent="0.35">
      <c r="A251" s="27"/>
      <c r="B251" s="4" t="s">
        <v>59</v>
      </c>
      <c r="C251" s="5" t="s">
        <v>59</v>
      </c>
    </row>
    <row r="252" spans="1:3" x14ac:dyDescent="0.35">
      <c r="A252" s="27"/>
      <c r="B252" s="4" t="s">
        <v>60</v>
      </c>
      <c r="C252" s="5" t="s">
        <v>60</v>
      </c>
    </row>
    <row r="253" spans="1:3" x14ac:dyDescent="0.35">
      <c r="A253" s="27"/>
      <c r="B253" s="4" t="s">
        <v>61</v>
      </c>
      <c r="C253" s="5" t="s">
        <v>61</v>
      </c>
    </row>
    <row r="254" spans="1:3" x14ac:dyDescent="0.35">
      <c r="A254" s="27"/>
      <c r="B254" s="4" t="s">
        <v>62</v>
      </c>
      <c r="C254" s="5" t="s">
        <v>62</v>
      </c>
    </row>
    <row r="255" spans="1:3" x14ac:dyDescent="0.35">
      <c r="A255" s="27"/>
      <c r="B255" s="4" t="s">
        <v>63</v>
      </c>
      <c r="C255" s="5" t="s">
        <v>63</v>
      </c>
    </row>
    <row r="256" spans="1:3" ht="34.5" x14ac:dyDescent="0.35">
      <c r="A256" s="27"/>
      <c r="B256" s="4" t="s">
        <v>64</v>
      </c>
      <c r="C256" s="5" t="s">
        <v>121</v>
      </c>
    </row>
    <row r="257" spans="1:3" ht="23" x14ac:dyDescent="0.35">
      <c r="A257" s="27" t="s">
        <v>42</v>
      </c>
      <c r="B257" s="4" t="s">
        <v>55</v>
      </c>
      <c r="C257" s="5" t="s">
        <v>138</v>
      </c>
    </row>
    <row r="258" spans="1:3" ht="23" x14ac:dyDescent="0.35">
      <c r="A258" s="27"/>
      <c r="B258" s="4" t="s">
        <v>56</v>
      </c>
      <c r="C258" s="5" t="s">
        <v>139</v>
      </c>
    </row>
    <row r="259" spans="1:3" ht="23" x14ac:dyDescent="0.35">
      <c r="A259" s="27"/>
      <c r="B259" s="4" t="s">
        <v>57</v>
      </c>
      <c r="C259" s="5" t="s">
        <v>140</v>
      </c>
    </row>
    <row r="260" spans="1:3" ht="23" x14ac:dyDescent="0.35">
      <c r="A260" s="27"/>
      <c r="B260" s="4" t="s">
        <v>58</v>
      </c>
      <c r="C260" s="5" t="s">
        <v>141</v>
      </c>
    </row>
    <row r="261" spans="1:3" ht="23" x14ac:dyDescent="0.35">
      <c r="A261" s="27" t="s">
        <v>43</v>
      </c>
      <c r="B261" s="4" t="s">
        <v>55</v>
      </c>
      <c r="C261" s="5" t="s">
        <v>138</v>
      </c>
    </row>
    <row r="262" spans="1:3" ht="23" x14ac:dyDescent="0.35">
      <c r="A262" s="27"/>
      <c r="B262" s="4" t="s">
        <v>56</v>
      </c>
      <c r="C262" s="5" t="s">
        <v>139</v>
      </c>
    </row>
    <row r="263" spans="1:3" ht="23" x14ac:dyDescent="0.35">
      <c r="A263" s="27"/>
      <c r="B263" s="4" t="s">
        <v>57</v>
      </c>
      <c r="C263" s="5" t="s">
        <v>140</v>
      </c>
    </row>
    <row r="264" spans="1:3" ht="23" x14ac:dyDescent="0.35">
      <c r="A264" s="27"/>
      <c r="B264" s="4" t="s">
        <v>58</v>
      </c>
      <c r="C264" s="5" t="s">
        <v>141</v>
      </c>
    </row>
    <row r="265" spans="1:3" ht="23" x14ac:dyDescent="0.35">
      <c r="A265" s="27" t="s">
        <v>44</v>
      </c>
      <c r="B265" s="4" t="s">
        <v>55</v>
      </c>
      <c r="C265" s="5" t="s">
        <v>138</v>
      </c>
    </row>
    <row r="266" spans="1:3" ht="23" x14ac:dyDescent="0.35">
      <c r="A266" s="27"/>
      <c r="B266" s="4" t="s">
        <v>56</v>
      </c>
      <c r="C266" s="5" t="s">
        <v>139</v>
      </c>
    </row>
    <row r="267" spans="1:3" ht="23" x14ac:dyDescent="0.35">
      <c r="A267" s="27"/>
      <c r="B267" s="4" t="s">
        <v>57</v>
      </c>
      <c r="C267" s="5" t="s">
        <v>140</v>
      </c>
    </row>
    <row r="268" spans="1:3" ht="23" x14ac:dyDescent="0.35">
      <c r="A268" s="27"/>
      <c r="B268" s="4" t="s">
        <v>58</v>
      </c>
      <c r="C268" s="5" t="s">
        <v>141</v>
      </c>
    </row>
    <row r="269" spans="1:3" ht="23" x14ac:dyDescent="0.35">
      <c r="A269" s="27" t="s">
        <v>45</v>
      </c>
      <c r="B269" s="4" t="s">
        <v>55</v>
      </c>
      <c r="C269" s="5" t="s">
        <v>138</v>
      </c>
    </row>
    <row r="270" spans="1:3" ht="23" x14ac:dyDescent="0.35">
      <c r="A270" s="27"/>
      <c r="B270" s="4" t="s">
        <v>56</v>
      </c>
      <c r="C270" s="5" t="s">
        <v>139</v>
      </c>
    </row>
    <row r="271" spans="1:3" ht="23" x14ac:dyDescent="0.35">
      <c r="A271" s="27"/>
      <c r="B271" s="4" t="s">
        <v>57</v>
      </c>
      <c r="C271" s="5" t="s">
        <v>140</v>
      </c>
    </row>
    <row r="272" spans="1:3" ht="23" x14ac:dyDescent="0.35">
      <c r="A272" s="27"/>
      <c r="B272" s="4" t="s">
        <v>58</v>
      </c>
      <c r="C272" s="5" t="s">
        <v>141</v>
      </c>
    </row>
    <row r="273" spans="1:3" ht="23" x14ac:dyDescent="0.35">
      <c r="A273" s="27" t="s">
        <v>46</v>
      </c>
      <c r="B273" s="4" t="s">
        <v>67</v>
      </c>
      <c r="C273" s="5" t="s">
        <v>142</v>
      </c>
    </row>
    <row r="274" spans="1:3" x14ac:dyDescent="0.35">
      <c r="A274" s="27"/>
      <c r="B274" s="4" t="s">
        <v>55</v>
      </c>
      <c r="C274" s="5" t="s">
        <v>68</v>
      </c>
    </row>
    <row r="275" spans="1:3" ht="23" x14ac:dyDescent="0.35">
      <c r="A275" s="27" t="s">
        <v>47</v>
      </c>
      <c r="B275" s="4" t="s">
        <v>67</v>
      </c>
      <c r="C275" s="5" t="s">
        <v>142</v>
      </c>
    </row>
    <row r="276" spans="1:3" x14ac:dyDescent="0.35">
      <c r="A276" s="27"/>
      <c r="B276" s="4" t="s">
        <v>55</v>
      </c>
      <c r="C276" s="5" t="s">
        <v>68</v>
      </c>
    </row>
    <row r="277" spans="1:3" ht="23" x14ac:dyDescent="0.35">
      <c r="A277" s="27" t="s">
        <v>48</v>
      </c>
      <c r="B277" s="4" t="s">
        <v>67</v>
      </c>
      <c r="C277" s="5" t="s">
        <v>142</v>
      </c>
    </row>
    <row r="278" spans="1:3" x14ac:dyDescent="0.35">
      <c r="A278" s="27"/>
      <c r="B278" s="4" t="s">
        <v>55</v>
      </c>
      <c r="C278" s="5" t="s">
        <v>68</v>
      </c>
    </row>
    <row r="279" spans="1:3" ht="23" x14ac:dyDescent="0.35">
      <c r="A279" s="27" t="s">
        <v>49</v>
      </c>
      <c r="B279" s="4" t="s">
        <v>67</v>
      </c>
      <c r="C279" s="5" t="s">
        <v>142</v>
      </c>
    </row>
    <row r="280" spans="1:3" x14ac:dyDescent="0.35">
      <c r="A280" s="27"/>
      <c r="B280" s="4" t="s">
        <v>55</v>
      </c>
      <c r="C280" s="5" t="s">
        <v>68</v>
      </c>
    </row>
    <row r="281" spans="1:3" ht="23" x14ac:dyDescent="0.35">
      <c r="A281" s="27" t="s">
        <v>50</v>
      </c>
      <c r="B281" s="4" t="s">
        <v>67</v>
      </c>
      <c r="C281" s="5" t="s">
        <v>142</v>
      </c>
    </row>
    <row r="282" spans="1:3" ht="15" thickBot="1" x14ac:dyDescent="0.4">
      <c r="A282" s="28"/>
      <c r="B282" s="6" t="s">
        <v>55</v>
      </c>
      <c r="C282" s="7" t="s">
        <v>68</v>
      </c>
    </row>
  </sheetData>
  <mergeCells count="48">
    <mergeCell ref="A50:A54"/>
    <mergeCell ref="A1:C1"/>
    <mergeCell ref="A2:B2"/>
    <mergeCell ref="A3:A4"/>
    <mergeCell ref="A5:A9"/>
    <mergeCell ref="A10:A11"/>
    <mergeCell ref="A12:A23"/>
    <mergeCell ref="A24:A29"/>
    <mergeCell ref="A30:A33"/>
    <mergeCell ref="A34:A38"/>
    <mergeCell ref="A39:A46"/>
    <mergeCell ref="A47:A49"/>
    <mergeCell ref="A147:A151"/>
    <mergeCell ref="A55:A64"/>
    <mergeCell ref="A65:A74"/>
    <mergeCell ref="A75:A84"/>
    <mergeCell ref="A85:A94"/>
    <mergeCell ref="A95:A104"/>
    <mergeCell ref="A105:A114"/>
    <mergeCell ref="A115:A124"/>
    <mergeCell ref="A125:A129"/>
    <mergeCell ref="A130:A134"/>
    <mergeCell ref="A135:A136"/>
    <mergeCell ref="A137:A146"/>
    <mergeCell ref="A217:A226"/>
    <mergeCell ref="A152:A156"/>
    <mergeCell ref="A157:A166"/>
    <mergeCell ref="A167:A168"/>
    <mergeCell ref="A169:A173"/>
    <mergeCell ref="A174:A178"/>
    <mergeCell ref="A179:A183"/>
    <mergeCell ref="A184:A188"/>
    <mergeCell ref="A189:A192"/>
    <mergeCell ref="A193:A196"/>
    <mergeCell ref="A197:A206"/>
    <mergeCell ref="A207:A216"/>
    <mergeCell ref="A281:A282"/>
    <mergeCell ref="A227:A236"/>
    <mergeCell ref="A237:A246"/>
    <mergeCell ref="A247:A256"/>
    <mergeCell ref="A257:A260"/>
    <mergeCell ref="A261:A264"/>
    <mergeCell ref="A265:A268"/>
    <mergeCell ref="A269:A272"/>
    <mergeCell ref="A273:A274"/>
    <mergeCell ref="A275:A276"/>
    <mergeCell ref="A277:A278"/>
    <mergeCell ref="A279:A2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EBB8-EE23-4439-AEA5-1AE0FC6FC94A}">
  <dimension ref="E8:E11"/>
  <sheetViews>
    <sheetView workbookViewId="0">
      <selection activeCell="E10" sqref="E10"/>
    </sheetView>
  </sheetViews>
  <sheetFormatPr defaultRowHeight="14.5" x14ac:dyDescent="0.35"/>
  <sheetData>
    <row r="8" spans="5:5" x14ac:dyDescent="0.35">
      <c r="E8">
        <v>3936</v>
      </c>
    </row>
    <row r="9" spans="5:5" x14ac:dyDescent="0.35">
      <c r="E9" t="s">
        <v>193</v>
      </c>
    </row>
    <row r="10" spans="5:5" x14ac:dyDescent="0.35">
      <c r="E10" t="s">
        <v>194</v>
      </c>
    </row>
    <row r="11" spans="5:5" x14ac:dyDescent="0.35">
      <c r="E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NPS</vt:lpstr>
      <vt:lpstr>Data Map</vt:lpstr>
      <vt:lpstr>Quota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Shivani Bakshi</cp:lastModifiedBy>
  <dcterms:created xsi:type="dcterms:W3CDTF">2007-02-23T14:58:14Z</dcterms:created>
  <dcterms:modified xsi:type="dcterms:W3CDTF">2025-04-12T16:49:59Z</dcterms:modified>
</cp:coreProperties>
</file>