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ocuments\TUS MSc BA\BA &amp; modelling\Individual assignment\"/>
    </mc:Choice>
  </mc:AlternateContent>
  <xr:revisionPtr revIDLastSave="0" documentId="13_ncr:1_{42F3DDE9-D77B-4A09-96FA-C3CD0C4663EC}" xr6:coauthVersionLast="47" xr6:coauthVersionMax="47" xr10:uidLastSave="{00000000-0000-0000-0000-000000000000}"/>
  <bookViews>
    <workbookView xWindow="-108" yWindow="-108" windowWidth="23256" windowHeight="12456" xr2:uid="{0BB1ED02-BA7F-4324-8927-967133443AF8}"/>
  </bookViews>
  <sheets>
    <sheet name="Original_dataset" sheetId="1" r:id="rId1"/>
    <sheet name="EDA_1" sheetId="3" r:id="rId2"/>
    <sheet name="Summary_stat" sheetId="5" r:id="rId3"/>
    <sheet name="EDA_2" sheetId="4" r:id="rId4"/>
    <sheet name="Modelling and Valid. 1" sheetId="6" r:id="rId5"/>
    <sheet name="Modelling and Valid. 2" sheetId="7" r:id="rId6"/>
  </sheets>
  <definedNames>
    <definedName name="_xlnm._FilterDatabase" localSheetId="1" hidden="1">EDA_1!$A$1:$C$68</definedName>
    <definedName name="_xlnm._FilterDatabase" localSheetId="3" hidden="1">EDA_2!$A$1:$L$68</definedName>
    <definedName name="_xlnm._FilterDatabase" localSheetId="4" hidden="1">'Modelling and Valid. 1'!$A$3:$I$82</definedName>
    <definedName name="_xlnm._FilterDatabase" localSheetId="5" hidden="1">'Modelling and Valid. 2'!$B$1:$C$68</definedName>
    <definedName name="_xlchart.v1.0" hidden="1">EDA_2!$L$7:$L$65</definedName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'Modelling and Valid. 1'!$AA$28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7" i="7" l="1"/>
  <c r="AK36" i="7"/>
  <c r="AK35" i="7"/>
  <c r="AK34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AF51" i="7"/>
  <c r="AF52" i="7"/>
  <c r="AF53" i="7"/>
  <c r="AF54" i="7"/>
  <c r="AF55" i="7"/>
  <c r="AF56" i="7"/>
  <c r="AF57" i="7"/>
  <c r="AF58" i="7"/>
  <c r="AF59" i="7"/>
  <c r="AF60" i="7"/>
  <c r="AF61" i="7"/>
  <c r="AF62" i="7"/>
  <c r="AF63" i="7"/>
  <c r="AF64" i="7"/>
  <c r="AF65" i="7"/>
  <c r="AF66" i="7"/>
  <c r="AF67" i="7"/>
  <c r="AF68" i="7"/>
  <c r="AF69" i="7"/>
  <c r="AF70" i="7"/>
  <c r="AF71" i="7"/>
  <c r="AF72" i="7"/>
  <c r="AF73" i="7"/>
  <c r="AF74" i="7"/>
  <c r="AF75" i="7"/>
  <c r="AF76" i="7"/>
  <c r="AF77" i="7"/>
  <c r="AF78" i="7"/>
  <c r="AF79" i="7"/>
  <c r="AF80" i="7"/>
  <c r="AF81" i="7"/>
  <c r="AF82" i="7"/>
  <c r="AF83" i="7"/>
  <c r="AF84" i="7"/>
  <c r="AF85" i="7"/>
  <c r="AF86" i="7"/>
  <c r="AF87" i="7"/>
  <c r="AF88" i="7"/>
  <c r="AF89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86" i="7"/>
  <c r="AE87" i="7"/>
  <c r="AE88" i="7"/>
  <c r="AE89" i="7"/>
  <c r="AE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23" i="7"/>
  <c r="L3" i="7" a="1"/>
  <c r="L3" i="7" s="1"/>
  <c r="L4" i="7" a="1"/>
  <c r="L4" i="7" s="1"/>
  <c r="L5" i="7" a="1"/>
  <c r="L5" i="7" s="1"/>
  <c r="L6" i="7" a="1"/>
  <c r="L6" i="7" s="1"/>
  <c r="L7" i="7" a="1"/>
  <c r="L7" i="7" s="1"/>
  <c r="L8" i="7" a="1"/>
  <c r="L8" i="7" s="1"/>
  <c r="L9" i="7" a="1"/>
  <c r="L9" i="7" s="1"/>
  <c r="L10" i="7" a="1"/>
  <c r="L10" i="7" s="1"/>
  <c r="L11" i="7" a="1"/>
  <c r="L11" i="7" s="1"/>
  <c r="L12" i="7" a="1"/>
  <c r="L12" i="7" s="1"/>
  <c r="L13" i="7" a="1"/>
  <c r="L13" i="7" s="1"/>
  <c r="L14" i="7" a="1"/>
  <c r="L14" i="7" s="1"/>
  <c r="L15" i="7" a="1"/>
  <c r="L15" i="7" s="1"/>
  <c r="L16" i="7" a="1"/>
  <c r="L16" i="7" s="1"/>
  <c r="L17" i="7" a="1"/>
  <c r="L17" i="7" s="1"/>
  <c r="L18" i="7" a="1"/>
  <c r="L18" i="7" s="1"/>
  <c r="L19" i="7" a="1"/>
  <c r="L19" i="7" s="1"/>
  <c r="L20" i="7" a="1"/>
  <c r="L20" i="7" s="1"/>
  <c r="L21" i="7" a="1"/>
  <c r="L21" i="7" s="1"/>
  <c r="L22" i="7" a="1"/>
  <c r="L22" i="7" s="1"/>
  <c r="L23" i="7" a="1"/>
  <c r="L23" i="7" s="1"/>
  <c r="L24" i="7" a="1"/>
  <c r="L24" i="7" s="1"/>
  <c r="L25" i="7" a="1"/>
  <c r="L25" i="7" s="1"/>
  <c r="L26" i="7" a="1"/>
  <c r="L26" i="7" s="1"/>
  <c r="L27" i="7" a="1"/>
  <c r="L27" i="7" s="1"/>
  <c r="L28" i="7" a="1"/>
  <c r="L28" i="7" s="1"/>
  <c r="L29" i="7" a="1"/>
  <c r="L29" i="7" s="1"/>
  <c r="L30" i="7" a="1"/>
  <c r="L30" i="7" s="1"/>
  <c r="L31" i="7" a="1"/>
  <c r="L31" i="7" s="1"/>
  <c r="L32" i="7" a="1"/>
  <c r="L32" i="7" s="1"/>
  <c r="L33" i="7" a="1"/>
  <c r="L33" i="7" s="1"/>
  <c r="L34" i="7" a="1"/>
  <c r="L34" i="7" s="1"/>
  <c r="L35" i="7" a="1"/>
  <c r="L35" i="7" s="1"/>
  <c r="L36" i="7" a="1"/>
  <c r="L36" i="7" s="1"/>
  <c r="L37" i="7" a="1"/>
  <c r="L37" i="7"/>
  <c r="L38" i="7" a="1"/>
  <c r="L38" i="7" s="1"/>
  <c r="L39" i="7" a="1"/>
  <c r="L39" i="7" s="1"/>
  <c r="L40" i="7" a="1"/>
  <c r="L40" i="7" s="1"/>
  <c r="L41" i="7" a="1"/>
  <c r="L41" i="7" s="1"/>
  <c r="L42" i="7" a="1"/>
  <c r="L42" i="7" s="1"/>
  <c r="L43" i="7" a="1"/>
  <c r="L43" i="7" s="1"/>
  <c r="L44" i="7" a="1"/>
  <c r="L44" i="7" s="1"/>
  <c r="L45" i="7" a="1"/>
  <c r="L45" i="7"/>
  <c r="L46" i="7" a="1"/>
  <c r="L46" i="7" s="1"/>
  <c r="L47" i="7" a="1"/>
  <c r="L47" i="7" s="1"/>
  <c r="L48" i="7" a="1"/>
  <c r="L48" i="7" s="1"/>
  <c r="L49" i="7" a="1"/>
  <c r="L49" i="7" s="1"/>
  <c r="L50" i="7" a="1"/>
  <c r="L50" i="7" s="1"/>
  <c r="L51" i="7" a="1"/>
  <c r="L51" i="7" s="1"/>
  <c r="L52" i="7" a="1"/>
  <c r="L52" i="7" s="1"/>
  <c r="L53" i="7" a="1"/>
  <c r="L53" i="7" s="1"/>
  <c r="L54" i="7" a="1"/>
  <c r="L54" i="7" s="1"/>
  <c r="L55" i="7" a="1"/>
  <c r="L55" i="7" s="1"/>
  <c r="L56" i="7" a="1"/>
  <c r="L56" i="7" s="1"/>
  <c r="L57" i="7" a="1"/>
  <c r="L57" i="7" s="1"/>
  <c r="L58" i="7" a="1"/>
  <c r="L58" i="7" s="1"/>
  <c r="L59" i="7" a="1"/>
  <c r="L59" i="7" s="1"/>
  <c r="L60" i="7" a="1"/>
  <c r="L60" i="7" s="1"/>
  <c r="L61" i="7" a="1"/>
  <c r="L61" i="7" s="1"/>
  <c r="L62" i="7" a="1"/>
  <c r="L62" i="7" s="1"/>
  <c r="L63" i="7" a="1"/>
  <c r="L63" i="7" s="1"/>
  <c r="L64" i="7" a="1"/>
  <c r="L64" i="7" s="1"/>
  <c r="L65" i="7" a="1"/>
  <c r="L65" i="7"/>
  <c r="L66" i="7" a="1"/>
  <c r="L66" i="7" s="1"/>
  <c r="L67" i="7" a="1"/>
  <c r="L67" i="7" s="1"/>
  <c r="L68" i="7" a="1"/>
  <c r="L68" i="7" s="1"/>
  <c r="L69" i="7" a="1"/>
  <c r="L69" i="7" s="1"/>
  <c r="L70" i="7" a="1"/>
  <c r="L70" i="7" s="1"/>
  <c r="L71" i="7" a="1"/>
  <c r="L71" i="7" s="1"/>
  <c r="L72" i="7" a="1"/>
  <c r="L72" i="7" s="1"/>
  <c r="L73" i="7" a="1"/>
  <c r="L73" i="7" s="1"/>
  <c r="L74" i="7" a="1"/>
  <c r="L74" i="7" s="1"/>
  <c r="L75" i="7" a="1"/>
  <c r="L75" i="7" s="1"/>
  <c r="L76" i="7" a="1"/>
  <c r="L76" i="7" s="1"/>
  <c r="L77" i="7" a="1"/>
  <c r="L77" i="7"/>
  <c r="L78" i="7" a="1"/>
  <c r="L78" i="7" s="1"/>
  <c r="L79" i="7" a="1"/>
  <c r="L79" i="7" s="1"/>
  <c r="L80" i="7" a="1"/>
  <c r="L80" i="7" s="1"/>
  <c r="L2" i="7" a="1"/>
  <c r="L2" i="7" s="1"/>
  <c r="AG35" i="6"/>
  <c r="AG34" i="6"/>
  <c r="AG33" i="6"/>
  <c r="AG32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28" i="6"/>
  <c r="B5" i="6" l="1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4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G70" i="6" s="1"/>
  <c r="F69" i="6"/>
  <c r="G69" i="6" s="1"/>
  <c r="F68" i="6"/>
  <c r="G68" i="6" s="1"/>
  <c r="F67" i="6"/>
  <c r="G67" i="6" s="1"/>
  <c r="F66" i="6"/>
  <c r="G66" i="6" s="1"/>
  <c r="F65" i="6"/>
  <c r="G65" i="6" s="1"/>
  <c r="F64" i="6"/>
  <c r="G64" i="6" s="1"/>
  <c r="F63" i="6"/>
  <c r="G63" i="6" s="1"/>
  <c r="F62" i="6"/>
  <c r="G62" i="6" s="1"/>
  <c r="F61" i="6"/>
  <c r="G61" i="6" s="1"/>
  <c r="F60" i="6"/>
  <c r="G60" i="6" s="1"/>
  <c r="F59" i="6"/>
  <c r="G59" i="6" s="1"/>
  <c r="F58" i="6"/>
  <c r="G58" i="6" s="1"/>
  <c r="F57" i="6"/>
  <c r="G57" i="6" s="1"/>
  <c r="F56" i="6"/>
  <c r="G56" i="6" s="1"/>
  <c r="F55" i="6"/>
  <c r="G55" i="6" s="1"/>
  <c r="F54" i="6"/>
  <c r="G54" i="6" s="1"/>
  <c r="F53" i="6"/>
  <c r="G53" i="6" s="1"/>
  <c r="F52" i="6"/>
  <c r="G52" i="6" s="1"/>
  <c r="F51" i="6"/>
  <c r="G51" i="6" s="1"/>
  <c r="F50" i="6"/>
  <c r="G50" i="6" s="1"/>
  <c r="F49" i="6"/>
  <c r="G49" i="6" s="1"/>
  <c r="F48" i="6"/>
  <c r="G48" i="6" s="1"/>
  <c r="F47" i="6"/>
  <c r="G47" i="6" s="1"/>
  <c r="F46" i="6"/>
  <c r="G46" i="6" s="1"/>
  <c r="F45" i="6"/>
  <c r="G45" i="6" s="1"/>
  <c r="F44" i="6"/>
  <c r="G44" i="6" s="1"/>
  <c r="F43" i="6"/>
  <c r="G43" i="6" s="1"/>
  <c r="F42" i="6"/>
  <c r="G42" i="6" s="1"/>
  <c r="F41" i="6"/>
  <c r="G41" i="6" s="1"/>
  <c r="F40" i="6"/>
  <c r="G40" i="6" s="1"/>
  <c r="F39" i="6"/>
  <c r="G39" i="6" s="1"/>
  <c r="F38" i="6"/>
  <c r="G38" i="6" s="1"/>
  <c r="F37" i="6"/>
  <c r="G37" i="6" s="1"/>
  <c r="F36" i="6"/>
  <c r="G36" i="6" s="1"/>
  <c r="F35" i="6"/>
  <c r="G35" i="6" s="1"/>
  <c r="F34" i="6"/>
  <c r="G34" i="6" s="1"/>
  <c r="F33" i="6"/>
  <c r="G33" i="6" s="1"/>
  <c r="F32" i="6"/>
  <c r="G32" i="6" s="1"/>
  <c r="F31" i="6"/>
  <c r="G31" i="6" s="1"/>
  <c r="F30" i="6"/>
  <c r="G30" i="6" s="1"/>
  <c r="F29" i="6"/>
  <c r="G29" i="6" s="1"/>
  <c r="F28" i="6"/>
  <c r="G28" i="6" s="1"/>
  <c r="F27" i="6"/>
  <c r="G27" i="6" s="1"/>
  <c r="F26" i="6"/>
  <c r="G26" i="6" s="1"/>
  <c r="F25" i="6"/>
  <c r="G25" i="6" s="1"/>
  <c r="F24" i="6"/>
  <c r="G24" i="6" s="1"/>
  <c r="F23" i="6"/>
  <c r="G23" i="6" s="1"/>
  <c r="F22" i="6"/>
  <c r="G22" i="6" s="1"/>
  <c r="F21" i="6"/>
  <c r="G21" i="6" s="1"/>
  <c r="F20" i="6"/>
  <c r="G20" i="6" s="1"/>
  <c r="F19" i="6"/>
  <c r="G19" i="6" s="1"/>
  <c r="F18" i="6"/>
  <c r="G18" i="6" s="1"/>
  <c r="F17" i="6"/>
  <c r="G17" i="6" s="1"/>
  <c r="F16" i="6"/>
  <c r="G16" i="6" s="1"/>
  <c r="F15" i="6"/>
  <c r="G15" i="6" s="1"/>
  <c r="F14" i="6"/>
  <c r="G14" i="6" s="1"/>
  <c r="F13" i="6"/>
  <c r="G13" i="6" s="1"/>
  <c r="F12" i="6"/>
  <c r="G12" i="6" s="1"/>
  <c r="F11" i="6"/>
  <c r="G11" i="6" s="1"/>
  <c r="F10" i="6"/>
  <c r="G10" i="6" s="1"/>
  <c r="F9" i="6"/>
  <c r="G9" i="6" s="1"/>
  <c r="F8" i="6"/>
  <c r="G8" i="6" s="1"/>
  <c r="F7" i="6"/>
  <c r="G7" i="6" s="1"/>
  <c r="F6" i="6"/>
  <c r="G6" i="6" s="1"/>
  <c r="F5" i="6"/>
  <c r="G5" i="6" s="1"/>
  <c r="F4" i="6"/>
  <c r="G4" i="6" s="1"/>
  <c r="L2" i="6"/>
  <c r="L1" i="6"/>
  <c r="H81" i="6" l="1"/>
  <c r="H73" i="6"/>
  <c r="H80" i="6"/>
  <c r="H72" i="6"/>
  <c r="H79" i="6"/>
  <c r="H71" i="6"/>
  <c r="H78" i="6"/>
  <c r="H77" i="6"/>
  <c r="H75" i="6"/>
  <c r="H76" i="6"/>
  <c r="H74" i="6"/>
  <c r="H82" i="6"/>
  <c r="H44" i="6"/>
  <c r="H4" i="6"/>
  <c r="H66" i="6"/>
  <c r="H58" i="6"/>
  <c r="H50" i="6"/>
  <c r="H42" i="6"/>
  <c r="H34" i="6"/>
  <c r="H26" i="6"/>
  <c r="H18" i="6"/>
  <c r="H10" i="6"/>
  <c r="H65" i="6"/>
  <c r="H57" i="6"/>
  <c r="H49" i="6"/>
  <c r="H41" i="6"/>
  <c r="H33" i="6"/>
  <c r="H25" i="6"/>
  <c r="H17" i="6"/>
  <c r="H12" i="6"/>
  <c r="H27" i="6"/>
  <c r="H63" i="6"/>
  <c r="H55" i="6"/>
  <c r="H47" i="6"/>
  <c r="H39" i="6"/>
  <c r="H31" i="6"/>
  <c r="H23" i="6"/>
  <c r="H15" i="6"/>
  <c r="H7" i="6"/>
  <c r="H70" i="6"/>
  <c r="H62" i="6"/>
  <c r="H54" i="6"/>
  <c r="H46" i="6"/>
  <c r="H38" i="6"/>
  <c r="H30" i="6"/>
  <c r="H22" i="6"/>
  <c r="H14" i="6"/>
  <c r="H6" i="6"/>
  <c r="H69" i="6"/>
  <c r="H61" i="6"/>
  <c r="H53" i="6"/>
  <c r="H45" i="6"/>
  <c r="H37" i="6"/>
  <c r="H29" i="6"/>
  <c r="H21" i="6"/>
  <c r="H13" i="6"/>
  <c r="H5" i="6"/>
  <c r="H64" i="6"/>
  <c r="H56" i="6"/>
  <c r="H48" i="6"/>
  <c r="H40" i="6"/>
  <c r="H32" i="6"/>
  <c r="H24" i="6"/>
  <c r="H16" i="6"/>
  <c r="H52" i="6"/>
  <c r="H20" i="6"/>
  <c r="H51" i="6"/>
  <c r="H43" i="6"/>
  <c r="H60" i="6"/>
  <c r="H36" i="6"/>
  <c r="H67" i="6"/>
  <c r="H11" i="6"/>
  <c r="H9" i="6"/>
  <c r="H68" i="6"/>
  <c r="H28" i="6"/>
  <c r="H35" i="6"/>
  <c r="H8" i="6"/>
  <c r="H59" i="6"/>
  <c r="H19" i="6"/>
  <c r="E5" i="6"/>
  <c r="E4" i="6"/>
  <c r="I4" i="6" s="1"/>
  <c r="E75" i="6"/>
  <c r="I75" i="6" s="1"/>
  <c r="E67" i="6"/>
  <c r="E59" i="6"/>
  <c r="E51" i="6"/>
  <c r="E43" i="6"/>
  <c r="E35" i="6"/>
  <c r="E27" i="6"/>
  <c r="E19" i="6"/>
  <c r="E11" i="6"/>
  <c r="E60" i="6"/>
  <c r="E28" i="6"/>
  <c r="E82" i="6"/>
  <c r="E58" i="6"/>
  <c r="E34" i="6"/>
  <c r="I34" i="6" s="1"/>
  <c r="E81" i="6"/>
  <c r="I81" i="6" s="1"/>
  <c r="E73" i="6"/>
  <c r="I73" i="6" s="1"/>
  <c r="E65" i="6"/>
  <c r="E57" i="6"/>
  <c r="E49" i="6"/>
  <c r="E41" i="6"/>
  <c r="I41" i="6" s="1"/>
  <c r="E33" i="6"/>
  <c r="I33" i="6" s="1"/>
  <c r="E25" i="6"/>
  <c r="I25" i="6" s="1"/>
  <c r="E17" i="6"/>
  <c r="I17" i="6" s="1"/>
  <c r="E9" i="6"/>
  <c r="E36" i="6"/>
  <c r="I36" i="6" s="1"/>
  <c r="E74" i="6"/>
  <c r="E66" i="6"/>
  <c r="E50" i="6"/>
  <c r="E42" i="6"/>
  <c r="I42" i="6" s="1"/>
  <c r="E26" i="6"/>
  <c r="I26" i="6" s="1"/>
  <c r="E80" i="6"/>
  <c r="I80" i="6" s="1"/>
  <c r="E72" i="6"/>
  <c r="I72" i="6" s="1"/>
  <c r="E64" i="6"/>
  <c r="I64" i="6" s="1"/>
  <c r="E56" i="6"/>
  <c r="E48" i="6"/>
  <c r="I48" i="6" s="1"/>
  <c r="E40" i="6"/>
  <c r="I40" i="6" s="1"/>
  <c r="E32" i="6"/>
  <c r="I32" i="6" s="1"/>
  <c r="E24" i="6"/>
  <c r="E16" i="6"/>
  <c r="E8" i="6"/>
  <c r="E18" i="6"/>
  <c r="I18" i="6" s="1"/>
  <c r="E79" i="6"/>
  <c r="I79" i="6" s="1"/>
  <c r="E71" i="6"/>
  <c r="I71" i="6" s="1"/>
  <c r="E63" i="6"/>
  <c r="E55" i="6"/>
  <c r="E47" i="6"/>
  <c r="I47" i="6" s="1"/>
  <c r="E39" i="6"/>
  <c r="E31" i="6"/>
  <c r="I31" i="6" s="1"/>
  <c r="E23" i="6"/>
  <c r="I23" i="6" s="1"/>
  <c r="E15" i="6"/>
  <c r="I15" i="6" s="1"/>
  <c r="E7" i="6"/>
  <c r="E76" i="6"/>
  <c r="I76" i="6" s="1"/>
  <c r="E68" i="6"/>
  <c r="I68" i="6" s="1"/>
  <c r="E52" i="6"/>
  <c r="E44" i="6"/>
  <c r="I44" i="6" s="1"/>
  <c r="E20" i="6"/>
  <c r="I20" i="6" s="1"/>
  <c r="E12" i="6"/>
  <c r="I12" i="6" s="1"/>
  <c r="E10" i="6"/>
  <c r="I10" i="6" s="1"/>
  <c r="E78" i="6"/>
  <c r="I78" i="6" s="1"/>
  <c r="E70" i="6"/>
  <c r="E62" i="6"/>
  <c r="E54" i="6"/>
  <c r="I54" i="6" s="1"/>
  <c r="E46" i="6"/>
  <c r="E38" i="6"/>
  <c r="I38" i="6" s="1"/>
  <c r="E30" i="6"/>
  <c r="I30" i="6" s="1"/>
  <c r="E22" i="6"/>
  <c r="I22" i="6" s="1"/>
  <c r="E14" i="6"/>
  <c r="E6" i="6"/>
  <c r="E77" i="6"/>
  <c r="E69" i="6"/>
  <c r="E61" i="6"/>
  <c r="I61" i="6" s="1"/>
  <c r="E53" i="6"/>
  <c r="I53" i="6" s="1"/>
  <c r="E45" i="6"/>
  <c r="I45" i="6" s="1"/>
  <c r="E37" i="6"/>
  <c r="I37" i="6" s="1"/>
  <c r="E29" i="6"/>
  <c r="I29" i="6" s="1"/>
  <c r="E21" i="6"/>
  <c r="E13" i="6"/>
  <c r="I24" i="6" l="1"/>
  <c r="I66" i="6"/>
  <c r="I67" i="6"/>
  <c r="I16" i="6"/>
  <c r="I65" i="6"/>
  <c r="I35" i="6"/>
  <c r="I13" i="6"/>
  <c r="I77" i="6"/>
  <c r="I58" i="6"/>
  <c r="I43" i="6"/>
  <c r="I6" i="6"/>
  <c r="I70" i="6"/>
  <c r="I57" i="6"/>
  <c r="I60" i="6"/>
  <c r="I63" i="6"/>
  <c r="I11" i="6"/>
  <c r="I8" i="6"/>
  <c r="I19" i="6"/>
  <c r="I9" i="6"/>
  <c r="I46" i="6"/>
  <c r="I39" i="6"/>
  <c r="I27" i="6"/>
  <c r="I5" i="6"/>
  <c r="I52" i="6"/>
  <c r="I56" i="6"/>
  <c r="I55" i="6"/>
  <c r="I69" i="6"/>
  <c r="I62" i="6"/>
  <c r="I21" i="6"/>
  <c r="I50" i="6"/>
  <c r="I51" i="6"/>
  <c r="I14" i="6"/>
  <c r="I7" i="6"/>
  <c r="I49" i="6"/>
  <c r="I28" i="6"/>
  <c r="I59" i="6"/>
  <c r="I82" i="6"/>
  <c r="I74" i="6"/>
  <c r="J79" i="4" l="1"/>
  <c r="J78" i="4"/>
  <c r="J75" i="4"/>
  <c r="I75" i="4"/>
  <c r="H75" i="4"/>
  <c r="G65" i="4"/>
  <c r="G7" i="4"/>
  <c r="H8" i="4" s="1"/>
  <c r="I8" i="4" s="1"/>
  <c r="J8" i="4" s="1"/>
  <c r="G8" i="4"/>
  <c r="G9" i="4"/>
  <c r="G10" i="4"/>
  <c r="G11" i="4"/>
  <c r="G12" i="4"/>
  <c r="G13" i="4"/>
  <c r="G14" i="4"/>
  <c r="G15" i="4"/>
  <c r="H16" i="4" s="1"/>
  <c r="I16" i="4" s="1"/>
  <c r="G16" i="4"/>
  <c r="G17" i="4"/>
  <c r="G18" i="4"/>
  <c r="G19" i="4"/>
  <c r="G20" i="4"/>
  <c r="G21" i="4"/>
  <c r="G22" i="4"/>
  <c r="G23" i="4"/>
  <c r="H24" i="4" s="1"/>
  <c r="I24" i="4" s="1"/>
  <c r="G24" i="4"/>
  <c r="G25" i="4"/>
  <c r="G26" i="4"/>
  <c r="G27" i="4"/>
  <c r="G28" i="4"/>
  <c r="G29" i="4"/>
  <c r="G30" i="4"/>
  <c r="G31" i="4"/>
  <c r="H32" i="4" s="1"/>
  <c r="I32" i="4" s="1"/>
  <c r="G32" i="4"/>
  <c r="G33" i="4"/>
  <c r="G34" i="4"/>
  <c r="G35" i="4"/>
  <c r="G36" i="4"/>
  <c r="G37" i="4"/>
  <c r="G38" i="4"/>
  <c r="G39" i="4"/>
  <c r="H40" i="4" s="1"/>
  <c r="I40" i="4" s="1"/>
  <c r="G40" i="4"/>
  <c r="G41" i="4"/>
  <c r="G42" i="4"/>
  <c r="G43" i="4"/>
  <c r="G44" i="4"/>
  <c r="G45" i="4"/>
  <c r="G46" i="4"/>
  <c r="G47" i="4"/>
  <c r="H48" i="4" s="1"/>
  <c r="I48" i="4" s="1"/>
  <c r="G48" i="4"/>
  <c r="G49" i="4"/>
  <c r="G50" i="4"/>
  <c r="G51" i="4"/>
  <c r="G52" i="4"/>
  <c r="G53" i="4"/>
  <c r="G54" i="4"/>
  <c r="G55" i="4"/>
  <c r="H56" i="4" s="1"/>
  <c r="I56" i="4" s="1"/>
  <c r="G56" i="4"/>
  <c r="G57" i="4"/>
  <c r="G58" i="4"/>
  <c r="G59" i="4"/>
  <c r="G60" i="4"/>
  <c r="G61" i="4"/>
  <c r="G62" i="4"/>
  <c r="G63" i="4"/>
  <c r="H64" i="4" s="1"/>
  <c r="I64" i="4" s="1"/>
  <c r="G64" i="4"/>
  <c r="G6" i="4"/>
  <c r="H52" i="4" l="1"/>
  <c r="I52" i="4" s="1"/>
  <c r="H44" i="4"/>
  <c r="I44" i="4" s="1"/>
  <c r="H36" i="4"/>
  <c r="I36" i="4" s="1"/>
  <c r="H28" i="4"/>
  <c r="I28" i="4" s="1"/>
  <c r="H20" i="4"/>
  <c r="I20" i="4" s="1"/>
  <c r="H12" i="4"/>
  <c r="I12" i="4" s="1"/>
  <c r="H55" i="4"/>
  <c r="I55" i="4" s="1"/>
  <c r="H47" i="4"/>
  <c r="I47" i="4" s="1"/>
  <c r="H39" i="4"/>
  <c r="I39" i="4" s="1"/>
  <c r="H31" i="4"/>
  <c r="I31" i="4" s="1"/>
  <c r="H23" i="4"/>
  <c r="I23" i="4" s="1"/>
  <c r="H63" i="4"/>
  <c r="I63" i="4" s="1"/>
  <c r="H58" i="4"/>
  <c r="I58" i="4" s="1"/>
  <c r="H42" i="4"/>
  <c r="I42" i="4" s="1"/>
  <c r="H26" i="4"/>
  <c r="I26" i="4" s="1"/>
  <c r="H18" i="4"/>
  <c r="I18" i="4" s="1"/>
  <c r="H10" i="4"/>
  <c r="I10" i="4" s="1"/>
  <c r="H50" i="4"/>
  <c r="I50" i="4" s="1"/>
  <c r="H34" i="4"/>
  <c r="I34" i="4" s="1"/>
  <c r="H57" i="4"/>
  <c r="I57" i="4" s="1"/>
  <c r="H49" i="4"/>
  <c r="I49" i="4" s="1"/>
  <c r="H41" i="4"/>
  <c r="I41" i="4" s="1"/>
  <c r="H33" i="4"/>
  <c r="I33" i="4" s="1"/>
  <c r="H25" i="4"/>
  <c r="I25" i="4" s="1"/>
  <c r="H17" i="4"/>
  <c r="I17" i="4" s="1"/>
  <c r="H9" i="4"/>
  <c r="I9" i="4" s="1"/>
  <c r="J64" i="4"/>
  <c r="J56" i="4"/>
  <c r="J48" i="4"/>
  <c r="J40" i="4"/>
  <c r="J32" i="4"/>
  <c r="J24" i="4"/>
  <c r="J16" i="4"/>
  <c r="H61" i="4"/>
  <c r="I61" i="4" s="1"/>
  <c r="H53" i="4"/>
  <c r="I53" i="4" s="1"/>
  <c r="H45" i="4"/>
  <c r="I45" i="4" s="1"/>
  <c r="H37" i="4"/>
  <c r="I37" i="4" s="1"/>
  <c r="H29" i="4"/>
  <c r="I29" i="4" s="1"/>
  <c r="H21" i="4"/>
  <c r="I21" i="4" s="1"/>
  <c r="H13" i="4"/>
  <c r="I13" i="4" s="1"/>
  <c r="H15" i="4"/>
  <c r="I15" i="4" s="1"/>
  <c r="H62" i="4"/>
  <c r="I62" i="4" s="1"/>
  <c r="H54" i="4"/>
  <c r="I54" i="4" s="1"/>
  <c r="H46" i="4"/>
  <c r="I46" i="4" s="1"/>
  <c r="H38" i="4"/>
  <c r="I38" i="4" s="1"/>
  <c r="H30" i="4"/>
  <c r="I30" i="4" s="1"/>
  <c r="H22" i="4"/>
  <c r="I22" i="4" s="1"/>
  <c r="H14" i="4"/>
  <c r="I14" i="4" s="1"/>
  <c r="H59" i="4"/>
  <c r="I59" i="4" s="1"/>
  <c r="H51" i="4"/>
  <c r="I51" i="4" s="1"/>
  <c r="H43" i="4"/>
  <c r="I43" i="4" s="1"/>
  <c r="H35" i="4"/>
  <c r="I35" i="4" s="1"/>
  <c r="H27" i="4"/>
  <c r="I27" i="4" s="1"/>
  <c r="H19" i="4"/>
  <c r="I19" i="4" s="1"/>
  <c r="H11" i="4"/>
  <c r="I11" i="4" s="1"/>
  <c r="H60" i="4"/>
  <c r="I60" i="4" s="1"/>
  <c r="H7" i="4"/>
  <c r="I7" i="4" s="1"/>
  <c r="H65" i="4"/>
  <c r="I65" i="4" s="1"/>
  <c r="F2" i="3"/>
  <c r="F3" i="3"/>
  <c r="F11" i="3"/>
  <c r="F19" i="3"/>
  <c r="F27" i="3"/>
  <c r="F35" i="3"/>
  <c r="F43" i="3"/>
  <c r="F59" i="3"/>
  <c r="F12" i="3"/>
  <c r="F60" i="3"/>
  <c r="F5" i="3"/>
  <c r="F13" i="3"/>
  <c r="F21" i="3"/>
  <c r="F29" i="3"/>
  <c r="F37" i="3"/>
  <c r="F45" i="3"/>
  <c r="F53" i="3"/>
  <c r="F61" i="3"/>
  <c r="F15" i="3"/>
  <c r="F31" i="3"/>
  <c r="F39" i="3"/>
  <c r="F55" i="3"/>
  <c r="F8" i="3"/>
  <c r="F24" i="3"/>
  <c r="F40" i="3"/>
  <c r="F56" i="3"/>
  <c r="F28" i="3"/>
  <c r="F52" i="3"/>
  <c r="F6" i="3"/>
  <c r="F14" i="3"/>
  <c r="F22" i="3"/>
  <c r="F30" i="3"/>
  <c r="F38" i="3"/>
  <c r="F46" i="3"/>
  <c r="F54" i="3"/>
  <c r="F62" i="3"/>
  <c r="F23" i="3"/>
  <c r="F47" i="3"/>
  <c r="F63" i="3"/>
  <c r="F16" i="3"/>
  <c r="F48" i="3"/>
  <c r="F64" i="3"/>
  <c r="F36" i="3"/>
  <c r="F44" i="3"/>
  <c r="F7" i="3"/>
  <c r="F32" i="3"/>
  <c r="F4" i="3"/>
  <c r="F68" i="3"/>
  <c r="F9" i="3"/>
  <c r="F17" i="3"/>
  <c r="F25" i="3"/>
  <c r="F33" i="3"/>
  <c r="F41" i="3"/>
  <c r="F49" i="3"/>
  <c r="F57" i="3"/>
  <c r="F65" i="3"/>
  <c r="F10" i="3"/>
  <c r="F18" i="3"/>
  <c r="F26" i="3"/>
  <c r="F34" i="3"/>
  <c r="F42" i="3"/>
  <c r="F50" i="3"/>
  <c r="F58" i="3"/>
  <c r="F66" i="3"/>
  <c r="F51" i="3"/>
  <c r="F67" i="3"/>
  <c r="F20" i="3"/>
  <c r="J19" i="4" l="1"/>
  <c r="J36" i="4"/>
  <c r="J20" i="4"/>
  <c r="J18" i="4"/>
  <c r="J52" i="4"/>
  <c r="J14" i="4"/>
  <c r="J51" i="4"/>
  <c r="J60" i="4"/>
  <c r="J30" i="4"/>
  <c r="J7" i="4"/>
  <c r="J15" i="4"/>
  <c r="J23" i="4"/>
  <c r="J31" i="4"/>
  <c r="J39" i="4"/>
  <c r="J47" i="4"/>
  <c r="J55" i="4"/>
  <c r="J63" i="4"/>
  <c r="J59" i="4"/>
  <c r="J38" i="4"/>
  <c r="J46" i="4"/>
  <c r="J54" i="4"/>
  <c r="J62" i="4"/>
  <c r="J11" i="4"/>
  <c r="J12" i="4"/>
  <c r="J53" i="4"/>
  <c r="J61" i="4"/>
  <c r="J37" i="4"/>
  <c r="J13" i="4"/>
  <c r="J21" i="4"/>
  <c r="J29" i="4"/>
  <c r="J45" i="4"/>
  <c r="J22" i="4"/>
  <c r="J27" i="4"/>
  <c r="J28" i="4"/>
  <c r="J10" i="4"/>
  <c r="J9" i="4"/>
  <c r="J17" i="4"/>
  <c r="J25" i="4"/>
  <c r="J33" i="4"/>
  <c r="J41" i="4"/>
  <c r="J49" i="4"/>
  <c r="J57" i="4"/>
  <c r="J65" i="4"/>
  <c r="J35" i="4"/>
  <c r="J43" i="4"/>
  <c r="J44" i="4"/>
  <c r="J42" i="4"/>
  <c r="J34" i="4"/>
  <c r="J58" i="4"/>
  <c r="J26" i="4"/>
  <c r="J50" i="4"/>
  <c r="K48" i="4" l="1"/>
  <c r="L48" i="4" s="1"/>
  <c r="K50" i="4"/>
  <c r="L50" i="4" s="1"/>
  <c r="K24" i="4"/>
  <c r="L24" i="4" s="1"/>
  <c r="K29" i="4"/>
  <c r="L29" i="4" s="1"/>
  <c r="K60" i="4"/>
  <c r="L60" i="4" s="1"/>
  <c r="K26" i="4"/>
  <c r="L26" i="4" s="1"/>
  <c r="K35" i="4"/>
  <c r="L35" i="4" s="1"/>
  <c r="K17" i="4"/>
  <c r="L17" i="4" s="1"/>
  <c r="K21" i="4"/>
  <c r="L21" i="4" s="1"/>
  <c r="K54" i="4"/>
  <c r="L54" i="4" s="1"/>
  <c r="K47" i="4"/>
  <c r="L47" i="4" s="1"/>
  <c r="K51" i="4"/>
  <c r="L51" i="4" s="1"/>
  <c r="K58" i="4"/>
  <c r="L58" i="4" s="1"/>
  <c r="K9" i="4"/>
  <c r="L9" i="4" s="1"/>
  <c r="K13" i="4"/>
  <c r="L13" i="4" s="1"/>
  <c r="K46" i="4"/>
  <c r="L46" i="4" s="1"/>
  <c r="K39" i="4"/>
  <c r="L39" i="4" s="1"/>
  <c r="K14" i="4"/>
  <c r="L14" i="4" s="1"/>
  <c r="K16" i="4"/>
  <c r="L16" i="4" s="1"/>
  <c r="K55" i="4"/>
  <c r="L55" i="4" s="1"/>
  <c r="K37" i="4"/>
  <c r="L37" i="4" s="1"/>
  <c r="K52" i="4"/>
  <c r="L52" i="4" s="1"/>
  <c r="K28" i="4"/>
  <c r="L28" i="4" s="1"/>
  <c r="K59" i="4"/>
  <c r="L59" i="4" s="1"/>
  <c r="K64" i="4"/>
  <c r="L64" i="4" s="1"/>
  <c r="K42" i="4"/>
  <c r="L42" i="4" s="1"/>
  <c r="K49" i="4"/>
  <c r="L49" i="4" s="1"/>
  <c r="K27" i="4"/>
  <c r="L27" i="4" s="1"/>
  <c r="K53" i="4"/>
  <c r="L53" i="4" s="1"/>
  <c r="K15" i="4"/>
  <c r="L15" i="4" s="1"/>
  <c r="K20" i="4"/>
  <c r="L20" i="4" s="1"/>
  <c r="K25" i="4"/>
  <c r="L25" i="4" s="1"/>
  <c r="K19" i="4"/>
  <c r="L19" i="4" s="1"/>
  <c r="K34" i="4"/>
  <c r="L34" i="4" s="1"/>
  <c r="K10" i="4"/>
  <c r="L10" i="4" s="1"/>
  <c r="K38" i="4"/>
  <c r="L38" i="4" s="1"/>
  <c r="K56" i="4"/>
  <c r="L56" i="4" s="1"/>
  <c r="K61" i="4"/>
  <c r="L61" i="4" s="1"/>
  <c r="K18" i="4"/>
  <c r="L18" i="4" s="1"/>
  <c r="K8" i="4"/>
  <c r="L8" i="4" s="1"/>
  <c r="K44" i="4"/>
  <c r="L44" i="4" s="1"/>
  <c r="K41" i="4"/>
  <c r="L41" i="4" s="1"/>
  <c r="K22" i="4"/>
  <c r="L22" i="4" s="1"/>
  <c r="K12" i="4"/>
  <c r="L12" i="4" s="1"/>
  <c r="K7" i="4"/>
  <c r="L7" i="4" s="1"/>
  <c r="K36" i="4"/>
  <c r="L36" i="4" s="1"/>
  <c r="K40" i="4"/>
  <c r="L40" i="4" s="1"/>
  <c r="K62" i="4"/>
  <c r="L62" i="4" s="1"/>
  <c r="K65" i="4"/>
  <c r="L65" i="4" s="1"/>
  <c r="K31" i="4"/>
  <c r="L31" i="4" s="1"/>
  <c r="K57" i="4"/>
  <c r="L57" i="4" s="1"/>
  <c r="K23" i="4"/>
  <c r="L23" i="4" s="1"/>
  <c r="K43" i="4"/>
  <c r="L43" i="4" s="1"/>
  <c r="K33" i="4"/>
  <c r="L33" i="4" s="1"/>
  <c r="K45" i="4"/>
  <c r="L45" i="4" s="1"/>
  <c r="K11" i="4"/>
  <c r="L11" i="4" s="1"/>
  <c r="K63" i="4"/>
  <c r="L63" i="4" s="1"/>
  <c r="K30" i="4"/>
  <c r="L30" i="4" s="1"/>
  <c r="K32" i="4"/>
  <c r="L3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<sst xmlns="http://schemas.openxmlformats.org/spreadsheetml/2006/main" count="342" uniqueCount="102">
  <si>
    <t>date</t>
  </si>
  <si>
    <t>value</t>
  </si>
  <si>
    <t>series_id</t>
  </si>
  <si>
    <t>Series 14</t>
  </si>
  <si>
    <t>NA</t>
  </si>
  <si>
    <t>Month and year</t>
  </si>
  <si>
    <t>Seasonality period</t>
  </si>
  <si>
    <t>Forecast1 - Linear</t>
  </si>
  <si>
    <t>Forecast2 - Seasonality</t>
  </si>
  <si>
    <t>Residuals --&gt; Ascending order</t>
  </si>
  <si>
    <t>Q1</t>
  </si>
  <si>
    <t>Q3</t>
  </si>
  <si>
    <t>IQR = Q3-Q1</t>
  </si>
  <si>
    <t>Lower Bound</t>
  </si>
  <si>
    <t>Upper Bound</t>
  </si>
  <si>
    <t>Q1 - 1.5 * IQR</t>
  </si>
  <si>
    <t>Q3 + 1.5 * IQR</t>
  </si>
  <si>
    <t>No Outliers!</t>
  </si>
  <si>
    <t>Month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</si>
  <si>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</si>
  <si>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</si>
  <si>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</si>
  <si>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</si>
  <si>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</si>
  <si>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</si>
  <si>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</si>
  <si>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</si>
  <si>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</si>
  <si>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</si>
  <si>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</si>
  <si>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</si>
  <si>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Moving average</t>
  </si>
  <si>
    <t>Centered Moving average</t>
  </si>
  <si>
    <t>Detrended value</t>
  </si>
  <si>
    <t>Seasonality position</t>
  </si>
  <si>
    <t>Average of Detrended</t>
  </si>
  <si>
    <t>Centering seasonal components</t>
  </si>
  <si>
    <t>Residual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</si>
  <si>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</si>
  <si>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</si>
  <si>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</si>
  <si>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</si>
  <si>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</si>
  <si>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</si>
  <si>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</si>
  <si>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</si>
  <si>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</si>
  <si>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</si>
  <si>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</si>
  <si>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</si>
  <si>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</si>
  <si>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statistics</t>
  </si>
  <si>
    <t>Intercept</t>
  </si>
  <si>
    <t>Slope</t>
  </si>
  <si>
    <t>Periods</t>
  </si>
  <si>
    <t>Linear trend forecast</t>
  </si>
  <si>
    <t>Linear Trend Forecast with Seasonality</t>
  </si>
  <si>
    <t>ratio</t>
  </si>
  <si>
    <t>seasonal index</t>
  </si>
  <si>
    <t>value average</t>
  </si>
  <si>
    <t>Forecasted values for Sep 2022 to Aug 2023</t>
  </si>
  <si>
    <t>Fcst val.</t>
  </si>
  <si>
    <t>Deviation</t>
  </si>
  <si>
    <t>Abs. Dev.</t>
  </si>
  <si>
    <t>Deviation^2</t>
  </si>
  <si>
    <t>Bias</t>
  </si>
  <si>
    <t>Abs.dev/data</t>
  </si>
  <si>
    <t>MAD</t>
  </si>
  <si>
    <t>MAPE</t>
  </si>
  <si>
    <t>MSE</t>
  </si>
  <si>
    <t>Period</t>
  </si>
  <si>
    <t>Season1</t>
  </si>
  <si>
    <t>Season2</t>
  </si>
  <si>
    <t>Season3</t>
  </si>
  <si>
    <t>Season4</t>
  </si>
  <si>
    <t>Season5</t>
  </si>
  <si>
    <t>Season6</t>
  </si>
  <si>
    <t>Season7</t>
  </si>
  <si>
    <t>Season8</t>
  </si>
  <si>
    <t>Value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</si>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</sst>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ADLaM Display"/>
    </font>
    <font>
      <b/>
      <i/>
      <sz val="11"/>
      <color theme="0"/>
      <name val="Calibri"/>
      <family val="2"/>
      <scheme val="minor"/>
    </font>
    <font>
      <sz val="25"/>
      <color theme="1"/>
      <name val="ADLaM Display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5"/>
      <color theme="1"/>
      <name val="Abadi"/>
      <family val="2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13" fillId="34" borderId="0" xfId="0" applyFont="1" applyFill="1" applyAlignment="1">
      <alignment horizontal="center"/>
    </xf>
    <xf numFmtId="14" fontId="0" fillId="0" borderId="10" xfId="0" applyNumberFormat="1" applyBorder="1"/>
    <xf numFmtId="164" fontId="0" fillId="0" borderId="10" xfId="0" applyNumberFormat="1" applyBorder="1"/>
    <xf numFmtId="0" fontId="0" fillId="0" borderId="10" xfId="0" applyBorder="1"/>
    <xf numFmtId="14" fontId="18" fillId="0" borderId="10" xfId="0" applyNumberFormat="1" applyFont="1" applyBorder="1"/>
    <xf numFmtId="164" fontId="18" fillId="0" borderId="10" xfId="0" applyNumberFormat="1" applyFont="1" applyBorder="1"/>
    <xf numFmtId="0" fontId="13" fillId="35" borderId="0" xfId="0" applyFont="1" applyFill="1" applyAlignment="1">
      <alignment horizontal="center"/>
    </xf>
    <xf numFmtId="2" fontId="0" fillId="0" borderId="10" xfId="0" applyNumberFormat="1" applyBorder="1"/>
    <xf numFmtId="2" fontId="19" fillId="0" borderId="10" xfId="0" applyNumberFormat="1" applyFont="1" applyBorder="1"/>
    <xf numFmtId="2" fontId="16" fillId="33" borderId="10" xfId="0" applyNumberFormat="1" applyFont="1" applyFill="1" applyBorder="1" applyAlignment="1">
      <alignment horizontal="left"/>
    </xf>
    <xf numFmtId="2" fontId="20" fillId="0" borderId="10" xfId="0" applyNumberFormat="1" applyFont="1" applyBorder="1"/>
    <xf numFmtId="0" fontId="2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7" borderId="0" xfId="0" applyFont="1" applyFill="1" applyAlignment="1">
      <alignment horizontal="center"/>
    </xf>
    <xf numFmtId="0" fontId="16" fillId="38" borderId="0" xfId="0" applyFont="1" applyFill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0" borderId="10" xfId="0" applyFont="1" applyBorder="1"/>
    <xf numFmtId="0" fontId="20" fillId="0" borderId="10" xfId="0" applyFont="1" applyBorder="1" applyAlignment="1">
      <alignment horizontal="center"/>
    </xf>
    <xf numFmtId="0" fontId="22" fillId="39" borderId="0" xfId="0" applyFont="1" applyFill="1" applyAlignment="1">
      <alignment horizontal="center"/>
    </xf>
    <xf numFmtId="0" fontId="13" fillId="40" borderId="10" xfId="0" applyFont="1" applyFill="1" applyBorder="1"/>
    <xf numFmtId="0" fontId="23" fillId="0" borderId="0" xfId="0" applyFont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" fontId="0" fillId="0" borderId="13" xfId="0" applyNumberFormat="1" applyBorder="1"/>
    <xf numFmtId="2" fontId="20" fillId="0" borderId="0" xfId="0" applyNumberFormat="1" applyFont="1"/>
    <xf numFmtId="0" fontId="1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/>
    <xf numFmtId="0" fontId="22" fillId="0" borderId="0" xfId="0" applyFont="1" applyAlignment="1">
      <alignment horizontal="center"/>
    </xf>
    <xf numFmtId="0" fontId="24" fillId="36" borderId="10" xfId="0" applyFont="1" applyFill="1" applyBorder="1" applyAlignment="1">
      <alignment horizontal="center"/>
    </xf>
    <xf numFmtId="0" fontId="0" fillId="0" borderId="15" xfId="0" applyBorder="1"/>
    <xf numFmtId="0" fontId="16" fillId="33" borderId="10" xfId="0" applyFont="1" applyFill="1" applyBorder="1"/>
    <xf numFmtId="0" fontId="13" fillId="34" borderId="10" xfId="0" applyFont="1" applyFill="1" applyBorder="1" applyAlignment="1">
      <alignment horizontal="center"/>
    </xf>
    <xf numFmtId="0" fontId="13" fillId="41" borderId="10" xfId="0" applyFont="1" applyFill="1" applyBorder="1" applyAlignment="1">
      <alignment horizontal="center"/>
    </xf>
    <xf numFmtId="0" fontId="16" fillId="42" borderId="10" xfId="0" applyFont="1" applyFill="1" applyBorder="1" applyAlignment="1">
      <alignment horizontal="center"/>
    </xf>
    <xf numFmtId="2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 applyAlignment="1">
      <alignment horizontal="right"/>
    </xf>
    <xf numFmtId="164" fontId="18" fillId="0" borderId="10" xfId="0" applyNumberFormat="1" applyFont="1" applyBorder="1" applyAlignment="1">
      <alignment horizontal="right"/>
    </xf>
    <xf numFmtId="0" fontId="13" fillId="40" borderId="10" xfId="0" applyFont="1" applyFill="1" applyBorder="1" applyAlignment="1">
      <alignment horizontal="center"/>
    </xf>
    <xf numFmtId="0" fontId="22" fillId="0" borderId="10" xfId="0" applyFont="1" applyBorder="1"/>
    <xf numFmtId="2" fontId="27" fillId="0" borderId="13" xfId="0" applyNumberFormat="1" applyFont="1" applyBorder="1" applyAlignment="1">
      <alignment horizontal="center"/>
    </xf>
    <xf numFmtId="2" fontId="26" fillId="43" borderId="1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6" fillId="44" borderId="10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center" vertical="center"/>
    </xf>
    <xf numFmtId="0" fontId="29" fillId="40" borderId="10" xfId="0" applyFont="1" applyFill="1" applyBorder="1"/>
    <xf numFmtId="2" fontId="16" fillId="0" borderId="10" xfId="0" applyNumberFormat="1" applyFont="1" applyBorder="1" applyAlignment="1">
      <alignment horizontal="center"/>
    </xf>
    <xf numFmtId="10" fontId="16" fillId="0" borderId="10" xfId="0" applyNumberFormat="1" applyFont="1" applyBorder="1" applyAlignment="1">
      <alignment horizontal="center"/>
    </xf>
    <xf numFmtId="0" fontId="13" fillId="45" borderId="10" xfId="0" applyFont="1" applyFill="1" applyBorder="1" applyAlignment="1">
      <alignment horizontal="center"/>
    </xf>
    <xf numFmtId="0" fontId="31" fillId="0" borderId="10" xfId="0" applyFont="1" applyBorder="1"/>
    <xf numFmtId="164" fontId="0" fillId="0" borderId="10" xfId="0" applyNumberFormat="1" applyBorder="1" applyAlignment="1">
      <alignment horizontal="center"/>
    </xf>
    <xf numFmtId="0" fontId="13" fillId="45" borderId="13" xfId="0" applyFont="1" applyFill="1" applyBorder="1" applyAlignment="1">
      <alignment horizontal="center"/>
    </xf>
    <xf numFmtId="2" fontId="26" fillId="43" borderId="10" xfId="0" applyNumberFormat="1" applyFont="1" applyFill="1" applyBorder="1" applyAlignment="1">
      <alignment horizontal="left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0" fillId="0" borderId="24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20" fillId="0" borderId="24" xfId="0" applyFont="1" applyBorder="1" applyAlignment="1">
      <alignment horizontal="centerContinuous"/>
    </xf>
    <xf numFmtId="0" fontId="20" fillId="0" borderId="27" xfId="0" applyFont="1" applyBorder="1" applyAlignment="1">
      <alignment horizontal="centerContinuous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0" fillId="0" borderId="17" xfId="0" applyFont="1" applyBorder="1"/>
    <xf numFmtId="164" fontId="0" fillId="0" borderId="13" xfId="0" applyNumberFormat="1" applyBorder="1"/>
    <xf numFmtId="2" fontId="16" fillId="0" borderId="10" xfId="0" applyNumberFormat="1" applyFont="1" applyBorder="1"/>
    <xf numFmtId="10" fontId="16" fillId="0" borderId="10" xfId="0" applyNumberFormat="1" applyFont="1" applyBorder="1"/>
    <xf numFmtId="0" fontId="22" fillId="0" borderId="13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8" fillId="0" borderId="17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9DF1B"/>
      <color rgb="FFCEDB29"/>
      <color rgb="FFDDE71D"/>
      <color rgb="FFE2DD00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Actual values vs Forecast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EDA_1!$C$1</c:f>
              <c:strCache>
                <c:ptCount val="1"/>
                <c:pt idx="0">
                  <c:v>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EDA_1!$B$2:$B$68</c:f>
              <c:numCache>
                <c:formatCode>mmm\ yyyy</c:formatCode>
                <c:ptCount val="67"/>
                <c:pt idx="0">
                  <c:v>42767</c:v>
                </c:pt>
                <c:pt idx="1">
                  <c:v>42795</c:v>
                </c:pt>
                <c:pt idx="2">
                  <c:v>42826</c:v>
                </c:pt>
                <c:pt idx="3">
                  <c:v>42856</c:v>
                </c:pt>
                <c:pt idx="4">
                  <c:v>42887</c:v>
                </c:pt>
                <c:pt idx="5">
                  <c:v>42917</c:v>
                </c:pt>
                <c:pt idx="6">
                  <c:v>42948</c:v>
                </c:pt>
                <c:pt idx="7">
                  <c:v>42979</c:v>
                </c:pt>
                <c:pt idx="8">
                  <c:v>43009</c:v>
                </c:pt>
                <c:pt idx="9">
                  <c:v>43040</c:v>
                </c:pt>
                <c:pt idx="10">
                  <c:v>43070</c:v>
                </c:pt>
                <c:pt idx="11">
                  <c:v>43101</c:v>
                </c:pt>
                <c:pt idx="12">
                  <c:v>43132</c:v>
                </c:pt>
                <c:pt idx="13">
                  <c:v>43160</c:v>
                </c:pt>
                <c:pt idx="14">
                  <c:v>43191</c:v>
                </c:pt>
                <c:pt idx="15">
                  <c:v>43221</c:v>
                </c:pt>
                <c:pt idx="16">
                  <c:v>43252</c:v>
                </c:pt>
                <c:pt idx="17">
                  <c:v>43282</c:v>
                </c:pt>
                <c:pt idx="18">
                  <c:v>43313</c:v>
                </c:pt>
                <c:pt idx="19">
                  <c:v>43344</c:v>
                </c:pt>
                <c:pt idx="20">
                  <c:v>43374</c:v>
                </c:pt>
                <c:pt idx="21">
                  <c:v>43405</c:v>
                </c:pt>
                <c:pt idx="22">
                  <c:v>43435</c:v>
                </c:pt>
                <c:pt idx="23">
                  <c:v>43466</c:v>
                </c:pt>
                <c:pt idx="24">
                  <c:v>43497</c:v>
                </c:pt>
                <c:pt idx="25">
                  <c:v>43525</c:v>
                </c:pt>
                <c:pt idx="26">
                  <c:v>43556</c:v>
                </c:pt>
                <c:pt idx="27">
                  <c:v>43586</c:v>
                </c:pt>
                <c:pt idx="28">
                  <c:v>43617</c:v>
                </c:pt>
                <c:pt idx="29">
                  <c:v>43647</c:v>
                </c:pt>
                <c:pt idx="30">
                  <c:v>43678</c:v>
                </c:pt>
                <c:pt idx="31">
                  <c:v>43709</c:v>
                </c:pt>
                <c:pt idx="32">
                  <c:v>43739</c:v>
                </c:pt>
                <c:pt idx="33">
                  <c:v>43770</c:v>
                </c:pt>
                <c:pt idx="34">
                  <c:v>43800</c:v>
                </c:pt>
                <c:pt idx="35">
                  <c:v>43831</c:v>
                </c:pt>
                <c:pt idx="36">
                  <c:v>43862</c:v>
                </c:pt>
                <c:pt idx="37">
                  <c:v>43891</c:v>
                </c:pt>
                <c:pt idx="38">
                  <c:v>43922</c:v>
                </c:pt>
                <c:pt idx="39">
                  <c:v>43952</c:v>
                </c:pt>
                <c:pt idx="40">
                  <c:v>43983</c:v>
                </c:pt>
                <c:pt idx="41">
                  <c:v>44013</c:v>
                </c:pt>
                <c:pt idx="42">
                  <c:v>44044</c:v>
                </c:pt>
                <c:pt idx="43">
                  <c:v>44075</c:v>
                </c:pt>
                <c:pt idx="44">
                  <c:v>44105</c:v>
                </c:pt>
                <c:pt idx="45">
                  <c:v>44136</c:v>
                </c:pt>
                <c:pt idx="46">
                  <c:v>44166</c:v>
                </c:pt>
                <c:pt idx="47">
                  <c:v>44197</c:v>
                </c:pt>
                <c:pt idx="48">
                  <c:v>44228</c:v>
                </c:pt>
                <c:pt idx="49">
                  <c:v>44256</c:v>
                </c:pt>
                <c:pt idx="50">
                  <c:v>44287</c:v>
                </c:pt>
                <c:pt idx="51">
                  <c:v>44317</c:v>
                </c:pt>
                <c:pt idx="52">
                  <c:v>44348</c:v>
                </c:pt>
                <c:pt idx="53">
                  <c:v>44378</c:v>
                </c:pt>
                <c:pt idx="54">
                  <c:v>44409</c:v>
                </c:pt>
                <c:pt idx="55">
                  <c:v>44440</c:v>
                </c:pt>
                <c:pt idx="56">
                  <c:v>44470</c:v>
                </c:pt>
                <c:pt idx="57">
                  <c:v>44501</c:v>
                </c:pt>
                <c:pt idx="58">
                  <c:v>44531</c:v>
                </c:pt>
                <c:pt idx="59">
                  <c:v>44562</c:v>
                </c:pt>
                <c:pt idx="60">
                  <c:v>44593</c:v>
                </c:pt>
                <c:pt idx="61">
                  <c:v>44621</c:v>
                </c:pt>
                <c:pt idx="62">
                  <c:v>44652</c:v>
                </c:pt>
                <c:pt idx="63">
                  <c:v>44682</c:v>
                </c:pt>
                <c:pt idx="64">
                  <c:v>44713</c:v>
                </c:pt>
                <c:pt idx="65">
                  <c:v>44743</c:v>
                </c:pt>
                <c:pt idx="66">
                  <c:v>44774</c:v>
                </c:pt>
              </c:numCache>
            </c:numRef>
          </c:cat>
          <c:val>
            <c:numRef>
              <c:f>EDA_1!$C$2:$C$68</c:f>
              <c:numCache>
                <c:formatCode>0.00</c:formatCode>
                <c:ptCount val="67"/>
                <c:pt idx="0">
                  <c:v>11.8631415824937</c:v>
                </c:pt>
                <c:pt idx="1">
                  <c:v>34.877418004711799</c:v>
                </c:pt>
                <c:pt idx="2">
                  <c:v>11.347438160619101</c:v>
                </c:pt>
                <c:pt idx="3">
                  <c:v>1.8778358910189701</c:v>
                </c:pt>
                <c:pt idx="4">
                  <c:v>17.1619034709278</c:v>
                </c:pt>
                <c:pt idx="5">
                  <c:v>4.3784601704247601</c:v>
                </c:pt>
                <c:pt idx="6">
                  <c:v>2.0394423244387299</c:v>
                </c:pt>
                <c:pt idx="7">
                  <c:v>24.370678771101399</c:v>
                </c:pt>
                <c:pt idx="8">
                  <c:v>21.754896143741099</c:v>
                </c:pt>
                <c:pt idx="9">
                  <c:v>27.851528311761101</c:v>
                </c:pt>
                <c:pt idx="10">
                  <c:v>35.7053587286496</c:v>
                </c:pt>
                <c:pt idx="11">
                  <c:v>9.2184540565961193</c:v>
                </c:pt>
                <c:pt idx="12">
                  <c:v>5.44776349631187</c:v>
                </c:pt>
                <c:pt idx="13">
                  <c:v>11.3805991254864</c:v>
                </c:pt>
                <c:pt idx="14">
                  <c:v>13.7182470884238</c:v>
                </c:pt>
                <c:pt idx="15">
                  <c:v>18.742859036978398</c:v>
                </c:pt>
                <c:pt idx="16">
                  <c:v>49.695370991300202</c:v>
                </c:pt>
                <c:pt idx="17">
                  <c:v>34.759490026340401</c:v>
                </c:pt>
                <c:pt idx="18">
                  <c:v>23.403310625297124</c:v>
                </c:pt>
                <c:pt idx="19">
                  <c:v>31.916977201573602</c:v>
                </c:pt>
                <c:pt idx="20">
                  <c:v>5.6988309040371199</c:v>
                </c:pt>
                <c:pt idx="21">
                  <c:v>9.1777363002885792</c:v>
                </c:pt>
                <c:pt idx="22">
                  <c:v>42.759450551986497</c:v>
                </c:pt>
                <c:pt idx="23">
                  <c:v>31.1268020520174</c:v>
                </c:pt>
                <c:pt idx="24">
                  <c:v>31.2137946445079</c:v>
                </c:pt>
                <c:pt idx="25">
                  <c:v>47.863047326427498</c:v>
                </c:pt>
                <c:pt idx="26">
                  <c:v>35.309613476889098</c:v>
                </c:pt>
                <c:pt idx="27">
                  <c:v>22.0343096981873</c:v>
                </c:pt>
                <c:pt idx="28">
                  <c:v>35.581634444361399</c:v>
                </c:pt>
                <c:pt idx="29">
                  <c:v>23.646843338947999</c:v>
                </c:pt>
                <c:pt idx="30">
                  <c:v>43.130175275720717</c:v>
                </c:pt>
                <c:pt idx="31">
                  <c:v>52.917843014701802</c:v>
                </c:pt>
                <c:pt idx="32">
                  <c:v>50.971803155743601</c:v>
                </c:pt>
                <c:pt idx="33">
                  <c:v>50.7180670252231</c:v>
                </c:pt>
                <c:pt idx="34">
                  <c:v>38.560022561737803</c:v>
                </c:pt>
                <c:pt idx="35">
                  <c:v>15.3567677326413</c:v>
                </c:pt>
                <c:pt idx="36">
                  <c:v>37.434664660897525</c:v>
                </c:pt>
                <c:pt idx="37">
                  <c:v>22.173260423540199</c:v>
                </c:pt>
                <c:pt idx="38">
                  <c:v>25.982895785120899</c:v>
                </c:pt>
                <c:pt idx="39">
                  <c:v>40.369829337421599</c:v>
                </c:pt>
                <c:pt idx="40">
                  <c:v>53.366915936828903</c:v>
                </c:pt>
                <c:pt idx="41">
                  <c:v>29.818907091494498</c:v>
                </c:pt>
                <c:pt idx="42">
                  <c:v>25.516140748766801</c:v>
                </c:pt>
                <c:pt idx="43">
                  <c:v>18.3030490891074</c:v>
                </c:pt>
                <c:pt idx="44">
                  <c:v>25.093099193520398</c:v>
                </c:pt>
                <c:pt idx="45">
                  <c:v>41.4882121611057</c:v>
                </c:pt>
                <c:pt idx="46">
                  <c:v>31.291321860056499</c:v>
                </c:pt>
                <c:pt idx="47">
                  <c:v>71.334396374263804</c:v>
                </c:pt>
                <c:pt idx="48">
                  <c:v>63.618595352821401</c:v>
                </c:pt>
                <c:pt idx="49">
                  <c:v>62.523717668953097</c:v>
                </c:pt>
                <c:pt idx="50">
                  <c:v>44.522390422679699</c:v>
                </c:pt>
                <c:pt idx="51">
                  <c:v>39.635941554249399</c:v>
                </c:pt>
                <c:pt idx="52">
                  <c:v>47.085377196513598</c:v>
                </c:pt>
                <c:pt idx="53">
                  <c:v>61.929268668124699</c:v>
                </c:pt>
                <c:pt idx="54">
                  <c:v>68.152985300072899</c:v>
                </c:pt>
                <c:pt idx="55">
                  <c:v>78.789304961318393</c:v>
                </c:pt>
                <c:pt idx="56">
                  <c:v>71.669496786637296</c:v>
                </c:pt>
                <c:pt idx="57">
                  <c:v>71.5460172213389</c:v>
                </c:pt>
                <c:pt idx="58">
                  <c:v>55.355203681535599</c:v>
                </c:pt>
                <c:pt idx="59">
                  <c:v>49.9496854746127</c:v>
                </c:pt>
                <c:pt idx="60">
                  <c:v>62.333064135057398</c:v>
                </c:pt>
                <c:pt idx="61">
                  <c:v>70.393936947440494</c:v>
                </c:pt>
                <c:pt idx="62">
                  <c:v>90.713243903073902</c:v>
                </c:pt>
                <c:pt idx="63">
                  <c:v>76.934652301156902</c:v>
                </c:pt>
                <c:pt idx="64">
                  <c:v>85.139480701704798</c:v>
                </c:pt>
                <c:pt idx="65">
                  <c:v>73.220155290990604</c:v>
                </c:pt>
                <c:pt idx="66">
                  <c:v>67.568876915669804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8-4B57-B1BA-AE3DDE69D2AC}"/>
            </c:ext>
          </c:extLst>
        </c:ser>
        <c:ser>
          <c:idx val="1"/>
          <c:order val="1"/>
          <c:tx>
            <c:strRef>
              <c:f>EDA_1!$E$1</c:f>
              <c:strCache>
                <c:ptCount val="1"/>
                <c:pt idx="0">
                  <c:v>Forecast2 - Seasonality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EDA_1!$B$2:$B$68</c:f>
              <c:numCache>
                <c:formatCode>mmm\ yyyy</c:formatCode>
                <c:ptCount val="67"/>
                <c:pt idx="0">
                  <c:v>42767</c:v>
                </c:pt>
                <c:pt idx="1">
                  <c:v>42795</c:v>
                </c:pt>
                <c:pt idx="2">
                  <c:v>42826</c:v>
                </c:pt>
                <c:pt idx="3">
                  <c:v>42856</c:v>
                </c:pt>
                <c:pt idx="4">
                  <c:v>42887</c:v>
                </c:pt>
                <c:pt idx="5">
                  <c:v>42917</c:v>
                </c:pt>
                <c:pt idx="6">
                  <c:v>42948</c:v>
                </c:pt>
                <c:pt idx="7">
                  <c:v>42979</c:v>
                </c:pt>
                <c:pt idx="8">
                  <c:v>43009</c:v>
                </c:pt>
                <c:pt idx="9">
                  <c:v>43040</c:v>
                </c:pt>
                <c:pt idx="10">
                  <c:v>43070</c:v>
                </c:pt>
                <c:pt idx="11">
                  <c:v>43101</c:v>
                </c:pt>
                <c:pt idx="12">
                  <c:v>43132</c:v>
                </c:pt>
                <c:pt idx="13">
                  <c:v>43160</c:v>
                </c:pt>
                <c:pt idx="14">
                  <c:v>43191</c:v>
                </c:pt>
                <c:pt idx="15">
                  <c:v>43221</c:v>
                </c:pt>
                <c:pt idx="16">
                  <c:v>43252</c:v>
                </c:pt>
                <c:pt idx="17">
                  <c:v>43282</c:v>
                </c:pt>
                <c:pt idx="18">
                  <c:v>43313</c:v>
                </c:pt>
                <c:pt idx="19">
                  <c:v>43344</c:v>
                </c:pt>
                <c:pt idx="20">
                  <c:v>43374</c:v>
                </c:pt>
                <c:pt idx="21">
                  <c:v>43405</c:v>
                </c:pt>
                <c:pt idx="22">
                  <c:v>43435</c:v>
                </c:pt>
                <c:pt idx="23">
                  <c:v>43466</c:v>
                </c:pt>
                <c:pt idx="24">
                  <c:v>43497</c:v>
                </c:pt>
                <c:pt idx="25">
                  <c:v>43525</c:v>
                </c:pt>
                <c:pt idx="26">
                  <c:v>43556</c:v>
                </c:pt>
                <c:pt idx="27">
                  <c:v>43586</c:v>
                </c:pt>
                <c:pt idx="28">
                  <c:v>43617</c:v>
                </c:pt>
                <c:pt idx="29">
                  <c:v>43647</c:v>
                </c:pt>
                <c:pt idx="30">
                  <c:v>43678</c:v>
                </c:pt>
                <c:pt idx="31">
                  <c:v>43709</c:v>
                </c:pt>
                <c:pt idx="32">
                  <c:v>43739</c:v>
                </c:pt>
                <c:pt idx="33">
                  <c:v>43770</c:v>
                </c:pt>
                <c:pt idx="34">
                  <c:v>43800</c:v>
                </c:pt>
                <c:pt idx="35">
                  <c:v>43831</c:v>
                </c:pt>
                <c:pt idx="36">
                  <c:v>43862</c:v>
                </c:pt>
                <c:pt idx="37">
                  <c:v>43891</c:v>
                </c:pt>
                <c:pt idx="38">
                  <c:v>43922</c:v>
                </c:pt>
                <c:pt idx="39">
                  <c:v>43952</c:v>
                </c:pt>
                <c:pt idx="40">
                  <c:v>43983</c:v>
                </c:pt>
                <c:pt idx="41">
                  <c:v>44013</c:v>
                </c:pt>
                <c:pt idx="42">
                  <c:v>44044</c:v>
                </c:pt>
                <c:pt idx="43">
                  <c:v>44075</c:v>
                </c:pt>
                <c:pt idx="44">
                  <c:v>44105</c:v>
                </c:pt>
                <c:pt idx="45">
                  <c:v>44136</c:v>
                </c:pt>
                <c:pt idx="46">
                  <c:v>44166</c:v>
                </c:pt>
                <c:pt idx="47">
                  <c:v>44197</c:v>
                </c:pt>
                <c:pt idx="48">
                  <c:v>44228</c:v>
                </c:pt>
                <c:pt idx="49">
                  <c:v>44256</c:v>
                </c:pt>
                <c:pt idx="50">
                  <c:v>44287</c:v>
                </c:pt>
                <c:pt idx="51">
                  <c:v>44317</c:v>
                </c:pt>
                <c:pt idx="52">
                  <c:v>44348</c:v>
                </c:pt>
                <c:pt idx="53">
                  <c:v>44378</c:v>
                </c:pt>
                <c:pt idx="54">
                  <c:v>44409</c:v>
                </c:pt>
                <c:pt idx="55">
                  <c:v>44440</c:v>
                </c:pt>
                <c:pt idx="56">
                  <c:v>44470</c:v>
                </c:pt>
                <c:pt idx="57">
                  <c:v>44501</c:v>
                </c:pt>
                <c:pt idx="58">
                  <c:v>44531</c:v>
                </c:pt>
                <c:pt idx="59">
                  <c:v>44562</c:v>
                </c:pt>
                <c:pt idx="60">
                  <c:v>44593</c:v>
                </c:pt>
                <c:pt idx="61">
                  <c:v>44621</c:v>
                </c:pt>
                <c:pt idx="62">
                  <c:v>44652</c:v>
                </c:pt>
                <c:pt idx="63">
                  <c:v>44682</c:v>
                </c:pt>
                <c:pt idx="64">
                  <c:v>44713</c:v>
                </c:pt>
                <c:pt idx="65">
                  <c:v>44743</c:v>
                </c:pt>
                <c:pt idx="66">
                  <c:v>44774</c:v>
                </c:pt>
              </c:numCache>
            </c:numRef>
          </c:cat>
          <c:val>
            <c:numRef>
              <c:f>EDA_1!$E$2:$E$68</c:f>
              <c:numCache>
                <c:formatCode>0.00</c:formatCode>
                <c:ptCount val="67"/>
                <c:pt idx="0">
                  <c:v>21.014017936243111</c:v>
                </c:pt>
                <c:pt idx="1">
                  <c:v>16.669042008039227</c:v>
                </c:pt>
                <c:pt idx="2">
                  <c:v>8.1872575073331593</c:v>
                </c:pt>
                <c:pt idx="3">
                  <c:v>1.0527472036999672</c:v>
                </c:pt>
                <c:pt idx="4">
                  <c:v>7.002558424969596</c:v>
                </c:pt>
                <c:pt idx="5">
                  <c:v>12.724766697631059</c:v>
                </c:pt>
                <c:pt idx="6">
                  <c:v>20.30609559877476</c:v>
                </c:pt>
                <c:pt idx="7">
                  <c:v>26.184009978000542</c:v>
                </c:pt>
                <c:pt idx="8">
                  <c:v>28.622044495225094</c:v>
                </c:pt>
                <c:pt idx="9">
                  <c:v>24.27706856702121</c:v>
                </c:pt>
                <c:pt idx="10">
                  <c:v>15.795284066315142</c:v>
                </c:pt>
                <c:pt idx="11">
                  <c:v>8.6607737626819503</c:v>
                </c:pt>
                <c:pt idx="12">
                  <c:v>14.610584983951579</c:v>
                </c:pt>
                <c:pt idx="13">
                  <c:v>20.332793256613041</c:v>
                </c:pt>
                <c:pt idx="14">
                  <c:v>27.914122157756751</c:v>
                </c:pt>
                <c:pt idx="15">
                  <c:v>33.792036536982522</c:v>
                </c:pt>
                <c:pt idx="16">
                  <c:v>36.230071054207073</c:v>
                </c:pt>
                <c:pt idx="17">
                  <c:v>31.885095126003193</c:v>
                </c:pt>
                <c:pt idx="18">
                  <c:v>23.403310625297124</c:v>
                </c:pt>
                <c:pt idx="19">
                  <c:v>16.268800321663932</c:v>
                </c:pt>
                <c:pt idx="20">
                  <c:v>22.218611542933562</c:v>
                </c:pt>
                <c:pt idx="21">
                  <c:v>27.940819815595024</c:v>
                </c:pt>
                <c:pt idx="22">
                  <c:v>35.522148716738727</c:v>
                </c:pt>
                <c:pt idx="23">
                  <c:v>41.400063095964512</c:v>
                </c:pt>
                <c:pt idx="24">
                  <c:v>43.838097613189063</c:v>
                </c:pt>
                <c:pt idx="25">
                  <c:v>39.493121684985177</c:v>
                </c:pt>
                <c:pt idx="26">
                  <c:v>31.011337184279107</c:v>
                </c:pt>
                <c:pt idx="27">
                  <c:v>23.876826880645915</c:v>
                </c:pt>
                <c:pt idx="28">
                  <c:v>29.826638101915545</c:v>
                </c:pt>
                <c:pt idx="29">
                  <c:v>35.54884637457701</c:v>
                </c:pt>
                <c:pt idx="30">
                  <c:v>43.130175275720717</c:v>
                </c:pt>
                <c:pt idx="31">
                  <c:v>49.008089654946488</c:v>
                </c:pt>
                <c:pt idx="32">
                  <c:v>51.446124172171039</c:v>
                </c:pt>
                <c:pt idx="33">
                  <c:v>47.10114824396716</c:v>
                </c:pt>
                <c:pt idx="34">
                  <c:v>38.61936374326109</c:v>
                </c:pt>
                <c:pt idx="35">
                  <c:v>31.484853439627898</c:v>
                </c:pt>
                <c:pt idx="36">
                  <c:v>37.434664660897525</c:v>
                </c:pt>
                <c:pt idx="37">
                  <c:v>43.156872933559001</c:v>
                </c:pt>
                <c:pt idx="38">
                  <c:v>50.738201834702693</c:v>
                </c:pt>
                <c:pt idx="39">
                  <c:v>56.616116213928478</c:v>
                </c:pt>
                <c:pt idx="40">
                  <c:v>59.05415073115303</c:v>
                </c:pt>
                <c:pt idx="41">
                  <c:v>54.709174802949143</c:v>
                </c:pt>
                <c:pt idx="42">
                  <c:v>46.227390302243073</c:v>
                </c:pt>
                <c:pt idx="43">
                  <c:v>39.092879998609881</c:v>
                </c:pt>
                <c:pt idx="44">
                  <c:v>45.042691219879515</c:v>
                </c:pt>
                <c:pt idx="45">
                  <c:v>50.764899492540977</c:v>
                </c:pt>
                <c:pt idx="46">
                  <c:v>58.346228393684683</c:v>
                </c:pt>
                <c:pt idx="47">
                  <c:v>64.224142772910454</c:v>
                </c:pt>
                <c:pt idx="48">
                  <c:v>66.662177290135006</c:v>
                </c:pt>
                <c:pt idx="49">
                  <c:v>62.317201361931126</c:v>
                </c:pt>
                <c:pt idx="50">
                  <c:v>53.835416861225056</c:v>
                </c:pt>
                <c:pt idx="51">
                  <c:v>46.700906557591864</c:v>
                </c:pt>
                <c:pt idx="52">
                  <c:v>52.650717778861491</c:v>
                </c:pt>
                <c:pt idx="53">
                  <c:v>58.372926051522967</c:v>
                </c:pt>
                <c:pt idx="54">
                  <c:v>65.954254952666659</c:v>
                </c:pt>
                <c:pt idx="55">
                  <c:v>71.832169331892445</c:v>
                </c:pt>
                <c:pt idx="56">
                  <c:v>74.270203849116982</c:v>
                </c:pt>
                <c:pt idx="57">
                  <c:v>69.925227920913102</c:v>
                </c:pt>
                <c:pt idx="58">
                  <c:v>61.443443420207046</c:v>
                </c:pt>
                <c:pt idx="59">
                  <c:v>54.308933116573847</c:v>
                </c:pt>
                <c:pt idx="60">
                  <c:v>60.258744337843481</c:v>
                </c:pt>
                <c:pt idx="61">
                  <c:v>65.980952610504943</c:v>
                </c:pt>
                <c:pt idx="62">
                  <c:v>73.562281511648649</c:v>
                </c:pt>
                <c:pt idx="63">
                  <c:v>79.440195890874421</c:v>
                </c:pt>
                <c:pt idx="64">
                  <c:v>81.878230408098972</c:v>
                </c:pt>
                <c:pt idx="65">
                  <c:v>77.533254479895078</c:v>
                </c:pt>
                <c:pt idx="66">
                  <c:v>69.051469979189022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B8-4B57-B1BA-AE3DDE69D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99"/>
          <c:upBars>
            <c:spPr>
              <a:solidFill>
                <a:schemeClr val="lt1"/>
              </a:solidFill>
              <a:ln w="9525">
                <a:solidFill>
                  <a:schemeClr val="lt1">
                    <a:lumMod val="95000"/>
                    <a:alpha val="54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lt1">
                    <a:lumMod val="95000"/>
                    <a:alpha val="54000"/>
                  </a:schemeClr>
                </a:solidFill>
              </a:ln>
              <a:effectLst/>
            </c:spPr>
          </c:downBars>
        </c:upDownBars>
        <c:smooth val="0"/>
        <c:axId val="41965600"/>
        <c:axId val="41978560"/>
      </c:lineChart>
      <c:dateAx>
        <c:axId val="41965600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8560"/>
        <c:crosses val="autoZero"/>
        <c:auto val="1"/>
        <c:lblOffset val="100"/>
        <c:baseTimeUnit val="months"/>
      </c:dateAx>
      <c:valAx>
        <c:axId val="4197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i="1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accent6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Actual sales v/s Forecast1 v/s Forecast2</a:t>
            </a:r>
          </a:p>
        </c:rich>
      </c:tx>
      <c:layout>
        <c:manualLayout>
          <c:xMode val="edge"/>
          <c:yMode val="edge"/>
          <c:x val="0.22082056240889095"/>
          <c:y val="2.8271765124917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EDA_1!$C$1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EDA_1!$B$2:$B$68</c:f>
              <c:numCache>
                <c:formatCode>mmm\ yyyy</c:formatCode>
                <c:ptCount val="67"/>
                <c:pt idx="0">
                  <c:v>42767</c:v>
                </c:pt>
                <c:pt idx="1">
                  <c:v>42795</c:v>
                </c:pt>
                <c:pt idx="2">
                  <c:v>42826</c:v>
                </c:pt>
                <c:pt idx="3">
                  <c:v>42856</c:v>
                </c:pt>
                <c:pt idx="4">
                  <c:v>42887</c:v>
                </c:pt>
                <c:pt idx="5">
                  <c:v>42917</c:v>
                </c:pt>
                <c:pt idx="6">
                  <c:v>42948</c:v>
                </c:pt>
                <c:pt idx="7">
                  <c:v>42979</c:v>
                </c:pt>
                <c:pt idx="8">
                  <c:v>43009</c:v>
                </c:pt>
                <c:pt idx="9">
                  <c:v>43040</c:v>
                </c:pt>
                <c:pt idx="10">
                  <c:v>43070</c:v>
                </c:pt>
                <c:pt idx="11">
                  <c:v>43101</c:v>
                </c:pt>
                <c:pt idx="12">
                  <c:v>43132</c:v>
                </c:pt>
                <c:pt idx="13">
                  <c:v>43160</c:v>
                </c:pt>
                <c:pt idx="14">
                  <c:v>43191</c:v>
                </c:pt>
                <c:pt idx="15">
                  <c:v>43221</c:v>
                </c:pt>
                <c:pt idx="16">
                  <c:v>43252</c:v>
                </c:pt>
                <c:pt idx="17">
                  <c:v>43282</c:v>
                </c:pt>
                <c:pt idx="18">
                  <c:v>43313</c:v>
                </c:pt>
                <c:pt idx="19">
                  <c:v>43344</c:v>
                </c:pt>
                <c:pt idx="20">
                  <c:v>43374</c:v>
                </c:pt>
                <c:pt idx="21">
                  <c:v>43405</c:v>
                </c:pt>
                <c:pt idx="22">
                  <c:v>43435</c:v>
                </c:pt>
                <c:pt idx="23">
                  <c:v>43466</c:v>
                </c:pt>
                <c:pt idx="24">
                  <c:v>43497</c:v>
                </c:pt>
                <c:pt idx="25">
                  <c:v>43525</c:v>
                </c:pt>
                <c:pt idx="26">
                  <c:v>43556</c:v>
                </c:pt>
                <c:pt idx="27">
                  <c:v>43586</c:v>
                </c:pt>
                <c:pt idx="28">
                  <c:v>43617</c:v>
                </c:pt>
                <c:pt idx="29">
                  <c:v>43647</c:v>
                </c:pt>
                <c:pt idx="30">
                  <c:v>43678</c:v>
                </c:pt>
                <c:pt idx="31">
                  <c:v>43709</c:v>
                </c:pt>
                <c:pt idx="32">
                  <c:v>43739</c:v>
                </c:pt>
                <c:pt idx="33">
                  <c:v>43770</c:v>
                </c:pt>
                <c:pt idx="34">
                  <c:v>43800</c:v>
                </c:pt>
                <c:pt idx="35">
                  <c:v>43831</c:v>
                </c:pt>
                <c:pt idx="36">
                  <c:v>43862</c:v>
                </c:pt>
                <c:pt idx="37">
                  <c:v>43891</c:v>
                </c:pt>
                <c:pt idx="38">
                  <c:v>43922</c:v>
                </c:pt>
                <c:pt idx="39">
                  <c:v>43952</c:v>
                </c:pt>
                <c:pt idx="40">
                  <c:v>43983</c:v>
                </c:pt>
                <c:pt idx="41">
                  <c:v>44013</c:v>
                </c:pt>
                <c:pt idx="42">
                  <c:v>44044</c:v>
                </c:pt>
                <c:pt idx="43">
                  <c:v>44075</c:v>
                </c:pt>
                <c:pt idx="44">
                  <c:v>44105</c:v>
                </c:pt>
                <c:pt idx="45">
                  <c:v>44136</c:v>
                </c:pt>
                <c:pt idx="46">
                  <c:v>44166</c:v>
                </c:pt>
                <c:pt idx="47">
                  <c:v>44197</c:v>
                </c:pt>
                <c:pt idx="48">
                  <c:v>44228</c:v>
                </c:pt>
                <c:pt idx="49">
                  <c:v>44256</c:v>
                </c:pt>
                <c:pt idx="50">
                  <c:v>44287</c:v>
                </c:pt>
                <c:pt idx="51">
                  <c:v>44317</c:v>
                </c:pt>
                <c:pt idx="52">
                  <c:v>44348</c:v>
                </c:pt>
                <c:pt idx="53">
                  <c:v>44378</c:v>
                </c:pt>
                <c:pt idx="54">
                  <c:v>44409</c:v>
                </c:pt>
                <c:pt idx="55">
                  <c:v>44440</c:v>
                </c:pt>
                <c:pt idx="56">
                  <c:v>44470</c:v>
                </c:pt>
                <c:pt idx="57">
                  <c:v>44501</c:v>
                </c:pt>
                <c:pt idx="58">
                  <c:v>44531</c:v>
                </c:pt>
                <c:pt idx="59">
                  <c:v>44562</c:v>
                </c:pt>
                <c:pt idx="60">
                  <c:v>44593</c:v>
                </c:pt>
                <c:pt idx="61">
                  <c:v>44621</c:v>
                </c:pt>
                <c:pt idx="62">
                  <c:v>44652</c:v>
                </c:pt>
                <c:pt idx="63">
                  <c:v>44682</c:v>
                </c:pt>
                <c:pt idx="64">
                  <c:v>44713</c:v>
                </c:pt>
                <c:pt idx="65">
                  <c:v>44743</c:v>
                </c:pt>
                <c:pt idx="66">
                  <c:v>44774</c:v>
                </c:pt>
              </c:numCache>
            </c:numRef>
          </c:cat>
          <c:val>
            <c:numRef>
              <c:f>EDA_1!$C$2:$C$68</c:f>
              <c:numCache>
                <c:formatCode>0.00</c:formatCode>
                <c:ptCount val="67"/>
                <c:pt idx="0">
                  <c:v>11.8631415824937</c:v>
                </c:pt>
                <c:pt idx="1">
                  <c:v>34.877418004711799</c:v>
                </c:pt>
                <c:pt idx="2">
                  <c:v>11.347438160619101</c:v>
                </c:pt>
                <c:pt idx="3">
                  <c:v>1.8778358910189701</c:v>
                </c:pt>
                <c:pt idx="4">
                  <c:v>17.1619034709278</c:v>
                </c:pt>
                <c:pt idx="5">
                  <c:v>4.3784601704247601</c:v>
                </c:pt>
                <c:pt idx="6">
                  <c:v>2.0394423244387299</c:v>
                </c:pt>
                <c:pt idx="7">
                  <c:v>24.370678771101399</c:v>
                </c:pt>
                <c:pt idx="8">
                  <c:v>21.754896143741099</c:v>
                </c:pt>
                <c:pt idx="9">
                  <c:v>27.851528311761101</c:v>
                </c:pt>
                <c:pt idx="10">
                  <c:v>35.7053587286496</c:v>
                </c:pt>
                <c:pt idx="11">
                  <c:v>9.2184540565961193</c:v>
                </c:pt>
                <c:pt idx="12">
                  <c:v>5.44776349631187</c:v>
                </c:pt>
                <c:pt idx="13">
                  <c:v>11.3805991254864</c:v>
                </c:pt>
                <c:pt idx="14">
                  <c:v>13.7182470884238</c:v>
                </c:pt>
                <c:pt idx="15">
                  <c:v>18.742859036978398</c:v>
                </c:pt>
                <c:pt idx="16">
                  <c:v>49.695370991300202</c:v>
                </c:pt>
                <c:pt idx="17">
                  <c:v>34.759490026340401</c:v>
                </c:pt>
                <c:pt idx="18">
                  <c:v>23.403310625297124</c:v>
                </c:pt>
                <c:pt idx="19">
                  <c:v>31.916977201573602</c:v>
                </c:pt>
                <c:pt idx="20">
                  <c:v>5.6988309040371199</c:v>
                </c:pt>
                <c:pt idx="21">
                  <c:v>9.1777363002885792</c:v>
                </c:pt>
                <c:pt idx="22">
                  <c:v>42.759450551986497</c:v>
                </c:pt>
                <c:pt idx="23">
                  <c:v>31.1268020520174</c:v>
                </c:pt>
                <c:pt idx="24">
                  <c:v>31.2137946445079</c:v>
                </c:pt>
                <c:pt idx="25">
                  <c:v>47.863047326427498</c:v>
                </c:pt>
                <c:pt idx="26">
                  <c:v>35.309613476889098</c:v>
                </c:pt>
                <c:pt idx="27">
                  <c:v>22.0343096981873</c:v>
                </c:pt>
                <c:pt idx="28">
                  <c:v>35.581634444361399</c:v>
                </c:pt>
                <c:pt idx="29">
                  <c:v>23.646843338947999</c:v>
                </c:pt>
                <c:pt idx="30">
                  <c:v>43.130175275720717</c:v>
                </c:pt>
                <c:pt idx="31">
                  <c:v>52.917843014701802</c:v>
                </c:pt>
                <c:pt idx="32">
                  <c:v>50.971803155743601</c:v>
                </c:pt>
                <c:pt idx="33">
                  <c:v>50.7180670252231</c:v>
                </c:pt>
                <c:pt idx="34">
                  <c:v>38.560022561737803</c:v>
                </c:pt>
                <c:pt idx="35">
                  <c:v>15.3567677326413</c:v>
                </c:pt>
                <c:pt idx="36">
                  <c:v>37.434664660897525</c:v>
                </c:pt>
                <c:pt idx="37">
                  <c:v>22.173260423540199</c:v>
                </c:pt>
                <c:pt idx="38">
                  <c:v>25.982895785120899</c:v>
                </c:pt>
                <c:pt idx="39">
                  <c:v>40.369829337421599</c:v>
                </c:pt>
                <c:pt idx="40">
                  <c:v>53.366915936828903</c:v>
                </c:pt>
                <c:pt idx="41">
                  <c:v>29.818907091494498</c:v>
                </c:pt>
                <c:pt idx="42">
                  <c:v>25.516140748766801</c:v>
                </c:pt>
                <c:pt idx="43">
                  <c:v>18.3030490891074</c:v>
                </c:pt>
                <c:pt idx="44">
                  <c:v>25.093099193520398</c:v>
                </c:pt>
                <c:pt idx="45">
                  <c:v>41.4882121611057</c:v>
                </c:pt>
                <c:pt idx="46">
                  <c:v>31.291321860056499</c:v>
                </c:pt>
                <c:pt idx="47">
                  <c:v>71.334396374263804</c:v>
                </c:pt>
                <c:pt idx="48">
                  <c:v>63.618595352821401</c:v>
                </c:pt>
                <c:pt idx="49">
                  <c:v>62.523717668953097</c:v>
                </c:pt>
                <c:pt idx="50">
                  <c:v>44.522390422679699</c:v>
                </c:pt>
                <c:pt idx="51">
                  <c:v>39.635941554249399</c:v>
                </c:pt>
                <c:pt idx="52">
                  <c:v>47.085377196513598</c:v>
                </c:pt>
                <c:pt idx="53">
                  <c:v>61.929268668124699</c:v>
                </c:pt>
                <c:pt idx="54">
                  <c:v>68.152985300072899</c:v>
                </c:pt>
                <c:pt idx="55">
                  <c:v>78.789304961318393</c:v>
                </c:pt>
                <c:pt idx="56">
                  <c:v>71.669496786637296</c:v>
                </c:pt>
                <c:pt idx="57">
                  <c:v>71.5460172213389</c:v>
                </c:pt>
                <c:pt idx="58">
                  <c:v>55.355203681535599</c:v>
                </c:pt>
                <c:pt idx="59">
                  <c:v>49.9496854746127</c:v>
                </c:pt>
                <c:pt idx="60">
                  <c:v>62.333064135057398</c:v>
                </c:pt>
                <c:pt idx="61">
                  <c:v>70.393936947440494</c:v>
                </c:pt>
                <c:pt idx="62">
                  <c:v>90.713243903073902</c:v>
                </c:pt>
                <c:pt idx="63">
                  <c:v>76.934652301156902</c:v>
                </c:pt>
                <c:pt idx="64">
                  <c:v>85.139480701704798</c:v>
                </c:pt>
                <c:pt idx="65">
                  <c:v>73.220155290990604</c:v>
                </c:pt>
                <c:pt idx="66">
                  <c:v>67.568876915669804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6-4829-924B-3366E76002DD}"/>
            </c:ext>
          </c:extLst>
        </c:ser>
        <c:ser>
          <c:idx val="1"/>
          <c:order val="1"/>
          <c:tx>
            <c:strRef>
              <c:f>EDA_1!$D$1</c:f>
              <c:strCache>
                <c:ptCount val="1"/>
                <c:pt idx="0">
                  <c:v>Forecast1 - Linear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EDA_1!$B$2:$B$68</c:f>
              <c:numCache>
                <c:formatCode>mmm\ yyyy</c:formatCode>
                <c:ptCount val="67"/>
                <c:pt idx="0">
                  <c:v>42767</c:v>
                </c:pt>
                <c:pt idx="1">
                  <c:v>42795</c:v>
                </c:pt>
                <c:pt idx="2">
                  <c:v>42826</c:v>
                </c:pt>
                <c:pt idx="3">
                  <c:v>42856</c:v>
                </c:pt>
                <c:pt idx="4">
                  <c:v>42887</c:v>
                </c:pt>
                <c:pt idx="5">
                  <c:v>42917</c:v>
                </c:pt>
                <c:pt idx="6">
                  <c:v>42948</c:v>
                </c:pt>
                <c:pt idx="7">
                  <c:v>42979</c:v>
                </c:pt>
                <c:pt idx="8">
                  <c:v>43009</c:v>
                </c:pt>
                <c:pt idx="9">
                  <c:v>43040</c:v>
                </c:pt>
                <c:pt idx="10">
                  <c:v>43070</c:v>
                </c:pt>
                <c:pt idx="11">
                  <c:v>43101</c:v>
                </c:pt>
                <c:pt idx="12">
                  <c:v>43132</c:v>
                </c:pt>
                <c:pt idx="13">
                  <c:v>43160</c:v>
                </c:pt>
                <c:pt idx="14">
                  <c:v>43191</c:v>
                </c:pt>
                <c:pt idx="15">
                  <c:v>43221</c:v>
                </c:pt>
                <c:pt idx="16">
                  <c:v>43252</c:v>
                </c:pt>
                <c:pt idx="17">
                  <c:v>43282</c:v>
                </c:pt>
                <c:pt idx="18">
                  <c:v>43313</c:v>
                </c:pt>
                <c:pt idx="19">
                  <c:v>43344</c:v>
                </c:pt>
                <c:pt idx="20">
                  <c:v>43374</c:v>
                </c:pt>
                <c:pt idx="21">
                  <c:v>43405</c:v>
                </c:pt>
                <c:pt idx="22">
                  <c:v>43435</c:v>
                </c:pt>
                <c:pt idx="23">
                  <c:v>43466</c:v>
                </c:pt>
                <c:pt idx="24">
                  <c:v>43497</c:v>
                </c:pt>
                <c:pt idx="25">
                  <c:v>43525</c:v>
                </c:pt>
                <c:pt idx="26">
                  <c:v>43556</c:v>
                </c:pt>
                <c:pt idx="27">
                  <c:v>43586</c:v>
                </c:pt>
                <c:pt idx="28">
                  <c:v>43617</c:v>
                </c:pt>
                <c:pt idx="29">
                  <c:v>43647</c:v>
                </c:pt>
                <c:pt idx="30">
                  <c:v>43678</c:v>
                </c:pt>
                <c:pt idx="31">
                  <c:v>43709</c:v>
                </c:pt>
                <c:pt idx="32">
                  <c:v>43739</c:v>
                </c:pt>
                <c:pt idx="33">
                  <c:v>43770</c:v>
                </c:pt>
                <c:pt idx="34">
                  <c:v>43800</c:v>
                </c:pt>
                <c:pt idx="35">
                  <c:v>43831</c:v>
                </c:pt>
                <c:pt idx="36">
                  <c:v>43862</c:v>
                </c:pt>
                <c:pt idx="37">
                  <c:v>43891</c:v>
                </c:pt>
                <c:pt idx="38">
                  <c:v>43922</c:v>
                </c:pt>
                <c:pt idx="39">
                  <c:v>43952</c:v>
                </c:pt>
                <c:pt idx="40">
                  <c:v>43983</c:v>
                </c:pt>
                <c:pt idx="41">
                  <c:v>44013</c:v>
                </c:pt>
                <c:pt idx="42">
                  <c:v>44044</c:v>
                </c:pt>
                <c:pt idx="43">
                  <c:v>44075</c:v>
                </c:pt>
                <c:pt idx="44">
                  <c:v>44105</c:v>
                </c:pt>
                <c:pt idx="45">
                  <c:v>44136</c:v>
                </c:pt>
                <c:pt idx="46">
                  <c:v>44166</c:v>
                </c:pt>
                <c:pt idx="47">
                  <c:v>44197</c:v>
                </c:pt>
                <c:pt idx="48">
                  <c:v>44228</c:v>
                </c:pt>
                <c:pt idx="49">
                  <c:v>44256</c:v>
                </c:pt>
                <c:pt idx="50">
                  <c:v>44287</c:v>
                </c:pt>
                <c:pt idx="51">
                  <c:v>44317</c:v>
                </c:pt>
                <c:pt idx="52">
                  <c:v>44348</c:v>
                </c:pt>
                <c:pt idx="53">
                  <c:v>44378</c:v>
                </c:pt>
                <c:pt idx="54">
                  <c:v>44409</c:v>
                </c:pt>
                <c:pt idx="55">
                  <c:v>44440</c:v>
                </c:pt>
                <c:pt idx="56">
                  <c:v>44470</c:v>
                </c:pt>
                <c:pt idx="57">
                  <c:v>44501</c:v>
                </c:pt>
                <c:pt idx="58">
                  <c:v>44531</c:v>
                </c:pt>
                <c:pt idx="59">
                  <c:v>44562</c:v>
                </c:pt>
                <c:pt idx="60">
                  <c:v>44593</c:v>
                </c:pt>
                <c:pt idx="61">
                  <c:v>44621</c:v>
                </c:pt>
                <c:pt idx="62">
                  <c:v>44652</c:v>
                </c:pt>
                <c:pt idx="63">
                  <c:v>44682</c:v>
                </c:pt>
                <c:pt idx="64">
                  <c:v>44713</c:v>
                </c:pt>
                <c:pt idx="65">
                  <c:v>44743</c:v>
                </c:pt>
                <c:pt idx="66">
                  <c:v>44774</c:v>
                </c:pt>
              </c:numCache>
            </c:numRef>
          </c:cat>
          <c:val>
            <c:numRef>
              <c:f>EDA_1!$D$2:$D$68</c:f>
              <c:numCache>
                <c:formatCode>0.00</c:formatCode>
                <c:ptCount val="67"/>
                <c:pt idx="0">
                  <c:v>8.0487999365166161</c:v>
                </c:pt>
                <c:pt idx="1">
                  <c:v>8.9029615880992878</c:v>
                </c:pt>
                <c:pt idx="2">
                  <c:v>9.8486405594942426</c:v>
                </c:pt>
                <c:pt idx="3">
                  <c:v>10.763813757618664</c:v>
                </c:pt>
                <c:pt idx="4">
                  <c:v>11.709492729013618</c:v>
                </c:pt>
                <c:pt idx="5">
                  <c:v>12.624665927137812</c:v>
                </c:pt>
                <c:pt idx="6">
                  <c:v>13.570344898532994</c:v>
                </c:pt>
                <c:pt idx="7">
                  <c:v>14.516023869927949</c:v>
                </c:pt>
                <c:pt idx="8">
                  <c:v>15.43119706805237</c:v>
                </c:pt>
                <c:pt idx="9">
                  <c:v>16.376876039447325</c:v>
                </c:pt>
                <c:pt idx="10">
                  <c:v>17.292049237571518</c:v>
                </c:pt>
                <c:pt idx="11">
                  <c:v>18.237728208966701</c:v>
                </c:pt>
                <c:pt idx="12">
                  <c:v>19.183407180361655</c:v>
                </c:pt>
                <c:pt idx="13">
                  <c:v>20.037568831944327</c:v>
                </c:pt>
                <c:pt idx="14">
                  <c:v>20.983247803339509</c:v>
                </c:pt>
                <c:pt idx="15">
                  <c:v>21.898421001463703</c:v>
                </c:pt>
                <c:pt idx="16">
                  <c:v>22.844099972858658</c:v>
                </c:pt>
                <c:pt idx="17">
                  <c:v>23.759273170982851</c:v>
                </c:pt>
                <c:pt idx="18">
                  <c:v>24.704952142378033</c:v>
                </c:pt>
                <c:pt idx="19">
                  <c:v>25.650631113772988</c:v>
                </c:pt>
                <c:pt idx="20">
                  <c:v>26.565804311897409</c:v>
                </c:pt>
                <c:pt idx="21">
                  <c:v>27.511483283292364</c:v>
                </c:pt>
                <c:pt idx="22">
                  <c:v>28.426656481416558</c:v>
                </c:pt>
                <c:pt idx="23">
                  <c:v>29.37233545281174</c:v>
                </c:pt>
                <c:pt idx="24">
                  <c:v>30.318014424206694</c:v>
                </c:pt>
                <c:pt idx="25">
                  <c:v>31.172176075789366</c:v>
                </c:pt>
                <c:pt idx="26">
                  <c:v>32.117855047184548</c:v>
                </c:pt>
                <c:pt idx="27">
                  <c:v>33.033028245308742</c:v>
                </c:pt>
                <c:pt idx="28">
                  <c:v>33.978707216703697</c:v>
                </c:pt>
                <c:pt idx="29">
                  <c:v>34.893880414828118</c:v>
                </c:pt>
                <c:pt idx="30">
                  <c:v>35.839559386223073</c:v>
                </c:pt>
                <c:pt idx="31">
                  <c:v>36.785238357618027</c:v>
                </c:pt>
                <c:pt idx="32">
                  <c:v>37.700411555742448</c:v>
                </c:pt>
                <c:pt idx="33">
                  <c:v>38.646090527137403</c:v>
                </c:pt>
                <c:pt idx="34">
                  <c:v>39.561263725261597</c:v>
                </c:pt>
                <c:pt idx="35">
                  <c:v>40.506942696656779</c:v>
                </c:pt>
                <c:pt idx="36">
                  <c:v>41.452621668051734</c:v>
                </c:pt>
                <c:pt idx="37">
                  <c:v>42.337289092905166</c:v>
                </c:pt>
                <c:pt idx="38">
                  <c:v>43.282968064300348</c:v>
                </c:pt>
                <c:pt idx="39">
                  <c:v>44.198141262424542</c:v>
                </c:pt>
                <c:pt idx="40">
                  <c:v>45.143820233819724</c:v>
                </c:pt>
                <c:pt idx="41">
                  <c:v>46.058993431943918</c:v>
                </c:pt>
                <c:pt idx="42">
                  <c:v>47.004672403338873</c:v>
                </c:pt>
                <c:pt idx="43">
                  <c:v>47.950351374734055</c:v>
                </c:pt>
                <c:pt idx="44">
                  <c:v>48.865524572858249</c:v>
                </c:pt>
                <c:pt idx="45">
                  <c:v>49.811203544253203</c:v>
                </c:pt>
                <c:pt idx="46">
                  <c:v>50.726376742377624</c:v>
                </c:pt>
                <c:pt idx="47">
                  <c:v>51.672055713772579</c:v>
                </c:pt>
                <c:pt idx="48">
                  <c:v>52.617734685167761</c:v>
                </c:pt>
                <c:pt idx="49">
                  <c:v>53.471896336750433</c:v>
                </c:pt>
                <c:pt idx="50">
                  <c:v>54.417575308145388</c:v>
                </c:pt>
                <c:pt idx="51">
                  <c:v>55.332748506269581</c:v>
                </c:pt>
                <c:pt idx="52">
                  <c:v>56.278427477664764</c:v>
                </c:pt>
                <c:pt idx="53">
                  <c:v>57.193600675788957</c:v>
                </c:pt>
                <c:pt idx="54">
                  <c:v>58.139279647183912</c:v>
                </c:pt>
                <c:pt idx="55">
                  <c:v>59.084958618579094</c:v>
                </c:pt>
                <c:pt idx="56">
                  <c:v>60.000131816703288</c:v>
                </c:pt>
                <c:pt idx="57">
                  <c:v>60.94581078809847</c:v>
                </c:pt>
                <c:pt idx="58">
                  <c:v>61.860983986222664</c:v>
                </c:pt>
                <c:pt idx="59">
                  <c:v>62.806662957617618</c:v>
                </c:pt>
                <c:pt idx="60">
                  <c:v>63.7523419290128</c:v>
                </c:pt>
                <c:pt idx="61">
                  <c:v>64.606503580595472</c:v>
                </c:pt>
                <c:pt idx="62">
                  <c:v>65.552182551990427</c:v>
                </c:pt>
                <c:pt idx="63">
                  <c:v>66.467355750114621</c:v>
                </c:pt>
                <c:pt idx="64">
                  <c:v>67.413034721509803</c:v>
                </c:pt>
                <c:pt idx="65">
                  <c:v>68.328207919633996</c:v>
                </c:pt>
                <c:pt idx="66">
                  <c:v>69.273886891028951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16-4829-924B-3366E76002DD}"/>
            </c:ext>
          </c:extLst>
        </c:ser>
        <c:ser>
          <c:idx val="2"/>
          <c:order val="2"/>
          <c:tx>
            <c:strRef>
              <c:f>EDA_1!$E$1</c:f>
              <c:strCache>
                <c:ptCount val="1"/>
                <c:pt idx="0">
                  <c:v>Forecast2 - Seasonality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EDA_1!$B$2:$B$68</c:f>
              <c:numCache>
                <c:formatCode>mmm\ yyyy</c:formatCode>
                <c:ptCount val="67"/>
                <c:pt idx="0">
                  <c:v>42767</c:v>
                </c:pt>
                <c:pt idx="1">
                  <c:v>42795</c:v>
                </c:pt>
                <c:pt idx="2">
                  <c:v>42826</c:v>
                </c:pt>
                <c:pt idx="3">
                  <c:v>42856</c:v>
                </c:pt>
                <c:pt idx="4">
                  <c:v>42887</c:v>
                </c:pt>
                <c:pt idx="5">
                  <c:v>42917</c:v>
                </c:pt>
                <c:pt idx="6">
                  <c:v>42948</c:v>
                </c:pt>
                <c:pt idx="7">
                  <c:v>42979</c:v>
                </c:pt>
                <c:pt idx="8">
                  <c:v>43009</c:v>
                </c:pt>
                <c:pt idx="9">
                  <c:v>43040</c:v>
                </c:pt>
                <c:pt idx="10">
                  <c:v>43070</c:v>
                </c:pt>
                <c:pt idx="11">
                  <c:v>43101</c:v>
                </c:pt>
                <c:pt idx="12">
                  <c:v>43132</c:v>
                </c:pt>
                <c:pt idx="13">
                  <c:v>43160</c:v>
                </c:pt>
                <c:pt idx="14">
                  <c:v>43191</c:v>
                </c:pt>
                <c:pt idx="15">
                  <c:v>43221</c:v>
                </c:pt>
                <c:pt idx="16">
                  <c:v>43252</c:v>
                </c:pt>
                <c:pt idx="17">
                  <c:v>43282</c:v>
                </c:pt>
                <c:pt idx="18">
                  <c:v>43313</c:v>
                </c:pt>
                <c:pt idx="19">
                  <c:v>43344</c:v>
                </c:pt>
                <c:pt idx="20">
                  <c:v>43374</c:v>
                </c:pt>
                <c:pt idx="21">
                  <c:v>43405</c:v>
                </c:pt>
                <c:pt idx="22">
                  <c:v>43435</c:v>
                </c:pt>
                <c:pt idx="23">
                  <c:v>43466</c:v>
                </c:pt>
                <c:pt idx="24">
                  <c:v>43497</c:v>
                </c:pt>
                <c:pt idx="25">
                  <c:v>43525</c:v>
                </c:pt>
                <c:pt idx="26">
                  <c:v>43556</c:v>
                </c:pt>
                <c:pt idx="27">
                  <c:v>43586</c:v>
                </c:pt>
                <c:pt idx="28">
                  <c:v>43617</c:v>
                </c:pt>
                <c:pt idx="29">
                  <c:v>43647</c:v>
                </c:pt>
                <c:pt idx="30">
                  <c:v>43678</c:v>
                </c:pt>
                <c:pt idx="31">
                  <c:v>43709</c:v>
                </c:pt>
                <c:pt idx="32">
                  <c:v>43739</c:v>
                </c:pt>
                <c:pt idx="33">
                  <c:v>43770</c:v>
                </c:pt>
                <c:pt idx="34">
                  <c:v>43800</c:v>
                </c:pt>
                <c:pt idx="35">
                  <c:v>43831</c:v>
                </c:pt>
                <c:pt idx="36">
                  <c:v>43862</c:v>
                </c:pt>
                <c:pt idx="37">
                  <c:v>43891</c:v>
                </c:pt>
                <c:pt idx="38">
                  <c:v>43922</c:v>
                </c:pt>
                <c:pt idx="39">
                  <c:v>43952</c:v>
                </c:pt>
                <c:pt idx="40">
                  <c:v>43983</c:v>
                </c:pt>
                <c:pt idx="41">
                  <c:v>44013</c:v>
                </c:pt>
                <c:pt idx="42">
                  <c:v>44044</c:v>
                </c:pt>
                <c:pt idx="43">
                  <c:v>44075</c:v>
                </c:pt>
                <c:pt idx="44">
                  <c:v>44105</c:v>
                </c:pt>
                <c:pt idx="45">
                  <c:v>44136</c:v>
                </c:pt>
                <c:pt idx="46">
                  <c:v>44166</c:v>
                </c:pt>
                <c:pt idx="47">
                  <c:v>44197</c:v>
                </c:pt>
                <c:pt idx="48">
                  <c:v>44228</c:v>
                </c:pt>
                <c:pt idx="49">
                  <c:v>44256</c:v>
                </c:pt>
                <c:pt idx="50">
                  <c:v>44287</c:v>
                </c:pt>
                <c:pt idx="51">
                  <c:v>44317</c:v>
                </c:pt>
                <c:pt idx="52">
                  <c:v>44348</c:v>
                </c:pt>
                <c:pt idx="53">
                  <c:v>44378</c:v>
                </c:pt>
                <c:pt idx="54">
                  <c:v>44409</c:v>
                </c:pt>
                <c:pt idx="55">
                  <c:v>44440</c:v>
                </c:pt>
                <c:pt idx="56">
                  <c:v>44470</c:v>
                </c:pt>
                <c:pt idx="57">
                  <c:v>44501</c:v>
                </c:pt>
                <c:pt idx="58">
                  <c:v>44531</c:v>
                </c:pt>
                <c:pt idx="59">
                  <c:v>44562</c:v>
                </c:pt>
                <c:pt idx="60">
                  <c:v>44593</c:v>
                </c:pt>
                <c:pt idx="61">
                  <c:v>44621</c:v>
                </c:pt>
                <c:pt idx="62">
                  <c:v>44652</c:v>
                </c:pt>
                <c:pt idx="63">
                  <c:v>44682</c:v>
                </c:pt>
                <c:pt idx="64">
                  <c:v>44713</c:v>
                </c:pt>
                <c:pt idx="65">
                  <c:v>44743</c:v>
                </c:pt>
                <c:pt idx="66">
                  <c:v>44774</c:v>
                </c:pt>
              </c:numCache>
            </c:numRef>
          </c:cat>
          <c:val>
            <c:numRef>
              <c:f>EDA_1!$E$2:$E$68</c:f>
              <c:numCache>
                <c:formatCode>0.00</c:formatCode>
                <c:ptCount val="67"/>
                <c:pt idx="0">
                  <c:v>21.014017936243111</c:v>
                </c:pt>
                <c:pt idx="1">
                  <c:v>16.669042008039227</c:v>
                </c:pt>
                <c:pt idx="2">
                  <c:v>8.1872575073331593</c:v>
                </c:pt>
                <c:pt idx="3">
                  <c:v>1.0527472036999672</c:v>
                </c:pt>
                <c:pt idx="4">
                  <c:v>7.002558424969596</c:v>
                </c:pt>
                <c:pt idx="5">
                  <c:v>12.724766697631059</c:v>
                </c:pt>
                <c:pt idx="6">
                  <c:v>20.30609559877476</c:v>
                </c:pt>
                <c:pt idx="7">
                  <c:v>26.184009978000542</c:v>
                </c:pt>
                <c:pt idx="8">
                  <c:v>28.622044495225094</c:v>
                </c:pt>
                <c:pt idx="9">
                  <c:v>24.27706856702121</c:v>
                </c:pt>
                <c:pt idx="10">
                  <c:v>15.795284066315142</c:v>
                </c:pt>
                <c:pt idx="11">
                  <c:v>8.6607737626819503</c:v>
                </c:pt>
                <c:pt idx="12">
                  <c:v>14.610584983951579</c:v>
                </c:pt>
                <c:pt idx="13">
                  <c:v>20.332793256613041</c:v>
                </c:pt>
                <c:pt idx="14">
                  <c:v>27.914122157756751</c:v>
                </c:pt>
                <c:pt idx="15">
                  <c:v>33.792036536982522</c:v>
                </c:pt>
                <c:pt idx="16">
                  <c:v>36.230071054207073</c:v>
                </c:pt>
                <c:pt idx="17">
                  <c:v>31.885095126003193</c:v>
                </c:pt>
                <c:pt idx="18">
                  <c:v>23.403310625297124</c:v>
                </c:pt>
                <c:pt idx="19">
                  <c:v>16.268800321663932</c:v>
                </c:pt>
                <c:pt idx="20">
                  <c:v>22.218611542933562</c:v>
                </c:pt>
                <c:pt idx="21">
                  <c:v>27.940819815595024</c:v>
                </c:pt>
                <c:pt idx="22">
                  <c:v>35.522148716738727</c:v>
                </c:pt>
                <c:pt idx="23">
                  <c:v>41.400063095964512</c:v>
                </c:pt>
                <c:pt idx="24">
                  <c:v>43.838097613189063</c:v>
                </c:pt>
                <c:pt idx="25">
                  <c:v>39.493121684985177</c:v>
                </c:pt>
                <c:pt idx="26">
                  <c:v>31.011337184279107</c:v>
                </c:pt>
                <c:pt idx="27">
                  <c:v>23.876826880645915</c:v>
                </c:pt>
                <c:pt idx="28">
                  <c:v>29.826638101915545</c:v>
                </c:pt>
                <c:pt idx="29">
                  <c:v>35.54884637457701</c:v>
                </c:pt>
                <c:pt idx="30">
                  <c:v>43.130175275720717</c:v>
                </c:pt>
                <c:pt idx="31">
                  <c:v>49.008089654946488</c:v>
                </c:pt>
                <c:pt idx="32">
                  <c:v>51.446124172171039</c:v>
                </c:pt>
                <c:pt idx="33">
                  <c:v>47.10114824396716</c:v>
                </c:pt>
                <c:pt idx="34">
                  <c:v>38.61936374326109</c:v>
                </c:pt>
                <c:pt idx="35">
                  <c:v>31.484853439627898</c:v>
                </c:pt>
                <c:pt idx="36">
                  <c:v>37.434664660897525</c:v>
                </c:pt>
                <c:pt idx="37">
                  <c:v>43.156872933559001</c:v>
                </c:pt>
                <c:pt idx="38">
                  <c:v>50.738201834702693</c:v>
                </c:pt>
                <c:pt idx="39">
                  <c:v>56.616116213928478</c:v>
                </c:pt>
                <c:pt idx="40">
                  <c:v>59.05415073115303</c:v>
                </c:pt>
                <c:pt idx="41">
                  <c:v>54.709174802949143</c:v>
                </c:pt>
                <c:pt idx="42">
                  <c:v>46.227390302243073</c:v>
                </c:pt>
                <c:pt idx="43">
                  <c:v>39.092879998609881</c:v>
                </c:pt>
                <c:pt idx="44">
                  <c:v>45.042691219879515</c:v>
                </c:pt>
                <c:pt idx="45">
                  <c:v>50.764899492540977</c:v>
                </c:pt>
                <c:pt idx="46">
                  <c:v>58.346228393684683</c:v>
                </c:pt>
                <c:pt idx="47">
                  <c:v>64.224142772910454</c:v>
                </c:pt>
                <c:pt idx="48">
                  <c:v>66.662177290135006</c:v>
                </c:pt>
                <c:pt idx="49">
                  <c:v>62.317201361931126</c:v>
                </c:pt>
                <c:pt idx="50">
                  <c:v>53.835416861225056</c:v>
                </c:pt>
                <c:pt idx="51">
                  <c:v>46.700906557591864</c:v>
                </c:pt>
                <c:pt idx="52">
                  <c:v>52.650717778861491</c:v>
                </c:pt>
                <c:pt idx="53">
                  <c:v>58.372926051522967</c:v>
                </c:pt>
                <c:pt idx="54">
                  <c:v>65.954254952666659</c:v>
                </c:pt>
                <c:pt idx="55">
                  <c:v>71.832169331892445</c:v>
                </c:pt>
                <c:pt idx="56">
                  <c:v>74.270203849116982</c:v>
                </c:pt>
                <c:pt idx="57">
                  <c:v>69.925227920913102</c:v>
                </c:pt>
                <c:pt idx="58">
                  <c:v>61.443443420207046</c:v>
                </c:pt>
                <c:pt idx="59">
                  <c:v>54.308933116573847</c:v>
                </c:pt>
                <c:pt idx="60">
                  <c:v>60.258744337843481</c:v>
                </c:pt>
                <c:pt idx="61">
                  <c:v>65.980952610504943</c:v>
                </c:pt>
                <c:pt idx="62">
                  <c:v>73.562281511648649</c:v>
                </c:pt>
                <c:pt idx="63">
                  <c:v>79.440195890874421</c:v>
                </c:pt>
                <c:pt idx="64">
                  <c:v>81.878230408098972</c:v>
                </c:pt>
                <c:pt idx="65">
                  <c:v>77.533254479895078</c:v>
                </c:pt>
                <c:pt idx="66">
                  <c:v>69.051469979189022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16-4829-924B-3366E760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635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</c:dropLines>
        <c:smooth val="0"/>
        <c:axId val="41947840"/>
        <c:axId val="41939680"/>
      </c:lineChart>
      <c:dateAx>
        <c:axId val="41947840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9680"/>
        <c:crosses val="autoZero"/>
        <c:auto val="1"/>
        <c:lblOffset val="100"/>
        <c:baseTimeUnit val="months"/>
      </c:dateAx>
      <c:valAx>
        <c:axId val="419396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i="1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78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accent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baseline="0">
                <a:ln/>
                <a:solidFill>
                  <a:schemeClr val="accent3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DLaM Display" panose="02010000000000000000" pitchFamily="2" charset="0"/>
                <a:ea typeface="ADLaM Display" panose="02010000000000000000" pitchFamily="2" charset="0"/>
                <a:cs typeface="ADLaM Display" panose="02010000000000000000" pitchFamily="2" charset="0"/>
              </a:rPr>
              <a:t>Original data - Line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baseline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Original_dataset!$B$1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Original_dataset!$A$2:$A$68</c:f>
              <c:numCache>
                <c:formatCode>m/d/yyyy</c:formatCode>
                <c:ptCount val="67"/>
                <c:pt idx="0">
                  <c:v>42767</c:v>
                </c:pt>
                <c:pt idx="1">
                  <c:v>42795</c:v>
                </c:pt>
                <c:pt idx="2">
                  <c:v>42826</c:v>
                </c:pt>
                <c:pt idx="3">
                  <c:v>42856</c:v>
                </c:pt>
                <c:pt idx="4">
                  <c:v>42887</c:v>
                </c:pt>
                <c:pt idx="5">
                  <c:v>42917</c:v>
                </c:pt>
                <c:pt idx="6">
                  <c:v>42948</c:v>
                </c:pt>
                <c:pt idx="7">
                  <c:v>42979</c:v>
                </c:pt>
                <c:pt idx="8">
                  <c:v>43009</c:v>
                </c:pt>
                <c:pt idx="9">
                  <c:v>43040</c:v>
                </c:pt>
                <c:pt idx="10">
                  <c:v>43070</c:v>
                </c:pt>
                <c:pt idx="11">
                  <c:v>43101</c:v>
                </c:pt>
                <c:pt idx="12">
                  <c:v>43132</c:v>
                </c:pt>
                <c:pt idx="13">
                  <c:v>43160</c:v>
                </c:pt>
                <c:pt idx="14">
                  <c:v>43191</c:v>
                </c:pt>
                <c:pt idx="15">
                  <c:v>43221</c:v>
                </c:pt>
                <c:pt idx="16">
                  <c:v>43252</c:v>
                </c:pt>
                <c:pt idx="17">
                  <c:v>43282</c:v>
                </c:pt>
                <c:pt idx="18">
                  <c:v>43313</c:v>
                </c:pt>
                <c:pt idx="19">
                  <c:v>43344</c:v>
                </c:pt>
                <c:pt idx="20">
                  <c:v>43374</c:v>
                </c:pt>
                <c:pt idx="21">
                  <c:v>43405</c:v>
                </c:pt>
                <c:pt idx="22">
                  <c:v>43435</c:v>
                </c:pt>
                <c:pt idx="23">
                  <c:v>43466</c:v>
                </c:pt>
                <c:pt idx="24">
                  <c:v>43497</c:v>
                </c:pt>
                <c:pt idx="25">
                  <c:v>43525</c:v>
                </c:pt>
                <c:pt idx="26">
                  <c:v>43556</c:v>
                </c:pt>
                <c:pt idx="27">
                  <c:v>43586</c:v>
                </c:pt>
                <c:pt idx="28">
                  <c:v>43617</c:v>
                </c:pt>
                <c:pt idx="29">
                  <c:v>43647</c:v>
                </c:pt>
                <c:pt idx="30">
                  <c:v>43678</c:v>
                </c:pt>
                <c:pt idx="31">
                  <c:v>43709</c:v>
                </c:pt>
                <c:pt idx="32">
                  <c:v>43739</c:v>
                </c:pt>
                <c:pt idx="33">
                  <c:v>43770</c:v>
                </c:pt>
                <c:pt idx="34">
                  <c:v>43800</c:v>
                </c:pt>
                <c:pt idx="35">
                  <c:v>43831</c:v>
                </c:pt>
                <c:pt idx="36">
                  <c:v>43862</c:v>
                </c:pt>
                <c:pt idx="37">
                  <c:v>43891</c:v>
                </c:pt>
                <c:pt idx="38">
                  <c:v>43922</c:v>
                </c:pt>
                <c:pt idx="39">
                  <c:v>43952</c:v>
                </c:pt>
                <c:pt idx="40">
                  <c:v>43983</c:v>
                </c:pt>
                <c:pt idx="41">
                  <c:v>44013</c:v>
                </c:pt>
                <c:pt idx="42">
                  <c:v>44044</c:v>
                </c:pt>
                <c:pt idx="43">
                  <c:v>44075</c:v>
                </c:pt>
                <c:pt idx="44">
                  <c:v>44105</c:v>
                </c:pt>
                <c:pt idx="45">
                  <c:v>44136</c:v>
                </c:pt>
                <c:pt idx="46">
                  <c:v>44166</c:v>
                </c:pt>
                <c:pt idx="47">
                  <c:v>44197</c:v>
                </c:pt>
                <c:pt idx="48">
                  <c:v>44228</c:v>
                </c:pt>
                <c:pt idx="49">
                  <c:v>44256</c:v>
                </c:pt>
                <c:pt idx="50">
                  <c:v>44287</c:v>
                </c:pt>
                <c:pt idx="51">
                  <c:v>44317</c:v>
                </c:pt>
                <c:pt idx="52">
                  <c:v>44348</c:v>
                </c:pt>
                <c:pt idx="53">
                  <c:v>44378</c:v>
                </c:pt>
                <c:pt idx="54">
                  <c:v>44409</c:v>
                </c:pt>
                <c:pt idx="55">
                  <c:v>44440</c:v>
                </c:pt>
                <c:pt idx="56">
                  <c:v>44470</c:v>
                </c:pt>
                <c:pt idx="57">
                  <c:v>44501</c:v>
                </c:pt>
                <c:pt idx="58">
                  <c:v>44531</c:v>
                </c:pt>
                <c:pt idx="59">
                  <c:v>44562</c:v>
                </c:pt>
                <c:pt idx="60">
                  <c:v>44593</c:v>
                </c:pt>
                <c:pt idx="61">
                  <c:v>44621</c:v>
                </c:pt>
                <c:pt idx="62">
                  <c:v>44652</c:v>
                </c:pt>
                <c:pt idx="63">
                  <c:v>44682</c:v>
                </c:pt>
                <c:pt idx="64">
                  <c:v>44713</c:v>
                </c:pt>
                <c:pt idx="65">
                  <c:v>44743</c:v>
                </c:pt>
                <c:pt idx="66">
                  <c:v>44774</c:v>
                </c:pt>
              </c:numCache>
            </c:numRef>
          </c:cat>
          <c:val>
            <c:numRef>
              <c:f>Original_dataset!$B$2:$B$68</c:f>
              <c:numCache>
                <c:formatCode>General</c:formatCode>
                <c:ptCount val="67"/>
                <c:pt idx="0">
                  <c:v>11.8631415824937</c:v>
                </c:pt>
                <c:pt idx="1">
                  <c:v>34.877418004711799</c:v>
                </c:pt>
                <c:pt idx="2">
                  <c:v>11.347438160619101</c:v>
                </c:pt>
                <c:pt idx="3">
                  <c:v>-1.8778358910189701</c:v>
                </c:pt>
                <c:pt idx="4">
                  <c:v>17.1619034709278</c:v>
                </c:pt>
                <c:pt idx="5">
                  <c:v>-4.3784601704247601</c:v>
                </c:pt>
                <c:pt idx="6">
                  <c:v>2.0394423244387299</c:v>
                </c:pt>
                <c:pt idx="7">
                  <c:v>24.370678771101399</c:v>
                </c:pt>
                <c:pt idx="8">
                  <c:v>21.754896143741099</c:v>
                </c:pt>
                <c:pt idx="9">
                  <c:v>27.851528311761101</c:v>
                </c:pt>
                <c:pt idx="10">
                  <c:v>35.7053587286496</c:v>
                </c:pt>
                <c:pt idx="11">
                  <c:v>9.2184540565961193</c:v>
                </c:pt>
                <c:pt idx="12">
                  <c:v>-5.44776349631187</c:v>
                </c:pt>
                <c:pt idx="13">
                  <c:v>11.3805991254864</c:v>
                </c:pt>
                <c:pt idx="14">
                  <c:v>13.7182470884238</c:v>
                </c:pt>
                <c:pt idx="15">
                  <c:v>18.742859036978398</c:v>
                </c:pt>
                <c:pt idx="16">
                  <c:v>49.695370991300202</c:v>
                </c:pt>
                <c:pt idx="17">
                  <c:v>34.759490026340401</c:v>
                </c:pt>
                <c:pt idx="18">
                  <c:v>0</c:v>
                </c:pt>
                <c:pt idx="19">
                  <c:v>31.916977201573602</c:v>
                </c:pt>
                <c:pt idx="20">
                  <c:v>5.6988309040371199</c:v>
                </c:pt>
                <c:pt idx="21">
                  <c:v>9.1777363002885792</c:v>
                </c:pt>
                <c:pt idx="22">
                  <c:v>42.759450551986497</c:v>
                </c:pt>
                <c:pt idx="23">
                  <c:v>31.1268020520174</c:v>
                </c:pt>
                <c:pt idx="24">
                  <c:v>31.2137946445079</c:v>
                </c:pt>
                <c:pt idx="25">
                  <c:v>47.863047326427498</c:v>
                </c:pt>
                <c:pt idx="26">
                  <c:v>35.309613476889098</c:v>
                </c:pt>
                <c:pt idx="27">
                  <c:v>22.0343096981873</c:v>
                </c:pt>
                <c:pt idx="28">
                  <c:v>35.581634444361399</c:v>
                </c:pt>
                <c:pt idx="29">
                  <c:v>23.646843338947999</c:v>
                </c:pt>
                <c:pt idx="30">
                  <c:v>0</c:v>
                </c:pt>
                <c:pt idx="31">
                  <c:v>52.917843014701802</c:v>
                </c:pt>
                <c:pt idx="32">
                  <c:v>50.971803155743601</c:v>
                </c:pt>
                <c:pt idx="33">
                  <c:v>50.7180670252231</c:v>
                </c:pt>
                <c:pt idx="34">
                  <c:v>38.560022561737803</c:v>
                </c:pt>
                <c:pt idx="35">
                  <c:v>15.3567677326413</c:v>
                </c:pt>
                <c:pt idx="36">
                  <c:v>0</c:v>
                </c:pt>
                <c:pt idx="37">
                  <c:v>22.173260423540199</c:v>
                </c:pt>
                <c:pt idx="38">
                  <c:v>25.982895785120899</c:v>
                </c:pt>
                <c:pt idx="39">
                  <c:v>40.369829337421599</c:v>
                </c:pt>
                <c:pt idx="40">
                  <c:v>53.366915936828903</c:v>
                </c:pt>
                <c:pt idx="41">
                  <c:v>29.818907091494498</c:v>
                </c:pt>
                <c:pt idx="42">
                  <c:v>25.516140748766801</c:v>
                </c:pt>
                <c:pt idx="43">
                  <c:v>18.3030490891074</c:v>
                </c:pt>
                <c:pt idx="44">
                  <c:v>25.093099193520398</c:v>
                </c:pt>
                <c:pt idx="45">
                  <c:v>41.4882121611057</c:v>
                </c:pt>
                <c:pt idx="46">
                  <c:v>31.291321860056499</c:v>
                </c:pt>
                <c:pt idx="47">
                  <c:v>71.334396374263804</c:v>
                </c:pt>
                <c:pt idx="48">
                  <c:v>63.618595352821401</c:v>
                </c:pt>
                <c:pt idx="49">
                  <c:v>62.523717668953097</c:v>
                </c:pt>
                <c:pt idx="50">
                  <c:v>44.522390422679699</c:v>
                </c:pt>
                <c:pt idx="51">
                  <c:v>39.635941554249399</c:v>
                </c:pt>
                <c:pt idx="52">
                  <c:v>47.085377196513598</c:v>
                </c:pt>
                <c:pt idx="53">
                  <c:v>61.929268668124699</c:v>
                </c:pt>
                <c:pt idx="54">
                  <c:v>68.152985300072899</c:v>
                </c:pt>
                <c:pt idx="55">
                  <c:v>78.789304961318393</c:v>
                </c:pt>
                <c:pt idx="56">
                  <c:v>71.669496786637296</c:v>
                </c:pt>
                <c:pt idx="57">
                  <c:v>71.5460172213389</c:v>
                </c:pt>
                <c:pt idx="58">
                  <c:v>55.355203681535599</c:v>
                </c:pt>
                <c:pt idx="59">
                  <c:v>49.9496854746127</c:v>
                </c:pt>
                <c:pt idx="60">
                  <c:v>62.333064135057398</c:v>
                </c:pt>
                <c:pt idx="61">
                  <c:v>70.393936947440494</c:v>
                </c:pt>
                <c:pt idx="62">
                  <c:v>90.713243903073902</c:v>
                </c:pt>
                <c:pt idx="63">
                  <c:v>76.934652301156902</c:v>
                </c:pt>
                <c:pt idx="64">
                  <c:v>85.139480701704798</c:v>
                </c:pt>
                <c:pt idx="65">
                  <c:v>73.220155290990604</c:v>
                </c:pt>
                <c:pt idx="66">
                  <c:v>67.568876915669804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15-4B7C-A6E7-67F2D56D7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6350" cap="flat" cmpd="sng" algn="ctr">
              <a:solidFill>
                <a:schemeClr val="accent5"/>
              </a:solidFill>
              <a:prstDash val="solid"/>
              <a:miter lim="800000"/>
            </a:ln>
            <a:effectLst/>
          </c:spPr>
        </c:dropLines>
        <c:smooth val="0"/>
        <c:axId val="41956480"/>
        <c:axId val="41956960"/>
      </c:lineChart>
      <c:dateAx>
        <c:axId val="41956480"/>
        <c:scaling>
          <c:orientation val="minMax"/>
        </c:scaling>
        <c:delete val="1"/>
        <c:axPos val="b"/>
        <c:numFmt formatCode="mmm\ yyyy" sourceLinked="0"/>
        <c:majorTickMark val="none"/>
        <c:minorTickMark val="out"/>
        <c:tickLblPos val="nextTo"/>
        <c:crossAx val="41956960"/>
        <c:crosses val="autoZero"/>
        <c:auto val="0"/>
        <c:lblOffset val="100"/>
        <c:baseTimeUnit val="months"/>
        <c:majorUnit val="8"/>
        <c:majorTimeUnit val="months"/>
      </c:dateAx>
      <c:valAx>
        <c:axId val="41956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1">
                    <a:solidFill>
                      <a:sysClr val="windowText" lastClr="000000"/>
                    </a:solidFill>
                  </a:rPr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6480"/>
        <c:crosses val="autoZero"/>
        <c:crossBetween val="midCat"/>
      </c:valAx>
      <c:spPr>
        <a:gradFill>
          <a:gsLst>
            <a:gs pos="70000">
              <a:schemeClr val="bg1">
                <a:lumMod val="85000"/>
              </a:schemeClr>
            </a:gs>
            <a:gs pos="30000">
              <a:schemeClr val="bg1">
                <a:lumMod val="85000"/>
              </a:schemeClr>
            </a:gs>
            <a:gs pos="0">
              <a:schemeClr val="bg1">
                <a:lumMod val="85000"/>
              </a:schemeClr>
            </a:gs>
            <a:gs pos="100000">
              <a:schemeClr val="bg1">
                <a:lumMod val="85000"/>
              </a:schemeClr>
            </a:gs>
          </a:gsLst>
          <a:lin ang="0" scaled="1"/>
        </a:gra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gradFill>
      <a:gsLst>
        <a:gs pos="65000">
          <a:schemeClr val="bg1">
            <a:lumMod val="85000"/>
          </a:schemeClr>
        </a:gs>
        <a:gs pos="35000">
          <a:schemeClr val="bg1">
            <a:lumMod val="85000"/>
          </a:schemeClr>
        </a:gs>
        <a:gs pos="10000">
          <a:schemeClr val="bg1">
            <a:lumMod val="95000"/>
          </a:schemeClr>
        </a:gs>
        <a:gs pos="89000">
          <a:schemeClr val="bg1">
            <a:lumMod val="95000"/>
          </a:schemeClr>
        </a:gs>
      </a:gsLst>
      <a:lin ang="0" scaled="1"/>
    </a:gradFill>
    <a:ln w="9525" cap="flat" cmpd="sng" algn="ctr">
      <a:solidFill>
        <a:schemeClr val="accent5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Reworked data - Clustered column</a:t>
            </a:r>
          </a:p>
        </c:rich>
      </c:tx>
      <c:layout>
        <c:manualLayout>
          <c:xMode val="edge"/>
          <c:yMode val="edge"/>
          <c:x val="0.12140266841644795"/>
          <c:y val="4.9246566312246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EDA_1!$C$1</c:f>
              <c:strCache>
                <c:ptCount val="1"/>
                <c:pt idx="0">
                  <c:v>value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EDA_1!$B$2:$B$68</c:f>
              <c:numCache>
                <c:formatCode>mmm\ yyyy</c:formatCode>
                <c:ptCount val="67"/>
                <c:pt idx="0">
                  <c:v>42767</c:v>
                </c:pt>
                <c:pt idx="1">
                  <c:v>42795</c:v>
                </c:pt>
                <c:pt idx="2">
                  <c:v>42826</c:v>
                </c:pt>
                <c:pt idx="3">
                  <c:v>42856</c:v>
                </c:pt>
                <c:pt idx="4">
                  <c:v>42887</c:v>
                </c:pt>
                <c:pt idx="5">
                  <c:v>42917</c:v>
                </c:pt>
                <c:pt idx="6">
                  <c:v>42948</c:v>
                </c:pt>
                <c:pt idx="7">
                  <c:v>42979</c:v>
                </c:pt>
                <c:pt idx="8">
                  <c:v>43009</c:v>
                </c:pt>
                <c:pt idx="9">
                  <c:v>43040</c:v>
                </c:pt>
                <c:pt idx="10">
                  <c:v>43070</c:v>
                </c:pt>
                <c:pt idx="11">
                  <c:v>43101</c:v>
                </c:pt>
                <c:pt idx="12">
                  <c:v>43132</c:v>
                </c:pt>
                <c:pt idx="13">
                  <c:v>43160</c:v>
                </c:pt>
                <c:pt idx="14">
                  <c:v>43191</c:v>
                </c:pt>
                <c:pt idx="15">
                  <c:v>43221</c:v>
                </c:pt>
                <c:pt idx="16">
                  <c:v>43252</c:v>
                </c:pt>
                <c:pt idx="17">
                  <c:v>43282</c:v>
                </c:pt>
                <c:pt idx="18">
                  <c:v>43313</c:v>
                </c:pt>
                <c:pt idx="19">
                  <c:v>43344</c:v>
                </c:pt>
                <c:pt idx="20">
                  <c:v>43374</c:v>
                </c:pt>
                <c:pt idx="21">
                  <c:v>43405</c:v>
                </c:pt>
                <c:pt idx="22">
                  <c:v>43435</c:v>
                </c:pt>
                <c:pt idx="23">
                  <c:v>43466</c:v>
                </c:pt>
                <c:pt idx="24">
                  <c:v>43497</c:v>
                </c:pt>
                <c:pt idx="25">
                  <c:v>43525</c:v>
                </c:pt>
                <c:pt idx="26">
                  <c:v>43556</c:v>
                </c:pt>
                <c:pt idx="27">
                  <c:v>43586</c:v>
                </c:pt>
                <c:pt idx="28">
                  <c:v>43617</c:v>
                </c:pt>
                <c:pt idx="29">
                  <c:v>43647</c:v>
                </c:pt>
                <c:pt idx="30">
                  <c:v>43678</c:v>
                </c:pt>
                <c:pt idx="31">
                  <c:v>43709</c:v>
                </c:pt>
                <c:pt idx="32">
                  <c:v>43739</c:v>
                </c:pt>
                <c:pt idx="33">
                  <c:v>43770</c:v>
                </c:pt>
                <c:pt idx="34">
                  <c:v>43800</c:v>
                </c:pt>
                <c:pt idx="35">
                  <c:v>43831</c:v>
                </c:pt>
                <c:pt idx="36">
                  <c:v>43862</c:v>
                </c:pt>
                <c:pt idx="37">
                  <c:v>43891</c:v>
                </c:pt>
                <c:pt idx="38">
                  <c:v>43922</c:v>
                </c:pt>
                <c:pt idx="39">
                  <c:v>43952</c:v>
                </c:pt>
                <c:pt idx="40">
                  <c:v>43983</c:v>
                </c:pt>
                <c:pt idx="41">
                  <c:v>44013</c:v>
                </c:pt>
                <c:pt idx="42">
                  <c:v>44044</c:v>
                </c:pt>
                <c:pt idx="43">
                  <c:v>44075</c:v>
                </c:pt>
                <c:pt idx="44">
                  <c:v>44105</c:v>
                </c:pt>
                <c:pt idx="45">
                  <c:v>44136</c:v>
                </c:pt>
                <c:pt idx="46">
                  <c:v>44166</c:v>
                </c:pt>
                <c:pt idx="47">
                  <c:v>44197</c:v>
                </c:pt>
                <c:pt idx="48">
                  <c:v>44228</c:v>
                </c:pt>
                <c:pt idx="49">
                  <c:v>44256</c:v>
                </c:pt>
                <c:pt idx="50">
                  <c:v>44287</c:v>
                </c:pt>
                <c:pt idx="51">
                  <c:v>44317</c:v>
                </c:pt>
                <c:pt idx="52">
                  <c:v>44348</c:v>
                </c:pt>
                <c:pt idx="53">
                  <c:v>44378</c:v>
                </c:pt>
                <c:pt idx="54">
                  <c:v>44409</c:v>
                </c:pt>
                <c:pt idx="55">
                  <c:v>44440</c:v>
                </c:pt>
                <c:pt idx="56">
                  <c:v>44470</c:v>
                </c:pt>
                <c:pt idx="57">
                  <c:v>44501</c:v>
                </c:pt>
                <c:pt idx="58">
                  <c:v>44531</c:v>
                </c:pt>
                <c:pt idx="59">
                  <c:v>44562</c:v>
                </c:pt>
                <c:pt idx="60">
                  <c:v>44593</c:v>
                </c:pt>
                <c:pt idx="61">
                  <c:v>44621</c:v>
                </c:pt>
                <c:pt idx="62">
                  <c:v>44652</c:v>
                </c:pt>
                <c:pt idx="63">
                  <c:v>44682</c:v>
                </c:pt>
                <c:pt idx="64">
                  <c:v>44713</c:v>
                </c:pt>
                <c:pt idx="65">
                  <c:v>44743</c:v>
                </c:pt>
                <c:pt idx="66">
                  <c:v>44774</c:v>
                </c:pt>
              </c:numCache>
            </c:numRef>
          </c:cat>
          <c:val>
            <c:numRef>
              <c:f>EDA_1!$C$2:$C$68</c:f>
              <c:numCache>
                <c:formatCode>0.00</c:formatCode>
                <c:ptCount val="67"/>
                <c:pt idx="0">
                  <c:v>11.8631415824937</c:v>
                </c:pt>
                <c:pt idx="1">
                  <c:v>34.877418004711799</c:v>
                </c:pt>
                <c:pt idx="2">
                  <c:v>11.347438160619101</c:v>
                </c:pt>
                <c:pt idx="3">
                  <c:v>1.8778358910189701</c:v>
                </c:pt>
                <c:pt idx="4">
                  <c:v>17.1619034709278</c:v>
                </c:pt>
                <c:pt idx="5">
                  <c:v>4.3784601704247601</c:v>
                </c:pt>
                <c:pt idx="6">
                  <c:v>2.0394423244387299</c:v>
                </c:pt>
                <c:pt idx="7">
                  <c:v>24.370678771101399</c:v>
                </c:pt>
                <c:pt idx="8">
                  <c:v>21.754896143741099</c:v>
                </c:pt>
                <c:pt idx="9">
                  <c:v>27.851528311761101</c:v>
                </c:pt>
                <c:pt idx="10">
                  <c:v>35.7053587286496</c:v>
                </c:pt>
                <c:pt idx="11">
                  <c:v>9.2184540565961193</c:v>
                </c:pt>
                <c:pt idx="12">
                  <c:v>5.44776349631187</c:v>
                </c:pt>
                <c:pt idx="13">
                  <c:v>11.3805991254864</c:v>
                </c:pt>
                <c:pt idx="14">
                  <c:v>13.7182470884238</c:v>
                </c:pt>
                <c:pt idx="15">
                  <c:v>18.742859036978398</c:v>
                </c:pt>
                <c:pt idx="16">
                  <c:v>49.695370991300202</c:v>
                </c:pt>
                <c:pt idx="17">
                  <c:v>34.759490026340401</c:v>
                </c:pt>
                <c:pt idx="18">
                  <c:v>23.403310625297124</c:v>
                </c:pt>
                <c:pt idx="19">
                  <c:v>31.916977201573602</c:v>
                </c:pt>
                <c:pt idx="20">
                  <c:v>5.6988309040371199</c:v>
                </c:pt>
                <c:pt idx="21">
                  <c:v>9.1777363002885792</c:v>
                </c:pt>
                <c:pt idx="22">
                  <c:v>42.759450551986497</c:v>
                </c:pt>
                <c:pt idx="23">
                  <c:v>31.1268020520174</c:v>
                </c:pt>
                <c:pt idx="24">
                  <c:v>31.2137946445079</c:v>
                </c:pt>
                <c:pt idx="25">
                  <c:v>47.863047326427498</c:v>
                </c:pt>
                <c:pt idx="26">
                  <c:v>35.309613476889098</c:v>
                </c:pt>
                <c:pt idx="27">
                  <c:v>22.0343096981873</c:v>
                </c:pt>
                <c:pt idx="28">
                  <c:v>35.581634444361399</c:v>
                </c:pt>
                <c:pt idx="29">
                  <c:v>23.646843338947999</c:v>
                </c:pt>
                <c:pt idx="30">
                  <c:v>43.130175275720717</c:v>
                </c:pt>
                <c:pt idx="31">
                  <c:v>52.917843014701802</c:v>
                </c:pt>
                <c:pt idx="32">
                  <c:v>50.971803155743601</c:v>
                </c:pt>
                <c:pt idx="33">
                  <c:v>50.7180670252231</c:v>
                </c:pt>
                <c:pt idx="34">
                  <c:v>38.560022561737803</c:v>
                </c:pt>
                <c:pt idx="35">
                  <c:v>15.3567677326413</c:v>
                </c:pt>
                <c:pt idx="36">
                  <c:v>37.434664660897525</c:v>
                </c:pt>
                <c:pt idx="37">
                  <c:v>22.173260423540199</c:v>
                </c:pt>
                <c:pt idx="38">
                  <c:v>25.982895785120899</c:v>
                </c:pt>
                <c:pt idx="39">
                  <c:v>40.369829337421599</c:v>
                </c:pt>
                <c:pt idx="40">
                  <c:v>53.366915936828903</c:v>
                </c:pt>
                <c:pt idx="41">
                  <c:v>29.818907091494498</c:v>
                </c:pt>
                <c:pt idx="42">
                  <c:v>25.516140748766801</c:v>
                </c:pt>
                <c:pt idx="43">
                  <c:v>18.3030490891074</c:v>
                </c:pt>
                <c:pt idx="44">
                  <c:v>25.093099193520398</c:v>
                </c:pt>
                <c:pt idx="45">
                  <c:v>41.4882121611057</c:v>
                </c:pt>
                <c:pt idx="46">
                  <c:v>31.291321860056499</c:v>
                </c:pt>
                <c:pt idx="47">
                  <c:v>71.334396374263804</c:v>
                </c:pt>
                <c:pt idx="48">
                  <c:v>63.618595352821401</c:v>
                </c:pt>
                <c:pt idx="49">
                  <c:v>62.523717668953097</c:v>
                </c:pt>
                <c:pt idx="50">
                  <c:v>44.522390422679699</c:v>
                </c:pt>
                <c:pt idx="51">
                  <c:v>39.635941554249399</c:v>
                </c:pt>
                <c:pt idx="52">
                  <c:v>47.085377196513598</c:v>
                </c:pt>
                <c:pt idx="53">
                  <c:v>61.929268668124699</c:v>
                </c:pt>
                <c:pt idx="54">
                  <c:v>68.152985300072899</c:v>
                </c:pt>
                <c:pt idx="55">
                  <c:v>78.789304961318393</c:v>
                </c:pt>
                <c:pt idx="56">
                  <c:v>71.669496786637296</c:v>
                </c:pt>
                <c:pt idx="57">
                  <c:v>71.5460172213389</c:v>
                </c:pt>
                <c:pt idx="58">
                  <c:v>55.355203681535599</c:v>
                </c:pt>
                <c:pt idx="59">
                  <c:v>49.9496854746127</c:v>
                </c:pt>
                <c:pt idx="60">
                  <c:v>62.333064135057398</c:v>
                </c:pt>
                <c:pt idx="61">
                  <c:v>70.393936947440494</c:v>
                </c:pt>
                <c:pt idx="62">
                  <c:v>90.713243903073902</c:v>
                </c:pt>
                <c:pt idx="63">
                  <c:v>76.934652301156902</c:v>
                </c:pt>
                <c:pt idx="64">
                  <c:v>85.139480701704798</c:v>
                </c:pt>
                <c:pt idx="65">
                  <c:v>73.220155290990604</c:v>
                </c:pt>
                <c:pt idx="66">
                  <c:v>67.568876915669804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9-4499-BF47-7178DF17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0728271"/>
        <c:axId val="370724431"/>
        <c:axId val="0"/>
      </c:bar3DChart>
      <c:dateAx>
        <c:axId val="370728271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724431"/>
        <c:crosses val="autoZero"/>
        <c:auto val="1"/>
        <c:lblOffset val="100"/>
        <c:baseTimeUnit val="months"/>
      </c:dateAx>
      <c:valAx>
        <c:axId val="37072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72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 between actual values and forecasted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38550746850077E-2"/>
          <c:y val="0.14951493985254175"/>
          <c:w val="0.80326774846574833"/>
          <c:h val="0.5693695593056689"/>
        </c:manualLayout>
      </c:layout>
      <c:areaChart>
        <c:grouping val="standard"/>
        <c:varyColors val="0"/>
        <c:ser>
          <c:idx val="0"/>
          <c:order val="0"/>
          <c:tx>
            <c:strRef>
              <c:f>'Modelling and Valid. 1'!$D$3</c:f>
              <c:strCache>
                <c:ptCount val="1"/>
                <c:pt idx="0">
                  <c:v>value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lin ang="189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'Modelling and Valid. 1'!$C$4:$C$82</c:f>
              <c:numCache>
                <c:formatCode>mmm\ yyyy</c:formatCode>
                <c:ptCount val="79"/>
                <c:pt idx="0">
                  <c:v>42767</c:v>
                </c:pt>
                <c:pt idx="1">
                  <c:v>42795</c:v>
                </c:pt>
                <c:pt idx="2">
                  <c:v>42826</c:v>
                </c:pt>
                <c:pt idx="3">
                  <c:v>42856</c:v>
                </c:pt>
                <c:pt idx="4">
                  <c:v>42887</c:v>
                </c:pt>
                <c:pt idx="5">
                  <c:v>42917</c:v>
                </c:pt>
                <c:pt idx="6">
                  <c:v>42948</c:v>
                </c:pt>
                <c:pt idx="7">
                  <c:v>42979</c:v>
                </c:pt>
                <c:pt idx="8">
                  <c:v>43009</c:v>
                </c:pt>
                <c:pt idx="9">
                  <c:v>43040</c:v>
                </c:pt>
                <c:pt idx="10">
                  <c:v>43070</c:v>
                </c:pt>
                <c:pt idx="11">
                  <c:v>43101</c:v>
                </c:pt>
                <c:pt idx="12">
                  <c:v>43132</c:v>
                </c:pt>
                <c:pt idx="13">
                  <c:v>43160</c:v>
                </c:pt>
                <c:pt idx="14">
                  <c:v>43191</c:v>
                </c:pt>
                <c:pt idx="15">
                  <c:v>43221</c:v>
                </c:pt>
                <c:pt idx="16">
                  <c:v>43252</c:v>
                </c:pt>
                <c:pt idx="17">
                  <c:v>43282</c:v>
                </c:pt>
                <c:pt idx="18">
                  <c:v>43313</c:v>
                </c:pt>
                <c:pt idx="19">
                  <c:v>43344</c:v>
                </c:pt>
                <c:pt idx="20">
                  <c:v>43374</c:v>
                </c:pt>
                <c:pt idx="21">
                  <c:v>43405</c:v>
                </c:pt>
                <c:pt idx="22">
                  <c:v>43435</c:v>
                </c:pt>
                <c:pt idx="23">
                  <c:v>43466</c:v>
                </c:pt>
                <c:pt idx="24">
                  <c:v>43497</c:v>
                </c:pt>
                <c:pt idx="25">
                  <c:v>43525</c:v>
                </c:pt>
                <c:pt idx="26">
                  <c:v>43556</c:v>
                </c:pt>
                <c:pt idx="27">
                  <c:v>43586</c:v>
                </c:pt>
                <c:pt idx="28">
                  <c:v>43617</c:v>
                </c:pt>
                <c:pt idx="29">
                  <c:v>43647</c:v>
                </c:pt>
                <c:pt idx="30">
                  <c:v>43678</c:v>
                </c:pt>
                <c:pt idx="31">
                  <c:v>43709</c:v>
                </c:pt>
                <c:pt idx="32">
                  <c:v>43739</c:v>
                </c:pt>
                <c:pt idx="33">
                  <c:v>43770</c:v>
                </c:pt>
                <c:pt idx="34">
                  <c:v>43800</c:v>
                </c:pt>
                <c:pt idx="35">
                  <c:v>43831</c:v>
                </c:pt>
                <c:pt idx="36">
                  <c:v>43862</c:v>
                </c:pt>
                <c:pt idx="37">
                  <c:v>43891</c:v>
                </c:pt>
                <c:pt idx="38">
                  <c:v>43922</c:v>
                </c:pt>
                <c:pt idx="39">
                  <c:v>43952</c:v>
                </c:pt>
                <c:pt idx="40">
                  <c:v>43983</c:v>
                </c:pt>
                <c:pt idx="41">
                  <c:v>44013</c:v>
                </c:pt>
                <c:pt idx="42">
                  <c:v>44044</c:v>
                </c:pt>
                <c:pt idx="43">
                  <c:v>44075</c:v>
                </c:pt>
                <c:pt idx="44">
                  <c:v>44105</c:v>
                </c:pt>
                <c:pt idx="45">
                  <c:v>44136</c:v>
                </c:pt>
                <c:pt idx="46">
                  <c:v>44166</c:v>
                </c:pt>
                <c:pt idx="47">
                  <c:v>44197</c:v>
                </c:pt>
                <c:pt idx="48">
                  <c:v>44228</c:v>
                </c:pt>
                <c:pt idx="49">
                  <c:v>44256</c:v>
                </c:pt>
                <c:pt idx="50">
                  <c:v>44287</c:v>
                </c:pt>
                <c:pt idx="51">
                  <c:v>44317</c:v>
                </c:pt>
                <c:pt idx="52">
                  <c:v>44348</c:v>
                </c:pt>
                <c:pt idx="53">
                  <c:v>44378</c:v>
                </c:pt>
                <c:pt idx="54">
                  <c:v>44409</c:v>
                </c:pt>
                <c:pt idx="55">
                  <c:v>44440</c:v>
                </c:pt>
                <c:pt idx="56">
                  <c:v>44470</c:v>
                </c:pt>
                <c:pt idx="57">
                  <c:v>44501</c:v>
                </c:pt>
                <c:pt idx="58">
                  <c:v>44531</c:v>
                </c:pt>
                <c:pt idx="59">
                  <c:v>44562</c:v>
                </c:pt>
                <c:pt idx="60">
                  <c:v>44593</c:v>
                </c:pt>
                <c:pt idx="61">
                  <c:v>44621</c:v>
                </c:pt>
                <c:pt idx="62">
                  <c:v>44652</c:v>
                </c:pt>
                <c:pt idx="63">
                  <c:v>44682</c:v>
                </c:pt>
                <c:pt idx="64">
                  <c:v>44713</c:v>
                </c:pt>
                <c:pt idx="65">
                  <c:v>44743</c:v>
                </c:pt>
                <c:pt idx="66">
                  <c:v>44774</c:v>
                </c:pt>
                <c:pt idx="67">
                  <c:v>44805</c:v>
                </c:pt>
                <c:pt idx="68">
                  <c:v>44835</c:v>
                </c:pt>
                <c:pt idx="69">
                  <c:v>44866</c:v>
                </c:pt>
                <c:pt idx="70">
                  <c:v>44896</c:v>
                </c:pt>
                <c:pt idx="71">
                  <c:v>44927</c:v>
                </c:pt>
                <c:pt idx="72">
                  <c:v>44958</c:v>
                </c:pt>
                <c:pt idx="73">
                  <c:v>44986</c:v>
                </c:pt>
                <c:pt idx="74">
                  <c:v>45017</c:v>
                </c:pt>
                <c:pt idx="75">
                  <c:v>45047</c:v>
                </c:pt>
                <c:pt idx="76">
                  <c:v>45078</c:v>
                </c:pt>
                <c:pt idx="77">
                  <c:v>45108</c:v>
                </c:pt>
                <c:pt idx="78">
                  <c:v>45139</c:v>
                </c:pt>
              </c:numCache>
            </c:numRef>
          </c:cat>
          <c:val>
            <c:numRef>
              <c:f>'Modelling and Valid. 1'!$D$4:$D$82</c:f>
              <c:numCache>
                <c:formatCode>0.00</c:formatCode>
                <c:ptCount val="79"/>
                <c:pt idx="0">
                  <c:v>11.8631415824937</c:v>
                </c:pt>
                <c:pt idx="1">
                  <c:v>34.877418004711799</c:v>
                </c:pt>
                <c:pt idx="2">
                  <c:v>11.347438160619101</c:v>
                </c:pt>
                <c:pt idx="3">
                  <c:v>1.8778358910189701</c:v>
                </c:pt>
                <c:pt idx="4">
                  <c:v>17.1619034709278</c:v>
                </c:pt>
                <c:pt idx="5">
                  <c:v>4.3784601704247601</c:v>
                </c:pt>
                <c:pt idx="6">
                  <c:v>2.0394423244387299</c:v>
                </c:pt>
                <c:pt idx="7">
                  <c:v>24.370678771101399</c:v>
                </c:pt>
                <c:pt idx="8">
                  <c:v>21.754896143741099</c:v>
                </c:pt>
                <c:pt idx="9">
                  <c:v>27.851528311761101</c:v>
                </c:pt>
                <c:pt idx="10">
                  <c:v>35.7053587286496</c:v>
                </c:pt>
                <c:pt idx="11">
                  <c:v>9.2184540565961193</c:v>
                </c:pt>
                <c:pt idx="12">
                  <c:v>5.44776349631187</c:v>
                </c:pt>
                <c:pt idx="13">
                  <c:v>11.3805991254864</c:v>
                </c:pt>
                <c:pt idx="14">
                  <c:v>13.7182470884238</c:v>
                </c:pt>
                <c:pt idx="15">
                  <c:v>18.742859036978398</c:v>
                </c:pt>
                <c:pt idx="16">
                  <c:v>49.695370991300202</c:v>
                </c:pt>
                <c:pt idx="17">
                  <c:v>34.759490026340401</c:v>
                </c:pt>
                <c:pt idx="18">
                  <c:v>23.403310625297124</c:v>
                </c:pt>
                <c:pt idx="19">
                  <c:v>31.916977201573602</c:v>
                </c:pt>
                <c:pt idx="20">
                  <c:v>5.6988309040371199</c:v>
                </c:pt>
                <c:pt idx="21">
                  <c:v>9.1777363002885792</c:v>
                </c:pt>
                <c:pt idx="22">
                  <c:v>42.759450551986497</c:v>
                </c:pt>
                <c:pt idx="23">
                  <c:v>31.1268020520174</c:v>
                </c:pt>
                <c:pt idx="24">
                  <c:v>31.2137946445079</c:v>
                </c:pt>
                <c:pt idx="25">
                  <c:v>47.863047326427498</c:v>
                </c:pt>
                <c:pt idx="26">
                  <c:v>35.309613476889098</c:v>
                </c:pt>
                <c:pt idx="27">
                  <c:v>22.0343096981873</c:v>
                </c:pt>
                <c:pt idx="28">
                  <c:v>35.581634444361399</c:v>
                </c:pt>
                <c:pt idx="29">
                  <c:v>23.646843338947999</c:v>
                </c:pt>
                <c:pt idx="30">
                  <c:v>43.130175275720717</c:v>
                </c:pt>
                <c:pt idx="31">
                  <c:v>52.917843014701802</c:v>
                </c:pt>
                <c:pt idx="32">
                  <c:v>50.971803155743601</c:v>
                </c:pt>
                <c:pt idx="33">
                  <c:v>50.7180670252231</c:v>
                </c:pt>
                <c:pt idx="34">
                  <c:v>38.560022561737803</c:v>
                </c:pt>
                <c:pt idx="35">
                  <c:v>15.3567677326413</c:v>
                </c:pt>
                <c:pt idx="36">
                  <c:v>37.434664660897525</c:v>
                </c:pt>
                <c:pt idx="37">
                  <c:v>22.173260423540199</c:v>
                </c:pt>
                <c:pt idx="38">
                  <c:v>25.982895785120899</c:v>
                </c:pt>
                <c:pt idx="39">
                  <c:v>40.369829337421599</c:v>
                </c:pt>
                <c:pt idx="40">
                  <c:v>53.366915936828903</c:v>
                </c:pt>
                <c:pt idx="41">
                  <c:v>29.818907091494498</c:v>
                </c:pt>
                <c:pt idx="42">
                  <c:v>25.516140748766801</c:v>
                </c:pt>
                <c:pt idx="43">
                  <c:v>18.3030490891074</c:v>
                </c:pt>
                <c:pt idx="44">
                  <c:v>25.093099193520398</c:v>
                </c:pt>
                <c:pt idx="45">
                  <c:v>41.4882121611057</c:v>
                </c:pt>
                <c:pt idx="46">
                  <c:v>31.291321860056499</c:v>
                </c:pt>
                <c:pt idx="47">
                  <c:v>71.334396374263804</c:v>
                </c:pt>
                <c:pt idx="48">
                  <c:v>63.618595352821401</c:v>
                </c:pt>
                <c:pt idx="49">
                  <c:v>62.523717668953097</c:v>
                </c:pt>
                <c:pt idx="50">
                  <c:v>44.522390422679699</c:v>
                </c:pt>
                <c:pt idx="51">
                  <c:v>39.635941554249399</c:v>
                </c:pt>
                <c:pt idx="52">
                  <c:v>47.085377196513598</c:v>
                </c:pt>
                <c:pt idx="53">
                  <c:v>61.929268668124699</c:v>
                </c:pt>
                <c:pt idx="54">
                  <c:v>68.152985300072899</c:v>
                </c:pt>
                <c:pt idx="55">
                  <c:v>78.789304961318393</c:v>
                </c:pt>
                <c:pt idx="56">
                  <c:v>71.669496786637296</c:v>
                </c:pt>
                <c:pt idx="57">
                  <c:v>71.5460172213389</c:v>
                </c:pt>
                <c:pt idx="58">
                  <c:v>55.355203681535599</c:v>
                </c:pt>
                <c:pt idx="59">
                  <c:v>49.9496854746127</c:v>
                </c:pt>
                <c:pt idx="60">
                  <c:v>62.333064135057398</c:v>
                </c:pt>
                <c:pt idx="61">
                  <c:v>70.393936947440494</c:v>
                </c:pt>
                <c:pt idx="62">
                  <c:v>90.713243903073902</c:v>
                </c:pt>
                <c:pt idx="63">
                  <c:v>76.934652301156902</c:v>
                </c:pt>
                <c:pt idx="64">
                  <c:v>85.139480701704798</c:v>
                </c:pt>
                <c:pt idx="65">
                  <c:v>73.220155290990604</c:v>
                </c:pt>
                <c:pt idx="66">
                  <c:v>67.568876915669804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9-4429-B24A-97DE2FE7B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62303"/>
        <c:axId val="614564223"/>
      </c:areaChart>
      <c:lineChart>
        <c:grouping val="standard"/>
        <c:varyColors val="0"/>
        <c:ser>
          <c:idx val="1"/>
          <c:order val="1"/>
          <c:tx>
            <c:strRef>
              <c:f>'Modelling and Valid. 1'!$I$3</c:f>
              <c:strCache>
                <c:ptCount val="1"/>
                <c:pt idx="0">
                  <c:v>Linear Trend Forecast with Seasonality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'Modelling and Valid. 1'!$C$4:$C$82</c:f>
              <c:numCache>
                <c:formatCode>mmm\ yyyy</c:formatCode>
                <c:ptCount val="79"/>
                <c:pt idx="0">
                  <c:v>42767</c:v>
                </c:pt>
                <c:pt idx="1">
                  <c:v>42795</c:v>
                </c:pt>
                <c:pt idx="2">
                  <c:v>42826</c:v>
                </c:pt>
                <c:pt idx="3">
                  <c:v>42856</c:v>
                </c:pt>
                <c:pt idx="4">
                  <c:v>42887</c:v>
                </c:pt>
                <c:pt idx="5">
                  <c:v>42917</c:v>
                </c:pt>
                <c:pt idx="6">
                  <c:v>42948</c:v>
                </c:pt>
                <c:pt idx="7">
                  <c:v>42979</c:v>
                </c:pt>
                <c:pt idx="8">
                  <c:v>43009</c:v>
                </c:pt>
                <c:pt idx="9">
                  <c:v>43040</c:v>
                </c:pt>
                <c:pt idx="10">
                  <c:v>43070</c:v>
                </c:pt>
                <c:pt idx="11">
                  <c:v>43101</c:v>
                </c:pt>
                <c:pt idx="12">
                  <c:v>43132</c:v>
                </c:pt>
                <c:pt idx="13">
                  <c:v>43160</c:v>
                </c:pt>
                <c:pt idx="14">
                  <c:v>43191</c:v>
                </c:pt>
                <c:pt idx="15">
                  <c:v>43221</c:v>
                </c:pt>
                <c:pt idx="16">
                  <c:v>43252</c:v>
                </c:pt>
                <c:pt idx="17">
                  <c:v>43282</c:v>
                </c:pt>
                <c:pt idx="18">
                  <c:v>43313</c:v>
                </c:pt>
                <c:pt idx="19">
                  <c:v>43344</c:v>
                </c:pt>
                <c:pt idx="20">
                  <c:v>43374</c:v>
                </c:pt>
                <c:pt idx="21">
                  <c:v>43405</c:v>
                </c:pt>
                <c:pt idx="22">
                  <c:v>43435</c:v>
                </c:pt>
                <c:pt idx="23">
                  <c:v>43466</c:v>
                </c:pt>
                <c:pt idx="24">
                  <c:v>43497</c:v>
                </c:pt>
                <c:pt idx="25">
                  <c:v>43525</c:v>
                </c:pt>
                <c:pt idx="26">
                  <c:v>43556</c:v>
                </c:pt>
                <c:pt idx="27">
                  <c:v>43586</c:v>
                </c:pt>
                <c:pt idx="28">
                  <c:v>43617</c:v>
                </c:pt>
                <c:pt idx="29">
                  <c:v>43647</c:v>
                </c:pt>
                <c:pt idx="30">
                  <c:v>43678</c:v>
                </c:pt>
                <c:pt idx="31">
                  <c:v>43709</c:v>
                </c:pt>
                <c:pt idx="32">
                  <c:v>43739</c:v>
                </c:pt>
                <c:pt idx="33">
                  <c:v>43770</c:v>
                </c:pt>
                <c:pt idx="34">
                  <c:v>43800</c:v>
                </c:pt>
                <c:pt idx="35">
                  <c:v>43831</c:v>
                </c:pt>
                <c:pt idx="36">
                  <c:v>43862</c:v>
                </c:pt>
                <c:pt idx="37">
                  <c:v>43891</c:v>
                </c:pt>
                <c:pt idx="38">
                  <c:v>43922</c:v>
                </c:pt>
                <c:pt idx="39">
                  <c:v>43952</c:v>
                </c:pt>
                <c:pt idx="40">
                  <c:v>43983</c:v>
                </c:pt>
                <c:pt idx="41">
                  <c:v>44013</c:v>
                </c:pt>
                <c:pt idx="42">
                  <c:v>44044</c:v>
                </c:pt>
                <c:pt idx="43">
                  <c:v>44075</c:v>
                </c:pt>
                <c:pt idx="44">
                  <c:v>44105</c:v>
                </c:pt>
                <c:pt idx="45">
                  <c:v>44136</c:v>
                </c:pt>
                <c:pt idx="46">
                  <c:v>44166</c:v>
                </c:pt>
                <c:pt idx="47">
                  <c:v>44197</c:v>
                </c:pt>
                <c:pt idx="48">
                  <c:v>44228</c:v>
                </c:pt>
                <c:pt idx="49">
                  <c:v>44256</c:v>
                </c:pt>
                <c:pt idx="50">
                  <c:v>44287</c:v>
                </c:pt>
                <c:pt idx="51">
                  <c:v>44317</c:v>
                </c:pt>
                <c:pt idx="52">
                  <c:v>44348</c:v>
                </c:pt>
                <c:pt idx="53">
                  <c:v>44378</c:v>
                </c:pt>
                <c:pt idx="54">
                  <c:v>44409</c:v>
                </c:pt>
                <c:pt idx="55">
                  <c:v>44440</c:v>
                </c:pt>
                <c:pt idx="56">
                  <c:v>44470</c:v>
                </c:pt>
                <c:pt idx="57">
                  <c:v>44501</c:v>
                </c:pt>
                <c:pt idx="58">
                  <c:v>44531</c:v>
                </c:pt>
                <c:pt idx="59">
                  <c:v>44562</c:v>
                </c:pt>
                <c:pt idx="60">
                  <c:v>44593</c:v>
                </c:pt>
                <c:pt idx="61">
                  <c:v>44621</c:v>
                </c:pt>
                <c:pt idx="62">
                  <c:v>44652</c:v>
                </c:pt>
                <c:pt idx="63">
                  <c:v>44682</c:v>
                </c:pt>
                <c:pt idx="64">
                  <c:v>44713</c:v>
                </c:pt>
                <c:pt idx="65">
                  <c:v>44743</c:v>
                </c:pt>
                <c:pt idx="66">
                  <c:v>44774</c:v>
                </c:pt>
                <c:pt idx="67">
                  <c:v>44805</c:v>
                </c:pt>
                <c:pt idx="68">
                  <c:v>44835</c:v>
                </c:pt>
                <c:pt idx="69">
                  <c:v>44866</c:v>
                </c:pt>
                <c:pt idx="70">
                  <c:v>44896</c:v>
                </c:pt>
                <c:pt idx="71">
                  <c:v>44927</c:v>
                </c:pt>
                <c:pt idx="72">
                  <c:v>44958</c:v>
                </c:pt>
                <c:pt idx="73">
                  <c:v>44986</c:v>
                </c:pt>
                <c:pt idx="74">
                  <c:v>45017</c:v>
                </c:pt>
                <c:pt idx="75">
                  <c:v>45047</c:v>
                </c:pt>
                <c:pt idx="76">
                  <c:v>45078</c:v>
                </c:pt>
                <c:pt idx="77">
                  <c:v>45108</c:v>
                </c:pt>
                <c:pt idx="78">
                  <c:v>45139</c:v>
                </c:pt>
              </c:numCache>
            </c:numRef>
          </c:cat>
          <c:val>
            <c:numRef>
              <c:f>'Modelling and Valid. 1'!$I$4:$I$82</c:f>
              <c:numCache>
                <c:formatCode>0.00</c:formatCode>
                <c:ptCount val="79"/>
                <c:pt idx="0">
                  <c:v>7.3470322557393732</c:v>
                </c:pt>
                <c:pt idx="1">
                  <c:v>9.6370899500805081</c:v>
                </c:pt>
                <c:pt idx="2">
                  <c:v>9.4554396055480545</c:v>
                </c:pt>
                <c:pt idx="3">
                  <c:v>9.3151241144159727</c:v>
                </c:pt>
                <c:pt idx="4">
                  <c:v>14.594490360798515</c:v>
                </c:pt>
                <c:pt idx="5">
                  <c:v>12.451218564820602</c:v>
                </c:pt>
                <c:pt idx="6">
                  <c:v>13.482936426655007</c:v>
                </c:pt>
                <c:pt idx="7">
                  <c:v>15.514319624371696</c:v>
                </c:pt>
                <c:pt idx="8">
                  <c:v>14.015638880888352</c:v>
                </c:pt>
                <c:pt idx="9">
                  <c:v>17.026924185012408</c:v>
                </c:pt>
                <c:pt idx="10">
                  <c:v>18.249583375314835</c:v>
                </c:pt>
                <c:pt idx="11">
                  <c:v>16.708011826656588</c:v>
                </c:pt>
                <c:pt idx="12">
                  <c:v>17.518476518627466</c:v>
                </c:pt>
                <c:pt idx="13">
                  <c:v>21.598929937335289</c:v>
                </c:pt>
                <c:pt idx="14">
                  <c:v>20.091645489645998</c:v>
                </c:pt>
                <c:pt idx="15">
                  <c:v>18.895436323250422</c:v>
                </c:pt>
                <c:pt idx="16">
                  <c:v>28.41957591782235</c:v>
                </c:pt>
                <c:pt idx="17">
                  <c:v>23.383062364634842</c:v>
                </c:pt>
                <c:pt idx="18">
                  <c:v>24.513552177028046</c:v>
                </c:pt>
                <c:pt idx="19">
                  <c:v>27.39674315507423</c:v>
                </c:pt>
                <c:pt idx="20">
                  <c:v>24.106192331695176</c:v>
                </c:pt>
                <c:pt idx="21">
                  <c:v>28.591618194477942</c:v>
                </c:pt>
                <c:pt idx="22">
                  <c:v>29.980724993477455</c:v>
                </c:pt>
                <c:pt idx="23">
                  <c:v>26.902125996494593</c:v>
                </c:pt>
                <c:pt idx="24">
                  <c:v>27.689920781515557</c:v>
                </c:pt>
                <c:pt idx="25">
                  <c:v>33.560769924590062</c:v>
                </c:pt>
                <c:pt idx="26">
                  <c:v>30.727851373743942</c:v>
                </c:pt>
                <c:pt idx="27">
                  <c:v>28.475748532084872</c:v>
                </c:pt>
                <c:pt idx="28">
                  <c:v>42.244661474846176</c:v>
                </c:pt>
                <c:pt idx="29">
                  <c:v>34.314906164449077</c:v>
                </c:pt>
                <c:pt idx="30">
                  <c:v>35.544167927401084</c:v>
                </c:pt>
                <c:pt idx="31">
                  <c:v>39.279166685776765</c:v>
                </c:pt>
                <c:pt idx="32">
                  <c:v>34.196745782501999</c:v>
                </c:pt>
                <c:pt idx="33">
                  <c:v>40.156312203943472</c:v>
                </c:pt>
                <c:pt idx="34">
                  <c:v>41.711866611640083</c:v>
                </c:pt>
                <c:pt idx="35">
                  <c:v>37.096240166332599</c:v>
                </c:pt>
                <c:pt idx="36">
                  <c:v>37.861365044403655</c:v>
                </c:pt>
                <c:pt idx="37">
                  <c:v>45.522609911844832</c:v>
                </c:pt>
                <c:pt idx="38">
                  <c:v>41.364057257841893</c:v>
                </c:pt>
                <c:pt idx="39">
                  <c:v>38.056060740919314</c:v>
                </c:pt>
                <c:pt idx="40">
                  <c:v>56.069747031870008</c:v>
                </c:pt>
                <c:pt idx="41">
                  <c:v>45.246749964263316</c:v>
                </c:pt>
                <c:pt idx="42">
                  <c:v>46.574783677774128</c:v>
                </c:pt>
                <c:pt idx="43">
                  <c:v>51.161590216479297</c:v>
                </c:pt>
                <c:pt idx="44">
                  <c:v>44.287299233308829</c:v>
                </c:pt>
                <c:pt idx="45">
                  <c:v>51.721006213409005</c:v>
                </c:pt>
                <c:pt idx="46">
                  <c:v>53.4430082298027</c:v>
                </c:pt>
                <c:pt idx="47">
                  <c:v>47.290354336170608</c:v>
                </c:pt>
                <c:pt idx="48">
                  <c:v>48.032809307291743</c:v>
                </c:pt>
                <c:pt idx="49">
                  <c:v>57.484449899099609</c:v>
                </c:pt>
                <c:pt idx="50">
                  <c:v>52.000263141939833</c:v>
                </c:pt>
                <c:pt idx="51">
                  <c:v>47.636372949753763</c:v>
                </c:pt>
                <c:pt idx="52">
                  <c:v>69.894832588893834</c:v>
                </c:pt>
                <c:pt idx="53">
                  <c:v>56.178593764077554</c:v>
                </c:pt>
                <c:pt idx="54">
                  <c:v>57.605399428147173</c:v>
                </c:pt>
                <c:pt idx="55">
                  <c:v>63.044013747181829</c:v>
                </c:pt>
                <c:pt idx="56">
                  <c:v>54.377852684115652</c:v>
                </c:pt>
                <c:pt idx="57">
                  <c:v>63.285700222874539</c:v>
                </c:pt>
                <c:pt idx="58">
                  <c:v>65.174149847965325</c:v>
                </c:pt>
                <c:pt idx="59">
                  <c:v>57.484468506008611</c:v>
                </c:pt>
                <c:pt idx="60">
                  <c:v>58.204253570179837</c:v>
                </c:pt>
                <c:pt idx="61">
                  <c:v>69.446289886354393</c:v>
                </c:pt>
                <c:pt idx="62">
                  <c:v>62.636469026037773</c:v>
                </c:pt>
                <c:pt idx="63">
                  <c:v>57.216685158588213</c:v>
                </c:pt>
                <c:pt idx="64">
                  <c:v>83.719918145917688</c:v>
                </c:pt>
                <c:pt idx="65">
                  <c:v>67.110437563891793</c:v>
                </c:pt>
                <c:pt idx="66">
                  <c:v>68.636015178520211</c:v>
                </c:pt>
                <c:pt idx="67">
                  <c:v>74.926437277884361</c:v>
                </c:pt>
                <c:pt idx="68">
                  <c:v>64.468406134922475</c:v>
                </c:pt>
                <c:pt idx="69">
                  <c:v>74.850394232340065</c:v>
                </c:pt>
                <c:pt idx="70">
                  <c:v>76.905291466127949</c:v>
                </c:pt>
                <c:pt idx="71">
                  <c:v>67.678582675846627</c:v>
                </c:pt>
                <c:pt idx="72">
                  <c:v>68.375697833067932</c:v>
                </c:pt>
                <c:pt idx="73">
                  <c:v>81.40812987360917</c:v>
                </c:pt>
                <c:pt idx="74">
                  <c:v>73.272674910135734</c:v>
                </c:pt>
                <c:pt idx="75">
                  <c:v>66.796997367422648</c:v>
                </c:pt>
                <c:pt idx="76">
                  <c:v>97.5450037029415</c:v>
                </c:pt>
                <c:pt idx="77">
                  <c:v>78.042281363706024</c:v>
                </c:pt>
                <c:pt idx="78">
                  <c:v>79.666630928893255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9-4429-B24A-97DE2FE7B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195135"/>
        <c:axId val="873195615"/>
      </c:lineChart>
      <c:dateAx>
        <c:axId val="873195135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95615"/>
        <c:crosses val="autoZero"/>
        <c:auto val="1"/>
        <c:lblOffset val="100"/>
        <c:baseTimeUnit val="months"/>
      </c:dateAx>
      <c:valAx>
        <c:axId val="87319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IN" sz="1200" b="1" i="0" u="none" strike="noStrike" kern="1200" baseline="0">
                    <a:solidFill>
                      <a:srgbClr val="E9DF1B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u="none" strike="noStrike" kern="1200" baseline="0">
                    <a:solidFill>
                      <a:srgbClr val="E9DF1B"/>
                    </a:solidFill>
                    <a:latin typeface="+mn-lt"/>
                    <a:ea typeface="+mn-ea"/>
                    <a:cs typeface="+mn-cs"/>
                  </a:rPr>
                  <a:t>Forecasted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IN" sz="1200" b="1" i="0" u="none" strike="noStrike" kern="1200" baseline="0">
                  <a:solidFill>
                    <a:srgbClr val="E9DF1B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195135"/>
        <c:crosses val="autoZero"/>
        <c:crossBetween val="between"/>
      </c:valAx>
      <c:valAx>
        <c:axId val="61456422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chemeClr val="accent1">
                        <a:lumMod val="75000"/>
                      </a:schemeClr>
                    </a:solidFill>
                  </a:rPr>
                  <a:t>Actual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62303"/>
        <c:crosses val="max"/>
        <c:crossBetween val="between"/>
      </c:valAx>
      <c:dateAx>
        <c:axId val="614562303"/>
        <c:scaling>
          <c:orientation val="minMax"/>
        </c:scaling>
        <c:delete val="1"/>
        <c:axPos val="b"/>
        <c:numFmt formatCode="mmm\ yyyy" sourceLinked="1"/>
        <c:majorTickMark val="out"/>
        <c:minorTickMark val="none"/>
        <c:tickLblPos val="nextTo"/>
        <c:crossAx val="61456422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300">
                <a:latin typeface="Abadi" panose="020B0604020104020204" pitchFamily="34" charset="0"/>
              </a:rPr>
              <a:t>Visual</a:t>
            </a:r>
            <a:r>
              <a:rPr lang="en-IN" sz="1300" baseline="0">
                <a:latin typeface="Abadi" panose="020B0604020104020204" pitchFamily="34" charset="0"/>
              </a:rPr>
              <a:t> representation of forecast values &amp; errors</a:t>
            </a:r>
            <a:endParaRPr lang="en-IN" sz="1300">
              <a:latin typeface="Abadi" panose="020B06040201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'Modelling and Valid. 2'!$C$1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'Modelling and Valid. 2'!$B$2:$B$80</c:f>
              <c:numCache>
                <c:formatCode>mmm\ yyyy</c:formatCode>
                <c:ptCount val="79"/>
                <c:pt idx="0">
                  <c:v>42767</c:v>
                </c:pt>
                <c:pt idx="1">
                  <c:v>42795</c:v>
                </c:pt>
                <c:pt idx="2">
                  <c:v>42826</c:v>
                </c:pt>
                <c:pt idx="3">
                  <c:v>42856</c:v>
                </c:pt>
                <c:pt idx="4">
                  <c:v>42887</c:v>
                </c:pt>
                <c:pt idx="5">
                  <c:v>42917</c:v>
                </c:pt>
                <c:pt idx="6">
                  <c:v>42948</c:v>
                </c:pt>
                <c:pt idx="7">
                  <c:v>42979</c:v>
                </c:pt>
                <c:pt idx="8">
                  <c:v>43009</c:v>
                </c:pt>
                <c:pt idx="9">
                  <c:v>43040</c:v>
                </c:pt>
                <c:pt idx="10">
                  <c:v>43070</c:v>
                </c:pt>
                <c:pt idx="11">
                  <c:v>43101</c:v>
                </c:pt>
                <c:pt idx="12">
                  <c:v>43132</c:v>
                </c:pt>
                <c:pt idx="13">
                  <c:v>43160</c:v>
                </c:pt>
                <c:pt idx="14">
                  <c:v>43191</c:v>
                </c:pt>
                <c:pt idx="15">
                  <c:v>43221</c:v>
                </c:pt>
                <c:pt idx="16">
                  <c:v>43252</c:v>
                </c:pt>
                <c:pt idx="17">
                  <c:v>43282</c:v>
                </c:pt>
                <c:pt idx="18">
                  <c:v>43313</c:v>
                </c:pt>
                <c:pt idx="19">
                  <c:v>43344</c:v>
                </c:pt>
                <c:pt idx="20">
                  <c:v>43374</c:v>
                </c:pt>
                <c:pt idx="21">
                  <c:v>43405</c:v>
                </c:pt>
                <c:pt idx="22">
                  <c:v>43435</c:v>
                </c:pt>
                <c:pt idx="23">
                  <c:v>43466</c:v>
                </c:pt>
                <c:pt idx="24">
                  <c:v>43497</c:v>
                </c:pt>
                <c:pt idx="25">
                  <c:v>43525</c:v>
                </c:pt>
                <c:pt idx="26">
                  <c:v>43556</c:v>
                </c:pt>
                <c:pt idx="27">
                  <c:v>43586</c:v>
                </c:pt>
                <c:pt idx="28">
                  <c:v>43617</c:v>
                </c:pt>
                <c:pt idx="29">
                  <c:v>43647</c:v>
                </c:pt>
                <c:pt idx="30">
                  <c:v>43678</c:v>
                </c:pt>
                <c:pt idx="31">
                  <c:v>43709</c:v>
                </c:pt>
                <c:pt idx="32">
                  <c:v>43739</c:v>
                </c:pt>
                <c:pt idx="33">
                  <c:v>43770</c:v>
                </c:pt>
                <c:pt idx="34">
                  <c:v>43800</c:v>
                </c:pt>
                <c:pt idx="35">
                  <c:v>43831</c:v>
                </c:pt>
                <c:pt idx="36">
                  <c:v>43862</c:v>
                </c:pt>
                <c:pt idx="37">
                  <c:v>43891</c:v>
                </c:pt>
                <c:pt idx="38">
                  <c:v>43922</c:v>
                </c:pt>
                <c:pt idx="39">
                  <c:v>43952</c:v>
                </c:pt>
                <c:pt idx="40">
                  <c:v>43983</c:v>
                </c:pt>
                <c:pt idx="41">
                  <c:v>44013</c:v>
                </c:pt>
                <c:pt idx="42">
                  <c:v>44044</c:v>
                </c:pt>
                <c:pt idx="43">
                  <c:v>44075</c:v>
                </c:pt>
                <c:pt idx="44">
                  <c:v>44105</c:v>
                </c:pt>
                <c:pt idx="45">
                  <c:v>44136</c:v>
                </c:pt>
                <c:pt idx="46">
                  <c:v>44166</c:v>
                </c:pt>
                <c:pt idx="47">
                  <c:v>44197</c:v>
                </c:pt>
                <c:pt idx="48">
                  <c:v>44228</c:v>
                </c:pt>
                <c:pt idx="49">
                  <c:v>44256</c:v>
                </c:pt>
                <c:pt idx="50">
                  <c:v>44287</c:v>
                </c:pt>
                <c:pt idx="51">
                  <c:v>44317</c:v>
                </c:pt>
                <c:pt idx="52">
                  <c:v>44348</c:v>
                </c:pt>
                <c:pt idx="53">
                  <c:v>44378</c:v>
                </c:pt>
                <c:pt idx="54">
                  <c:v>44409</c:v>
                </c:pt>
                <c:pt idx="55">
                  <c:v>44440</c:v>
                </c:pt>
                <c:pt idx="56">
                  <c:v>44470</c:v>
                </c:pt>
                <c:pt idx="57">
                  <c:v>44501</c:v>
                </c:pt>
                <c:pt idx="58">
                  <c:v>44531</c:v>
                </c:pt>
                <c:pt idx="59">
                  <c:v>44562</c:v>
                </c:pt>
                <c:pt idx="60">
                  <c:v>44593</c:v>
                </c:pt>
                <c:pt idx="61">
                  <c:v>44621</c:v>
                </c:pt>
                <c:pt idx="62">
                  <c:v>44652</c:v>
                </c:pt>
                <c:pt idx="63">
                  <c:v>44682</c:v>
                </c:pt>
                <c:pt idx="64">
                  <c:v>44713</c:v>
                </c:pt>
                <c:pt idx="65">
                  <c:v>44743</c:v>
                </c:pt>
                <c:pt idx="66">
                  <c:v>44774</c:v>
                </c:pt>
                <c:pt idx="67">
                  <c:v>44805</c:v>
                </c:pt>
                <c:pt idx="68">
                  <c:v>44835</c:v>
                </c:pt>
                <c:pt idx="69">
                  <c:v>44866</c:v>
                </c:pt>
                <c:pt idx="70">
                  <c:v>44896</c:v>
                </c:pt>
                <c:pt idx="71">
                  <c:v>44927</c:v>
                </c:pt>
                <c:pt idx="72">
                  <c:v>44958</c:v>
                </c:pt>
                <c:pt idx="73">
                  <c:v>44986</c:v>
                </c:pt>
                <c:pt idx="74">
                  <c:v>45017</c:v>
                </c:pt>
                <c:pt idx="75">
                  <c:v>45047</c:v>
                </c:pt>
                <c:pt idx="76">
                  <c:v>45078</c:v>
                </c:pt>
                <c:pt idx="77">
                  <c:v>45108</c:v>
                </c:pt>
                <c:pt idx="78">
                  <c:v>45139</c:v>
                </c:pt>
              </c:numCache>
            </c:numRef>
          </c:cat>
          <c:val>
            <c:numRef>
              <c:f>'Modelling and Valid. 2'!$C$2:$C$80</c:f>
              <c:numCache>
                <c:formatCode>0.00</c:formatCode>
                <c:ptCount val="79"/>
                <c:pt idx="0">
                  <c:v>11.8631415824937</c:v>
                </c:pt>
                <c:pt idx="1">
                  <c:v>34.877418004711799</c:v>
                </c:pt>
                <c:pt idx="2">
                  <c:v>11.347438160619101</c:v>
                </c:pt>
                <c:pt idx="3">
                  <c:v>1.8778358910189701</c:v>
                </c:pt>
                <c:pt idx="4">
                  <c:v>17.1619034709278</c:v>
                </c:pt>
                <c:pt idx="5">
                  <c:v>4.3784601704247601</c:v>
                </c:pt>
                <c:pt idx="6">
                  <c:v>2.0394423244387299</c:v>
                </c:pt>
                <c:pt idx="7">
                  <c:v>24.370678771101399</c:v>
                </c:pt>
                <c:pt idx="8">
                  <c:v>21.754896143741099</c:v>
                </c:pt>
                <c:pt idx="9">
                  <c:v>27.851528311761101</c:v>
                </c:pt>
                <c:pt idx="10">
                  <c:v>35.7053587286496</c:v>
                </c:pt>
                <c:pt idx="11">
                  <c:v>9.2184540565961193</c:v>
                </c:pt>
                <c:pt idx="12">
                  <c:v>5.44776349631187</c:v>
                </c:pt>
                <c:pt idx="13">
                  <c:v>11.3805991254864</c:v>
                </c:pt>
                <c:pt idx="14">
                  <c:v>13.7182470884238</c:v>
                </c:pt>
                <c:pt idx="15">
                  <c:v>18.742859036978398</c:v>
                </c:pt>
                <c:pt idx="16">
                  <c:v>49.695370991300202</c:v>
                </c:pt>
                <c:pt idx="17">
                  <c:v>34.759490026340401</c:v>
                </c:pt>
                <c:pt idx="18">
                  <c:v>23.403310625297124</c:v>
                </c:pt>
                <c:pt idx="19">
                  <c:v>31.916977201573602</c:v>
                </c:pt>
                <c:pt idx="20">
                  <c:v>5.6988309040371199</c:v>
                </c:pt>
                <c:pt idx="21">
                  <c:v>9.1777363002885792</c:v>
                </c:pt>
                <c:pt idx="22">
                  <c:v>42.759450551986497</c:v>
                </c:pt>
                <c:pt idx="23">
                  <c:v>31.1268020520174</c:v>
                </c:pt>
                <c:pt idx="24">
                  <c:v>31.2137946445079</c:v>
                </c:pt>
                <c:pt idx="25">
                  <c:v>47.863047326427498</c:v>
                </c:pt>
                <c:pt idx="26">
                  <c:v>35.309613476889098</c:v>
                </c:pt>
                <c:pt idx="27">
                  <c:v>22.0343096981873</c:v>
                </c:pt>
                <c:pt idx="28">
                  <c:v>35.581634444361399</c:v>
                </c:pt>
                <c:pt idx="29">
                  <c:v>23.646843338947999</c:v>
                </c:pt>
                <c:pt idx="30">
                  <c:v>43.130175275720717</c:v>
                </c:pt>
                <c:pt idx="31">
                  <c:v>52.917843014701802</c:v>
                </c:pt>
                <c:pt idx="32">
                  <c:v>50.971803155743601</c:v>
                </c:pt>
                <c:pt idx="33">
                  <c:v>50.7180670252231</c:v>
                </c:pt>
                <c:pt idx="34">
                  <c:v>38.560022561737803</c:v>
                </c:pt>
                <c:pt idx="35">
                  <c:v>15.3567677326413</c:v>
                </c:pt>
                <c:pt idx="36">
                  <c:v>37.434664660897525</c:v>
                </c:pt>
                <c:pt idx="37">
                  <c:v>22.173260423540199</c:v>
                </c:pt>
                <c:pt idx="38">
                  <c:v>25.982895785120899</c:v>
                </c:pt>
                <c:pt idx="39">
                  <c:v>40.369829337421599</c:v>
                </c:pt>
                <c:pt idx="40">
                  <c:v>53.366915936828903</c:v>
                </c:pt>
                <c:pt idx="41">
                  <c:v>29.818907091494498</c:v>
                </c:pt>
                <c:pt idx="42">
                  <c:v>25.516140748766801</c:v>
                </c:pt>
                <c:pt idx="43">
                  <c:v>18.3030490891074</c:v>
                </c:pt>
                <c:pt idx="44">
                  <c:v>25.093099193520398</c:v>
                </c:pt>
                <c:pt idx="45">
                  <c:v>41.4882121611057</c:v>
                </c:pt>
                <c:pt idx="46">
                  <c:v>31.291321860056499</c:v>
                </c:pt>
                <c:pt idx="47">
                  <c:v>71.334396374263804</c:v>
                </c:pt>
                <c:pt idx="48">
                  <c:v>63.618595352821401</c:v>
                </c:pt>
                <c:pt idx="49">
                  <c:v>62.523717668953097</c:v>
                </c:pt>
                <c:pt idx="50">
                  <c:v>44.522390422679699</c:v>
                </c:pt>
                <c:pt idx="51">
                  <c:v>39.635941554249399</c:v>
                </c:pt>
                <c:pt idx="52">
                  <c:v>47.085377196513598</c:v>
                </c:pt>
                <c:pt idx="53">
                  <c:v>61.929268668124699</c:v>
                </c:pt>
                <c:pt idx="54">
                  <c:v>68.152985300072899</c:v>
                </c:pt>
                <c:pt idx="55">
                  <c:v>78.789304961318393</c:v>
                </c:pt>
                <c:pt idx="56">
                  <c:v>71.669496786637296</c:v>
                </c:pt>
                <c:pt idx="57">
                  <c:v>71.5460172213389</c:v>
                </c:pt>
                <c:pt idx="58">
                  <c:v>55.355203681535599</c:v>
                </c:pt>
                <c:pt idx="59">
                  <c:v>49.9496854746127</c:v>
                </c:pt>
                <c:pt idx="60">
                  <c:v>62.333064135057398</c:v>
                </c:pt>
                <c:pt idx="61">
                  <c:v>70.393936947440494</c:v>
                </c:pt>
                <c:pt idx="62">
                  <c:v>90.713243903073902</c:v>
                </c:pt>
                <c:pt idx="63">
                  <c:v>76.934652301156902</c:v>
                </c:pt>
                <c:pt idx="64">
                  <c:v>85.139480701704798</c:v>
                </c:pt>
                <c:pt idx="65">
                  <c:v>73.220155290990604</c:v>
                </c:pt>
                <c:pt idx="66">
                  <c:v>67.568876915669804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97-42A8-9BDC-B284945A4AFE}"/>
            </c:ext>
          </c:extLst>
        </c:ser>
        <c:ser>
          <c:idx val="1"/>
          <c:order val="1"/>
          <c:tx>
            <c:strRef>
              <c:f>'Modelling and Valid. 2'!$L$1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'Modelling and Valid. 2'!$B$2:$B$80</c:f>
              <c:numCache>
                <c:formatCode>mmm\ yyyy</c:formatCode>
                <c:ptCount val="79"/>
                <c:pt idx="0">
                  <c:v>42767</c:v>
                </c:pt>
                <c:pt idx="1">
                  <c:v>42795</c:v>
                </c:pt>
                <c:pt idx="2">
                  <c:v>42826</c:v>
                </c:pt>
                <c:pt idx="3">
                  <c:v>42856</c:v>
                </c:pt>
                <c:pt idx="4">
                  <c:v>42887</c:v>
                </c:pt>
                <c:pt idx="5">
                  <c:v>42917</c:v>
                </c:pt>
                <c:pt idx="6">
                  <c:v>42948</c:v>
                </c:pt>
                <c:pt idx="7">
                  <c:v>42979</c:v>
                </c:pt>
                <c:pt idx="8">
                  <c:v>43009</c:v>
                </c:pt>
                <c:pt idx="9">
                  <c:v>43040</c:v>
                </c:pt>
                <c:pt idx="10">
                  <c:v>43070</c:v>
                </c:pt>
                <c:pt idx="11">
                  <c:v>43101</c:v>
                </c:pt>
                <c:pt idx="12">
                  <c:v>43132</c:v>
                </c:pt>
                <c:pt idx="13">
                  <c:v>43160</c:v>
                </c:pt>
                <c:pt idx="14">
                  <c:v>43191</c:v>
                </c:pt>
                <c:pt idx="15">
                  <c:v>43221</c:v>
                </c:pt>
                <c:pt idx="16">
                  <c:v>43252</c:v>
                </c:pt>
                <c:pt idx="17">
                  <c:v>43282</c:v>
                </c:pt>
                <c:pt idx="18">
                  <c:v>43313</c:v>
                </c:pt>
                <c:pt idx="19">
                  <c:v>43344</c:v>
                </c:pt>
                <c:pt idx="20">
                  <c:v>43374</c:v>
                </c:pt>
                <c:pt idx="21">
                  <c:v>43405</c:v>
                </c:pt>
                <c:pt idx="22">
                  <c:v>43435</c:v>
                </c:pt>
                <c:pt idx="23">
                  <c:v>43466</c:v>
                </c:pt>
                <c:pt idx="24">
                  <c:v>43497</c:v>
                </c:pt>
                <c:pt idx="25">
                  <c:v>43525</c:v>
                </c:pt>
                <c:pt idx="26">
                  <c:v>43556</c:v>
                </c:pt>
                <c:pt idx="27">
                  <c:v>43586</c:v>
                </c:pt>
                <c:pt idx="28">
                  <c:v>43617</c:v>
                </c:pt>
                <c:pt idx="29">
                  <c:v>43647</c:v>
                </c:pt>
                <c:pt idx="30">
                  <c:v>43678</c:v>
                </c:pt>
                <c:pt idx="31">
                  <c:v>43709</c:v>
                </c:pt>
                <c:pt idx="32">
                  <c:v>43739</c:v>
                </c:pt>
                <c:pt idx="33">
                  <c:v>43770</c:v>
                </c:pt>
                <c:pt idx="34">
                  <c:v>43800</c:v>
                </c:pt>
                <c:pt idx="35">
                  <c:v>43831</c:v>
                </c:pt>
                <c:pt idx="36">
                  <c:v>43862</c:v>
                </c:pt>
                <c:pt idx="37">
                  <c:v>43891</c:v>
                </c:pt>
                <c:pt idx="38">
                  <c:v>43922</c:v>
                </c:pt>
                <c:pt idx="39">
                  <c:v>43952</c:v>
                </c:pt>
                <c:pt idx="40">
                  <c:v>43983</c:v>
                </c:pt>
                <c:pt idx="41">
                  <c:v>44013</c:v>
                </c:pt>
                <c:pt idx="42">
                  <c:v>44044</c:v>
                </c:pt>
                <c:pt idx="43">
                  <c:v>44075</c:v>
                </c:pt>
                <c:pt idx="44">
                  <c:v>44105</c:v>
                </c:pt>
                <c:pt idx="45">
                  <c:v>44136</c:v>
                </c:pt>
                <c:pt idx="46">
                  <c:v>44166</c:v>
                </c:pt>
                <c:pt idx="47">
                  <c:v>44197</c:v>
                </c:pt>
                <c:pt idx="48">
                  <c:v>44228</c:v>
                </c:pt>
                <c:pt idx="49">
                  <c:v>44256</c:v>
                </c:pt>
                <c:pt idx="50">
                  <c:v>44287</c:v>
                </c:pt>
                <c:pt idx="51">
                  <c:v>44317</c:v>
                </c:pt>
                <c:pt idx="52">
                  <c:v>44348</c:v>
                </c:pt>
                <c:pt idx="53">
                  <c:v>44378</c:v>
                </c:pt>
                <c:pt idx="54">
                  <c:v>44409</c:v>
                </c:pt>
                <c:pt idx="55">
                  <c:v>44440</c:v>
                </c:pt>
                <c:pt idx="56">
                  <c:v>44470</c:v>
                </c:pt>
                <c:pt idx="57">
                  <c:v>44501</c:v>
                </c:pt>
                <c:pt idx="58">
                  <c:v>44531</c:v>
                </c:pt>
                <c:pt idx="59">
                  <c:v>44562</c:v>
                </c:pt>
                <c:pt idx="60">
                  <c:v>44593</c:v>
                </c:pt>
                <c:pt idx="61">
                  <c:v>44621</c:v>
                </c:pt>
                <c:pt idx="62">
                  <c:v>44652</c:v>
                </c:pt>
                <c:pt idx="63">
                  <c:v>44682</c:v>
                </c:pt>
                <c:pt idx="64">
                  <c:v>44713</c:v>
                </c:pt>
                <c:pt idx="65">
                  <c:v>44743</c:v>
                </c:pt>
                <c:pt idx="66">
                  <c:v>44774</c:v>
                </c:pt>
                <c:pt idx="67">
                  <c:v>44805</c:v>
                </c:pt>
                <c:pt idx="68">
                  <c:v>44835</c:v>
                </c:pt>
                <c:pt idx="69">
                  <c:v>44866</c:v>
                </c:pt>
                <c:pt idx="70">
                  <c:v>44896</c:v>
                </c:pt>
                <c:pt idx="71">
                  <c:v>44927</c:v>
                </c:pt>
                <c:pt idx="72">
                  <c:v>44958</c:v>
                </c:pt>
                <c:pt idx="73">
                  <c:v>44986</c:v>
                </c:pt>
                <c:pt idx="74">
                  <c:v>45017</c:v>
                </c:pt>
                <c:pt idx="75">
                  <c:v>45047</c:v>
                </c:pt>
                <c:pt idx="76">
                  <c:v>45078</c:v>
                </c:pt>
                <c:pt idx="77">
                  <c:v>45108</c:v>
                </c:pt>
                <c:pt idx="78">
                  <c:v>45139</c:v>
                </c:pt>
              </c:numCache>
            </c:numRef>
          </c:cat>
          <c:val>
            <c:numRef>
              <c:f>'Modelling and Valid. 2'!$L$2:$L$80</c:f>
              <c:numCache>
                <c:formatCode>0.00</c:formatCode>
                <c:ptCount val="79"/>
                <c:pt idx="0">
                  <c:v>19.499973296096865</c:v>
                </c:pt>
                <c:pt idx="1">
                  <c:v>18.82051248181487</c:v>
                </c:pt>
                <c:pt idx="2">
                  <c:v>8.166068854548616</c:v>
                </c:pt>
                <c:pt idx="3">
                  <c:v>-2.1099855990898462</c:v>
                </c:pt>
                <c:pt idx="4">
                  <c:v>3.8329290013651978</c:v>
                </c:pt>
                <c:pt idx="5">
                  <c:v>4.9244264555816564</c:v>
                </c:pt>
                <c:pt idx="6">
                  <c:v>14.07685707477355</c:v>
                </c:pt>
                <c:pt idx="7">
                  <c:v>23.676682544781766</c:v>
                </c:pt>
                <c:pt idx="8">
                  <c:v>26.827577063622066</c:v>
                </c:pt>
                <c:pt idx="9">
                  <c:v>26.14811624934007</c:v>
                </c:pt>
                <c:pt idx="10">
                  <c:v>15.493672622073817</c:v>
                </c:pt>
                <c:pt idx="11">
                  <c:v>5.2176181684353544</c:v>
                </c:pt>
                <c:pt idx="12">
                  <c:v>11.160532768890398</c:v>
                </c:pt>
                <c:pt idx="13">
                  <c:v>12.252030223106857</c:v>
                </c:pt>
                <c:pt idx="14">
                  <c:v>21.404460842298747</c:v>
                </c:pt>
                <c:pt idx="15">
                  <c:v>31.004286312306967</c:v>
                </c:pt>
                <c:pt idx="16">
                  <c:v>34.155180831147263</c:v>
                </c:pt>
                <c:pt idx="17">
                  <c:v>33.475720016865267</c:v>
                </c:pt>
                <c:pt idx="18">
                  <c:v>22.821276389599014</c:v>
                </c:pt>
                <c:pt idx="19">
                  <c:v>12.545221935960555</c:v>
                </c:pt>
                <c:pt idx="20">
                  <c:v>18.488136536415599</c:v>
                </c:pt>
                <c:pt idx="21">
                  <c:v>19.579633990632058</c:v>
                </c:pt>
                <c:pt idx="22">
                  <c:v>28.732064609823947</c:v>
                </c:pt>
                <c:pt idx="23">
                  <c:v>38.331890079832164</c:v>
                </c:pt>
                <c:pt idx="24">
                  <c:v>41.482784598672467</c:v>
                </c:pt>
                <c:pt idx="25">
                  <c:v>40.803323784390471</c:v>
                </c:pt>
                <c:pt idx="26">
                  <c:v>30.148880157124218</c:v>
                </c:pt>
                <c:pt idx="27">
                  <c:v>19.872825703485756</c:v>
                </c:pt>
                <c:pt idx="28">
                  <c:v>25.815740303940796</c:v>
                </c:pt>
                <c:pt idx="29">
                  <c:v>26.907237758157255</c:v>
                </c:pt>
                <c:pt idx="30">
                  <c:v>36.059668377349148</c:v>
                </c:pt>
                <c:pt idx="31">
                  <c:v>45.659493847357368</c:v>
                </c:pt>
                <c:pt idx="32">
                  <c:v>48.810388366197664</c:v>
                </c:pt>
                <c:pt idx="33">
                  <c:v>48.130927551915669</c:v>
                </c:pt>
                <c:pt idx="34">
                  <c:v>37.476483924649415</c:v>
                </c:pt>
                <c:pt idx="35">
                  <c:v>27.200429471010953</c:v>
                </c:pt>
                <c:pt idx="36">
                  <c:v>33.143344071465997</c:v>
                </c:pt>
                <c:pt idx="37">
                  <c:v>34.234841525682455</c:v>
                </c:pt>
                <c:pt idx="38">
                  <c:v>43.387272144874345</c:v>
                </c:pt>
                <c:pt idx="39">
                  <c:v>52.987097614882558</c:v>
                </c:pt>
                <c:pt idx="40">
                  <c:v>56.137992133722861</c:v>
                </c:pt>
                <c:pt idx="41">
                  <c:v>55.458531319440866</c:v>
                </c:pt>
                <c:pt idx="42">
                  <c:v>44.804087692174619</c:v>
                </c:pt>
                <c:pt idx="43">
                  <c:v>34.528033238536153</c:v>
                </c:pt>
                <c:pt idx="44">
                  <c:v>40.470947838991194</c:v>
                </c:pt>
                <c:pt idx="45">
                  <c:v>41.562445293207652</c:v>
                </c:pt>
                <c:pt idx="46">
                  <c:v>50.714875912399549</c:v>
                </c:pt>
                <c:pt idx="47">
                  <c:v>60.314701382407762</c:v>
                </c:pt>
                <c:pt idx="48">
                  <c:v>63.465595901248065</c:v>
                </c:pt>
                <c:pt idx="49">
                  <c:v>62.78613508696607</c:v>
                </c:pt>
                <c:pt idx="50">
                  <c:v>52.131691459699809</c:v>
                </c:pt>
                <c:pt idx="51">
                  <c:v>41.855637006061357</c:v>
                </c:pt>
                <c:pt idx="52">
                  <c:v>47.798551606516398</c:v>
                </c:pt>
                <c:pt idx="53">
                  <c:v>48.890049060732856</c:v>
                </c:pt>
                <c:pt idx="54">
                  <c:v>58.042479679924753</c:v>
                </c:pt>
                <c:pt idx="55">
                  <c:v>67.642305149932966</c:v>
                </c:pt>
                <c:pt idx="56">
                  <c:v>70.793199668773269</c:v>
                </c:pt>
                <c:pt idx="57">
                  <c:v>70.11373885449126</c:v>
                </c:pt>
                <c:pt idx="58">
                  <c:v>59.459295227225013</c:v>
                </c:pt>
                <c:pt idx="59">
                  <c:v>49.183240773586547</c:v>
                </c:pt>
                <c:pt idx="60">
                  <c:v>55.126155374041588</c:v>
                </c:pt>
                <c:pt idx="61">
                  <c:v>56.217652828258053</c:v>
                </c:pt>
                <c:pt idx="62">
                  <c:v>65.370083447449943</c:v>
                </c:pt>
                <c:pt idx="63">
                  <c:v>74.969908917458156</c:v>
                </c:pt>
                <c:pt idx="64">
                  <c:v>78.120803436298459</c:v>
                </c:pt>
                <c:pt idx="65">
                  <c:v>77.441342622016464</c:v>
                </c:pt>
                <c:pt idx="66">
                  <c:v>66.786898994750217</c:v>
                </c:pt>
                <c:pt idx="67">
                  <c:v>56.510844541111751</c:v>
                </c:pt>
                <c:pt idx="68">
                  <c:v>62.453759141566792</c:v>
                </c:pt>
                <c:pt idx="69">
                  <c:v>63.545256595783243</c:v>
                </c:pt>
                <c:pt idx="70">
                  <c:v>72.697687214975147</c:v>
                </c:pt>
                <c:pt idx="71">
                  <c:v>82.29751268498336</c:v>
                </c:pt>
                <c:pt idx="72">
                  <c:v>85.448407203823663</c:v>
                </c:pt>
                <c:pt idx="73">
                  <c:v>84.768946389541668</c:v>
                </c:pt>
                <c:pt idx="74">
                  <c:v>74.114502762275421</c:v>
                </c:pt>
                <c:pt idx="75">
                  <c:v>63.838448308636956</c:v>
                </c:pt>
                <c:pt idx="76">
                  <c:v>69.781362909091982</c:v>
                </c:pt>
                <c:pt idx="77">
                  <c:v>70.872860363308448</c:v>
                </c:pt>
                <c:pt idx="78">
                  <c:v>80.025290982500337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97-42A8-9BDC-B284945A4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315"/>
          <c:upBars>
            <c:spPr>
              <a:solidFill>
                <a:sysClr val="window" lastClr="FFFFFF"/>
              </a:solidFill>
              <a:ln w="9525">
                <a:solidFill>
                  <a:schemeClr val="bg1"/>
                </a:solidFill>
                <a:round/>
              </a:ln>
              <a:effectLst/>
            </c:spPr>
          </c:upBars>
          <c:downBars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  <a:round/>
              </a:ln>
              <a:effectLst/>
            </c:spPr>
          </c:downBars>
        </c:upDownBars>
        <c:smooth val="0"/>
        <c:axId val="1832669247"/>
        <c:axId val="1832669727"/>
      </c:lineChart>
      <c:dateAx>
        <c:axId val="1832669247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669727"/>
        <c:crosses val="autoZero"/>
        <c:auto val="0"/>
        <c:lblOffset val="100"/>
        <c:baseTimeUnit val="months"/>
        <c:majorUnit val="4"/>
        <c:majorTimeUnit val="months"/>
      </c:dateAx>
      <c:valAx>
        <c:axId val="183266972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chemeClr val="bg1"/>
                    </a:solidFill>
                  </a:rPr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66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Outlier detection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Outlier detection</a:t>
          </a:r>
        </a:p>
      </cx:txPr>
    </cx:title>
    <cx:plotArea>
      <cx:plotAreaRegion>
        <cx:series layoutId="boxWhisker" uniqueId="{4C81EAD0-8D79-420E-9B0A-5798BB0F0159}">
          <cx:spPr>
            <a:solidFill>
              <a:schemeClr val="accent6">
                <a:lumMod val="60000"/>
                <a:lumOff val="4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tle>
          <cx:tx>
            <cx:txData>
              <cx:v>Residuals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1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Residuals</a:t>
              </a:r>
            </a:p>
          </cx:txPr>
        </cx:title>
        <cx:majorGridlines>
          <cx:spPr>
            <a:ln>
              <a:solidFill>
                <a:schemeClr val="accent5">
                  <a:lumMod val="50000"/>
                  <a:alpha val="25000"/>
                </a:schemeClr>
              </a:solidFill>
            </a:ln>
          </cx:spPr>
        </cx:majorGridlines>
        <cx:tickLabels/>
      </cx:axis>
    </cx:plotArea>
  </cx:chart>
  <cx:spPr>
    <a:ln>
      <a:gradFill flip="none" rotWithShape="1">
        <a:gsLst>
          <a:gs pos="0">
            <a:schemeClr val="accent3">
              <a:lumMod val="67000"/>
            </a:schemeClr>
          </a:gs>
          <a:gs pos="41000">
            <a:schemeClr val="accent3">
              <a:lumMod val="97000"/>
              <a:lumOff val="3000"/>
            </a:schemeClr>
          </a:gs>
          <a:gs pos="100000">
            <a:schemeClr val="accent3">
              <a:lumMod val="60000"/>
              <a:lumOff val="40000"/>
            </a:schemeClr>
          </a:gs>
        </a:gsLst>
        <a:lin ang="0" scaled="1"/>
        <a:tileRect/>
      </a:gra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588177</xdr:colOff>
      <xdr:row>4</xdr:row>
      <xdr:rowOff>17655</xdr:rowOff>
    </xdr:from>
    <xdr:to>
      <xdr:col>14</xdr:col>
      <xdr:colOff>253640</xdr:colOff>
      <xdr:row>18</xdr:row>
      <xdr:rowOff>158904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B889FB-B820-9177-C456-762A74DDD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457200</xdr:colOff>
      <xdr:row>7</xdr:row>
      <xdr:rowOff>15240</xdr:rowOff>
    </xdr:from>
    <xdr:to>
      <xdr:col>25</xdr:col>
      <xdr:colOff>240416</xdr:colOff>
      <xdr:row>24</xdr:row>
      <xdr:rowOff>149821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584A02-9E45-676F-AFA5-08613BBD7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106680</xdr:rowOff>
    </xdr:from>
    <xdr:to>
      <xdr:col>11</xdr:col>
      <xdr:colOff>464713</xdr:colOff>
      <xdr:row>19</xdr:row>
      <xdr:rowOff>29817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1FE59-D1E5-449F-9DB2-0B11CB3A0C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236220</xdr:colOff>
      <xdr:row>2</xdr:row>
      <xdr:rowOff>22860</xdr:rowOff>
    </xdr:from>
    <xdr:to>
      <xdr:col>20</xdr:col>
      <xdr:colOff>541020</xdr:colOff>
      <xdr:row>17</xdr:row>
      <xdr:rowOff>116406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CF9BCE-1AFD-4878-9039-9126A4F259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109050</xdr:colOff>
      <xdr:row>12</xdr:row>
      <xdr:rowOff>167448</xdr:rowOff>
    </xdr:from>
    <xdr:to>
      <xdr:col>19</xdr:col>
      <xdr:colOff>303711</xdr:colOff>
      <xdr:row>30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C4BC9B-E84A-11BE-FC99-BE9FE43C63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82110" y="2362008"/>
              <a:ext cx="4949541" cy="3208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303903</xdr:colOff>
      <xdr:row>4</xdr:row>
      <xdr:rowOff>44599</xdr:rowOff>
    </xdr:from>
    <xdr:to>
      <xdr:col>22</xdr:col>
      <xdr:colOff>381896</xdr:colOff>
      <xdr:row>22</xdr:row>
      <xdr:rowOff>25548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0E0A56-395F-CB77-1DA5-6B390BDB7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89647</xdr:colOff>
      <xdr:row>70</xdr:row>
      <xdr:rowOff>26894</xdr:rowOff>
    </xdr:from>
    <xdr:to>
      <xdr:col>9</xdr:col>
      <xdr:colOff>582706</xdr:colOff>
      <xdr:row>81</xdr:row>
      <xdr:rowOff>170329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E1470950-2D31-85A4-2FAE-0C88D26316F9}"/>
            </a:ext>
          </a:extLst>
        </xdr:cNvPr>
        <xdr:cNvSpPr/>
      </xdr:nvSpPr>
      <xdr:spPr>
        <a:xfrm>
          <a:off x="13160188" y="12577482"/>
          <a:ext cx="493059" cy="211567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562594</xdr:colOff>
      <xdr:row>4</xdr:row>
      <xdr:rowOff>168167</xdr:rowOff>
    </xdr:from>
    <xdr:to>
      <xdr:col>22</xdr:col>
      <xdr:colOff>246993</xdr:colOff>
      <xdr:row>21</xdr:row>
      <xdr:rowOff>45699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7AD33-842B-8E0C-2011-8E0D959A3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91440</xdr:colOff>
      <xdr:row>68</xdr:row>
      <xdr:rowOff>45720</xdr:rowOff>
    </xdr:from>
    <xdr:to>
      <xdr:col>12</xdr:col>
      <xdr:colOff>584499</xdr:colOff>
      <xdr:row>79</xdr:row>
      <xdr:rowOff>149711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8ED537E-C87F-4DD4-8C66-DFCA6C152C8A}"/>
            </a:ext>
          </a:extLst>
        </xdr:cNvPr>
        <xdr:cNvSpPr/>
      </xdr:nvSpPr>
      <xdr:spPr>
        <a:xfrm>
          <a:off x="11506200" y="12481560"/>
          <a:ext cx="493059" cy="211567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5893-7230-4D32-B606-C59DF3C96307}">
  <dimension ref="A1:C68"/>
  <sheetViews>
    <sheetView tabSelected="1" workbookViewId="0"/>
  </sheetViews>
  <sheetFormatPr defaultRowHeight="14.4" x14ac:dyDescent="0.3"/>
  <cols>
    <col min="1" max="1" width="16.109375" customWidth="1"/>
    <col min="2" max="2" width="30.6640625" customWidth="1"/>
    <col min="3" max="3" width="16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42767</v>
      </c>
      <c r="B2">
        <v>11.8631415824937</v>
      </c>
      <c r="C2" s="3" t="s">
        <v>3</v>
      </c>
    </row>
    <row r="3" spans="1:3" x14ac:dyDescent="0.3">
      <c r="A3" s="1">
        <v>42795</v>
      </c>
      <c r="B3">
        <v>34.877418004711799</v>
      </c>
      <c r="C3" s="3" t="s">
        <v>3</v>
      </c>
    </row>
    <row r="4" spans="1:3" x14ac:dyDescent="0.3">
      <c r="A4" s="1">
        <v>42826</v>
      </c>
      <c r="B4">
        <v>11.347438160619101</v>
      </c>
      <c r="C4" s="3" t="s">
        <v>3</v>
      </c>
    </row>
    <row r="5" spans="1:3" x14ac:dyDescent="0.3">
      <c r="A5" s="1">
        <v>42856</v>
      </c>
      <c r="B5">
        <v>-1.8778358910189701</v>
      </c>
      <c r="C5" s="3" t="s">
        <v>3</v>
      </c>
    </row>
    <row r="6" spans="1:3" x14ac:dyDescent="0.3">
      <c r="A6" s="1">
        <v>42887</v>
      </c>
      <c r="B6">
        <v>17.1619034709278</v>
      </c>
      <c r="C6" s="3" t="s">
        <v>3</v>
      </c>
    </row>
    <row r="7" spans="1:3" x14ac:dyDescent="0.3">
      <c r="A7" s="1">
        <v>42917</v>
      </c>
      <c r="B7">
        <v>-4.3784601704247601</v>
      </c>
      <c r="C7" s="3" t="s">
        <v>3</v>
      </c>
    </row>
    <row r="8" spans="1:3" x14ac:dyDescent="0.3">
      <c r="A8" s="1">
        <v>42948</v>
      </c>
      <c r="B8">
        <v>2.0394423244387299</v>
      </c>
      <c r="C8" s="3" t="s">
        <v>3</v>
      </c>
    </row>
    <row r="9" spans="1:3" x14ac:dyDescent="0.3">
      <c r="A9" s="1">
        <v>42979</v>
      </c>
      <c r="B9">
        <v>24.370678771101399</v>
      </c>
      <c r="C9" s="3" t="s">
        <v>3</v>
      </c>
    </row>
    <row r="10" spans="1:3" x14ac:dyDescent="0.3">
      <c r="A10" s="1">
        <v>43009</v>
      </c>
      <c r="B10">
        <v>21.754896143741099</v>
      </c>
      <c r="C10" s="3" t="s">
        <v>3</v>
      </c>
    </row>
    <row r="11" spans="1:3" x14ac:dyDescent="0.3">
      <c r="A11" s="1">
        <v>43040</v>
      </c>
      <c r="B11">
        <v>27.851528311761101</v>
      </c>
      <c r="C11" s="3" t="s">
        <v>3</v>
      </c>
    </row>
    <row r="12" spans="1:3" x14ac:dyDescent="0.3">
      <c r="A12" s="1">
        <v>43070</v>
      </c>
      <c r="B12">
        <v>35.7053587286496</v>
      </c>
      <c r="C12" s="3" t="s">
        <v>3</v>
      </c>
    </row>
    <row r="13" spans="1:3" x14ac:dyDescent="0.3">
      <c r="A13" s="1">
        <v>43101</v>
      </c>
      <c r="B13">
        <v>9.2184540565961193</v>
      </c>
      <c r="C13" s="3" t="s">
        <v>3</v>
      </c>
    </row>
    <row r="14" spans="1:3" x14ac:dyDescent="0.3">
      <c r="A14" s="1">
        <v>43132</v>
      </c>
      <c r="B14">
        <v>-5.44776349631187</v>
      </c>
      <c r="C14" s="3" t="s">
        <v>3</v>
      </c>
    </row>
    <row r="15" spans="1:3" x14ac:dyDescent="0.3">
      <c r="A15" s="1">
        <v>43160</v>
      </c>
      <c r="B15">
        <v>11.3805991254864</v>
      </c>
      <c r="C15" s="3" t="s">
        <v>3</v>
      </c>
    </row>
    <row r="16" spans="1:3" x14ac:dyDescent="0.3">
      <c r="A16" s="1">
        <v>43191</v>
      </c>
      <c r="B16">
        <v>13.7182470884238</v>
      </c>
      <c r="C16" s="3" t="s">
        <v>3</v>
      </c>
    </row>
    <row r="17" spans="1:3" x14ac:dyDescent="0.3">
      <c r="A17" s="1">
        <v>43221</v>
      </c>
      <c r="B17">
        <v>18.742859036978398</v>
      </c>
      <c r="C17" s="3" t="s">
        <v>3</v>
      </c>
    </row>
    <row r="18" spans="1:3" x14ac:dyDescent="0.3">
      <c r="A18" s="1">
        <v>43252</v>
      </c>
      <c r="B18">
        <v>49.695370991300202</v>
      </c>
      <c r="C18" s="3" t="s">
        <v>3</v>
      </c>
    </row>
    <row r="19" spans="1:3" x14ac:dyDescent="0.3">
      <c r="A19" s="1">
        <v>43282</v>
      </c>
      <c r="B19">
        <v>34.759490026340401</v>
      </c>
      <c r="C19" s="3" t="s">
        <v>3</v>
      </c>
    </row>
    <row r="20" spans="1:3" x14ac:dyDescent="0.3">
      <c r="A20" s="1">
        <v>43313</v>
      </c>
      <c r="B20" t="s">
        <v>4</v>
      </c>
      <c r="C20" s="3" t="s">
        <v>3</v>
      </c>
    </row>
    <row r="21" spans="1:3" x14ac:dyDescent="0.3">
      <c r="A21" s="1">
        <v>43344</v>
      </c>
      <c r="B21">
        <v>31.916977201573602</v>
      </c>
      <c r="C21" s="3" t="s">
        <v>3</v>
      </c>
    </row>
    <row r="22" spans="1:3" x14ac:dyDescent="0.3">
      <c r="A22" s="1">
        <v>43374</v>
      </c>
      <c r="B22">
        <v>5.6988309040371199</v>
      </c>
      <c r="C22" s="3" t="s">
        <v>3</v>
      </c>
    </row>
    <row r="23" spans="1:3" x14ac:dyDescent="0.3">
      <c r="A23" s="1">
        <v>43405</v>
      </c>
      <c r="B23">
        <v>9.1777363002885792</v>
      </c>
      <c r="C23" s="3" t="s">
        <v>3</v>
      </c>
    </row>
    <row r="24" spans="1:3" x14ac:dyDescent="0.3">
      <c r="A24" s="1">
        <v>43435</v>
      </c>
      <c r="B24">
        <v>42.759450551986497</v>
      </c>
      <c r="C24" s="3" t="s">
        <v>3</v>
      </c>
    </row>
    <row r="25" spans="1:3" x14ac:dyDescent="0.3">
      <c r="A25" s="1">
        <v>43466</v>
      </c>
      <c r="B25">
        <v>31.1268020520174</v>
      </c>
      <c r="C25" s="3" t="s">
        <v>3</v>
      </c>
    </row>
    <row r="26" spans="1:3" x14ac:dyDescent="0.3">
      <c r="A26" s="1">
        <v>43497</v>
      </c>
      <c r="B26">
        <v>31.2137946445079</v>
      </c>
      <c r="C26" s="3" t="s">
        <v>3</v>
      </c>
    </row>
    <row r="27" spans="1:3" x14ac:dyDescent="0.3">
      <c r="A27" s="1">
        <v>43525</v>
      </c>
      <c r="B27">
        <v>47.863047326427498</v>
      </c>
      <c r="C27" s="3" t="s">
        <v>3</v>
      </c>
    </row>
    <row r="28" spans="1:3" x14ac:dyDescent="0.3">
      <c r="A28" s="1">
        <v>43556</v>
      </c>
      <c r="B28">
        <v>35.309613476889098</v>
      </c>
      <c r="C28" s="3" t="s">
        <v>3</v>
      </c>
    </row>
    <row r="29" spans="1:3" x14ac:dyDescent="0.3">
      <c r="A29" s="1">
        <v>43586</v>
      </c>
      <c r="B29">
        <v>22.0343096981873</v>
      </c>
      <c r="C29" s="3" t="s">
        <v>3</v>
      </c>
    </row>
    <row r="30" spans="1:3" x14ac:dyDescent="0.3">
      <c r="A30" s="1">
        <v>43617</v>
      </c>
      <c r="B30">
        <v>35.581634444361399</v>
      </c>
      <c r="C30" s="3" t="s">
        <v>3</v>
      </c>
    </row>
    <row r="31" spans="1:3" x14ac:dyDescent="0.3">
      <c r="A31" s="1">
        <v>43647</v>
      </c>
      <c r="B31">
        <v>23.646843338947999</v>
      </c>
      <c r="C31" s="3" t="s">
        <v>3</v>
      </c>
    </row>
    <row r="32" spans="1:3" x14ac:dyDescent="0.3">
      <c r="A32" s="1">
        <v>43678</v>
      </c>
      <c r="B32" t="s">
        <v>4</v>
      </c>
      <c r="C32" s="3" t="s">
        <v>3</v>
      </c>
    </row>
    <row r="33" spans="1:3" x14ac:dyDescent="0.3">
      <c r="A33" s="1">
        <v>43709</v>
      </c>
      <c r="B33">
        <v>52.917843014701802</v>
      </c>
      <c r="C33" s="3" t="s">
        <v>3</v>
      </c>
    </row>
    <row r="34" spans="1:3" x14ac:dyDescent="0.3">
      <c r="A34" s="1">
        <v>43739</v>
      </c>
      <c r="B34">
        <v>50.971803155743601</v>
      </c>
      <c r="C34" s="3" t="s">
        <v>3</v>
      </c>
    </row>
    <row r="35" spans="1:3" x14ac:dyDescent="0.3">
      <c r="A35" s="1">
        <v>43770</v>
      </c>
      <c r="B35">
        <v>50.7180670252231</v>
      </c>
      <c r="C35" s="3" t="s">
        <v>3</v>
      </c>
    </row>
    <row r="36" spans="1:3" x14ac:dyDescent="0.3">
      <c r="A36" s="1">
        <v>43800</v>
      </c>
      <c r="B36">
        <v>38.560022561737803</v>
      </c>
      <c r="C36" s="3" t="s">
        <v>3</v>
      </c>
    </row>
    <row r="37" spans="1:3" x14ac:dyDescent="0.3">
      <c r="A37" s="1">
        <v>43831</v>
      </c>
      <c r="B37">
        <v>15.3567677326413</v>
      </c>
      <c r="C37" s="3" t="s">
        <v>3</v>
      </c>
    </row>
    <row r="38" spans="1:3" x14ac:dyDescent="0.3">
      <c r="A38" s="1">
        <v>43862</v>
      </c>
      <c r="B38" t="s">
        <v>4</v>
      </c>
      <c r="C38" s="3" t="s">
        <v>3</v>
      </c>
    </row>
    <row r="39" spans="1:3" x14ac:dyDescent="0.3">
      <c r="A39" s="1">
        <v>43891</v>
      </c>
      <c r="B39">
        <v>22.173260423540199</v>
      </c>
      <c r="C39" s="3" t="s">
        <v>3</v>
      </c>
    </row>
    <row r="40" spans="1:3" x14ac:dyDescent="0.3">
      <c r="A40" s="1">
        <v>43922</v>
      </c>
      <c r="B40">
        <v>25.982895785120899</v>
      </c>
      <c r="C40" s="3" t="s">
        <v>3</v>
      </c>
    </row>
    <row r="41" spans="1:3" x14ac:dyDescent="0.3">
      <c r="A41" s="1">
        <v>43952</v>
      </c>
      <c r="B41">
        <v>40.369829337421599</v>
      </c>
      <c r="C41" s="3" t="s">
        <v>3</v>
      </c>
    </row>
    <row r="42" spans="1:3" x14ac:dyDescent="0.3">
      <c r="A42" s="1">
        <v>43983</v>
      </c>
      <c r="B42">
        <v>53.366915936828903</v>
      </c>
      <c r="C42" s="3" t="s">
        <v>3</v>
      </c>
    </row>
    <row r="43" spans="1:3" x14ac:dyDescent="0.3">
      <c r="A43" s="1">
        <v>44013</v>
      </c>
      <c r="B43">
        <v>29.818907091494498</v>
      </c>
      <c r="C43" s="3" t="s">
        <v>3</v>
      </c>
    </row>
    <row r="44" spans="1:3" x14ac:dyDescent="0.3">
      <c r="A44" s="1">
        <v>44044</v>
      </c>
      <c r="B44">
        <v>25.516140748766801</v>
      </c>
      <c r="C44" s="3" t="s">
        <v>3</v>
      </c>
    </row>
    <row r="45" spans="1:3" x14ac:dyDescent="0.3">
      <c r="A45" s="1">
        <v>44075</v>
      </c>
      <c r="B45">
        <v>18.3030490891074</v>
      </c>
      <c r="C45" s="3" t="s">
        <v>3</v>
      </c>
    </row>
    <row r="46" spans="1:3" x14ac:dyDescent="0.3">
      <c r="A46" s="1">
        <v>44105</v>
      </c>
      <c r="B46">
        <v>25.093099193520398</v>
      </c>
      <c r="C46" s="3" t="s">
        <v>3</v>
      </c>
    </row>
    <row r="47" spans="1:3" x14ac:dyDescent="0.3">
      <c r="A47" s="1">
        <v>44136</v>
      </c>
      <c r="B47">
        <v>41.4882121611057</v>
      </c>
      <c r="C47" s="3" t="s">
        <v>3</v>
      </c>
    </row>
    <row r="48" spans="1:3" x14ac:dyDescent="0.3">
      <c r="A48" s="1">
        <v>44166</v>
      </c>
      <c r="B48">
        <v>31.291321860056499</v>
      </c>
      <c r="C48" s="3" t="s">
        <v>3</v>
      </c>
    </row>
    <row r="49" spans="1:3" x14ac:dyDescent="0.3">
      <c r="A49" s="1">
        <v>44197</v>
      </c>
      <c r="B49">
        <v>71.334396374263804</v>
      </c>
      <c r="C49" s="3" t="s">
        <v>3</v>
      </c>
    </row>
    <row r="50" spans="1:3" x14ac:dyDescent="0.3">
      <c r="A50" s="1">
        <v>44228</v>
      </c>
      <c r="B50">
        <v>63.618595352821401</v>
      </c>
      <c r="C50" s="3" t="s">
        <v>3</v>
      </c>
    </row>
    <row r="51" spans="1:3" x14ac:dyDescent="0.3">
      <c r="A51" s="1">
        <v>44256</v>
      </c>
      <c r="B51">
        <v>62.523717668953097</v>
      </c>
      <c r="C51" s="3" t="s">
        <v>3</v>
      </c>
    </row>
    <row r="52" spans="1:3" x14ac:dyDescent="0.3">
      <c r="A52" s="1">
        <v>44287</v>
      </c>
      <c r="B52">
        <v>44.522390422679699</v>
      </c>
      <c r="C52" s="3" t="s">
        <v>3</v>
      </c>
    </row>
    <row r="53" spans="1:3" x14ac:dyDescent="0.3">
      <c r="A53" s="1">
        <v>44317</v>
      </c>
      <c r="B53">
        <v>39.635941554249399</v>
      </c>
      <c r="C53" s="3" t="s">
        <v>3</v>
      </c>
    </row>
    <row r="54" spans="1:3" x14ac:dyDescent="0.3">
      <c r="A54" s="1">
        <v>44348</v>
      </c>
      <c r="B54">
        <v>47.085377196513598</v>
      </c>
      <c r="C54" s="3" t="s">
        <v>3</v>
      </c>
    </row>
    <row r="55" spans="1:3" x14ac:dyDescent="0.3">
      <c r="A55" s="1">
        <v>44378</v>
      </c>
      <c r="B55">
        <v>61.929268668124699</v>
      </c>
      <c r="C55" s="3" t="s">
        <v>3</v>
      </c>
    </row>
    <row r="56" spans="1:3" x14ac:dyDescent="0.3">
      <c r="A56" s="1">
        <v>44409</v>
      </c>
      <c r="B56">
        <v>68.152985300072899</v>
      </c>
      <c r="C56" s="3" t="s">
        <v>3</v>
      </c>
    </row>
    <row r="57" spans="1:3" x14ac:dyDescent="0.3">
      <c r="A57" s="1">
        <v>44440</v>
      </c>
      <c r="B57">
        <v>78.789304961318393</v>
      </c>
      <c r="C57" s="3" t="s">
        <v>3</v>
      </c>
    </row>
    <row r="58" spans="1:3" x14ac:dyDescent="0.3">
      <c r="A58" s="1">
        <v>44470</v>
      </c>
      <c r="B58">
        <v>71.669496786637296</v>
      </c>
      <c r="C58" s="3" t="s">
        <v>3</v>
      </c>
    </row>
    <row r="59" spans="1:3" x14ac:dyDescent="0.3">
      <c r="A59" s="1">
        <v>44501</v>
      </c>
      <c r="B59">
        <v>71.5460172213389</v>
      </c>
      <c r="C59" s="3" t="s">
        <v>3</v>
      </c>
    </row>
    <row r="60" spans="1:3" x14ac:dyDescent="0.3">
      <c r="A60" s="1">
        <v>44531</v>
      </c>
      <c r="B60">
        <v>55.355203681535599</v>
      </c>
      <c r="C60" s="3" t="s">
        <v>3</v>
      </c>
    </row>
    <row r="61" spans="1:3" x14ac:dyDescent="0.3">
      <c r="A61" s="1">
        <v>44562</v>
      </c>
      <c r="B61">
        <v>49.9496854746127</v>
      </c>
      <c r="C61" s="3" t="s">
        <v>3</v>
      </c>
    </row>
    <row r="62" spans="1:3" x14ac:dyDescent="0.3">
      <c r="A62" s="1">
        <v>44593</v>
      </c>
      <c r="B62">
        <v>62.333064135057398</v>
      </c>
      <c r="C62" s="3" t="s">
        <v>3</v>
      </c>
    </row>
    <row r="63" spans="1:3" x14ac:dyDescent="0.3">
      <c r="A63" s="1">
        <v>44621</v>
      </c>
      <c r="B63">
        <v>70.393936947440494</v>
      </c>
      <c r="C63" s="3" t="s">
        <v>3</v>
      </c>
    </row>
    <row r="64" spans="1:3" x14ac:dyDescent="0.3">
      <c r="A64" s="1">
        <v>44652</v>
      </c>
      <c r="B64">
        <v>90.713243903073902</v>
      </c>
      <c r="C64" s="3" t="s">
        <v>3</v>
      </c>
    </row>
    <row r="65" spans="1:3" x14ac:dyDescent="0.3">
      <c r="A65" s="1">
        <v>44682</v>
      </c>
      <c r="B65">
        <v>76.934652301156902</v>
      </c>
      <c r="C65" s="3" t="s">
        <v>3</v>
      </c>
    </row>
    <row r="66" spans="1:3" x14ac:dyDescent="0.3">
      <c r="A66" s="1">
        <v>44713</v>
      </c>
      <c r="B66">
        <v>85.139480701704798</v>
      </c>
      <c r="C66" s="3" t="s">
        <v>3</v>
      </c>
    </row>
    <row r="67" spans="1:3" x14ac:dyDescent="0.3">
      <c r="A67" s="1">
        <v>44743</v>
      </c>
      <c r="B67">
        <v>73.220155290990604</v>
      </c>
      <c r="C67" s="3" t="s">
        <v>3</v>
      </c>
    </row>
    <row r="68" spans="1:3" x14ac:dyDescent="0.3">
      <c r="A68" s="1">
        <v>44774</v>
      </c>
      <c r="B68">
        <v>67.568876915669804</v>
      </c>
      <c r="C68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2853-B896-46F2-B65F-5263E4DCFF80}">
  <dimension ref="A1:F81"/>
  <sheetViews>
    <sheetView showGridLines="0" topLeftCell="F1" zoomScaleNormal="100" workbookViewId="0">
      <selection activeCell="F3" sqref="F3"/>
    </sheetView>
  </sheetViews>
  <sheetFormatPr defaultRowHeight="14.4" x14ac:dyDescent="0.3"/>
  <cols>
    <col min="1" max="2" width="16.109375" customWidth="1"/>
    <col min="3" max="5" width="30.6640625" customWidth="1"/>
    <col min="6" max="6" width="17.6640625" bestFit="1" customWidth="1"/>
  </cols>
  <sheetData>
    <row r="1" spans="1:6" x14ac:dyDescent="0.3">
      <c r="A1" s="5" t="s">
        <v>0</v>
      </c>
      <c r="B1" s="5" t="s">
        <v>5</v>
      </c>
      <c r="C1" s="5" t="s">
        <v>1</v>
      </c>
      <c r="D1" s="5" t="s">
        <v>7</v>
      </c>
      <c r="E1" s="5" t="s">
        <v>8</v>
      </c>
      <c r="F1" s="5" t="s">
        <v>6</v>
      </c>
    </row>
    <row r="2" spans="1:6" x14ac:dyDescent="0.3">
      <c r="A2" s="6">
        <v>42767</v>
      </c>
      <c r="B2" s="7">
        <v>42767</v>
      </c>
      <c r="C2" s="12">
        <v>11.8631415824937</v>
      </c>
      <c r="D2" s="12">
        <v>8.0487999365166161</v>
      </c>
      <c r="E2" s="12">
        <v>21.014017936243111</v>
      </c>
      <c r="F2" s="8">
        <f>_xlfn.FORECAST.ETS.SEASONALITY($C$2:$C$68, $B$2:$B$68,1)</f>
        <v>8</v>
      </c>
    </row>
    <row r="3" spans="1:6" x14ac:dyDescent="0.3">
      <c r="A3" s="6">
        <v>42795</v>
      </c>
      <c r="B3" s="7">
        <v>42795</v>
      </c>
      <c r="C3" s="12">
        <v>34.877418004711799</v>
      </c>
      <c r="D3" s="12">
        <v>8.9029615880992878</v>
      </c>
      <c r="E3" s="12">
        <v>16.669042008039227</v>
      </c>
      <c r="F3" s="8">
        <f t="shared" ref="F3:F66" si="0">_xlfn.FORECAST.ETS.SEASONALITY($C$2:$C$68, $B$2:$B$68,1)</f>
        <v>8</v>
      </c>
    </row>
    <row r="4" spans="1:6" x14ac:dyDescent="0.3">
      <c r="A4" s="6">
        <v>42826</v>
      </c>
      <c r="B4" s="7">
        <v>42826</v>
      </c>
      <c r="C4" s="12">
        <v>11.347438160619101</v>
      </c>
      <c r="D4" s="12">
        <v>9.8486405594942426</v>
      </c>
      <c r="E4" s="12">
        <v>8.1872575073331593</v>
      </c>
      <c r="F4" s="8">
        <f t="shared" si="0"/>
        <v>8</v>
      </c>
    </row>
    <row r="5" spans="1:6" x14ac:dyDescent="0.3">
      <c r="A5" s="6">
        <v>42856</v>
      </c>
      <c r="B5" s="7">
        <v>42856</v>
      </c>
      <c r="C5" s="13">
        <v>1.8778358910189701</v>
      </c>
      <c r="D5" s="12">
        <v>10.763813757618664</v>
      </c>
      <c r="E5" s="12">
        <v>1.0527472036999672</v>
      </c>
      <c r="F5" s="8">
        <f t="shared" si="0"/>
        <v>8</v>
      </c>
    </row>
    <row r="6" spans="1:6" x14ac:dyDescent="0.3">
      <c r="A6" s="6">
        <v>42887</v>
      </c>
      <c r="B6" s="7">
        <v>42887</v>
      </c>
      <c r="C6" s="12">
        <v>17.1619034709278</v>
      </c>
      <c r="D6" s="12">
        <v>11.709492729013618</v>
      </c>
      <c r="E6" s="12">
        <v>7.002558424969596</v>
      </c>
      <c r="F6" s="8">
        <f t="shared" si="0"/>
        <v>8</v>
      </c>
    </row>
    <row r="7" spans="1:6" x14ac:dyDescent="0.3">
      <c r="A7" s="6">
        <v>42917</v>
      </c>
      <c r="B7" s="7">
        <v>42917</v>
      </c>
      <c r="C7" s="13">
        <v>4.3784601704247601</v>
      </c>
      <c r="D7" s="12">
        <v>12.624665927137812</v>
      </c>
      <c r="E7" s="12">
        <v>12.724766697631059</v>
      </c>
      <c r="F7" s="8">
        <f t="shared" si="0"/>
        <v>8</v>
      </c>
    </row>
    <row r="8" spans="1:6" x14ac:dyDescent="0.3">
      <c r="A8" s="6">
        <v>42948</v>
      </c>
      <c r="B8" s="7">
        <v>42948</v>
      </c>
      <c r="C8" s="12">
        <v>2.0394423244387299</v>
      </c>
      <c r="D8" s="12">
        <v>13.570344898532994</v>
      </c>
      <c r="E8" s="12">
        <v>20.30609559877476</v>
      </c>
      <c r="F8" s="8">
        <f t="shared" si="0"/>
        <v>8</v>
      </c>
    </row>
    <row r="9" spans="1:6" x14ac:dyDescent="0.3">
      <c r="A9" s="6">
        <v>42979</v>
      </c>
      <c r="B9" s="7">
        <v>42979</v>
      </c>
      <c r="C9" s="12">
        <v>24.370678771101399</v>
      </c>
      <c r="D9" s="12">
        <v>14.516023869927949</v>
      </c>
      <c r="E9" s="12">
        <v>26.184009978000542</v>
      </c>
      <c r="F9" s="8">
        <f t="shared" si="0"/>
        <v>8</v>
      </c>
    </row>
    <row r="10" spans="1:6" x14ac:dyDescent="0.3">
      <c r="A10" s="6">
        <v>43009</v>
      </c>
      <c r="B10" s="7">
        <v>43009</v>
      </c>
      <c r="C10" s="12">
        <v>21.754896143741099</v>
      </c>
      <c r="D10" s="12">
        <v>15.43119706805237</v>
      </c>
      <c r="E10" s="12">
        <v>28.622044495225094</v>
      </c>
      <c r="F10" s="8">
        <f t="shared" si="0"/>
        <v>8</v>
      </c>
    </row>
    <row r="11" spans="1:6" x14ac:dyDescent="0.3">
      <c r="A11" s="6">
        <v>43040</v>
      </c>
      <c r="B11" s="7">
        <v>43040</v>
      </c>
      <c r="C11" s="12">
        <v>27.851528311761101</v>
      </c>
      <c r="D11" s="12">
        <v>16.376876039447325</v>
      </c>
      <c r="E11" s="12">
        <v>24.27706856702121</v>
      </c>
      <c r="F11" s="8">
        <f t="shared" si="0"/>
        <v>8</v>
      </c>
    </row>
    <row r="12" spans="1:6" x14ac:dyDescent="0.3">
      <c r="A12" s="6">
        <v>43070</v>
      </c>
      <c r="B12" s="7">
        <v>43070</v>
      </c>
      <c r="C12" s="12">
        <v>35.7053587286496</v>
      </c>
      <c r="D12" s="12">
        <v>17.292049237571518</v>
      </c>
      <c r="E12" s="12">
        <v>15.795284066315142</v>
      </c>
      <c r="F12" s="8">
        <f t="shared" si="0"/>
        <v>8</v>
      </c>
    </row>
    <row r="13" spans="1:6" x14ac:dyDescent="0.3">
      <c r="A13" s="6">
        <v>43101</v>
      </c>
      <c r="B13" s="7">
        <v>43101</v>
      </c>
      <c r="C13" s="12">
        <v>9.2184540565961193</v>
      </c>
      <c r="D13" s="12">
        <v>18.237728208966701</v>
      </c>
      <c r="E13" s="12">
        <v>8.6607737626819503</v>
      </c>
      <c r="F13" s="8">
        <f t="shared" si="0"/>
        <v>8</v>
      </c>
    </row>
    <row r="14" spans="1:6" x14ac:dyDescent="0.3">
      <c r="A14" s="6">
        <v>43132</v>
      </c>
      <c r="B14" s="7">
        <v>43132</v>
      </c>
      <c r="C14" s="13">
        <v>5.44776349631187</v>
      </c>
      <c r="D14" s="12">
        <v>19.183407180361655</v>
      </c>
      <c r="E14" s="12">
        <v>14.610584983951579</v>
      </c>
      <c r="F14" s="8">
        <f t="shared" si="0"/>
        <v>8</v>
      </c>
    </row>
    <row r="15" spans="1:6" x14ac:dyDescent="0.3">
      <c r="A15" s="6">
        <v>43160</v>
      </c>
      <c r="B15" s="7">
        <v>43160</v>
      </c>
      <c r="C15" s="12">
        <v>11.3805991254864</v>
      </c>
      <c r="D15" s="12">
        <v>20.037568831944327</v>
      </c>
      <c r="E15" s="12">
        <v>20.332793256613041</v>
      </c>
      <c r="F15" s="8">
        <f t="shared" si="0"/>
        <v>8</v>
      </c>
    </row>
    <row r="16" spans="1:6" x14ac:dyDescent="0.3">
      <c r="A16" s="6">
        <v>43191</v>
      </c>
      <c r="B16" s="7">
        <v>43191</v>
      </c>
      <c r="C16" s="12">
        <v>13.7182470884238</v>
      </c>
      <c r="D16" s="12">
        <v>20.983247803339509</v>
      </c>
      <c r="E16" s="12">
        <v>27.914122157756751</v>
      </c>
      <c r="F16" s="8">
        <f t="shared" si="0"/>
        <v>8</v>
      </c>
    </row>
    <row r="17" spans="1:6" x14ac:dyDescent="0.3">
      <c r="A17" s="6">
        <v>43221</v>
      </c>
      <c r="B17" s="7">
        <v>43221</v>
      </c>
      <c r="C17" s="12">
        <v>18.742859036978398</v>
      </c>
      <c r="D17" s="12">
        <v>21.898421001463703</v>
      </c>
      <c r="E17" s="12">
        <v>33.792036536982522</v>
      </c>
      <c r="F17" s="8">
        <f t="shared" si="0"/>
        <v>8</v>
      </c>
    </row>
    <row r="18" spans="1:6" x14ac:dyDescent="0.3">
      <c r="A18" s="6">
        <v>43252</v>
      </c>
      <c r="B18" s="7">
        <v>43252</v>
      </c>
      <c r="C18" s="12">
        <v>49.695370991300202</v>
      </c>
      <c r="D18" s="12">
        <v>22.844099972858658</v>
      </c>
      <c r="E18" s="12">
        <v>36.230071054207073</v>
      </c>
      <c r="F18" s="8">
        <f t="shared" si="0"/>
        <v>8</v>
      </c>
    </row>
    <row r="19" spans="1:6" x14ac:dyDescent="0.3">
      <c r="A19" s="6">
        <v>43282</v>
      </c>
      <c r="B19" s="7">
        <v>43282</v>
      </c>
      <c r="C19" s="12">
        <v>34.759490026340401</v>
      </c>
      <c r="D19" s="12">
        <v>23.759273170982851</v>
      </c>
      <c r="E19" s="12">
        <v>31.885095126003193</v>
      </c>
      <c r="F19" s="8">
        <f t="shared" si="0"/>
        <v>8</v>
      </c>
    </row>
    <row r="20" spans="1:6" x14ac:dyDescent="0.3">
      <c r="A20" s="6">
        <v>43313</v>
      </c>
      <c r="B20" s="7">
        <v>43313</v>
      </c>
      <c r="C20" s="14">
        <v>23.403310625297124</v>
      </c>
      <c r="D20" s="12">
        <v>24.704952142378033</v>
      </c>
      <c r="E20" s="12">
        <v>23.403310625297124</v>
      </c>
      <c r="F20" s="8">
        <f t="shared" si="0"/>
        <v>8</v>
      </c>
    </row>
    <row r="21" spans="1:6" x14ac:dyDescent="0.3">
      <c r="A21" s="6">
        <v>43344</v>
      </c>
      <c r="B21" s="7">
        <v>43344</v>
      </c>
      <c r="C21" s="12">
        <v>31.916977201573602</v>
      </c>
      <c r="D21" s="12">
        <v>25.650631113772988</v>
      </c>
      <c r="E21" s="12">
        <v>16.268800321663932</v>
      </c>
      <c r="F21" s="8">
        <f t="shared" si="0"/>
        <v>8</v>
      </c>
    </row>
    <row r="22" spans="1:6" x14ac:dyDescent="0.3">
      <c r="A22" s="6">
        <v>43374</v>
      </c>
      <c r="B22" s="7">
        <v>43374</v>
      </c>
      <c r="C22" s="12">
        <v>5.6988309040371199</v>
      </c>
      <c r="D22" s="12">
        <v>26.565804311897409</v>
      </c>
      <c r="E22" s="12">
        <v>22.218611542933562</v>
      </c>
      <c r="F22" s="8">
        <f t="shared" si="0"/>
        <v>8</v>
      </c>
    </row>
    <row r="23" spans="1:6" x14ac:dyDescent="0.3">
      <c r="A23" s="6">
        <v>43405</v>
      </c>
      <c r="B23" s="7">
        <v>43405</v>
      </c>
      <c r="C23" s="12">
        <v>9.1777363002885792</v>
      </c>
      <c r="D23" s="12">
        <v>27.511483283292364</v>
      </c>
      <c r="E23" s="12">
        <v>27.940819815595024</v>
      </c>
      <c r="F23" s="8">
        <f t="shared" si="0"/>
        <v>8</v>
      </c>
    </row>
    <row r="24" spans="1:6" x14ac:dyDescent="0.3">
      <c r="A24" s="6">
        <v>43435</v>
      </c>
      <c r="B24" s="7">
        <v>43435</v>
      </c>
      <c r="C24" s="12">
        <v>42.759450551986497</v>
      </c>
      <c r="D24" s="12">
        <v>28.426656481416558</v>
      </c>
      <c r="E24" s="12">
        <v>35.522148716738727</v>
      </c>
      <c r="F24" s="8">
        <f t="shared" si="0"/>
        <v>8</v>
      </c>
    </row>
    <row r="25" spans="1:6" x14ac:dyDescent="0.3">
      <c r="A25" s="6">
        <v>43466</v>
      </c>
      <c r="B25" s="7">
        <v>43466</v>
      </c>
      <c r="C25" s="12">
        <v>31.1268020520174</v>
      </c>
      <c r="D25" s="12">
        <v>29.37233545281174</v>
      </c>
      <c r="E25" s="12">
        <v>41.400063095964512</v>
      </c>
      <c r="F25" s="8">
        <f t="shared" si="0"/>
        <v>8</v>
      </c>
    </row>
    <row r="26" spans="1:6" x14ac:dyDescent="0.3">
      <c r="A26" s="6">
        <v>43497</v>
      </c>
      <c r="B26" s="7">
        <v>43497</v>
      </c>
      <c r="C26" s="12">
        <v>31.2137946445079</v>
      </c>
      <c r="D26" s="12">
        <v>30.318014424206694</v>
      </c>
      <c r="E26" s="12">
        <v>43.838097613189063</v>
      </c>
      <c r="F26" s="8">
        <f t="shared" si="0"/>
        <v>8</v>
      </c>
    </row>
    <row r="27" spans="1:6" x14ac:dyDescent="0.3">
      <c r="A27" s="6">
        <v>43525</v>
      </c>
      <c r="B27" s="7">
        <v>43525</v>
      </c>
      <c r="C27" s="12">
        <v>47.863047326427498</v>
      </c>
      <c r="D27" s="12">
        <v>31.172176075789366</v>
      </c>
      <c r="E27" s="12">
        <v>39.493121684985177</v>
      </c>
      <c r="F27" s="8">
        <f t="shared" si="0"/>
        <v>8</v>
      </c>
    </row>
    <row r="28" spans="1:6" x14ac:dyDescent="0.3">
      <c r="A28" s="6">
        <v>43556</v>
      </c>
      <c r="B28" s="7">
        <v>43556</v>
      </c>
      <c r="C28" s="12">
        <v>35.309613476889098</v>
      </c>
      <c r="D28" s="12">
        <v>32.117855047184548</v>
      </c>
      <c r="E28" s="12">
        <v>31.011337184279107</v>
      </c>
      <c r="F28" s="8">
        <f t="shared" si="0"/>
        <v>8</v>
      </c>
    </row>
    <row r="29" spans="1:6" x14ac:dyDescent="0.3">
      <c r="A29" s="6">
        <v>43586</v>
      </c>
      <c r="B29" s="7">
        <v>43586</v>
      </c>
      <c r="C29" s="12">
        <v>22.0343096981873</v>
      </c>
      <c r="D29" s="12">
        <v>33.033028245308742</v>
      </c>
      <c r="E29" s="12">
        <v>23.876826880645915</v>
      </c>
      <c r="F29" s="8">
        <f t="shared" si="0"/>
        <v>8</v>
      </c>
    </row>
    <row r="30" spans="1:6" x14ac:dyDescent="0.3">
      <c r="A30" s="6">
        <v>43617</v>
      </c>
      <c r="B30" s="7">
        <v>43617</v>
      </c>
      <c r="C30" s="12">
        <v>35.581634444361399</v>
      </c>
      <c r="D30" s="12">
        <v>33.978707216703697</v>
      </c>
      <c r="E30" s="12">
        <v>29.826638101915545</v>
      </c>
      <c r="F30" s="8">
        <f t="shared" si="0"/>
        <v>8</v>
      </c>
    </row>
    <row r="31" spans="1:6" x14ac:dyDescent="0.3">
      <c r="A31" s="6">
        <v>43647</v>
      </c>
      <c r="B31" s="7">
        <v>43647</v>
      </c>
      <c r="C31" s="12">
        <v>23.646843338947999</v>
      </c>
      <c r="D31" s="12">
        <v>34.893880414828118</v>
      </c>
      <c r="E31" s="12">
        <v>35.54884637457701</v>
      </c>
      <c r="F31" s="8">
        <f t="shared" si="0"/>
        <v>8</v>
      </c>
    </row>
    <row r="32" spans="1:6" x14ac:dyDescent="0.3">
      <c r="A32" s="6">
        <v>43678</v>
      </c>
      <c r="B32" s="7">
        <v>43678</v>
      </c>
      <c r="C32" s="14">
        <v>43.130175275720717</v>
      </c>
      <c r="D32" s="12">
        <v>35.839559386223073</v>
      </c>
      <c r="E32" s="12">
        <v>43.130175275720717</v>
      </c>
      <c r="F32" s="8">
        <f t="shared" si="0"/>
        <v>8</v>
      </c>
    </row>
    <row r="33" spans="1:6" x14ac:dyDescent="0.3">
      <c r="A33" s="6">
        <v>43709</v>
      </c>
      <c r="B33" s="7">
        <v>43709</v>
      </c>
      <c r="C33" s="12">
        <v>52.917843014701802</v>
      </c>
      <c r="D33" s="12">
        <v>36.785238357618027</v>
      </c>
      <c r="E33" s="12">
        <v>49.008089654946488</v>
      </c>
      <c r="F33" s="8">
        <f t="shared" si="0"/>
        <v>8</v>
      </c>
    </row>
    <row r="34" spans="1:6" x14ac:dyDescent="0.3">
      <c r="A34" s="6">
        <v>43739</v>
      </c>
      <c r="B34" s="7">
        <v>43739</v>
      </c>
      <c r="C34" s="12">
        <v>50.971803155743601</v>
      </c>
      <c r="D34" s="12">
        <v>37.700411555742448</v>
      </c>
      <c r="E34" s="12">
        <v>51.446124172171039</v>
      </c>
      <c r="F34" s="8">
        <f t="shared" si="0"/>
        <v>8</v>
      </c>
    </row>
    <row r="35" spans="1:6" x14ac:dyDescent="0.3">
      <c r="A35" s="6">
        <v>43770</v>
      </c>
      <c r="B35" s="7">
        <v>43770</v>
      </c>
      <c r="C35" s="12">
        <v>50.7180670252231</v>
      </c>
      <c r="D35" s="12">
        <v>38.646090527137403</v>
      </c>
      <c r="E35" s="12">
        <v>47.10114824396716</v>
      </c>
      <c r="F35" s="8">
        <f t="shared" si="0"/>
        <v>8</v>
      </c>
    </row>
    <row r="36" spans="1:6" x14ac:dyDescent="0.3">
      <c r="A36" s="6">
        <v>43800</v>
      </c>
      <c r="B36" s="7">
        <v>43800</v>
      </c>
      <c r="C36" s="12">
        <v>38.560022561737803</v>
      </c>
      <c r="D36" s="12">
        <v>39.561263725261597</v>
      </c>
      <c r="E36" s="12">
        <v>38.61936374326109</v>
      </c>
      <c r="F36" s="8">
        <f t="shared" si="0"/>
        <v>8</v>
      </c>
    </row>
    <row r="37" spans="1:6" x14ac:dyDescent="0.3">
      <c r="A37" s="6">
        <v>43831</v>
      </c>
      <c r="B37" s="7">
        <v>43831</v>
      </c>
      <c r="C37" s="12">
        <v>15.3567677326413</v>
      </c>
      <c r="D37" s="12">
        <v>40.506942696656779</v>
      </c>
      <c r="E37" s="12">
        <v>31.484853439627898</v>
      </c>
      <c r="F37" s="8">
        <f t="shared" si="0"/>
        <v>8</v>
      </c>
    </row>
    <row r="38" spans="1:6" x14ac:dyDescent="0.3">
      <c r="A38" s="6">
        <v>43862</v>
      </c>
      <c r="B38" s="7">
        <v>43862</v>
      </c>
      <c r="C38" s="14">
        <v>37.434664660897525</v>
      </c>
      <c r="D38" s="12">
        <v>41.452621668051734</v>
      </c>
      <c r="E38" s="12">
        <v>37.434664660897525</v>
      </c>
      <c r="F38" s="8">
        <f t="shared" si="0"/>
        <v>8</v>
      </c>
    </row>
    <row r="39" spans="1:6" x14ac:dyDescent="0.3">
      <c r="A39" s="6">
        <v>43891</v>
      </c>
      <c r="B39" s="7">
        <v>43891</v>
      </c>
      <c r="C39" s="12">
        <v>22.173260423540199</v>
      </c>
      <c r="D39" s="12">
        <v>42.337289092905166</v>
      </c>
      <c r="E39" s="12">
        <v>43.156872933559001</v>
      </c>
      <c r="F39" s="8">
        <f t="shared" si="0"/>
        <v>8</v>
      </c>
    </row>
    <row r="40" spans="1:6" x14ac:dyDescent="0.3">
      <c r="A40" s="6">
        <v>43922</v>
      </c>
      <c r="B40" s="7">
        <v>43922</v>
      </c>
      <c r="C40" s="12">
        <v>25.982895785120899</v>
      </c>
      <c r="D40" s="12">
        <v>43.282968064300348</v>
      </c>
      <c r="E40" s="12">
        <v>50.738201834702693</v>
      </c>
      <c r="F40" s="8">
        <f t="shared" si="0"/>
        <v>8</v>
      </c>
    </row>
    <row r="41" spans="1:6" x14ac:dyDescent="0.3">
      <c r="A41" s="6">
        <v>43952</v>
      </c>
      <c r="B41" s="7">
        <v>43952</v>
      </c>
      <c r="C41" s="12">
        <v>40.369829337421599</v>
      </c>
      <c r="D41" s="12">
        <v>44.198141262424542</v>
      </c>
      <c r="E41" s="12">
        <v>56.616116213928478</v>
      </c>
      <c r="F41" s="8">
        <f t="shared" si="0"/>
        <v>8</v>
      </c>
    </row>
    <row r="42" spans="1:6" x14ac:dyDescent="0.3">
      <c r="A42" s="6">
        <v>43983</v>
      </c>
      <c r="B42" s="7">
        <v>43983</v>
      </c>
      <c r="C42" s="12">
        <v>53.366915936828903</v>
      </c>
      <c r="D42" s="12">
        <v>45.143820233819724</v>
      </c>
      <c r="E42" s="12">
        <v>59.05415073115303</v>
      </c>
      <c r="F42" s="8">
        <f t="shared" si="0"/>
        <v>8</v>
      </c>
    </row>
    <row r="43" spans="1:6" x14ac:dyDescent="0.3">
      <c r="A43" s="6">
        <v>44013</v>
      </c>
      <c r="B43" s="7">
        <v>44013</v>
      </c>
      <c r="C43" s="12">
        <v>29.818907091494498</v>
      </c>
      <c r="D43" s="12">
        <v>46.058993431943918</v>
      </c>
      <c r="E43" s="12">
        <v>54.709174802949143</v>
      </c>
      <c r="F43" s="8">
        <f t="shared" si="0"/>
        <v>8</v>
      </c>
    </row>
    <row r="44" spans="1:6" x14ac:dyDescent="0.3">
      <c r="A44" s="6">
        <v>44044</v>
      </c>
      <c r="B44" s="7">
        <v>44044</v>
      </c>
      <c r="C44" s="12">
        <v>25.516140748766801</v>
      </c>
      <c r="D44" s="12">
        <v>47.004672403338873</v>
      </c>
      <c r="E44" s="12">
        <v>46.227390302243073</v>
      </c>
      <c r="F44" s="8">
        <f t="shared" si="0"/>
        <v>8</v>
      </c>
    </row>
    <row r="45" spans="1:6" x14ac:dyDescent="0.3">
      <c r="A45" s="6">
        <v>44075</v>
      </c>
      <c r="B45" s="7">
        <v>44075</v>
      </c>
      <c r="C45" s="12">
        <v>18.3030490891074</v>
      </c>
      <c r="D45" s="12">
        <v>47.950351374734055</v>
      </c>
      <c r="E45" s="12">
        <v>39.092879998609881</v>
      </c>
      <c r="F45" s="8">
        <f t="shared" si="0"/>
        <v>8</v>
      </c>
    </row>
    <row r="46" spans="1:6" x14ac:dyDescent="0.3">
      <c r="A46" s="6">
        <v>44105</v>
      </c>
      <c r="B46" s="7">
        <v>44105</v>
      </c>
      <c r="C46" s="12">
        <v>25.093099193520398</v>
      </c>
      <c r="D46" s="12">
        <v>48.865524572858249</v>
      </c>
      <c r="E46" s="12">
        <v>45.042691219879515</v>
      </c>
      <c r="F46" s="8">
        <f t="shared" si="0"/>
        <v>8</v>
      </c>
    </row>
    <row r="47" spans="1:6" x14ac:dyDescent="0.3">
      <c r="A47" s="6">
        <v>44136</v>
      </c>
      <c r="B47" s="7">
        <v>44136</v>
      </c>
      <c r="C47" s="12">
        <v>41.4882121611057</v>
      </c>
      <c r="D47" s="12">
        <v>49.811203544253203</v>
      </c>
      <c r="E47" s="12">
        <v>50.764899492540977</v>
      </c>
      <c r="F47" s="8">
        <f t="shared" si="0"/>
        <v>8</v>
      </c>
    </row>
    <row r="48" spans="1:6" x14ac:dyDescent="0.3">
      <c r="A48" s="6">
        <v>44166</v>
      </c>
      <c r="B48" s="7">
        <v>44166</v>
      </c>
      <c r="C48" s="12">
        <v>31.291321860056499</v>
      </c>
      <c r="D48" s="12">
        <v>50.726376742377624</v>
      </c>
      <c r="E48" s="12">
        <v>58.346228393684683</v>
      </c>
      <c r="F48" s="8">
        <f t="shared" si="0"/>
        <v>8</v>
      </c>
    </row>
    <row r="49" spans="1:6" x14ac:dyDescent="0.3">
      <c r="A49" s="6">
        <v>44197</v>
      </c>
      <c r="B49" s="7">
        <v>44197</v>
      </c>
      <c r="C49" s="12">
        <v>71.334396374263804</v>
      </c>
      <c r="D49" s="12">
        <v>51.672055713772579</v>
      </c>
      <c r="E49" s="12">
        <v>64.224142772910454</v>
      </c>
      <c r="F49" s="8">
        <f t="shared" si="0"/>
        <v>8</v>
      </c>
    </row>
    <row r="50" spans="1:6" x14ac:dyDescent="0.3">
      <c r="A50" s="6">
        <v>44228</v>
      </c>
      <c r="B50" s="7">
        <v>44228</v>
      </c>
      <c r="C50" s="12">
        <v>63.618595352821401</v>
      </c>
      <c r="D50" s="12">
        <v>52.617734685167761</v>
      </c>
      <c r="E50" s="12">
        <v>66.662177290135006</v>
      </c>
      <c r="F50" s="8">
        <f t="shared" si="0"/>
        <v>8</v>
      </c>
    </row>
    <row r="51" spans="1:6" x14ac:dyDescent="0.3">
      <c r="A51" s="6">
        <v>44256</v>
      </c>
      <c r="B51" s="7">
        <v>44256</v>
      </c>
      <c r="C51" s="12">
        <v>62.523717668953097</v>
      </c>
      <c r="D51" s="12">
        <v>53.471896336750433</v>
      </c>
      <c r="E51" s="12">
        <v>62.317201361931126</v>
      </c>
      <c r="F51" s="8">
        <f t="shared" si="0"/>
        <v>8</v>
      </c>
    </row>
    <row r="52" spans="1:6" x14ac:dyDescent="0.3">
      <c r="A52" s="6">
        <v>44287</v>
      </c>
      <c r="B52" s="7">
        <v>44287</v>
      </c>
      <c r="C52" s="12">
        <v>44.522390422679699</v>
      </c>
      <c r="D52" s="12">
        <v>54.417575308145388</v>
      </c>
      <c r="E52" s="12">
        <v>53.835416861225056</v>
      </c>
      <c r="F52" s="8">
        <f t="shared" si="0"/>
        <v>8</v>
      </c>
    </row>
    <row r="53" spans="1:6" x14ac:dyDescent="0.3">
      <c r="A53" s="6">
        <v>44317</v>
      </c>
      <c r="B53" s="7">
        <v>44317</v>
      </c>
      <c r="C53" s="12">
        <v>39.635941554249399</v>
      </c>
      <c r="D53" s="12">
        <v>55.332748506269581</v>
      </c>
      <c r="E53" s="12">
        <v>46.700906557591864</v>
      </c>
      <c r="F53" s="8">
        <f t="shared" si="0"/>
        <v>8</v>
      </c>
    </row>
    <row r="54" spans="1:6" x14ac:dyDescent="0.3">
      <c r="A54" s="6">
        <v>44348</v>
      </c>
      <c r="B54" s="7">
        <v>44348</v>
      </c>
      <c r="C54" s="12">
        <v>47.085377196513598</v>
      </c>
      <c r="D54" s="12">
        <v>56.278427477664764</v>
      </c>
      <c r="E54" s="12">
        <v>52.650717778861491</v>
      </c>
      <c r="F54" s="8">
        <f t="shared" si="0"/>
        <v>8</v>
      </c>
    </row>
    <row r="55" spans="1:6" x14ac:dyDescent="0.3">
      <c r="A55" s="6">
        <v>44378</v>
      </c>
      <c r="B55" s="7">
        <v>44378</v>
      </c>
      <c r="C55" s="12">
        <v>61.929268668124699</v>
      </c>
      <c r="D55" s="12">
        <v>57.193600675788957</v>
      </c>
      <c r="E55" s="12">
        <v>58.372926051522967</v>
      </c>
      <c r="F55" s="8">
        <f t="shared" si="0"/>
        <v>8</v>
      </c>
    </row>
    <row r="56" spans="1:6" x14ac:dyDescent="0.3">
      <c r="A56" s="6">
        <v>44409</v>
      </c>
      <c r="B56" s="7">
        <v>44409</v>
      </c>
      <c r="C56" s="12">
        <v>68.152985300072899</v>
      </c>
      <c r="D56" s="12">
        <v>58.139279647183912</v>
      </c>
      <c r="E56" s="12">
        <v>65.954254952666659</v>
      </c>
      <c r="F56" s="8">
        <f t="shared" si="0"/>
        <v>8</v>
      </c>
    </row>
    <row r="57" spans="1:6" x14ac:dyDescent="0.3">
      <c r="A57" s="6">
        <v>44440</v>
      </c>
      <c r="B57" s="7">
        <v>44440</v>
      </c>
      <c r="C57" s="12">
        <v>78.789304961318393</v>
      </c>
      <c r="D57" s="12">
        <v>59.084958618579094</v>
      </c>
      <c r="E57" s="12">
        <v>71.832169331892445</v>
      </c>
      <c r="F57" s="8">
        <f t="shared" si="0"/>
        <v>8</v>
      </c>
    </row>
    <row r="58" spans="1:6" x14ac:dyDescent="0.3">
      <c r="A58" s="6">
        <v>44470</v>
      </c>
      <c r="B58" s="7">
        <v>44470</v>
      </c>
      <c r="C58" s="12">
        <v>71.669496786637296</v>
      </c>
      <c r="D58" s="12">
        <v>60.000131816703288</v>
      </c>
      <c r="E58" s="12">
        <v>74.270203849116982</v>
      </c>
      <c r="F58" s="8">
        <f t="shared" si="0"/>
        <v>8</v>
      </c>
    </row>
    <row r="59" spans="1:6" x14ac:dyDescent="0.3">
      <c r="A59" s="6">
        <v>44501</v>
      </c>
      <c r="B59" s="7">
        <v>44501</v>
      </c>
      <c r="C59" s="12">
        <v>71.5460172213389</v>
      </c>
      <c r="D59" s="12">
        <v>60.94581078809847</v>
      </c>
      <c r="E59" s="12">
        <v>69.925227920913102</v>
      </c>
      <c r="F59" s="8">
        <f t="shared" si="0"/>
        <v>8</v>
      </c>
    </row>
    <row r="60" spans="1:6" x14ac:dyDescent="0.3">
      <c r="A60" s="6">
        <v>44531</v>
      </c>
      <c r="B60" s="7">
        <v>44531</v>
      </c>
      <c r="C60" s="12">
        <v>55.355203681535599</v>
      </c>
      <c r="D60" s="12">
        <v>61.860983986222664</v>
      </c>
      <c r="E60" s="12">
        <v>61.443443420207046</v>
      </c>
      <c r="F60" s="8">
        <f t="shared" si="0"/>
        <v>8</v>
      </c>
    </row>
    <row r="61" spans="1:6" x14ac:dyDescent="0.3">
      <c r="A61" s="6">
        <v>44562</v>
      </c>
      <c r="B61" s="7">
        <v>44562</v>
      </c>
      <c r="C61" s="12">
        <v>49.9496854746127</v>
      </c>
      <c r="D61" s="12">
        <v>62.806662957617618</v>
      </c>
      <c r="E61" s="12">
        <v>54.308933116573847</v>
      </c>
      <c r="F61" s="8">
        <f t="shared" si="0"/>
        <v>8</v>
      </c>
    </row>
    <row r="62" spans="1:6" x14ac:dyDescent="0.3">
      <c r="A62" s="6">
        <v>44593</v>
      </c>
      <c r="B62" s="7">
        <v>44593</v>
      </c>
      <c r="C62" s="12">
        <v>62.333064135057398</v>
      </c>
      <c r="D62" s="12">
        <v>63.7523419290128</v>
      </c>
      <c r="E62" s="12">
        <v>60.258744337843481</v>
      </c>
      <c r="F62" s="8">
        <f t="shared" si="0"/>
        <v>8</v>
      </c>
    </row>
    <row r="63" spans="1:6" x14ac:dyDescent="0.3">
      <c r="A63" s="6">
        <v>44621</v>
      </c>
      <c r="B63" s="7">
        <v>44621</v>
      </c>
      <c r="C63" s="12">
        <v>70.393936947440494</v>
      </c>
      <c r="D63" s="12">
        <v>64.606503580595472</v>
      </c>
      <c r="E63" s="12">
        <v>65.980952610504943</v>
      </c>
      <c r="F63" s="8">
        <f t="shared" si="0"/>
        <v>8</v>
      </c>
    </row>
    <row r="64" spans="1:6" x14ac:dyDescent="0.3">
      <c r="A64" s="6">
        <v>44652</v>
      </c>
      <c r="B64" s="7">
        <v>44652</v>
      </c>
      <c r="C64" s="12">
        <v>90.713243903073902</v>
      </c>
      <c r="D64" s="12">
        <v>65.552182551990427</v>
      </c>
      <c r="E64" s="12">
        <v>73.562281511648649</v>
      </c>
      <c r="F64" s="8">
        <f t="shared" si="0"/>
        <v>8</v>
      </c>
    </row>
    <row r="65" spans="1:6" x14ac:dyDescent="0.3">
      <c r="A65" s="6">
        <v>44682</v>
      </c>
      <c r="B65" s="7">
        <v>44682</v>
      </c>
      <c r="C65" s="12">
        <v>76.934652301156902</v>
      </c>
      <c r="D65" s="12">
        <v>66.467355750114621</v>
      </c>
      <c r="E65" s="12">
        <v>79.440195890874421</v>
      </c>
      <c r="F65" s="8">
        <f t="shared" si="0"/>
        <v>8</v>
      </c>
    </row>
    <row r="66" spans="1:6" x14ac:dyDescent="0.3">
      <c r="A66" s="6">
        <v>44713</v>
      </c>
      <c r="B66" s="7">
        <v>44713</v>
      </c>
      <c r="C66" s="12">
        <v>85.139480701704798</v>
      </c>
      <c r="D66" s="12">
        <v>67.413034721509803</v>
      </c>
      <c r="E66" s="12">
        <v>81.878230408098972</v>
      </c>
      <c r="F66" s="8">
        <f t="shared" si="0"/>
        <v>8</v>
      </c>
    </row>
    <row r="67" spans="1:6" x14ac:dyDescent="0.3">
      <c r="A67" s="6">
        <v>44743</v>
      </c>
      <c r="B67" s="7">
        <v>44743</v>
      </c>
      <c r="C67" s="12">
        <v>73.220155290990604</v>
      </c>
      <c r="D67" s="12">
        <v>68.328207919633996</v>
      </c>
      <c r="E67" s="12">
        <v>77.533254479895078</v>
      </c>
      <c r="F67" s="8">
        <f t="shared" ref="F67:F68" si="1">_xlfn.FORECAST.ETS.SEASONALITY($C$2:$C$68, $B$2:$B$68,1)</f>
        <v>8</v>
      </c>
    </row>
    <row r="68" spans="1:6" x14ac:dyDescent="0.3">
      <c r="A68" s="6">
        <v>44774</v>
      </c>
      <c r="B68" s="7">
        <v>44774</v>
      </c>
      <c r="C68" s="12">
        <v>67.568876915669804</v>
      </c>
      <c r="D68" s="12">
        <v>69.273886891028951</v>
      </c>
      <c r="E68" s="12">
        <v>69.051469979189022</v>
      </c>
      <c r="F68" s="8">
        <f t="shared" si="1"/>
        <v>8</v>
      </c>
    </row>
    <row r="69" spans="1:6" x14ac:dyDescent="0.3">
      <c r="A69" s="9">
        <v>44805</v>
      </c>
      <c r="B69" s="10">
        <v>44805</v>
      </c>
      <c r="C69" s="8"/>
      <c r="D69" s="12">
        <v>70.219565862424133</v>
      </c>
      <c r="E69" s="12">
        <v>61.916959675555837</v>
      </c>
      <c r="F69" s="8"/>
    </row>
    <row r="70" spans="1:6" x14ac:dyDescent="0.3">
      <c r="A70" s="9">
        <v>44835</v>
      </c>
      <c r="B70" s="10">
        <v>44835</v>
      </c>
      <c r="C70" s="8"/>
      <c r="D70" s="12">
        <v>71.134739060548327</v>
      </c>
      <c r="E70" s="12">
        <v>67.866770896825457</v>
      </c>
      <c r="F70" s="8"/>
    </row>
    <row r="71" spans="1:6" x14ac:dyDescent="0.3">
      <c r="A71" s="9">
        <v>44866</v>
      </c>
      <c r="B71" s="10">
        <v>44866</v>
      </c>
      <c r="C71" s="8"/>
      <c r="D71" s="12">
        <v>72.080418031943509</v>
      </c>
      <c r="E71" s="12">
        <v>73.588979169486933</v>
      </c>
      <c r="F71" s="8"/>
    </row>
    <row r="72" spans="1:6" x14ac:dyDescent="0.3">
      <c r="A72" s="9">
        <v>44896</v>
      </c>
      <c r="B72" s="10">
        <v>44896</v>
      </c>
      <c r="C72" s="8"/>
      <c r="D72" s="12">
        <v>72.995591230067703</v>
      </c>
      <c r="E72" s="12">
        <v>81.170308070630625</v>
      </c>
      <c r="F72" s="8"/>
    </row>
    <row r="73" spans="1:6" x14ac:dyDescent="0.3">
      <c r="A73" s="9">
        <v>44927</v>
      </c>
      <c r="B73" s="10">
        <v>44927</v>
      </c>
      <c r="C73" s="8"/>
      <c r="D73" s="12">
        <v>73.941270201462657</v>
      </c>
      <c r="E73" s="12">
        <v>87.048222449856411</v>
      </c>
      <c r="F73" s="8"/>
    </row>
    <row r="74" spans="1:6" x14ac:dyDescent="0.3">
      <c r="A74" s="9">
        <v>44958</v>
      </c>
      <c r="B74" s="10">
        <v>44958</v>
      </c>
      <c r="C74" s="8"/>
      <c r="D74" s="12">
        <v>74.88694917285784</v>
      </c>
      <c r="E74" s="12">
        <v>89.486256967080948</v>
      </c>
      <c r="F74" s="8"/>
    </row>
    <row r="75" spans="1:6" x14ac:dyDescent="0.3">
      <c r="A75" s="9">
        <v>44986</v>
      </c>
      <c r="B75" s="10">
        <v>44986</v>
      </c>
      <c r="C75" s="8"/>
      <c r="D75" s="12">
        <v>75.741110824440511</v>
      </c>
      <c r="E75" s="12">
        <v>85.141281038877068</v>
      </c>
      <c r="F75" s="8"/>
    </row>
    <row r="76" spans="1:6" x14ac:dyDescent="0.3">
      <c r="A76" s="9">
        <v>45017</v>
      </c>
      <c r="B76" s="10">
        <v>45017</v>
      </c>
      <c r="C76" s="8"/>
      <c r="D76" s="12">
        <v>76.686789795835466</v>
      </c>
      <c r="E76" s="12">
        <v>76.659496538170998</v>
      </c>
      <c r="F76" s="8"/>
    </row>
    <row r="77" spans="1:6" x14ac:dyDescent="0.3">
      <c r="A77" s="9">
        <v>45047</v>
      </c>
      <c r="B77" s="10">
        <v>45047</v>
      </c>
      <c r="C77" s="8"/>
      <c r="D77" s="12">
        <v>77.60196299395966</v>
      </c>
      <c r="E77" s="12">
        <v>69.52498623453782</v>
      </c>
      <c r="F77" s="8"/>
    </row>
    <row r="78" spans="1:6" x14ac:dyDescent="0.3">
      <c r="A78" s="9">
        <v>45078</v>
      </c>
      <c r="B78" s="10">
        <v>45078</v>
      </c>
      <c r="C78" s="8"/>
      <c r="D78" s="12">
        <v>78.547641965354842</v>
      </c>
      <c r="E78" s="12">
        <v>75.474797455807447</v>
      </c>
      <c r="F78" s="8"/>
    </row>
    <row r="79" spans="1:6" x14ac:dyDescent="0.3">
      <c r="A79" s="9">
        <v>45108</v>
      </c>
      <c r="B79" s="10">
        <v>45108</v>
      </c>
      <c r="C79" s="8"/>
      <c r="D79" s="12">
        <v>79.462815163479036</v>
      </c>
      <c r="E79" s="12">
        <v>81.197005728468909</v>
      </c>
      <c r="F79" s="8"/>
    </row>
    <row r="80" spans="1:6" x14ac:dyDescent="0.3">
      <c r="A80" s="9">
        <v>45139</v>
      </c>
      <c r="B80" s="10">
        <v>45139</v>
      </c>
      <c r="C80" s="8"/>
      <c r="D80" s="12">
        <v>80.408494134874218</v>
      </c>
      <c r="E80" s="12">
        <v>88.778334629612615</v>
      </c>
      <c r="F80" s="8"/>
    </row>
    <row r="81" spans="1:2" x14ac:dyDescent="0.3">
      <c r="A81" s="1"/>
      <c r="B81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4D86-8892-4224-A991-D30D7645CA00}">
  <dimension ref="A1:B14"/>
  <sheetViews>
    <sheetView showGridLines="0" workbookViewId="0">
      <selection activeCell="L32" sqref="L32"/>
    </sheetView>
  </sheetViews>
  <sheetFormatPr defaultRowHeight="14.4" x14ac:dyDescent="0.3"/>
  <cols>
    <col min="1" max="1" width="16.5546875" bestFit="1" customWidth="1"/>
    <col min="2" max="2" width="12" bestFit="1" customWidth="1"/>
  </cols>
  <sheetData>
    <row r="1" spans="1:2" x14ac:dyDescent="0.3">
      <c r="A1" s="81" t="s">
        <v>51</v>
      </c>
      <c r="B1" s="82"/>
    </row>
    <row r="2" spans="1:2" x14ac:dyDescent="0.3">
      <c r="A2" s="8" t="s">
        <v>38</v>
      </c>
      <c r="B2" s="8">
        <v>38.669134356084946</v>
      </c>
    </row>
    <row r="3" spans="1:2" x14ac:dyDescent="0.3">
      <c r="A3" s="8" t="s">
        <v>39</v>
      </c>
      <c r="B3" s="8">
        <v>2.7643409755207071</v>
      </c>
    </row>
    <row r="4" spans="1:2" x14ac:dyDescent="0.3">
      <c r="A4" s="8" t="s">
        <v>40</v>
      </c>
      <c r="B4" s="8">
        <v>35.581634444361399</v>
      </c>
    </row>
    <row r="5" spans="1:2" x14ac:dyDescent="0.3">
      <c r="A5" s="8" t="s">
        <v>41</v>
      </c>
      <c r="B5" s="8" t="e">
        <v>#N/A</v>
      </c>
    </row>
    <row r="6" spans="1:2" x14ac:dyDescent="0.3">
      <c r="A6" s="8" t="s">
        <v>42</v>
      </c>
      <c r="B6" s="8">
        <v>22.627106066379014</v>
      </c>
    </row>
    <row r="7" spans="1:2" x14ac:dyDescent="0.3">
      <c r="A7" s="8" t="s">
        <v>43</v>
      </c>
      <c r="B7" s="8">
        <v>511.98592893916594</v>
      </c>
    </row>
    <row r="8" spans="1:2" x14ac:dyDescent="0.3">
      <c r="A8" s="38" t="s">
        <v>44</v>
      </c>
      <c r="B8" s="38">
        <v>-0.7376720096176963</v>
      </c>
    </row>
    <row r="9" spans="1:2" x14ac:dyDescent="0.3">
      <c r="A9" s="38" t="s">
        <v>45</v>
      </c>
      <c r="B9" s="38">
        <v>0.34134833760616301</v>
      </c>
    </row>
    <row r="10" spans="1:2" x14ac:dyDescent="0.3">
      <c r="A10" s="8" t="s">
        <v>46</v>
      </c>
      <c r="B10" s="8">
        <v>88.835408012054927</v>
      </c>
    </row>
    <row r="11" spans="1:2" x14ac:dyDescent="0.3">
      <c r="A11" s="8" t="s">
        <v>47</v>
      </c>
      <c r="B11" s="8">
        <v>1.8778358910189701</v>
      </c>
    </row>
    <row r="12" spans="1:2" x14ac:dyDescent="0.3">
      <c r="A12" s="8" t="s">
        <v>48</v>
      </c>
      <c r="B12" s="8">
        <v>90.713243903073902</v>
      </c>
    </row>
    <row r="13" spans="1:2" x14ac:dyDescent="0.3">
      <c r="A13" s="8" t="s">
        <v>49</v>
      </c>
      <c r="B13" s="8">
        <v>2590.8320018576915</v>
      </c>
    </row>
    <row r="14" spans="1:2" x14ac:dyDescent="0.3">
      <c r="A14" s="8" t="s">
        <v>50</v>
      </c>
      <c r="B14" s="8">
        <v>67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A180-69F5-4641-8CD0-3D95B72E6BEA}">
  <dimension ref="A1:N140"/>
  <sheetViews>
    <sheetView showGridLines="0" zoomScale="70" zoomScaleNormal="70" workbookViewId="0">
      <selection activeCell="U33" sqref="U33"/>
    </sheetView>
  </sheetViews>
  <sheetFormatPr defaultRowHeight="14.4" x14ac:dyDescent="0.3"/>
  <cols>
    <col min="1" max="2" width="16.109375" customWidth="1"/>
    <col min="3" max="3" width="19.21875" bestFit="1" customWidth="1"/>
    <col min="4" max="4" width="16.109375" customWidth="1"/>
    <col min="5" max="5" width="30.6640625" customWidth="1"/>
    <col min="6" max="6" width="30.6640625" hidden="1" customWidth="1"/>
    <col min="7" max="12" width="30.6640625" customWidth="1"/>
    <col min="13" max="13" width="19.21875" customWidth="1"/>
    <col min="14" max="14" width="17.6640625" bestFit="1" customWidth="1"/>
    <col min="15" max="15" width="16.109375" customWidth="1"/>
  </cols>
  <sheetData>
    <row r="1" spans="1:14" x14ac:dyDescent="0.3">
      <c r="A1" s="11" t="s">
        <v>0</v>
      </c>
      <c r="B1" s="11" t="s">
        <v>18</v>
      </c>
      <c r="C1" s="11" t="s">
        <v>34</v>
      </c>
      <c r="D1" s="11" t="s">
        <v>5</v>
      </c>
      <c r="E1" s="11" t="s">
        <v>1</v>
      </c>
      <c r="F1" s="11" t="s">
        <v>8</v>
      </c>
      <c r="G1" s="11" t="s">
        <v>31</v>
      </c>
      <c r="H1" s="11" t="s">
        <v>32</v>
      </c>
      <c r="I1" s="11" t="s">
        <v>33</v>
      </c>
      <c r="J1" s="11" t="s">
        <v>35</v>
      </c>
      <c r="K1" s="11" t="s">
        <v>36</v>
      </c>
      <c r="L1" s="36" t="s">
        <v>37</v>
      </c>
      <c r="M1" s="29"/>
      <c r="N1" s="29"/>
    </row>
    <row r="2" spans="1:14" x14ac:dyDescent="0.3">
      <c r="A2" s="6">
        <v>42767</v>
      </c>
      <c r="B2" s="26" t="s">
        <v>19</v>
      </c>
      <c r="C2" s="30">
        <v>1</v>
      </c>
      <c r="D2" s="7">
        <v>42767</v>
      </c>
      <c r="E2" s="12">
        <v>11.8631415824937</v>
      </c>
      <c r="F2" s="12">
        <v>21.014017936243111</v>
      </c>
      <c r="G2" s="12"/>
      <c r="H2" s="27"/>
      <c r="I2" s="27"/>
      <c r="J2" s="27"/>
      <c r="K2" s="27"/>
      <c r="L2" s="15"/>
      <c r="M2" s="28"/>
    </row>
    <row r="3" spans="1:14" x14ac:dyDescent="0.3">
      <c r="A3" s="6">
        <v>42795</v>
      </c>
      <c r="B3" s="26" t="s">
        <v>20</v>
      </c>
      <c r="C3" s="30">
        <v>2</v>
      </c>
      <c r="D3" s="7">
        <v>42795</v>
      </c>
      <c r="E3" s="12">
        <v>34.877418004711799</v>
      </c>
      <c r="F3" s="12">
        <v>16.669042008039227</v>
      </c>
      <c r="G3" s="12"/>
      <c r="H3" s="27"/>
      <c r="I3" s="27"/>
      <c r="J3" s="27"/>
      <c r="K3" s="27"/>
      <c r="L3" s="15"/>
      <c r="M3" s="28"/>
    </row>
    <row r="4" spans="1:14" x14ac:dyDescent="0.3">
      <c r="A4" s="6">
        <v>42826</v>
      </c>
      <c r="B4" s="26" t="s">
        <v>21</v>
      </c>
      <c r="C4" s="30">
        <v>3</v>
      </c>
      <c r="D4" s="7">
        <v>42826</v>
      </c>
      <c r="E4" s="12">
        <v>11.347438160619101</v>
      </c>
      <c r="F4" s="12">
        <v>8.1872575073331593</v>
      </c>
      <c r="G4" s="12"/>
      <c r="H4" s="27"/>
      <c r="I4" s="27"/>
      <c r="J4" s="27"/>
      <c r="K4" s="27"/>
      <c r="L4" s="15"/>
      <c r="M4" s="28"/>
    </row>
    <row r="5" spans="1:14" x14ac:dyDescent="0.3">
      <c r="A5" s="6">
        <v>42856</v>
      </c>
      <c r="B5" s="26" t="s">
        <v>22</v>
      </c>
      <c r="C5" s="30">
        <v>4</v>
      </c>
      <c r="D5" s="7">
        <v>42856</v>
      </c>
      <c r="E5" s="13">
        <v>1.8778358910189701</v>
      </c>
      <c r="F5" s="12">
        <v>1.0527472036999672</v>
      </c>
      <c r="G5" s="12"/>
      <c r="H5" s="27"/>
      <c r="I5" s="27"/>
      <c r="J5" s="27"/>
      <c r="K5" s="27"/>
      <c r="L5" s="15"/>
      <c r="M5" s="28"/>
    </row>
    <row r="6" spans="1:14" x14ac:dyDescent="0.3">
      <c r="A6" s="6">
        <v>42887</v>
      </c>
      <c r="B6" s="26" t="s">
        <v>23</v>
      </c>
      <c r="C6" s="30">
        <v>5</v>
      </c>
      <c r="D6" s="7">
        <v>42887</v>
      </c>
      <c r="E6" s="12">
        <v>17.1619034709278</v>
      </c>
      <c r="F6" s="12">
        <v>7.002558424969596</v>
      </c>
      <c r="G6" s="12">
        <f>AVERAGE(E2:E9)</f>
        <v>13.48953979696703</v>
      </c>
      <c r="H6" s="27"/>
      <c r="I6" s="27"/>
      <c r="J6" s="27"/>
      <c r="K6" s="27"/>
      <c r="L6" s="15"/>
      <c r="M6" s="28"/>
    </row>
    <row r="7" spans="1:14" x14ac:dyDescent="0.3">
      <c r="A7" s="6">
        <v>42917</v>
      </c>
      <c r="B7" s="26" t="s">
        <v>24</v>
      </c>
      <c r="C7" s="30">
        <v>6</v>
      </c>
      <c r="D7" s="7">
        <v>42917</v>
      </c>
      <c r="E7" s="13">
        <v>4.3784601704247601</v>
      </c>
      <c r="F7" s="12">
        <v>12.724766697631059</v>
      </c>
      <c r="G7" s="12">
        <f t="shared" ref="G7:G65" si="0">AVERAGE(E3:E10)</f>
        <v>14.726009117122956</v>
      </c>
      <c r="H7" s="27">
        <f>AVERAGE(G6:G7)</f>
        <v>14.107774457044993</v>
      </c>
      <c r="I7" s="27">
        <f t="shared" ref="I7:I65" si="1">E7-H7</f>
        <v>-9.7293142866202338</v>
      </c>
      <c r="J7" s="27">
        <f t="shared" ref="J7:J65" si="2">AVERAGEIF(C:C,C7,I:I)</f>
        <v>-6.9530487722821963</v>
      </c>
      <c r="K7" s="27">
        <f t="shared" ref="K7:K65" si="3">J7-AVERAGE($J$2:$J$68)</f>
        <v>-7.9222681918511428</v>
      </c>
      <c r="L7" s="15">
        <f>E7-(H7+K7)</f>
        <v>-1.8070460947690901</v>
      </c>
      <c r="M7" s="28"/>
    </row>
    <row r="8" spans="1:14" x14ac:dyDescent="0.3">
      <c r="A8" s="6">
        <v>42948</v>
      </c>
      <c r="B8" s="26" t="s">
        <v>25</v>
      </c>
      <c r="C8" s="30">
        <v>7</v>
      </c>
      <c r="D8" s="7">
        <v>42948</v>
      </c>
      <c r="E8" s="12">
        <v>2.0394423244387299</v>
      </c>
      <c r="F8" s="12">
        <v>20.30609559877476</v>
      </c>
      <c r="G8" s="12">
        <f t="shared" si="0"/>
        <v>13.847772905504121</v>
      </c>
      <c r="H8" s="27">
        <f t="shared" ref="H8:H65" si="4">AVERAGE(G7:G8)</f>
        <v>14.286891011313539</v>
      </c>
      <c r="I8" s="27">
        <f t="shared" si="1"/>
        <v>-12.24744868687481</v>
      </c>
      <c r="J8" s="27">
        <f t="shared" si="2"/>
        <v>1.3273578124918015</v>
      </c>
      <c r="K8" s="27">
        <f t="shared" si="3"/>
        <v>0.35813839292285488</v>
      </c>
      <c r="L8" s="15">
        <f t="shared" ref="L8:L65" si="5">E8-(H8+K8)</f>
        <v>-12.605587079797665</v>
      </c>
      <c r="M8" s="28"/>
    </row>
    <row r="9" spans="1:14" x14ac:dyDescent="0.3">
      <c r="A9" s="6">
        <v>42979</v>
      </c>
      <c r="B9" s="26" t="s">
        <v>26</v>
      </c>
      <c r="C9" s="30">
        <v>8</v>
      </c>
      <c r="D9" s="7">
        <v>42979</v>
      </c>
      <c r="E9" s="12">
        <v>24.370678771101399</v>
      </c>
      <c r="F9" s="12">
        <v>26.184009978000542</v>
      </c>
      <c r="G9" s="12">
        <f t="shared" si="0"/>
        <v>16.89251297650793</v>
      </c>
      <c r="H9" s="27">
        <f t="shared" si="4"/>
        <v>15.370142941006026</v>
      </c>
      <c r="I9" s="27">
        <f t="shared" si="1"/>
        <v>9.0005358300953731</v>
      </c>
      <c r="J9" s="27">
        <f t="shared" si="2"/>
        <v>10.188400657177134</v>
      </c>
      <c r="K9" s="27">
        <f t="shared" si="3"/>
        <v>9.2191812376081863</v>
      </c>
      <c r="L9" s="15">
        <f t="shared" si="5"/>
        <v>-0.21864540751281325</v>
      </c>
      <c r="M9" s="28"/>
    </row>
    <row r="10" spans="1:14" x14ac:dyDescent="0.3">
      <c r="A10" s="6">
        <v>43009</v>
      </c>
      <c r="B10" s="26" t="s">
        <v>27</v>
      </c>
      <c r="C10" s="30">
        <v>1</v>
      </c>
      <c r="D10" s="7">
        <v>43009</v>
      </c>
      <c r="E10" s="12">
        <v>21.754896143741099</v>
      </c>
      <c r="F10" s="12">
        <v>28.622044495225094</v>
      </c>
      <c r="G10" s="12">
        <f t="shared" si="0"/>
        <v>17.810090247205078</v>
      </c>
      <c r="H10" s="27">
        <f t="shared" si="4"/>
        <v>17.351301611856506</v>
      </c>
      <c r="I10" s="27">
        <f t="shared" si="1"/>
        <v>4.4035945318845933</v>
      </c>
      <c r="J10" s="27">
        <f t="shared" si="2"/>
        <v>13.532145551083691</v>
      </c>
      <c r="K10" s="27">
        <f t="shared" si="3"/>
        <v>12.562926131514743</v>
      </c>
      <c r="L10" s="15">
        <f t="shared" si="5"/>
        <v>-8.1593315996301499</v>
      </c>
      <c r="M10" s="28"/>
    </row>
    <row r="11" spans="1:14" x14ac:dyDescent="0.3">
      <c r="A11" s="6">
        <v>43040</v>
      </c>
      <c r="B11" s="26" t="s">
        <v>28</v>
      </c>
      <c r="C11" s="30">
        <v>2</v>
      </c>
      <c r="D11" s="7">
        <v>43040</v>
      </c>
      <c r="E11" s="12">
        <v>27.851528311761101</v>
      </c>
      <c r="F11" s="12">
        <v>24.27706856702121</v>
      </c>
      <c r="G11" s="12">
        <f t="shared" si="0"/>
        <v>16.345822750378083</v>
      </c>
      <c r="H11" s="27">
        <f t="shared" si="4"/>
        <v>17.077956498791579</v>
      </c>
      <c r="I11" s="27">
        <f t="shared" si="1"/>
        <v>10.773571812969521</v>
      </c>
      <c r="J11" s="27">
        <f t="shared" si="2"/>
        <v>10.241033196723047</v>
      </c>
      <c r="K11" s="27">
        <f t="shared" si="3"/>
        <v>9.2718137771540992</v>
      </c>
      <c r="L11" s="15">
        <f t="shared" si="5"/>
        <v>1.5017580358154206</v>
      </c>
      <c r="M11" s="28"/>
    </row>
    <row r="12" spans="1:14" x14ac:dyDescent="0.3">
      <c r="A12" s="6">
        <v>43070</v>
      </c>
      <c r="B12" s="26" t="s">
        <v>29</v>
      </c>
      <c r="C12" s="30">
        <v>3</v>
      </c>
      <c r="D12" s="7">
        <v>43070</v>
      </c>
      <c r="E12" s="12">
        <v>35.7053587286496</v>
      </c>
      <c r="F12" s="12">
        <v>15.795284066315142</v>
      </c>
      <c r="G12" s="12">
        <f t="shared" si="0"/>
        <v>17.221090119760788</v>
      </c>
      <c r="H12" s="27">
        <f t="shared" si="4"/>
        <v>16.783456435069436</v>
      </c>
      <c r="I12" s="27">
        <f t="shared" si="1"/>
        <v>18.921902293580164</v>
      </c>
      <c r="J12" s="27">
        <f t="shared" si="2"/>
        <v>-0.28152384128473174</v>
      </c>
      <c r="K12" s="27">
        <f t="shared" si="3"/>
        <v>-1.2507432608536784</v>
      </c>
      <c r="L12" s="15">
        <f t="shared" si="5"/>
        <v>20.172645554433842</v>
      </c>
      <c r="M12" s="28"/>
    </row>
    <row r="13" spans="1:14" x14ac:dyDescent="0.3">
      <c r="A13" s="6">
        <v>43101</v>
      </c>
      <c r="B13" s="26" t="s">
        <v>30</v>
      </c>
      <c r="C13" s="30">
        <v>4</v>
      </c>
      <c r="D13" s="7">
        <v>43101</v>
      </c>
      <c r="E13" s="12">
        <v>9.2184540565961193</v>
      </c>
      <c r="F13" s="12">
        <v>8.6607737626819503</v>
      </c>
      <c r="G13" s="12">
        <f t="shared" si="0"/>
        <v>18.680940715258924</v>
      </c>
      <c r="H13" s="27">
        <f t="shared" si="4"/>
        <v>17.951015417509858</v>
      </c>
      <c r="I13" s="27">
        <f t="shared" si="1"/>
        <v>-8.7325613609137385</v>
      </c>
      <c r="J13" s="27">
        <f t="shared" si="2"/>
        <v>-11.942228889258457</v>
      </c>
      <c r="K13" s="27">
        <f t="shared" si="3"/>
        <v>-12.911448308827405</v>
      </c>
      <c r="L13" s="15">
        <f t="shared" si="5"/>
        <v>4.1788869479136661</v>
      </c>
      <c r="M13" s="28"/>
    </row>
    <row r="14" spans="1:14" x14ac:dyDescent="0.3">
      <c r="A14" s="6">
        <v>43132</v>
      </c>
      <c r="B14" s="26" t="s">
        <v>19</v>
      </c>
      <c r="C14" s="30">
        <v>5</v>
      </c>
      <c r="D14" s="7">
        <v>43132</v>
      </c>
      <c r="E14" s="13">
        <v>5.44776349631187</v>
      </c>
      <c r="F14" s="12">
        <v>14.610584983951579</v>
      </c>
      <c r="G14" s="12">
        <f t="shared" si="0"/>
        <v>17.977463248493546</v>
      </c>
      <c r="H14" s="27">
        <f t="shared" si="4"/>
        <v>18.329201981876235</v>
      </c>
      <c r="I14" s="27">
        <f t="shared" si="1"/>
        <v>-12.881438485564365</v>
      </c>
      <c r="J14" s="27">
        <f t="shared" si="2"/>
        <v>-8.5948162779101285</v>
      </c>
      <c r="K14" s="27">
        <f t="shared" si="3"/>
        <v>-9.5640356974790759</v>
      </c>
      <c r="L14" s="15">
        <f t="shared" si="5"/>
        <v>-3.317402788085289</v>
      </c>
      <c r="M14" s="28"/>
    </row>
    <row r="15" spans="1:14" x14ac:dyDescent="0.3">
      <c r="A15" s="6">
        <v>43160</v>
      </c>
      <c r="B15" s="26" t="s">
        <v>20</v>
      </c>
      <c r="C15" s="30">
        <v>6</v>
      </c>
      <c r="D15" s="7">
        <v>43160</v>
      </c>
      <c r="E15" s="12">
        <v>11.3805991254864</v>
      </c>
      <c r="F15" s="12">
        <v>20.332793256613041</v>
      </c>
      <c r="G15" s="12">
        <f t="shared" si="0"/>
        <v>21.470022604438434</v>
      </c>
      <c r="H15" s="27">
        <f t="shared" si="4"/>
        <v>19.723742926465988</v>
      </c>
      <c r="I15" s="27">
        <f t="shared" si="1"/>
        <v>-8.343143800979588</v>
      </c>
      <c r="J15" s="27">
        <f t="shared" si="2"/>
        <v>-6.9530487722821963</v>
      </c>
      <c r="K15" s="27">
        <f t="shared" si="3"/>
        <v>-7.9222681918511428</v>
      </c>
      <c r="L15" s="15">
        <f t="shared" si="5"/>
        <v>-0.42087560912844602</v>
      </c>
      <c r="M15" s="28"/>
    </row>
    <row r="16" spans="1:14" x14ac:dyDescent="0.3">
      <c r="A16" s="6">
        <v>43191</v>
      </c>
      <c r="B16" s="26" t="s">
        <v>21</v>
      </c>
      <c r="C16" s="30">
        <v>7</v>
      </c>
      <c r="D16" s="7">
        <v>43191</v>
      </c>
      <c r="E16" s="12">
        <v>13.7182470884238</v>
      </c>
      <c r="F16" s="12">
        <v>27.914122157756751</v>
      </c>
      <c r="G16" s="12">
        <f t="shared" si="0"/>
        <v>22.333517818760846</v>
      </c>
      <c r="H16" s="27">
        <f t="shared" si="4"/>
        <v>21.90177021159964</v>
      </c>
      <c r="I16" s="27">
        <f t="shared" si="1"/>
        <v>-8.1835231231758403</v>
      </c>
      <c r="J16" s="27">
        <f t="shared" si="2"/>
        <v>1.3273578124918015</v>
      </c>
      <c r="K16" s="27">
        <f t="shared" si="3"/>
        <v>0.35813839292285488</v>
      </c>
      <c r="L16" s="15">
        <f t="shared" si="5"/>
        <v>-8.541661516098694</v>
      </c>
      <c r="M16" s="28"/>
    </row>
    <row r="17" spans="1:13" x14ac:dyDescent="0.3">
      <c r="A17" s="6">
        <v>43221</v>
      </c>
      <c r="B17" s="26" t="s">
        <v>22</v>
      </c>
      <c r="C17" s="30">
        <v>8</v>
      </c>
      <c r="D17" s="7">
        <v>43221</v>
      </c>
      <c r="E17" s="12">
        <v>18.742859036978398</v>
      </c>
      <c r="F17" s="12">
        <v>33.792036536982522</v>
      </c>
      <c r="G17" s="12">
        <f t="shared" si="0"/>
        <v>20.795761805841792</v>
      </c>
      <c r="H17" s="27">
        <f t="shared" si="4"/>
        <v>21.564639812301319</v>
      </c>
      <c r="I17" s="27">
        <f t="shared" si="1"/>
        <v>-2.8217807753229209</v>
      </c>
      <c r="J17" s="27">
        <f t="shared" si="2"/>
        <v>10.188400657177134</v>
      </c>
      <c r="K17" s="27">
        <f t="shared" si="3"/>
        <v>9.2191812376081863</v>
      </c>
      <c r="L17" s="15">
        <f t="shared" si="5"/>
        <v>-12.040962012931107</v>
      </c>
      <c r="M17" s="28"/>
    </row>
    <row r="18" spans="1:13" x14ac:dyDescent="0.3">
      <c r="A18" s="6">
        <v>43252</v>
      </c>
      <c r="B18" s="26" t="s">
        <v>23</v>
      </c>
      <c r="C18" s="30">
        <v>1</v>
      </c>
      <c r="D18" s="7">
        <v>43252</v>
      </c>
      <c r="E18" s="12">
        <v>49.695370991300202</v>
      </c>
      <c r="F18" s="12">
        <v>36.230071054207073</v>
      </c>
      <c r="G18" s="12">
        <f t="shared" si="0"/>
        <v>23.633077198963981</v>
      </c>
      <c r="H18" s="27">
        <f t="shared" si="4"/>
        <v>22.214419502402887</v>
      </c>
      <c r="I18" s="27">
        <f t="shared" si="1"/>
        <v>27.480951488897315</v>
      </c>
      <c r="J18" s="27">
        <f t="shared" si="2"/>
        <v>13.532145551083691</v>
      </c>
      <c r="K18" s="27">
        <f t="shared" si="3"/>
        <v>12.562926131514743</v>
      </c>
      <c r="L18" s="15">
        <f t="shared" si="5"/>
        <v>14.918025357382568</v>
      </c>
      <c r="M18" s="28"/>
    </row>
    <row r="19" spans="1:13" x14ac:dyDescent="0.3">
      <c r="A19" s="6">
        <v>43282</v>
      </c>
      <c r="B19" s="26" t="s">
        <v>24</v>
      </c>
      <c r="C19" s="30">
        <v>2</v>
      </c>
      <c r="D19" s="7">
        <v>43282</v>
      </c>
      <c r="E19" s="12">
        <v>34.759490026340401</v>
      </c>
      <c r="F19" s="12">
        <v>31.885095126003193</v>
      </c>
      <c r="G19" s="12">
        <f t="shared" si="0"/>
        <v>23.664460624929635</v>
      </c>
      <c r="H19" s="27">
        <f t="shared" si="4"/>
        <v>23.64876891194681</v>
      </c>
      <c r="I19" s="27">
        <f t="shared" si="1"/>
        <v>11.110721114393591</v>
      </c>
      <c r="J19" s="27">
        <f t="shared" si="2"/>
        <v>10.241033196723047</v>
      </c>
      <c r="K19" s="27">
        <f t="shared" si="3"/>
        <v>9.2718137771540992</v>
      </c>
      <c r="L19" s="15">
        <f t="shared" si="5"/>
        <v>1.8389073372394904</v>
      </c>
      <c r="M19" s="28"/>
    </row>
    <row r="20" spans="1:13" x14ac:dyDescent="0.3">
      <c r="A20" s="6">
        <v>43313</v>
      </c>
      <c r="B20" s="26" t="s">
        <v>25</v>
      </c>
      <c r="C20" s="30">
        <v>3</v>
      </c>
      <c r="D20" s="7">
        <v>43313</v>
      </c>
      <c r="E20" s="14">
        <v>23.403310625297124</v>
      </c>
      <c r="F20" s="12">
        <v>23.403310625297124</v>
      </c>
      <c r="G20" s="12">
        <f t="shared" si="0"/>
        <v>23.389102771779907</v>
      </c>
      <c r="H20" s="27">
        <f t="shared" si="4"/>
        <v>23.526781698354771</v>
      </c>
      <c r="I20" s="27">
        <f t="shared" si="1"/>
        <v>-0.12347107305764737</v>
      </c>
      <c r="J20" s="27">
        <f t="shared" si="2"/>
        <v>-0.28152384128473174</v>
      </c>
      <c r="K20" s="27">
        <f t="shared" si="3"/>
        <v>-1.2507432608536784</v>
      </c>
      <c r="L20" s="15">
        <f t="shared" si="5"/>
        <v>1.1272721877960308</v>
      </c>
      <c r="M20" s="28"/>
    </row>
    <row r="21" spans="1:13" x14ac:dyDescent="0.3">
      <c r="A21" s="6">
        <v>43344</v>
      </c>
      <c r="B21" s="26" t="s">
        <v>26</v>
      </c>
      <c r="C21" s="30">
        <v>4</v>
      </c>
      <c r="D21" s="7">
        <v>43344</v>
      </c>
      <c r="E21" s="12">
        <v>31.916977201573602</v>
      </c>
      <c r="F21" s="12">
        <v>16.268800321663932</v>
      </c>
      <c r="G21" s="12">
        <f t="shared" si="0"/>
        <v>27.019253204725242</v>
      </c>
      <c r="H21" s="27">
        <f t="shared" si="4"/>
        <v>25.204177988252574</v>
      </c>
      <c r="I21" s="27">
        <f t="shared" si="1"/>
        <v>6.712799213321027</v>
      </c>
      <c r="J21" s="27">
        <f t="shared" si="2"/>
        <v>-11.942228889258457</v>
      </c>
      <c r="K21" s="27">
        <f t="shared" si="3"/>
        <v>-12.911448308827405</v>
      </c>
      <c r="L21" s="15">
        <f t="shared" si="5"/>
        <v>19.62424752214843</v>
      </c>
      <c r="M21" s="28"/>
    </row>
    <row r="22" spans="1:13" x14ac:dyDescent="0.3">
      <c r="A22" s="6">
        <v>43374</v>
      </c>
      <c r="B22" s="26" t="s">
        <v>27</v>
      </c>
      <c r="C22" s="30">
        <v>5</v>
      </c>
      <c r="D22" s="7">
        <v>43374</v>
      </c>
      <c r="E22" s="12">
        <v>5.6988309040371199</v>
      </c>
      <c r="F22" s="12">
        <v>22.218611542933562</v>
      </c>
      <c r="G22" s="12">
        <f t="shared" si="0"/>
        <v>28.56724608160512</v>
      </c>
      <c r="H22" s="27">
        <f t="shared" si="4"/>
        <v>27.793249643165183</v>
      </c>
      <c r="I22" s="27">
        <f t="shared" si="1"/>
        <v>-22.094418739128063</v>
      </c>
      <c r="J22" s="27">
        <f t="shared" si="2"/>
        <v>-8.5948162779101285</v>
      </c>
      <c r="K22" s="27">
        <f t="shared" si="3"/>
        <v>-9.5640356974790759</v>
      </c>
      <c r="L22" s="15">
        <f t="shared" si="5"/>
        <v>-12.530383041648985</v>
      </c>
      <c r="M22" s="28"/>
    </row>
    <row r="23" spans="1:13" x14ac:dyDescent="0.3">
      <c r="A23" s="6">
        <v>43405</v>
      </c>
      <c r="B23" s="26" t="s">
        <v>28</v>
      </c>
      <c r="C23" s="30">
        <v>6</v>
      </c>
      <c r="D23" s="7">
        <v>43405</v>
      </c>
      <c r="E23" s="12">
        <v>9.1777363002885792</v>
      </c>
      <c r="F23" s="12">
        <v>27.940819815595024</v>
      </c>
      <c r="G23" s="12">
        <f t="shared" si="0"/>
        <v>26.257049038256078</v>
      </c>
      <c r="H23" s="27">
        <f t="shared" si="4"/>
        <v>27.412147559930599</v>
      </c>
      <c r="I23" s="27">
        <f t="shared" si="1"/>
        <v>-18.23441125964202</v>
      </c>
      <c r="J23" s="27">
        <f t="shared" si="2"/>
        <v>-6.9530487722821963</v>
      </c>
      <c r="K23" s="27">
        <f t="shared" si="3"/>
        <v>-7.9222681918511428</v>
      </c>
      <c r="L23" s="15">
        <f t="shared" si="5"/>
        <v>-10.312143067790878</v>
      </c>
      <c r="M23" s="28"/>
    </row>
    <row r="24" spans="1:13" x14ac:dyDescent="0.3">
      <c r="A24" s="6">
        <v>43435</v>
      </c>
      <c r="B24" s="26" t="s">
        <v>29</v>
      </c>
      <c r="C24" s="30">
        <v>7</v>
      </c>
      <c r="D24" s="7">
        <v>43435</v>
      </c>
      <c r="E24" s="12">
        <v>42.759450551986497</v>
      </c>
      <c r="F24" s="12">
        <v>35.522148716738727</v>
      </c>
      <c r="G24" s="12">
        <f t="shared" si="0"/>
        <v>27.894993700766971</v>
      </c>
      <c r="H24" s="27">
        <f t="shared" si="4"/>
        <v>27.076021369511523</v>
      </c>
      <c r="I24" s="27">
        <f t="shared" si="1"/>
        <v>15.683429182474974</v>
      </c>
      <c r="J24" s="27">
        <f t="shared" si="2"/>
        <v>1.3273578124918015</v>
      </c>
      <c r="K24" s="27">
        <f t="shared" si="3"/>
        <v>0.35813839292285488</v>
      </c>
      <c r="L24" s="15">
        <f t="shared" si="5"/>
        <v>15.32529078955212</v>
      </c>
      <c r="M24" s="28"/>
    </row>
    <row r="25" spans="1:13" x14ac:dyDescent="0.3">
      <c r="A25" s="6">
        <v>43466</v>
      </c>
      <c r="B25" s="26" t="s">
        <v>30</v>
      </c>
      <c r="C25" s="30">
        <v>8</v>
      </c>
      <c r="D25" s="7">
        <v>43466</v>
      </c>
      <c r="E25" s="12">
        <v>31.1268020520174</v>
      </c>
      <c r="F25" s="12">
        <v>41.400063095964512</v>
      </c>
      <c r="G25" s="12">
        <f t="shared" si="0"/>
        <v>29.383281557215962</v>
      </c>
      <c r="H25" s="27">
        <f t="shared" si="4"/>
        <v>28.639137628991467</v>
      </c>
      <c r="I25" s="27">
        <f t="shared" si="1"/>
        <v>2.487664423025933</v>
      </c>
      <c r="J25" s="27">
        <f t="shared" si="2"/>
        <v>10.188400657177134</v>
      </c>
      <c r="K25" s="27">
        <f t="shared" si="3"/>
        <v>9.2191812376081863</v>
      </c>
      <c r="L25" s="15">
        <f t="shared" si="5"/>
        <v>-6.7315168145822533</v>
      </c>
      <c r="M25" s="28"/>
    </row>
    <row r="26" spans="1:13" x14ac:dyDescent="0.3">
      <c r="A26" s="6">
        <v>43497</v>
      </c>
      <c r="B26" s="26" t="s">
        <v>19</v>
      </c>
      <c r="C26" s="30">
        <v>1</v>
      </c>
      <c r="D26" s="7">
        <v>43497</v>
      </c>
      <c r="E26" s="12">
        <v>31.2137946445079</v>
      </c>
      <c r="F26" s="12">
        <v>43.838097613189063</v>
      </c>
      <c r="G26" s="12">
        <f t="shared" si="0"/>
        <v>28.147948119292671</v>
      </c>
      <c r="H26" s="27">
        <f t="shared" si="4"/>
        <v>28.765614838254315</v>
      </c>
      <c r="I26" s="27">
        <f t="shared" si="1"/>
        <v>2.4481798062535844</v>
      </c>
      <c r="J26" s="27">
        <f t="shared" si="2"/>
        <v>13.532145551083691</v>
      </c>
      <c r="K26" s="27">
        <f t="shared" si="3"/>
        <v>12.562926131514743</v>
      </c>
      <c r="L26" s="15">
        <f t="shared" si="5"/>
        <v>-10.114746325261159</v>
      </c>
      <c r="M26" s="28"/>
    </row>
    <row r="27" spans="1:13" x14ac:dyDescent="0.3">
      <c r="A27" s="6">
        <v>43525</v>
      </c>
      <c r="B27" s="26" t="s">
        <v>20</v>
      </c>
      <c r="C27" s="30">
        <v>2</v>
      </c>
      <c r="D27" s="7">
        <v>43525</v>
      </c>
      <c r="E27" s="12">
        <v>47.863047326427498</v>
      </c>
      <c r="F27" s="12">
        <v>39.493121684985177</v>
      </c>
      <c r="G27" s="12">
        <f t="shared" si="0"/>
        <v>31.883298561833207</v>
      </c>
      <c r="H27" s="27">
        <f t="shared" si="4"/>
        <v>30.015623340562939</v>
      </c>
      <c r="I27" s="27">
        <f t="shared" si="1"/>
        <v>17.847423985864559</v>
      </c>
      <c r="J27" s="27">
        <f t="shared" si="2"/>
        <v>10.241033196723047</v>
      </c>
      <c r="K27" s="27">
        <f t="shared" si="3"/>
        <v>9.2718137771540992</v>
      </c>
      <c r="L27" s="15">
        <f t="shared" si="5"/>
        <v>8.575610208710458</v>
      </c>
      <c r="M27" s="28"/>
    </row>
    <row r="28" spans="1:13" x14ac:dyDescent="0.3">
      <c r="A28" s="6">
        <v>43556</v>
      </c>
      <c r="B28" s="26" t="s">
        <v>21</v>
      </c>
      <c r="C28" s="30">
        <v>3</v>
      </c>
      <c r="D28" s="7">
        <v>43556</v>
      </c>
      <c r="E28" s="12">
        <v>35.309613476889098</v>
      </c>
      <c r="F28" s="12">
        <v>31.011337184279107</v>
      </c>
      <c r="G28" s="12">
        <f t="shared" si="0"/>
        <v>33.691936941665631</v>
      </c>
      <c r="H28" s="27">
        <f t="shared" si="4"/>
        <v>32.787617751749423</v>
      </c>
      <c r="I28" s="27">
        <f t="shared" si="1"/>
        <v>2.521995725139675</v>
      </c>
      <c r="J28" s="27">
        <f t="shared" si="2"/>
        <v>-0.28152384128473174</v>
      </c>
      <c r="K28" s="27">
        <f t="shared" si="3"/>
        <v>-1.2507432608536784</v>
      </c>
      <c r="L28" s="15">
        <f t="shared" si="5"/>
        <v>3.7727389859933531</v>
      </c>
      <c r="M28" s="28"/>
    </row>
    <row r="29" spans="1:13" x14ac:dyDescent="0.3">
      <c r="A29" s="6">
        <v>43586</v>
      </c>
      <c r="B29" s="26" t="s">
        <v>22</v>
      </c>
      <c r="C29" s="30">
        <v>4</v>
      </c>
      <c r="D29" s="7">
        <v>43586</v>
      </c>
      <c r="E29" s="12">
        <v>22.0343096981873</v>
      </c>
      <c r="F29" s="12">
        <v>23.876826880645915</v>
      </c>
      <c r="G29" s="12">
        <f t="shared" si="0"/>
        <v>33.738277532132415</v>
      </c>
      <c r="H29" s="27">
        <f t="shared" si="4"/>
        <v>33.715107236899023</v>
      </c>
      <c r="I29" s="27">
        <f t="shared" si="1"/>
        <v>-11.680797538711722</v>
      </c>
      <c r="J29" s="27">
        <f t="shared" si="2"/>
        <v>-11.942228889258457</v>
      </c>
      <c r="K29" s="27">
        <f t="shared" si="3"/>
        <v>-12.911448308827405</v>
      </c>
      <c r="L29" s="15">
        <f t="shared" si="5"/>
        <v>1.2306507701156804</v>
      </c>
      <c r="M29" s="28"/>
    </row>
    <row r="30" spans="1:13" x14ac:dyDescent="0.3">
      <c r="A30" s="6">
        <v>43617</v>
      </c>
      <c r="B30" s="26" t="s">
        <v>23</v>
      </c>
      <c r="C30" s="30">
        <v>5</v>
      </c>
      <c r="D30" s="7">
        <v>43617</v>
      </c>
      <c r="E30" s="12">
        <v>35.581634444361399</v>
      </c>
      <c r="F30" s="12">
        <v>29.826638101915545</v>
      </c>
      <c r="G30" s="12">
        <f t="shared" si="0"/>
        <v>36.462157652467958</v>
      </c>
      <c r="H30" s="27">
        <f t="shared" si="4"/>
        <v>35.100217592300183</v>
      </c>
      <c r="I30" s="27">
        <f t="shared" si="1"/>
        <v>0.48141685206121565</v>
      </c>
      <c r="J30" s="27">
        <f t="shared" si="2"/>
        <v>-8.5948162779101285</v>
      </c>
      <c r="K30" s="27">
        <f t="shared" si="3"/>
        <v>-9.5640356974790759</v>
      </c>
      <c r="L30" s="15">
        <f t="shared" si="5"/>
        <v>10.045452549540293</v>
      </c>
      <c r="M30" s="28"/>
    </row>
    <row r="31" spans="1:13" x14ac:dyDescent="0.3">
      <c r="A31" s="6">
        <v>43647</v>
      </c>
      <c r="B31" s="26" t="s">
        <v>24</v>
      </c>
      <c r="C31" s="30">
        <v>6</v>
      </c>
      <c r="D31" s="7">
        <v>43647</v>
      </c>
      <c r="E31" s="12">
        <v>23.646843338947999</v>
      </c>
      <c r="F31" s="12">
        <v>35.54884637457701</v>
      </c>
      <c r="G31" s="12">
        <f t="shared" si="0"/>
        <v>38.931908716372426</v>
      </c>
      <c r="H31" s="27">
        <f t="shared" si="4"/>
        <v>37.697033184420192</v>
      </c>
      <c r="I31" s="27">
        <f t="shared" si="1"/>
        <v>-14.050189845472193</v>
      </c>
      <c r="J31" s="27">
        <f t="shared" si="2"/>
        <v>-6.9530487722821963</v>
      </c>
      <c r="K31" s="27">
        <f t="shared" si="3"/>
        <v>-7.9222681918511428</v>
      </c>
      <c r="L31" s="15">
        <f t="shared" si="5"/>
        <v>-6.1279216536210512</v>
      </c>
      <c r="M31" s="28"/>
    </row>
    <row r="32" spans="1:13" x14ac:dyDescent="0.3">
      <c r="A32" s="6">
        <v>43678</v>
      </c>
      <c r="B32" s="26" t="s">
        <v>25</v>
      </c>
      <c r="C32" s="30">
        <v>7</v>
      </c>
      <c r="D32" s="7">
        <v>43678</v>
      </c>
      <c r="E32" s="14">
        <v>43.130175275720717</v>
      </c>
      <c r="F32" s="12">
        <v>43.130175275720717</v>
      </c>
      <c r="G32" s="12">
        <f t="shared" si="0"/>
        <v>39.288786178721878</v>
      </c>
      <c r="H32" s="27">
        <f t="shared" si="4"/>
        <v>39.110347447547156</v>
      </c>
      <c r="I32" s="27">
        <f t="shared" si="1"/>
        <v>4.0198278281735611</v>
      </c>
      <c r="J32" s="27">
        <f t="shared" si="2"/>
        <v>1.3273578124918015</v>
      </c>
      <c r="K32" s="27">
        <f t="shared" si="3"/>
        <v>0.35813839292285488</v>
      </c>
      <c r="L32" s="15">
        <f t="shared" si="5"/>
        <v>3.6616894352507074</v>
      </c>
      <c r="M32" s="28"/>
    </row>
    <row r="33" spans="1:13" x14ac:dyDescent="0.3">
      <c r="A33" s="6">
        <v>43709</v>
      </c>
      <c r="B33" s="26" t="s">
        <v>26</v>
      </c>
      <c r="C33" s="30">
        <v>8</v>
      </c>
      <c r="D33" s="7">
        <v>43709</v>
      </c>
      <c r="E33" s="12">
        <v>52.917843014701802</v>
      </c>
      <c r="F33" s="12">
        <v>49.008089654946488</v>
      </c>
      <c r="G33" s="12">
        <f t="shared" si="0"/>
        <v>39.695087314327964</v>
      </c>
      <c r="H33" s="27">
        <f t="shared" si="4"/>
        <v>39.491936746524921</v>
      </c>
      <c r="I33" s="27">
        <f t="shared" si="1"/>
        <v>13.425906268176881</v>
      </c>
      <c r="J33" s="27">
        <f t="shared" si="2"/>
        <v>10.188400657177134</v>
      </c>
      <c r="K33" s="27">
        <f t="shared" si="3"/>
        <v>9.2191812376081863</v>
      </c>
      <c r="L33" s="15">
        <f t="shared" si="5"/>
        <v>4.2067250305686912</v>
      </c>
      <c r="M33" s="28"/>
    </row>
    <row r="34" spans="1:13" x14ac:dyDescent="0.3">
      <c r="A34" s="6">
        <v>43739</v>
      </c>
      <c r="B34" s="26" t="s">
        <v>27</v>
      </c>
      <c r="C34" s="30">
        <v>1</v>
      </c>
      <c r="D34" s="7">
        <v>43739</v>
      </c>
      <c r="E34" s="12">
        <v>50.971803155743601</v>
      </c>
      <c r="F34" s="12">
        <v>51.446124172171039</v>
      </c>
      <c r="G34" s="12">
        <f t="shared" si="0"/>
        <v>38.860394568634717</v>
      </c>
      <c r="H34" s="27">
        <f t="shared" si="4"/>
        <v>39.277740941481341</v>
      </c>
      <c r="I34" s="27">
        <f t="shared" si="1"/>
        <v>11.69406221426226</v>
      </c>
      <c r="J34" s="27">
        <f t="shared" si="2"/>
        <v>13.532145551083691</v>
      </c>
      <c r="K34" s="27">
        <f t="shared" si="3"/>
        <v>12.562926131514743</v>
      </c>
      <c r="L34" s="15">
        <f t="shared" si="5"/>
        <v>-0.86886391725248302</v>
      </c>
      <c r="M34" s="28"/>
    </row>
    <row r="35" spans="1:13" x14ac:dyDescent="0.3">
      <c r="A35" s="6">
        <v>43770</v>
      </c>
      <c r="B35" s="26" t="s">
        <v>28</v>
      </c>
      <c r="C35" s="30">
        <v>2</v>
      </c>
      <c r="D35" s="7">
        <v>43770</v>
      </c>
      <c r="E35" s="12">
        <v>50.7180670252231</v>
      </c>
      <c r="F35" s="12">
        <v>47.10114824396716</v>
      </c>
      <c r="G35" s="12">
        <f t="shared" si="0"/>
        <v>39.092023345701726</v>
      </c>
      <c r="H35" s="27">
        <f t="shared" si="4"/>
        <v>38.976208957168225</v>
      </c>
      <c r="I35" s="27">
        <f t="shared" si="1"/>
        <v>11.741858068054874</v>
      </c>
      <c r="J35" s="27">
        <f t="shared" si="2"/>
        <v>10.241033196723047</v>
      </c>
      <c r="K35" s="27">
        <f t="shared" si="3"/>
        <v>9.2718137771540992</v>
      </c>
      <c r="L35" s="15">
        <f t="shared" si="5"/>
        <v>2.4700442909007734</v>
      </c>
      <c r="M35" s="28"/>
    </row>
    <row r="36" spans="1:13" x14ac:dyDescent="0.3">
      <c r="A36" s="6">
        <v>43800</v>
      </c>
      <c r="B36" s="26" t="s">
        <v>29</v>
      </c>
      <c r="C36" s="30">
        <v>3</v>
      </c>
      <c r="D36" s="7">
        <v>43800</v>
      </c>
      <c r="E36" s="12">
        <v>38.560022561737803</v>
      </c>
      <c r="F36" s="12">
        <v>38.61936374326109</v>
      </c>
      <c r="G36" s="12">
        <f t="shared" si="0"/>
        <v>38.907825481275751</v>
      </c>
      <c r="H36" s="27">
        <f t="shared" si="4"/>
        <v>38.999924413488742</v>
      </c>
      <c r="I36" s="27">
        <f t="shared" si="1"/>
        <v>-0.43990185175093899</v>
      </c>
      <c r="J36" s="27">
        <f t="shared" si="2"/>
        <v>-0.28152384128473174</v>
      </c>
      <c r="K36" s="27">
        <f t="shared" si="3"/>
        <v>-1.2507432608536784</v>
      </c>
      <c r="L36" s="15">
        <f t="shared" si="5"/>
        <v>0.81084140910274272</v>
      </c>
      <c r="M36" s="28"/>
    </row>
    <row r="37" spans="1:13" x14ac:dyDescent="0.3">
      <c r="A37" s="6">
        <v>43831</v>
      </c>
      <c r="B37" s="26" t="s">
        <v>30</v>
      </c>
      <c r="C37" s="30">
        <v>4</v>
      </c>
      <c r="D37" s="7">
        <v>43831</v>
      </c>
      <c r="E37" s="12">
        <v>15.3567677326413</v>
      </c>
      <c r="F37" s="12">
        <v>31.484853439627898</v>
      </c>
      <c r="G37" s="12">
        <f t="shared" si="0"/>
        <v>36.764415544950772</v>
      </c>
      <c r="H37" s="27">
        <f t="shared" si="4"/>
        <v>37.836120513113258</v>
      </c>
      <c r="I37" s="27">
        <f t="shared" si="1"/>
        <v>-22.479352780471956</v>
      </c>
      <c r="J37" s="27">
        <f t="shared" si="2"/>
        <v>-11.942228889258457</v>
      </c>
      <c r="K37" s="27">
        <f t="shared" si="3"/>
        <v>-12.911448308827405</v>
      </c>
      <c r="L37" s="15">
        <f t="shared" si="5"/>
        <v>-9.5679044716445549</v>
      </c>
      <c r="M37" s="28"/>
    </row>
    <row r="38" spans="1:13" x14ac:dyDescent="0.3">
      <c r="A38" s="6">
        <v>43862</v>
      </c>
      <c r="B38" s="26" t="s">
        <v>19</v>
      </c>
      <c r="C38" s="30">
        <v>5</v>
      </c>
      <c r="D38" s="7">
        <v>43862</v>
      </c>
      <c r="E38" s="14">
        <v>37.434664660897525</v>
      </c>
      <c r="F38" s="12">
        <v>37.434664660897525</v>
      </c>
      <c r="G38" s="12">
        <f t="shared" si="0"/>
        <v>35.195913835290746</v>
      </c>
      <c r="H38" s="27">
        <f t="shared" si="4"/>
        <v>35.980164690120759</v>
      </c>
      <c r="I38" s="27">
        <f t="shared" si="1"/>
        <v>1.4544999707767658</v>
      </c>
      <c r="J38" s="27">
        <f t="shared" si="2"/>
        <v>-8.5948162779101285</v>
      </c>
      <c r="K38" s="27">
        <f t="shared" si="3"/>
        <v>-9.5640356974790759</v>
      </c>
      <c r="L38" s="15">
        <f t="shared" si="5"/>
        <v>11.018535668255844</v>
      </c>
      <c r="M38" s="28"/>
    </row>
    <row r="39" spans="1:13" x14ac:dyDescent="0.3">
      <c r="A39" s="6">
        <v>43891</v>
      </c>
      <c r="B39" s="26" t="s">
        <v>20</v>
      </c>
      <c r="C39" s="30">
        <v>6</v>
      </c>
      <c r="D39" s="7">
        <v>43891</v>
      </c>
      <c r="E39" s="12">
        <v>22.173260423540199</v>
      </c>
      <c r="F39" s="12">
        <v>43.156872933559001</v>
      </c>
      <c r="G39" s="12">
        <f t="shared" si="0"/>
        <v>35.495302932926414</v>
      </c>
      <c r="H39" s="27">
        <f t="shared" si="4"/>
        <v>35.34560838410858</v>
      </c>
      <c r="I39" s="27">
        <f t="shared" si="1"/>
        <v>-13.172347960568381</v>
      </c>
      <c r="J39" s="27">
        <f t="shared" si="2"/>
        <v>-6.9530487722821963</v>
      </c>
      <c r="K39" s="27">
        <f t="shared" si="3"/>
        <v>-7.9222681918511428</v>
      </c>
      <c r="L39" s="15">
        <f t="shared" si="5"/>
        <v>-5.2500797687172387</v>
      </c>
      <c r="M39" s="28"/>
    </row>
    <row r="40" spans="1:13" x14ac:dyDescent="0.3">
      <c r="A40" s="6">
        <v>43922</v>
      </c>
      <c r="B40" s="26" t="s">
        <v>21</v>
      </c>
      <c r="C40" s="30">
        <v>7</v>
      </c>
      <c r="D40" s="7">
        <v>43922</v>
      </c>
      <c r="E40" s="12">
        <v>25.982895785120899</v>
      </c>
      <c r="F40" s="12">
        <v>50.738201834702693</v>
      </c>
      <c r="G40" s="12">
        <f t="shared" si="0"/>
        <v>32.882907941210341</v>
      </c>
      <c r="H40" s="27">
        <f t="shared" si="4"/>
        <v>34.189105437068378</v>
      </c>
      <c r="I40" s="27">
        <f t="shared" si="1"/>
        <v>-8.2062096519474785</v>
      </c>
      <c r="J40" s="27">
        <f t="shared" si="2"/>
        <v>1.3273578124918015</v>
      </c>
      <c r="K40" s="27">
        <f t="shared" si="3"/>
        <v>0.35813839292285488</v>
      </c>
      <c r="L40" s="15">
        <f t="shared" si="5"/>
        <v>-8.5643480448703322</v>
      </c>
      <c r="M40" s="28"/>
    </row>
    <row r="41" spans="1:13" x14ac:dyDescent="0.3">
      <c r="A41" s="6">
        <v>43952</v>
      </c>
      <c r="B41" s="26" t="s">
        <v>22</v>
      </c>
      <c r="C41" s="30">
        <v>8</v>
      </c>
      <c r="D41" s="7">
        <v>43952</v>
      </c>
      <c r="E41" s="12">
        <v>40.369829337421599</v>
      </c>
      <c r="F41" s="12">
        <v>56.616116213928478</v>
      </c>
      <c r="G41" s="12">
        <f t="shared" si="0"/>
        <v>31.252422714588967</v>
      </c>
      <c r="H41" s="27">
        <f t="shared" si="4"/>
        <v>32.067665327899654</v>
      </c>
      <c r="I41" s="27">
        <f t="shared" si="1"/>
        <v>8.3021640095219453</v>
      </c>
      <c r="J41" s="27">
        <f t="shared" si="2"/>
        <v>10.188400657177134</v>
      </c>
      <c r="K41" s="27">
        <f t="shared" si="3"/>
        <v>9.2191812376081863</v>
      </c>
      <c r="L41" s="15">
        <f t="shared" si="5"/>
        <v>-0.91701722808624453</v>
      </c>
      <c r="M41" s="28"/>
    </row>
    <row r="42" spans="1:13" x14ac:dyDescent="0.3">
      <c r="A42" s="6">
        <v>43983</v>
      </c>
      <c r="B42" s="26" t="s">
        <v>23</v>
      </c>
      <c r="C42" s="30">
        <v>1</v>
      </c>
      <c r="D42" s="7">
        <v>43983</v>
      </c>
      <c r="E42" s="12">
        <v>53.366915936828903</v>
      </c>
      <c r="F42" s="12">
        <v>59.05415073115303</v>
      </c>
      <c r="G42" s="12">
        <f t="shared" si="0"/>
        <v>31.62070788414723</v>
      </c>
      <c r="H42" s="27">
        <f t="shared" si="4"/>
        <v>31.436565299368098</v>
      </c>
      <c r="I42" s="27">
        <f t="shared" si="1"/>
        <v>21.930350637460805</v>
      </c>
      <c r="J42" s="27">
        <f t="shared" si="2"/>
        <v>13.532145551083691</v>
      </c>
      <c r="K42" s="27">
        <f t="shared" si="3"/>
        <v>12.562926131514743</v>
      </c>
      <c r="L42" s="15">
        <f t="shared" si="5"/>
        <v>9.3674245059460617</v>
      </c>
      <c r="M42" s="28"/>
    </row>
    <row r="43" spans="1:13" x14ac:dyDescent="0.3">
      <c r="A43" s="6">
        <v>44013</v>
      </c>
      <c r="B43" s="26" t="s">
        <v>24</v>
      </c>
      <c r="C43" s="30">
        <v>2</v>
      </c>
      <c r="D43" s="7">
        <v>44013</v>
      </c>
      <c r="E43" s="12">
        <v>29.818907091494498</v>
      </c>
      <c r="F43" s="12">
        <v>54.709174802949143</v>
      </c>
      <c r="G43" s="12">
        <f t="shared" si="0"/>
        <v>30.078012200725091</v>
      </c>
      <c r="H43" s="27">
        <f t="shared" si="4"/>
        <v>30.84936004243616</v>
      </c>
      <c r="I43" s="27">
        <f t="shared" si="1"/>
        <v>-1.0304529509416618</v>
      </c>
      <c r="J43" s="27">
        <f t="shared" si="2"/>
        <v>10.241033196723047</v>
      </c>
      <c r="K43" s="27">
        <f t="shared" si="3"/>
        <v>9.2718137771540992</v>
      </c>
      <c r="L43" s="15">
        <f t="shared" si="5"/>
        <v>-10.302266728095763</v>
      </c>
      <c r="M43" s="28"/>
    </row>
    <row r="44" spans="1:13" x14ac:dyDescent="0.3">
      <c r="A44" s="6">
        <v>44044</v>
      </c>
      <c r="B44" s="26" t="s">
        <v>25</v>
      </c>
      <c r="C44" s="30">
        <v>3</v>
      </c>
      <c r="D44" s="7">
        <v>44044</v>
      </c>
      <c r="E44" s="12">
        <v>25.516140748766801</v>
      </c>
      <c r="F44" s="12">
        <v>46.227390302243073</v>
      </c>
      <c r="G44" s="12">
        <f t="shared" si="0"/>
        <v>32.492381167920776</v>
      </c>
      <c r="H44" s="27">
        <f t="shared" si="4"/>
        <v>31.285196684322933</v>
      </c>
      <c r="I44" s="27">
        <f t="shared" si="1"/>
        <v>-5.7690559355561319</v>
      </c>
      <c r="J44" s="27">
        <f t="shared" si="2"/>
        <v>-0.28152384128473174</v>
      </c>
      <c r="K44" s="27">
        <f t="shared" si="3"/>
        <v>-1.2507432608536784</v>
      </c>
      <c r="L44" s="15">
        <f t="shared" si="5"/>
        <v>-4.5183126747024538</v>
      </c>
      <c r="M44" s="28"/>
    </row>
    <row r="45" spans="1:13" x14ac:dyDescent="0.3">
      <c r="A45" s="6">
        <v>44075</v>
      </c>
      <c r="B45" s="26" t="s">
        <v>26</v>
      </c>
      <c r="C45" s="30">
        <v>4</v>
      </c>
      <c r="D45" s="7">
        <v>44075</v>
      </c>
      <c r="E45" s="12">
        <v>18.3030490891074</v>
      </c>
      <c r="F45" s="12">
        <v>39.092879998609881</v>
      </c>
      <c r="G45" s="12">
        <f t="shared" si="0"/>
        <v>33.155934427287725</v>
      </c>
      <c r="H45" s="27">
        <f t="shared" si="4"/>
        <v>32.824157797604251</v>
      </c>
      <c r="I45" s="27">
        <f t="shared" si="1"/>
        <v>-14.52110870849685</v>
      </c>
      <c r="J45" s="27">
        <f t="shared" si="2"/>
        <v>-11.942228889258457</v>
      </c>
      <c r="K45" s="27">
        <f t="shared" si="3"/>
        <v>-12.911448308827405</v>
      </c>
      <c r="L45" s="15">
        <f t="shared" si="5"/>
        <v>-1.6096603996694476</v>
      </c>
      <c r="M45" s="28"/>
    </row>
    <row r="46" spans="1:13" x14ac:dyDescent="0.3">
      <c r="A46" s="6">
        <v>44105</v>
      </c>
      <c r="B46" s="26" t="s">
        <v>27</v>
      </c>
      <c r="C46" s="30">
        <v>5</v>
      </c>
      <c r="D46" s="7">
        <v>44105</v>
      </c>
      <c r="E46" s="12">
        <v>25.093099193520398</v>
      </c>
      <c r="F46" s="12">
        <v>45.042691219879515</v>
      </c>
      <c r="G46" s="12">
        <f t="shared" si="0"/>
        <v>37.026505306893</v>
      </c>
      <c r="H46" s="27">
        <f t="shared" si="4"/>
        <v>35.091219867090359</v>
      </c>
      <c r="I46" s="27">
        <f t="shared" si="1"/>
        <v>-9.9981206735699608</v>
      </c>
      <c r="J46" s="27">
        <f t="shared" si="2"/>
        <v>-8.5948162779101285</v>
      </c>
      <c r="K46" s="27">
        <f t="shared" si="3"/>
        <v>-9.5640356974790759</v>
      </c>
      <c r="L46" s="15">
        <f t="shared" si="5"/>
        <v>-0.43408497609088315</v>
      </c>
      <c r="M46" s="28"/>
    </row>
    <row r="47" spans="1:13" x14ac:dyDescent="0.3">
      <c r="A47" s="6">
        <v>44136</v>
      </c>
      <c r="B47" s="26" t="s">
        <v>28</v>
      </c>
      <c r="C47" s="30">
        <v>6</v>
      </c>
      <c r="D47" s="7">
        <v>44136</v>
      </c>
      <c r="E47" s="12">
        <v>41.4882121611057</v>
      </c>
      <c r="F47" s="12">
        <v>50.764899492540977</v>
      </c>
      <c r="G47" s="12">
        <f t="shared" si="0"/>
        <v>38.307965233892062</v>
      </c>
      <c r="H47" s="27">
        <f t="shared" si="4"/>
        <v>37.667235270392531</v>
      </c>
      <c r="I47" s="27">
        <f t="shared" si="1"/>
        <v>3.8209768907131689</v>
      </c>
      <c r="J47" s="27">
        <f t="shared" si="2"/>
        <v>-6.9530487722821963</v>
      </c>
      <c r="K47" s="27">
        <f t="shared" si="3"/>
        <v>-7.9222681918511428</v>
      </c>
      <c r="L47" s="15">
        <f t="shared" si="5"/>
        <v>11.743245082564311</v>
      </c>
      <c r="M47" s="28"/>
    </row>
    <row r="48" spans="1:13" x14ac:dyDescent="0.3">
      <c r="A48" s="6">
        <v>44166</v>
      </c>
      <c r="B48" s="26" t="s">
        <v>29</v>
      </c>
      <c r="C48" s="30">
        <v>7</v>
      </c>
      <c r="D48" s="7">
        <v>44166</v>
      </c>
      <c r="E48" s="12">
        <v>31.291321860056499</v>
      </c>
      <c r="F48" s="12">
        <v>58.346228393684683</v>
      </c>
      <c r="G48" s="12">
        <f t="shared" si="0"/>
        <v>42.396066556074388</v>
      </c>
      <c r="H48" s="27">
        <f t="shared" si="4"/>
        <v>40.352015894983225</v>
      </c>
      <c r="I48" s="27">
        <f t="shared" si="1"/>
        <v>-9.0606940349267262</v>
      </c>
      <c r="J48" s="27">
        <f t="shared" si="2"/>
        <v>1.3273578124918015</v>
      </c>
      <c r="K48" s="27">
        <f t="shared" si="3"/>
        <v>0.35813839292285488</v>
      </c>
      <c r="L48" s="15">
        <f t="shared" si="5"/>
        <v>-9.4188324278495799</v>
      </c>
      <c r="M48" s="28"/>
    </row>
    <row r="49" spans="1:13" x14ac:dyDescent="0.3">
      <c r="A49" s="6">
        <v>44197</v>
      </c>
      <c r="B49" s="26" t="s">
        <v>30</v>
      </c>
      <c r="C49" s="30">
        <v>8</v>
      </c>
      <c r="D49" s="7">
        <v>44197</v>
      </c>
      <c r="E49" s="12">
        <v>71.334396374263804</v>
      </c>
      <c r="F49" s="12">
        <v>64.224142772910454</v>
      </c>
      <c r="G49" s="12">
        <f t="shared" si="0"/>
        <v>44.771847765313495</v>
      </c>
      <c r="H49" s="27">
        <f t="shared" si="4"/>
        <v>43.583957160693942</v>
      </c>
      <c r="I49" s="27">
        <f t="shared" si="1"/>
        <v>27.750439213569862</v>
      </c>
      <c r="J49" s="27">
        <f t="shared" si="2"/>
        <v>10.188400657177134</v>
      </c>
      <c r="K49" s="27">
        <f t="shared" si="3"/>
        <v>9.2191812376081863</v>
      </c>
      <c r="L49" s="15">
        <f t="shared" si="5"/>
        <v>18.53125797596168</v>
      </c>
      <c r="M49" s="28"/>
    </row>
    <row r="50" spans="1:13" x14ac:dyDescent="0.3">
      <c r="A50" s="6">
        <v>44228</v>
      </c>
      <c r="B50" s="26" t="s">
        <v>19</v>
      </c>
      <c r="C50" s="30">
        <v>1</v>
      </c>
      <c r="D50" s="7">
        <v>44228</v>
      </c>
      <c r="E50" s="12">
        <v>63.618595352821401</v>
      </c>
      <c r="F50" s="12">
        <v>66.662177290135006</v>
      </c>
      <c r="G50" s="12">
        <f t="shared" si="0"/>
        <v>47.438459323456243</v>
      </c>
      <c r="H50" s="27">
        <f t="shared" si="4"/>
        <v>46.105153544384869</v>
      </c>
      <c r="I50" s="27">
        <f t="shared" si="1"/>
        <v>17.513441808436532</v>
      </c>
      <c r="J50" s="27">
        <f t="shared" si="2"/>
        <v>13.532145551083691</v>
      </c>
      <c r="K50" s="27">
        <f t="shared" si="3"/>
        <v>12.562926131514743</v>
      </c>
      <c r="L50" s="15">
        <f t="shared" si="5"/>
        <v>4.9505156769217891</v>
      </c>
      <c r="M50" s="28"/>
    </row>
    <row r="51" spans="1:13" x14ac:dyDescent="0.3">
      <c r="A51" s="6">
        <v>44256</v>
      </c>
      <c r="B51" s="26" t="s">
        <v>20</v>
      </c>
      <c r="C51" s="30">
        <v>2</v>
      </c>
      <c r="D51" s="7">
        <v>44256</v>
      </c>
      <c r="E51" s="12">
        <v>62.523717668953097</v>
      </c>
      <c r="F51" s="12">
        <v>62.317201361931126</v>
      </c>
      <c r="G51" s="12">
        <f t="shared" si="0"/>
        <v>50.187494073830393</v>
      </c>
      <c r="H51" s="27">
        <f t="shared" si="4"/>
        <v>48.812976698643318</v>
      </c>
      <c r="I51" s="27">
        <f t="shared" si="1"/>
        <v>13.710740970309779</v>
      </c>
      <c r="J51" s="27">
        <f t="shared" si="2"/>
        <v>10.241033196723047</v>
      </c>
      <c r="K51" s="27">
        <f t="shared" si="3"/>
        <v>9.2718137771540992</v>
      </c>
      <c r="L51" s="15">
        <f t="shared" si="5"/>
        <v>4.4389271931556777</v>
      </c>
      <c r="M51" s="28"/>
    </row>
    <row r="52" spans="1:13" x14ac:dyDescent="0.3">
      <c r="A52" s="6">
        <v>44287</v>
      </c>
      <c r="B52" s="26" t="s">
        <v>21</v>
      </c>
      <c r="C52" s="30">
        <v>3</v>
      </c>
      <c r="D52" s="7">
        <v>44287</v>
      </c>
      <c r="E52" s="12">
        <v>44.522390422679699</v>
      </c>
      <c r="F52" s="12">
        <v>53.835416861225056</v>
      </c>
      <c r="G52" s="12">
        <f t="shared" si="0"/>
        <v>52.742626137207765</v>
      </c>
      <c r="H52" s="27">
        <f t="shared" si="4"/>
        <v>51.465060105519079</v>
      </c>
      <c r="I52" s="27">
        <f t="shared" si="1"/>
        <v>-6.9426696828393801</v>
      </c>
      <c r="J52" s="27">
        <f t="shared" si="2"/>
        <v>-0.28152384128473174</v>
      </c>
      <c r="K52" s="27">
        <f t="shared" si="3"/>
        <v>-1.2507432608536784</v>
      </c>
      <c r="L52" s="15">
        <f t="shared" si="5"/>
        <v>-5.6919264219856984</v>
      </c>
      <c r="M52" s="28"/>
    </row>
    <row r="53" spans="1:13" x14ac:dyDescent="0.3">
      <c r="A53" s="6">
        <v>44317</v>
      </c>
      <c r="B53" s="26" t="s">
        <v>22</v>
      </c>
      <c r="C53" s="30">
        <v>4</v>
      </c>
      <c r="D53" s="7">
        <v>44317</v>
      </c>
      <c r="E53" s="12">
        <v>39.635941554249399</v>
      </c>
      <c r="F53" s="12">
        <v>46.700906557591864</v>
      </c>
      <c r="G53" s="12">
        <f t="shared" si="0"/>
        <v>57.350334067209822</v>
      </c>
      <c r="H53" s="27">
        <f t="shared" si="4"/>
        <v>55.04648010220879</v>
      </c>
      <c r="I53" s="27">
        <f t="shared" si="1"/>
        <v>-15.410538547959391</v>
      </c>
      <c r="J53" s="27">
        <f t="shared" si="2"/>
        <v>-11.942228889258457</v>
      </c>
      <c r="K53" s="27">
        <f t="shared" si="3"/>
        <v>-12.911448308827405</v>
      </c>
      <c r="L53" s="15">
        <f t="shared" si="5"/>
        <v>-2.4990902391319878</v>
      </c>
      <c r="M53" s="28"/>
    </row>
    <row r="54" spans="1:13" x14ac:dyDescent="0.3">
      <c r="A54" s="6">
        <v>44348</v>
      </c>
      <c r="B54" s="26" t="s">
        <v>23</v>
      </c>
      <c r="C54" s="30">
        <v>5</v>
      </c>
      <c r="D54" s="7">
        <v>44348</v>
      </c>
      <c r="E54" s="12">
        <v>47.085377196513598</v>
      </c>
      <c r="F54" s="12">
        <v>52.650717778861491</v>
      </c>
      <c r="G54" s="12">
        <f t="shared" si="0"/>
        <v>58.282197640591647</v>
      </c>
      <c r="H54" s="27">
        <f t="shared" si="4"/>
        <v>57.816265853900731</v>
      </c>
      <c r="I54" s="27">
        <f t="shared" si="1"/>
        <v>-10.730888657387133</v>
      </c>
      <c r="J54" s="27">
        <f t="shared" si="2"/>
        <v>-8.5948162779101285</v>
      </c>
      <c r="K54" s="27">
        <f t="shared" si="3"/>
        <v>-9.5640356974790759</v>
      </c>
      <c r="L54" s="15">
        <f t="shared" si="5"/>
        <v>-1.1668529599080557</v>
      </c>
      <c r="M54" s="28"/>
    </row>
    <row r="55" spans="1:13" x14ac:dyDescent="0.3">
      <c r="A55" s="6">
        <v>44378</v>
      </c>
      <c r="B55" s="26" t="s">
        <v>24</v>
      </c>
      <c r="C55" s="30">
        <v>6</v>
      </c>
      <c r="D55" s="7">
        <v>44378</v>
      </c>
      <c r="E55" s="12">
        <v>61.929268668124699</v>
      </c>
      <c r="F55" s="12">
        <v>58.372926051522967</v>
      </c>
      <c r="G55" s="12">
        <f t="shared" si="0"/>
        <v>59.288560319818636</v>
      </c>
      <c r="H55" s="27">
        <f t="shared" si="4"/>
        <v>58.785378980205138</v>
      </c>
      <c r="I55" s="27">
        <f t="shared" si="1"/>
        <v>3.143889687919561</v>
      </c>
      <c r="J55" s="27">
        <f t="shared" si="2"/>
        <v>-6.9530487722821963</v>
      </c>
      <c r="K55" s="27">
        <f t="shared" si="3"/>
        <v>-7.9222681918511428</v>
      </c>
      <c r="L55" s="15">
        <f t="shared" si="5"/>
        <v>11.066157879770707</v>
      </c>
      <c r="M55" s="28"/>
    </row>
    <row r="56" spans="1:13" x14ac:dyDescent="0.3">
      <c r="A56" s="6">
        <v>44409</v>
      </c>
      <c r="B56" s="26" t="s">
        <v>25</v>
      </c>
      <c r="C56" s="30">
        <v>7</v>
      </c>
      <c r="D56" s="7">
        <v>44409</v>
      </c>
      <c r="E56" s="12">
        <v>68.152985300072899</v>
      </c>
      <c r="F56" s="12">
        <v>65.954254952666659</v>
      </c>
      <c r="G56" s="12">
        <f t="shared" si="0"/>
        <v>60.416347763866867</v>
      </c>
      <c r="H56" s="27">
        <f t="shared" si="4"/>
        <v>59.852454041842748</v>
      </c>
      <c r="I56" s="27">
        <f t="shared" si="1"/>
        <v>8.3005312582301514</v>
      </c>
      <c r="J56" s="27">
        <f t="shared" si="2"/>
        <v>1.3273578124918015</v>
      </c>
      <c r="K56" s="27">
        <f t="shared" si="3"/>
        <v>0.35813839292285488</v>
      </c>
      <c r="L56" s="15">
        <f t="shared" si="5"/>
        <v>7.9423928653072977</v>
      </c>
      <c r="M56" s="28"/>
    </row>
    <row r="57" spans="1:13" x14ac:dyDescent="0.3">
      <c r="A57" s="6">
        <v>44440</v>
      </c>
      <c r="B57" s="26" t="s">
        <v>26</v>
      </c>
      <c r="C57" s="30">
        <v>8</v>
      </c>
      <c r="D57" s="7">
        <v>44440</v>
      </c>
      <c r="E57" s="12">
        <v>78.789304961318393</v>
      </c>
      <c r="F57" s="12">
        <v>71.832169331892445</v>
      </c>
      <c r="G57" s="12">
        <f t="shared" si="0"/>
        <v>61.770449421223852</v>
      </c>
      <c r="H57" s="27">
        <f t="shared" si="4"/>
        <v>61.093398592545356</v>
      </c>
      <c r="I57" s="27">
        <f t="shared" si="1"/>
        <v>17.695906368773038</v>
      </c>
      <c r="J57" s="27">
        <f t="shared" si="2"/>
        <v>10.188400657177134</v>
      </c>
      <c r="K57" s="27">
        <f t="shared" si="3"/>
        <v>9.2191812376081863</v>
      </c>
      <c r="L57" s="15">
        <f t="shared" si="5"/>
        <v>8.476725131164855</v>
      </c>
      <c r="M57" s="28"/>
    </row>
    <row r="58" spans="1:13" x14ac:dyDescent="0.3">
      <c r="A58" s="6">
        <v>44470</v>
      </c>
      <c r="B58" s="26" t="s">
        <v>27</v>
      </c>
      <c r="C58" s="30">
        <v>1</v>
      </c>
      <c r="D58" s="7">
        <v>44470</v>
      </c>
      <c r="E58" s="12">
        <v>71.669496786637296</v>
      </c>
      <c r="F58" s="12">
        <v>74.270203849116982</v>
      </c>
      <c r="G58" s="12">
        <f t="shared" si="0"/>
        <v>63.05966741126926</v>
      </c>
      <c r="H58" s="27">
        <f t="shared" si="4"/>
        <v>62.415058416246552</v>
      </c>
      <c r="I58" s="27">
        <f t="shared" si="1"/>
        <v>9.2544383703907442</v>
      </c>
      <c r="J58" s="27">
        <f t="shared" si="2"/>
        <v>13.532145551083691</v>
      </c>
      <c r="K58" s="27">
        <f t="shared" si="3"/>
        <v>12.562926131514743</v>
      </c>
      <c r="L58" s="15">
        <f t="shared" si="5"/>
        <v>-3.3084877611239989</v>
      </c>
      <c r="M58" s="28"/>
    </row>
    <row r="59" spans="1:13" x14ac:dyDescent="0.3">
      <c r="A59" s="6">
        <v>44501</v>
      </c>
      <c r="B59" s="26" t="s">
        <v>28</v>
      </c>
      <c r="C59" s="30">
        <v>2</v>
      </c>
      <c r="D59" s="7">
        <v>44501</v>
      </c>
      <c r="E59" s="12">
        <v>71.5460172213389</v>
      </c>
      <c r="F59" s="12">
        <v>69.925227920913102</v>
      </c>
      <c r="G59" s="12">
        <f t="shared" si="0"/>
        <v>64.965628278587232</v>
      </c>
      <c r="H59" s="27">
        <f t="shared" si="4"/>
        <v>64.012647844928239</v>
      </c>
      <c r="I59" s="27">
        <f t="shared" si="1"/>
        <v>7.5333693764106613</v>
      </c>
      <c r="J59" s="27">
        <f t="shared" si="2"/>
        <v>10.241033196723047</v>
      </c>
      <c r="K59" s="27">
        <f t="shared" si="3"/>
        <v>9.2718137771540992</v>
      </c>
      <c r="L59" s="15">
        <f t="shared" si="5"/>
        <v>-1.7384444007434325</v>
      </c>
      <c r="M59" s="28"/>
    </row>
    <row r="60" spans="1:13" x14ac:dyDescent="0.3">
      <c r="A60" s="6">
        <v>44531</v>
      </c>
      <c r="B60" s="26" t="s">
        <v>29</v>
      </c>
      <c r="C60" s="30">
        <v>3</v>
      </c>
      <c r="D60" s="7">
        <v>44531</v>
      </c>
      <c r="E60" s="12">
        <v>55.355203681535599</v>
      </c>
      <c r="F60" s="12">
        <v>61.443443420207046</v>
      </c>
      <c r="G60" s="12">
        <f t="shared" si="0"/>
        <v>66.023711813501706</v>
      </c>
      <c r="H60" s="27">
        <f t="shared" si="4"/>
        <v>65.494670046044462</v>
      </c>
      <c r="I60" s="27">
        <f t="shared" si="1"/>
        <v>-10.139466364508863</v>
      </c>
      <c r="J60" s="27">
        <f t="shared" si="2"/>
        <v>-0.28152384128473174</v>
      </c>
      <c r="K60" s="27">
        <f t="shared" si="3"/>
        <v>-1.2507432608536784</v>
      </c>
      <c r="L60" s="15">
        <f t="shared" si="5"/>
        <v>-8.888723103655181</v>
      </c>
      <c r="M60" s="28"/>
    </row>
    <row r="61" spans="1:13" x14ac:dyDescent="0.3">
      <c r="A61" s="6">
        <v>44562</v>
      </c>
      <c r="B61" s="26" t="s">
        <v>30</v>
      </c>
      <c r="C61" s="30">
        <v>4</v>
      </c>
      <c r="D61" s="7">
        <v>44562</v>
      </c>
      <c r="E61" s="12">
        <v>49.9496854746127</v>
      </c>
      <c r="F61" s="12">
        <v>54.308933116573847</v>
      </c>
      <c r="G61" s="12">
        <f t="shared" si="0"/>
        <v>68.843744138876843</v>
      </c>
      <c r="H61" s="27">
        <f t="shared" si="4"/>
        <v>67.433727976189275</v>
      </c>
      <c r="I61" s="27">
        <f t="shared" si="1"/>
        <v>-17.484042501576575</v>
      </c>
      <c r="J61" s="27">
        <f t="shared" si="2"/>
        <v>-11.942228889258457</v>
      </c>
      <c r="K61" s="27">
        <f t="shared" si="3"/>
        <v>-12.911448308827405</v>
      </c>
      <c r="L61" s="15">
        <f t="shared" si="5"/>
        <v>-4.5725941927491718</v>
      </c>
      <c r="M61" s="28"/>
    </row>
    <row r="62" spans="1:13" x14ac:dyDescent="0.3">
      <c r="A62" s="6">
        <v>44593</v>
      </c>
      <c r="B62" s="26" t="s">
        <v>19</v>
      </c>
      <c r="C62" s="30">
        <v>5</v>
      </c>
      <c r="D62" s="7">
        <v>44593</v>
      </c>
      <c r="E62" s="12">
        <v>62.333064135057398</v>
      </c>
      <c r="F62" s="12">
        <v>60.258744337843481</v>
      </c>
      <c r="G62" s="12">
        <f t="shared" si="0"/>
        <v>68.611912556356657</v>
      </c>
      <c r="H62" s="27">
        <f t="shared" si="4"/>
        <v>68.72782834761675</v>
      </c>
      <c r="I62" s="27">
        <f t="shared" si="1"/>
        <v>-6.3947642125593518</v>
      </c>
      <c r="J62" s="27">
        <f t="shared" si="2"/>
        <v>-8.5948162779101285</v>
      </c>
      <c r="K62" s="27">
        <f t="shared" si="3"/>
        <v>-9.5640356974790759</v>
      </c>
      <c r="L62" s="15">
        <f t="shared" si="5"/>
        <v>3.1692714849197259</v>
      </c>
      <c r="M62" s="28"/>
    </row>
    <row r="63" spans="1:13" x14ac:dyDescent="0.3">
      <c r="A63" s="6">
        <v>44621</v>
      </c>
      <c r="B63" s="26" t="s">
        <v>20</v>
      </c>
      <c r="C63" s="30">
        <v>6</v>
      </c>
      <c r="D63" s="7">
        <v>44621</v>
      </c>
      <c r="E63" s="12">
        <v>70.393936947440494</v>
      </c>
      <c r="F63" s="12">
        <v>65.980952610504943</v>
      </c>
      <c r="G63" s="12">
        <f t="shared" si="0"/>
        <v>70.295660545740091</v>
      </c>
      <c r="H63" s="27">
        <f t="shared" si="4"/>
        <v>69.453786551048381</v>
      </c>
      <c r="I63" s="27">
        <f t="shared" si="1"/>
        <v>0.94015039639211295</v>
      </c>
      <c r="J63" s="27">
        <f t="shared" si="2"/>
        <v>-6.9530487722821963</v>
      </c>
      <c r="K63" s="27">
        <f t="shared" si="3"/>
        <v>-7.9222681918511428</v>
      </c>
      <c r="L63" s="15">
        <f t="shared" si="5"/>
        <v>8.8624185882432585</v>
      </c>
      <c r="M63" s="28"/>
    </row>
    <row r="64" spans="1:13" x14ac:dyDescent="0.3">
      <c r="A64" s="6">
        <v>44652</v>
      </c>
      <c r="B64" s="26" t="s">
        <v>21</v>
      </c>
      <c r="C64" s="30">
        <v>7</v>
      </c>
      <c r="D64" s="7">
        <v>44652</v>
      </c>
      <c r="E64" s="12">
        <v>90.713243903073902</v>
      </c>
      <c r="F64" s="12">
        <v>73.562281511648649</v>
      </c>
      <c r="G64" s="12">
        <f t="shared" si="0"/>
        <v>70.504927804446552</v>
      </c>
      <c r="H64" s="27">
        <f t="shared" si="4"/>
        <v>70.400294175093322</v>
      </c>
      <c r="I64" s="27">
        <f t="shared" si="1"/>
        <v>20.31294972798058</v>
      </c>
      <c r="J64" s="27">
        <f t="shared" si="2"/>
        <v>1.3273578124918015</v>
      </c>
      <c r="K64" s="27">
        <f t="shared" si="3"/>
        <v>0.35813839292285488</v>
      </c>
      <c r="L64" s="15">
        <f t="shared" si="5"/>
        <v>19.954811335057727</v>
      </c>
      <c r="M64" s="28"/>
    </row>
    <row r="65" spans="1:13" x14ac:dyDescent="0.3">
      <c r="A65" s="6">
        <v>44682</v>
      </c>
      <c r="B65" s="26" t="s">
        <v>22</v>
      </c>
      <c r="C65" s="30">
        <v>8</v>
      </c>
      <c r="D65" s="7">
        <v>44682</v>
      </c>
      <c r="E65" s="12">
        <v>76.934652301156902</v>
      </c>
      <c r="F65" s="12">
        <v>79.440195890874421</v>
      </c>
      <c r="G65" s="12">
        <f t="shared" si="0"/>
        <v>72.031636958713321</v>
      </c>
      <c r="H65" s="27">
        <f t="shared" si="4"/>
        <v>71.268282381579937</v>
      </c>
      <c r="I65" s="27">
        <f t="shared" si="1"/>
        <v>5.6663699195769652</v>
      </c>
      <c r="J65" s="27">
        <f t="shared" si="2"/>
        <v>10.188400657177134</v>
      </c>
      <c r="K65" s="27">
        <f t="shared" si="3"/>
        <v>9.2191812376081863</v>
      </c>
      <c r="L65" s="15">
        <f t="shared" si="5"/>
        <v>-3.5528113180312175</v>
      </c>
      <c r="M65" s="28"/>
    </row>
    <row r="66" spans="1:13" x14ac:dyDescent="0.3">
      <c r="A66" s="6">
        <v>44713</v>
      </c>
      <c r="B66" s="26" t="s">
        <v>23</v>
      </c>
      <c r="C66" s="30">
        <v>1</v>
      </c>
      <c r="D66" s="7">
        <v>44713</v>
      </c>
      <c r="E66" s="12">
        <v>85.139480701704798</v>
      </c>
      <c r="F66" s="12">
        <v>81.878230408098972</v>
      </c>
      <c r="G66" s="12"/>
      <c r="H66" s="27"/>
      <c r="I66" s="27"/>
      <c r="J66" s="27"/>
      <c r="K66" s="27"/>
      <c r="L66" s="15"/>
      <c r="M66" s="28"/>
    </row>
    <row r="67" spans="1:13" x14ac:dyDescent="0.3">
      <c r="A67" s="6">
        <v>44743</v>
      </c>
      <c r="B67" s="26" t="s">
        <v>24</v>
      </c>
      <c r="C67" s="30">
        <v>2</v>
      </c>
      <c r="D67" s="7">
        <v>44743</v>
      </c>
      <c r="E67" s="12">
        <v>73.220155290990604</v>
      </c>
      <c r="F67" s="12">
        <v>77.533254479895078</v>
      </c>
      <c r="G67" s="12"/>
      <c r="H67" s="27"/>
      <c r="I67" s="27"/>
      <c r="J67" s="27"/>
      <c r="K67" s="27"/>
      <c r="L67" s="15"/>
      <c r="M67" s="28"/>
    </row>
    <row r="68" spans="1:13" x14ac:dyDescent="0.3">
      <c r="A68" s="6">
        <v>44774</v>
      </c>
      <c r="B68" s="26" t="s">
        <v>25</v>
      </c>
      <c r="C68" s="31">
        <v>3</v>
      </c>
      <c r="D68" s="7">
        <v>44774</v>
      </c>
      <c r="E68" s="12">
        <v>67.568876915669804</v>
      </c>
      <c r="F68" s="12">
        <v>69.051469979189022</v>
      </c>
      <c r="G68" s="12"/>
      <c r="H68" s="27"/>
      <c r="I68" s="27"/>
      <c r="J68" s="27"/>
      <c r="K68" s="27"/>
      <c r="L68" s="15"/>
      <c r="M68" s="28"/>
    </row>
    <row r="69" spans="1:13" x14ac:dyDescent="0.3">
      <c r="A69" s="1"/>
      <c r="B69" s="1"/>
      <c r="C69" s="32"/>
      <c r="D69" s="4"/>
    </row>
    <row r="70" spans="1:13" x14ac:dyDescent="0.3">
      <c r="C70" s="2"/>
    </row>
    <row r="71" spans="1:13" x14ac:dyDescent="0.3">
      <c r="C71" s="2"/>
    </row>
    <row r="72" spans="1:13" x14ac:dyDescent="0.3">
      <c r="C72" s="2"/>
    </row>
    <row r="73" spans="1:13" x14ac:dyDescent="0.3">
      <c r="C73" s="2"/>
      <c r="E73" s="16" t="s">
        <v>9</v>
      </c>
    </row>
    <row r="74" spans="1:13" ht="14.4" customHeight="1" x14ac:dyDescent="0.3">
      <c r="E74" s="17">
        <v>-12.605587079797665</v>
      </c>
      <c r="H74" s="18" t="s">
        <v>10</v>
      </c>
      <c r="I74" s="19" t="s">
        <v>11</v>
      </c>
      <c r="J74" s="23" t="s">
        <v>12</v>
      </c>
      <c r="K74" s="35"/>
      <c r="L74" s="35"/>
    </row>
    <row r="75" spans="1:13" ht="14.4" customHeight="1" x14ac:dyDescent="0.3">
      <c r="E75" s="17">
        <v>-12.530383041648985</v>
      </c>
      <c r="H75" s="20">
        <f>_xlfn.QUARTILE.INC(E74:E132,1)</f>
        <v>-5.4710030953514686</v>
      </c>
      <c r="I75" s="20">
        <f>_xlfn.QUARTILE.INC(E74:E132,3)</f>
        <v>6.4464542711145434</v>
      </c>
      <c r="J75" s="20">
        <f>I75-H75</f>
        <v>11.917457366466012</v>
      </c>
      <c r="K75" s="33"/>
      <c r="L75" s="33"/>
    </row>
    <row r="76" spans="1:13" ht="14.4" customHeight="1" x14ac:dyDescent="0.3">
      <c r="E76" s="17">
        <v>-12.040962012931107</v>
      </c>
    </row>
    <row r="77" spans="1:13" ht="14.4" customHeight="1" x14ac:dyDescent="0.3">
      <c r="E77" s="17">
        <v>-10.312143067790878</v>
      </c>
    </row>
    <row r="78" spans="1:13" ht="14.4" customHeight="1" x14ac:dyDescent="0.3">
      <c r="E78" s="17">
        <v>-10.302266728095763</v>
      </c>
      <c r="H78" s="24" t="s">
        <v>13</v>
      </c>
      <c r="I78" s="22" t="s">
        <v>15</v>
      </c>
      <c r="J78" s="21">
        <f>H75-(1.5*J75)</f>
        <v>-23.347189145050486</v>
      </c>
      <c r="K78" s="34"/>
      <c r="L78" s="34"/>
    </row>
    <row r="79" spans="1:13" ht="14.4" customHeight="1" x14ac:dyDescent="0.3">
      <c r="E79" s="17">
        <v>-10.114746325261159</v>
      </c>
      <c r="H79" s="24" t="s">
        <v>14</v>
      </c>
      <c r="I79" s="22" t="s">
        <v>16</v>
      </c>
      <c r="J79" s="21">
        <f>I75 + (1.5*J75)</f>
        <v>24.322640320813562</v>
      </c>
      <c r="K79" s="34"/>
      <c r="L79" s="34"/>
    </row>
    <row r="80" spans="1:13" ht="14.4" customHeight="1" x14ac:dyDescent="0.3">
      <c r="E80" s="17">
        <v>-9.5679044716445549</v>
      </c>
    </row>
    <row r="81" spans="5:12" ht="14.4" customHeight="1" x14ac:dyDescent="0.3">
      <c r="E81" s="17">
        <v>-9.4188324278495799</v>
      </c>
    </row>
    <row r="82" spans="5:12" ht="14.4" customHeight="1" x14ac:dyDescent="0.3">
      <c r="E82" s="17">
        <v>-8.888723103655181</v>
      </c>
      <c r="H82" s="25"/>
      <c r="I82" s="25"/>
      <c r="J82" s="25"/>
      <c r="K82" s="25"/>
      <c r="L82" s="25"/>
    </row>
    <row r="83" spans="5:12" ht="14.4" customHeight="1" x14ac:dyDescent="0.3">
      <c r="E83" s="17">
        <v>-8.5643480448703322</v>
      </c>
      <c r="H83" s="25"/>
      <c r="I83" s="25"/>
      <c r="J83" s="25"/>
      <c r="K83" s="25"/>
      <c r="L83" s="25"/>
    </row>
    <row r="84" spans="5:12" ht="14.4" customHeight="1" x14ac:dyDescent="0.3">
      <c r="E84" s="17">
        <v>-8.541661516098694</v>
      </c>
      <c r="H84" s="83" t="s">
        <v>17</v>
      </c>
      <c r="I84" s="83"/>
      <c r="J84" s="83"/>
    </row>
    <row r="85" spans="5:12" ht="14.4" customHeight="1" x14ac:dyDescent="0.3">
      <c r="E85" s="17">
        <v>-8.1593315996301499</v>
      </c>
      <c r="H85" s="83"/>
      <c r="I85" s="83"/>
      <c r="J85" s="83"/>
    </row>
    <row r="86" spans="5:12" ht="14.4" customHeight="1" x14ac:dyDescent="0.3">
      <c r="E86" s="17">
        <v>-6.7315168145822533</v>
      </c>
      <c r="H86" s="83"/>
      <c r="I86" s="83"/>
      <c r="J86" s="83"/>
    </row>
    <row r="87" spans="5:12" ht="14.4" customHeight="1" x14ac:dyDescent="0.3">
      <c r="E87" s="17">
        <v>-6.1279216536210512</v>
      </c>
    </row>
    <row r="88" spans="5:12" ht="14.4" customHeight="1" x14ac:dyDescent="0.3">
      <c r="E88" s="17">
        <v>-5.6919264219856984</v>
      </c>
    </row>
    <row r="89" spans="5:12" ht="14.4" customHeight="1" x14ac:dyDescent="0.3">
      <c r="E89" s="17">
        <v>-5.2500797687172387</v>
      </c>
    </row>
    <row r="90" spans="5:12" ht="14.4" customHeight="1" x14ac:dyDescent="0.3">
      <c r="E90" s="17">
        <v>-4.5725941927491718</v>
      </c>
    </row>
    <row r="91" spans="5:12" ht="14.4" customHeight="1" x14ac:dyDescent="0.3">
      <c r="E91" s="17">
        <v>-4.5183126747024538</v>
      </c>
    </row>
    <row r="92" spans="5:12" ht="14.4" customHeight="1" x14ac:dyDescent="0.3">
      <c r="E92" s="17">
        <v>-3.5528113180312175</v>
      </c>
    </row>
    <row r="93" spans="5:12" ht="14.4" customHeight="1" x14ac:dyDescent="0.3">
      <c r="E93" s="17">
        <v>-3.317402788085289</v>
      </c>
    </row>
    <row r="94" spans="5:12" ht="14.4" customHeight="1" x14ac:dyDescent="0.3">
      <c r="E94" s="17">
        <v>-3.3084877611239989</v>
      </c>
    </row>
    <row r="95" spans="5:12" ht="14.4" customHeight="1" x14ac:dyDescent="0.3">
      <c r="E95" s="17">
        <v>-2.4990902391319878</v>
      </c>
    </row>
    <row r="96" spans="5:12" ht="14.4" customHeight="1" x14ac:dyDescent="0.3">
      <c r="E96" s="17">
        <v>-1.8070460947690901</v>
      </c>
    </row>
    <row r="97" spans="5:5" ht="14.4" customHeight="1" x14ac:dyDescent="0.3">
      <c r="E97" s="17">
        <v>-1.7384444007434325</v>
      </c>
    </row>
    <row r="98" spans="5:5" ht="14.4" customHeight="1" x14ac:dyDescent="0.3">
      <c r="E98" s="17">
        <v>-1.6096603996694476</v>
      </c>
    </row>
    <row r="99" spans="5:5" ht="14.4" customHeight="1" x14ac:dyDescent="0.3">
      <c r="E99" s="17">
        <v>-1.1668529599080557</v>
      </c>
    </row>
    <row r="100" spans="5:5" ht="14.4" customHeight="1" x14ac:dyDescent="0.3">
      <c r="E100" s="17">
        <v>-0.91701722808624453</v>
      </c>
    </row>
    <row r="101" spans="5:5" ht="14.4" customHeight="1" x14ac:dyDescent="0.3">
      <c r="E101" s="17">
        <v>-0.86886391725248302</v>
      </c>
    </row>
    <row r="102" spans="5:5" ht="14.4" customHeight="1" x14ac:dyDescent="0.3">
      <c r="E102" s="17">
        <v>-0.43408497609088315</v>
      </c>
    </row>
    <row r="103" spans="5:5" ht="14.4" customHeight="1" x14ac:dyDescent="0.3">
      <c r="E103" s="17">
        <v>-0.42087560912844602</v>
      </c>
    </row>
    <row r="104" spans="5:5" ht="14.4" customHeight="1" x14ac:dyDescent="0.3">
      <c r="E104" s="17">
        <v>-0.21864540751281325</v>
      </c>
    </row>
    <row r="105" spans="5:5" ht="14.4" customHeight="1" x14ac:dyDescent="0.3">
      <c r="E105" s="17">
        <v>0.81084140910274272</v>
      </c>
    </row>
    <row r="106" spans="5:5" ht="14.4" customHeight="1" x14ac:dyDescent="0.3">
      <c r="E106" s="17">
        <v>1.1272721877960308</v>
      </c>
    </row>
    <row r="107" spans="5:5" ht="14.4" customHeight="1" x14ac:dyDescent="0.3">
      <c r="E107" s="17">
        <v>1.2306507701156804</v>
      </c>
    </row>
    <row r="108" spans="5:5" ht="14.4" customHeight="1" x14ac:dyDescent="0.3">
      <c r="E108" s="17">
        <v>1.5017580358154206</v>
      </c>
    </row>
    <row r="109" spans="5:5" ht="14.4" customHeight="1" x14ac:dyDescent="0.3">
      <c r="E109" s="17">
        <v>1.8389073372394904</v>
      </c>
    </row>
    <row r="110" spans="5:5" ht="14.4" customHeight="1" x14ac:dyDescent="0.3">
      <c r="E110" s="17">
        <v>2.4700442909007734</v>
      </c>
    </row>
    <row r="111" spans="5:5" ht="14.4" customHeight="1" x14ac:dyDescent="0.3">
      <c r="E111" s="17">
        <v>3.1692714849197259</v>
      </c>
    </row>
    <row r="112" spans="5:5" ht="14.4" customHeight="1" x14ac:dyDescent="0.3">
      <c r="E112" s="17">
        <v>3.6616894352507074</v>
      </c>
    </row>
    <row r="113" spans="5:5" ht="14.4" customHeight="1" x14ac:dyDescent="0.3">
      <c r="E113" s="17">
        <v>3.7727389859933531</v>
      </c>
    </row>
    <row r="114" spans="5:5" ht="14.4" customHeight="1" x14ac:dyDescent="0.3">
      <c r="E114" s="17">
        <v>4.1788869479136661</v>
      </c>
    </row>
    <row r="115" spans="5:5" ht="14.4" customHeight="1" x14ac:dyDescent="0.3">
      <c r="E115" s="17">
        <v>4.2067250305686912</v>
      </c>
    </row>
    <row r="116" spans="5:5" ht="14.4" customHeight="1" x14ac:dyDescent="0.3">
      <c r="E116" s="17">
        <v>4.4389271931556777</v>
      </c>
    </row>
    <row r="117" spans="5:5" ht="14.4" customHeight="1" x14ac:dyDescent="0.3">
      <c r="E117" s="17">
        <v>4.9505156769217891</v>
      </c>
    </row>
    <row r="118" spans="5:5" ht="14.4" customHeight="1" x14ac:dyDescent="0.3">
      <c r="E118" s="17">
        <v>7.9423928653072977</v>
      </c>
    </row>
    <row r="119" spans="5:5" ht="14.4" customHeight="1" x14ac:dyDescent="0.3">
      <c r="E119" s="17">
        <v>8.476725131164855</v>
      </c>
    </row>
    <row r="120" spans="5:5" ht="14.4" customHeight="1" x14ac:dyDescent="0.3">
      <c r="E120" s="17">
        <v>8.575610208710458</v>
      </c>
    </row>
    <row r="121" spans="5:5" ht="14.4" customHeight="1" x14ac:dyDescent="0.3">
      <c r="E121" s="17">
        <v>8.8624185882432585</v>
      </c>
    </row>
    <row r="122" spans="5:5" ht="14.4" customHeight="1" x14ac:dyDescent="0.3">
      <c r="E122" s="17">
        <v>9.3674245059460617</v>
      </c>
    </row>
    <row r="123" spans="5:5" ht="14.4" customHeight="1" x14ac:dyDescent="0.3">
      <c r="E123" s="17">
        <v>10.045452549540293</v>
      </c>
    </row>
    <row r="124" spans="5:5" ht="14.4" customHeight="1" x14ac:dyDescent="0.3">
      <c r="E124" s="17">
        <v>11.018535668255844</v>
      </c>
    </row>
    <row r="125" spans="5:5" ht="14.4" customHeight="1" x14ac:dyDescent="0.3">
      <c r="E125" s="17">
        <v>11.066157879770707</v>
      </c>
    </row>
    <row r="126" spans="5:5" ht="14.4" customHeight="1" x14ac:dyDescent="0.3">
      <c r="E126" s="17">
        <v>11.743245082564311</v>
      </c>
    </row>
    <row r="127" spans="5:5" ht="14.4" customHeight="1" x14ac:dyDescent="0.3">
      <c r="E127" s="17">
        <v>14.918025357382568</v>
      </c>
    </row>
    <row r="128" spans="5:5" ht="14.4" customHeight="1" x14ac:dyDescent="0.3">
      <c r="E128" s="17">
        <v>15.32529078955212</v>
      </c>
    </row>
    <row r="129" spans="5:5" ht="14.4" customHeight="1" x14ac:dyDescent="0.3">
      <c r="E129" s="17">
        <v>18.53125797596168</v>
      </c>
    </row>
    <row r="130" spans="5:5" ht="14.4" customHeight="1" x14ac:dyDescent="0.3">
      <c r="E130" s="17">
        <v>19.62424752214843</v>
      </c>
    </row>
    <row r="131" spans="5:5" ht="14.4" customHeight="1" x14ac:dyDescent="0.3">
      <c r="E131" s="17">
        <v>19.954811335057727</v>
      </c>
    </row>
    <row r="132" spans="5:5" ht="14.4" customHeight="1" x14ac:dyDescent="0.3">
      <c r="E132" s="17">
        <v>20.172645554433842</v>
      </c>
    </row>
    <row r="133" spans="5:5" ht="14.4" customHeight="1" x14ac:dyDescent="0.3">
      <c r="E133" s="32"/>
    </row>
    <row r="134" spans="5:5" ht="14.4" customHeight="1" x14ac:dyDescent="0.3">
      <c r="E134" s="2"/>
    </row>
    <row r="135" spans="5:5" ht="14.4" customHeight="1" x14ac:dyDescent="0.3">
      <c r="E135" s="2"/>
    </row>
    <row r="136" spans="5:5" ht="14.4" customHeight="1" x14ac:dyDescent="0.3">
      <c r="E136" s="2"/>
    </row>
    <row r="137" spans="5:5" ht="14.4" customHeight="1" x14ac:dyDescent="0.3">
      <c r="E137" s="2"/>
    </row>
    <row r="138" spans="5:5" ht="14.4" customHeight="1" x14ac:dyDescent="0.3">
      <c r="E138" s="2"/>
    </row>
    <row r="139" spans="5:5" ht="14.4" customHeight="1" x14ac:dyDescent="0.3">
      <c r="E139" s="2"/>
    </row>
    <row r="140" spans="5:5" ht="14.4" customHeight="1" x14ac:dyDescent="0.3">
      <c r="E140" s="2"/>
    </row>
  </sheetData>
  <autoFilter ref="A1:L68" xr:uid="{B719A180-69F5-4641-8CD0-3D95B72E6BEA}"/>
  <sortState xmlns:xlrd2="http://schemas.microsoft.com/office/spreadsheetml/2017/richdata2" ref="E74:E132">
    <sortCondition ref="E74:E132"/>
  </sortState>
  <mergeCells count="1">
    <mergeCell ref="H84:J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E36C-1FFB-4747-8BD9-1F34055CC138}">
  <dimension ref="A1:AG94"/>
  <sheetViews>
    <sheetView showGridLines="0" topLeftCell="K10" zoomScale="85" zoomScaleNormal="85" workbookViewId="0">
      <selection activeCell="M27" sqref="M27"/>
    </sheetView>
  </sheetViews>
  <sheetFormatPr defaultRowHeight="14.4" x14ac:dyDescent="0.3"/>
  <cols>
    <col min="1" max="3" width="16.109375" customWidth="1"/>
    <col min="4" max="4" width="24.21875" customWidth="1"/>
    <col min="5" max="5" width="23.77734375" customWidth="1"/>
    <col min="6" max="6" width="19.88671875" customWidth="1"/>
    <col min="7" max="7" width="12.109375" customWidth="1"/>
    <col min="8" max="8" width="19.6640625" customWidth="1"/>
    <col min="9" max="9" width="36.21875" bestFit="1" customWidth="1"/>
    <col min="22" max="22" width="15.5546875" bestFit="1" customWidth="1"/>
    <col min="23" max="23" width="10.109375" customWidth="1"/>
    <col min="24" max="24" width="14.6640625" customWidth="1"/>
    <col min="25" max="25" width="10.5546875" customWidth="1"/>
    <col min="26" max="26" width="11.88671875" customWidth="1"/>
    <col min="27" max="27" width="13.77734375" customWidth="1"/>
    <col min="28" max="28" width="12.88671875" customWidth="1"/>
    <col min="33" max="33" width="14.5546875" customWidth="1"/>
  </cols>
  <sheetData>
    <row r="1" spans="1:12" x14ac:dyDescent="0.3">
      <c r="K1" s="47" t="s">
        <v>52</v>
      </c>
      <c r="L1" s="12">
        <f>INTERCEPT(D3:D70,A3:A70)</f>
        <v>7.116004465184119</v>
      </c>
    </row>
    <row r="2" spans="1:12" x14ac:dyDescent="0.3">
      <c r="K2" s="47" t="s">
        <v>53</v>
      </c>
      <c r="L2" s="12">
        <f>SLOPE(D3:D70,A3:A70)</f>
        <v>0.9280332320853184</v>
      </c>
    </row>
    <row r="3" spans="1:12" x14ac:dyDescent="0.3">
      <c r="A3" s="5" t="s">
        <v>54</v>
      </c>
      <c r="B3" s="5" t="s">
        <v>18</v>
      </c>
      <c r="C3" s="5" t="s">
        <v>5</v>
      </c>
      <c r="D3" s="5" t="s">
        <v>1</v>
      </c>
      <c r="E3" s="41" t="s">
        <v>55</v>
      </c>
      <c r="F3" s="39" t="s">
        <v>59</v>
      </c>
      <c r="G3" s="39" t="s">
        <v>57</v>
      </c>
      <c r="H3" s="39" t="s">
        <v>58</v>
      </c>
      <c r="I3" s="46" t="s">
        <v>56</v>
      </c>
    </row>
    <row r="4" spans="1:12" x14ac:dyDescent="0.3">
      <c r="A4" s="8">
        <v>1</v>
      </c>
      <c r="B4" s="44" t="str">
        <f>TEXT(C4,"mmm")</f>
        <v>Feb</v>
      </c>
      <c r="C4" s="7">
        <v>42767</v>
      </c>
      <c r="D4" s="27">
        <v>11.8631415824937</v>
      </c>
      <c r="E4" s="12">
        <f>($L$2*A4)+$L$1</f>
        <v>8.0440376972694381</v>
      </c>
      <c r="F4" s="12">
        <f>AVERAGE($D$4:$D$70)</f>
        <v>38.669134356084946</v>
      </c>
      <c r="G4" s="12">
        <f>D4/F4</f>
        <v>0.30678580682080681</v>
      </c>
      <c r="H4" s="12">
        <f>AVERAGEIF($B$4:$B$70,B4,$G$4:$G$70)</f>
        <v>0.91335129598327658</v>
      </c>
      <c r="I4" s="12">
        <f>E4*H4</f>
        <v>7.3470322557393732</v>
      </c>
    </row>
    <row r="5" spans="1:12" x14ac:dyDescent="0.3">
      <c r="A5" s="8">
        <v>2</v>
      </c>
      <c r="B5" s="44" t="str">
        <f t="shared" ref="B5:B68" si="0">TEXT(C5,"mmm")</f>
        <v>Mar</v>
      </c>
      <c r="C5" s="7">
        <v>42795</v>
      </c>
      <c r="D5" s="27">
        <v>34.877418004711799</v>
      </c>
      <c r="E5" s="12">
        <f t="shared" ref="E5:E68" si="1">($L$2*A5)+$L$1</f>
        <v>8.9720709293547554</v>
      </c>
      <c r="F5" s="12">
        <f t="shared" ref="F5:F68" si="2">AVERAGE($D$4:$D$70)</f>
        <v>38.669134356084946</v>
      </c>
      <c r="G5" s="12">
        <f t="shared" ref="G5:G68" si="3">D5/F5</f>
        <v>0.90194462807320419</v>
      </c>
      <c r="H5" s="12">
        <f t="shared" ref="H5:H68" si="4">AVERAGEIF($B$4:$B$70,B5,$G$4:$G$70)</f>
        <v>1.0741210168713611</v>
      </c>
      <c r="I5" s="12">
        <f t="shared" ref="I5:I68" si="5">E5*H5</f>
        <v>9.6370899500805081</v>
      </c>
    </row>
    <row r="6" spans="1:12" x14ac:dyDescent="0.3">
      <c r="A6" s="8">
        <v>3</v>
      </c>
      <c r="B6" s="44" t="str">
        <f t="shared" si="0"/>
        <v>Apr</v>
      </c>
      <c r="C6" s="7">
        <v>42826</v>
      </c>
      <c r="D6" s="27">
        <v>11.347438160619101</v>
      </c>
      <c r="E6" s="12">
        <f t="shared" si="1"/>
        <v>9.9001041614400744</v>
      </c>
      <c r="F6" s="12">
        <f t="shared" si="2"/>
        <v>38.669134356084946</v>
      </c>
      <c r="G6" s="12">
        <f t="shared" si="3"/>
        <v>0.2934495004756546</v>
      </c>
      <c r="H6" s="12">
        <f t="shared" si="4"/>
        <v>0.95508486086197519</v>
      </c>
      <c r="I6" s="12">
        <f t="shared" si="5"/>
        <v>9.4554396055480545</v>
      </c>
    </row>
    <row r="7" spans="1:12" x14ac:dyDescent="0.3">
      <c r="A7" s="8">
        <v>4</v>
      </c>
      <c r="B7" s="44" t="str">
        <f t="shared" si="0"/>
        <v>May</v>
      </c>
      <c r="C7" s="7">
        <v>42856</v>
      </c>
      <c r="D7" s="27">
        <v>1.8778358910189701</v>
      </c>
      <c r="E7" s="12">
        <f t="shared" si="1"/>
        <v>10.828137393525392</v>
      </c>
      <c r="F7" s="12">
        <f t="shared" si="2"/>
        <v>38.669134356084946</v>
      </c>
      <c r="G7" s="12">
        <f t="shared" si="3"/>
        <v>4.8561622138393566E-2</v>
      </c>
      <c r="H7" s="12">
        <f t="shared" si="4"/>
        <v>0.8602702178479823</v>
      </c>
      <c r="I7" s="12">
        <f t="shared" si="5"/>
        <v>9.3151241144159727</v>
      </c>
    </row>
    <row r="8" spans="1:12" x14ac:dyDescent="0.3">
      <c r="A8" s="8">
        <v>5</v>
      </c>
      <c r="B8" s="44" t="str">
        <f t="shared" si="0"/>
        <v>Jun</v>
      </c>
      <c r="C8" s="7">
        <v>42887</v>
      </c>
      <c r="D8" s="27">
        <v>17.1619034709278</v>
      </c>
      <c r="E8" s="12">
        <f t="shared" si="1"/>
        <v>11.756170625610711</v>
      </c>
      <c r="F8" s="12">
        <f t="shared" si="2"/>
        <v>38.669134356084946</v>
      </c>
      <c r="G8" s="12">
        <f t="shared" si="3"/>
        <v>0.4438140071327254</v>
      </c>
      <c r="H8" s="12">
        <f t="shared" si="4"/>
        <v>1.2414323358836381</v>
      </c>
      <c r="I8" s="12">
        <f t="shared" si="5"/>
        <v>14.594490360798515</v>
      </c>
    </row>
    <row r="9" spans="1:12" x14ac:dyDescent="0.3">
      <c r="A9" s="8">
        <v>6</v>
      </c>
      <c r="B9" s="44" t="str">
        <f t="shared" si="0"/>
        <v>Jul</v>
      </c>
      <c r="C9" s="7">
        <v>42917</v>
      </c>
      <c r="D9" s="27">
        <v>4.3784601704247601</v>
      </c>
      <c r="E9" s="12">
        <f t="shared" si="1"/>
        <v>12.68420385769603</v>
      </c>
      <c r="F9" s="12">
        <f t="shared" si="2"/>
        <v>38.669134356084946</v>
      </c>
      <c r="G9" s="12">
        <f t="shared" si="3"/>
        <v>0.11322881267797941</v>
      </c>
      <c r="H9" s="12">
        <f t="shared" si="4"/>
        <v>0.98163185522013929</v>
      </c>
      <c r="I9" s="12">
        <f t="shared" si="5"/>
        <v>12.451218564820602</v>
      </c>
    </row>
    <row r="10" spans="1:12" x14ac:dyDescent="0.3">
      <c r="A10" s="8">
        <v>7</v>
      </c>
      <c r="B10" s="44" t="str">
        <f t="shared" si="0"/>
        <v>Aug</v>
      </c>
      <c r="C10" s="7">
        <v>42948</v>
      </c>
      <c r="D10" s="27">
        <v>2.0394423244387299</v>
      </c>
      <c r="E10" s="12">
        <f t="shared" si="1"/>
        <v>13.612237089781349</v>
      </c>
      <c r="F10" s="12">
        <f t="shared" si="2"/>
        <v>38.669134356084946</v>
      </c>
      <c r="G10" s="12">
        <f t="shared" si="3"/>
        <v>5.2740832149448018E-2</v>
      </c>
      <c r="H10" s="12">
        <f t="shared" si="4"/>
        <v>0.99050114523619281</v>
      </c>
      <c r="I10" s="12">
        <f t="shared" si="5"/>
        <v>13.482936426655007</v>
      </c>
    </row>
    <row r="11" spans="1:12" x14ac:dyDescent="0.3">
      <c r="A11" s="8">
        <v>8</v>
      </c>
      <c r="B11" s="44" t="str">
        <f t="shared" si="0"/>
        <v>Sep</v>
      </c>
      <c r="C11" s="7">
        <v>42979</v>
      </c>
      <c r="D11" s="27">
        <v>24.370678771101399</v>
      </c>
      <c r="E11" s="12">
        <f t="shared" si="1"/>
        <v>14.540270321866666</v>
      </c>
      <c r="F11" s="12">
        <f t="shared" si="2"/>
        <v>38.669134356084946</v>
      </c>
      <c r="G11" s="12">
        <f t="shared" si="3"/>
        <v>0.63023595373725882</v>
      </c>
      <c r="H11" s="12">
        <f t="shared" si="4"/>
        <v>1.0669897657294711</v>
      </c>
      <c r="I11" s="12">
        <f t="shared" si="5"/>
        <v>15.514319624371696</v>
      </c>
    </row>
    <row r="12" spans="1:12" x14ac:dyDescent="0.3">
      <c r="A12" s="8">
        <v>9</v>
      </c>
      <c r="B12" s="44" t="str">
        <f t="shared" si="0"/>
        <v>Oct</v>
      </c>
      <c r="C12" s="7">
        <v>43009</v>
      </c>
      <c r="D12" s="27">
        <v>21.754896143741099</v>
      </c>
      <c r="E12" s="12">
        <f t="shared" si="1"/>
        <v>15.468303553951985</v>
      </c>
      <c r="F12" s="12">
        <f t="shared" si="2"/>
        <v>38.669134356084946</v>
      </c>
      <c r="G12" s="12">
        <f t="shared" si="3"/>
        <v>0.56259072011829936</v>
      </c>
      <c r="H12" s="12">
        <f t="shared" si="4"/>
        <v>0.90608765415051007</v>
      </c>
      <c r="I12" s="12">
        <f t="shared" si="5"/>
        <v>14.015638880888352</v>
      </c>
    </row>
    <row r="13" spans="1:12" x14ac:dyDescent="0.3">
      <c r="A13" s="8">
        <v>10</v>
      </c>
      <c r="B13" s="44" t="str">
        <f t="shared" si="0"/>
        <v>Nov</v>
      </c>
      <c r="C13" s="7">
        <v>43040</v>
      </c>
      <c r="D13" s="27">
        <v>27.851528311761101</v>
      </c>
      <c r="E13" s="12">
        <f t="shared" si="1"/>
        <v>16.396336786037303</v>
      </c>
      <c r="F13" s="12">
        <f t="shared" si="2"/>
        <v>38.669134356084946</v>
      </c>
      <c r="G13" s="12">
        <f t="shared" si="3"/>
        <v>0.72025217982099476</v>
      </c>
      <c r="H13" s="12">
        <f t="shared" si="4"/>
        <v>1.0384590416264259</v>
      </c>
      <c r="I13" s="12">
        <f t="shared" si="5"/>
        <v>17.026924185012408</v>
      </c>
    </row>
    <row r="14" spans="1:12" x14ac:dyDescent="0.3">
      <c r="A14" s="8">
        <v>11</v>
      </c>
      <c r="B14" s="44" t="str">
        <f t="shared" si="0"/>
        <v>Dec</v>
      </c>
      <c r="C14" s="7">
        <v>43070</v>
      </c>
      <c r="D14" s="27">
        <v>35.7053587286496</v>
      </c>
      <c r="E14" s="12">
        <f t="shared" si="1"/>
        <v>17.324370018122622</v>
      </c>
      <c r="F14" s="12">
        <f t="shared" si="2"/>
        <v>38.669134356084946</v>
      </c>
      <c r="G14" s="12">
        <f t="shared" si="3"/>
        <v>0.92335552174136093</v>
      </c>
      <c r="H14" s="12">
        <f t="shared" si="4"/>
        <v>1.0534053103359238</v>
      </c>
      <c r="I14" s="12">
        <f t="shared" si="5"/>
        <v>18.249583375314835</v>
      </c>
    </row>
    <row r="15" spans="1:12" x14ac:dyDescent="0.3">
      <c r="A15" s="8">
        <v>12</v>
      </c>
      <c r="B15" s="44" t="str">
        <f t="shared" si="0"/>
        <v>Jan</v>
      </c>
      <c r="C15" s="7">
        <v>43101</v>
      </c>
      <c r="D15" s="27">
        <v>9.2184540565961193</v>
      </c>
      <c r="E15" s="12">
        <f t="shared" si="1"/>
        <v>18.252403250207941</v>
      </c>
      <c r="F15" s="12">
        <f t="shared" si="2"/>
        <v>38.669134356084946</v>
      </c>
      <c r="G15" s="12">
        <f t="shared" si="3"/>
        <v>0.23839308042709031</v>
      </c>
      <c r="H15" s="12">
        <f t="shared" si="4"/>
        <v>0.91538695467218767</v>
      </c>
      <c r="I15" s="12">
        <f t="shared" si="5"/>
        <v>16.708011826656588</v>
      </c>
    </row>
    <row r="16" spans="1:12" x14ac:dyDescent="0.3">
      <c r="A16" s="8">
        <v>13</v>
      </c>
      <c r="B16" s="44" t="str">
        <f t="shared" si="0"/>
        <v>Feb</v>
      </c>
      <c r="C16" s="7">
        <v>43132</v>
      </c>
      <c r="D16" s="27">
        <v>5.44776349631187</v>
      </c>
      <c r="E16" s="12">
        <f t="shared" si="1"/>
        <v>19.18043648229326</v>
      </c>
      <c r="F16" s="12">
        <f t="shared" si="2"/>
        <v>38.669134356084946</v>
      </c>
      <c r="G16" s="12">
        <f t="shared" si="3"/>
        <v>0.14088144425851659</v>
      </c>
      <c r="H16" s="12">
        <f t="shared" si="4"/>
        <v>0.91335129598327658</v>
      </c>
      <c r="I16" s="12">
        <f t="shared" si="5"/>
        <v>17.518476518627466</v>
      </c>
    </row>
    <row r="17" spans="1:33" x14ac:dyDescent="0.3">
      <c r="A17" s="8">
        <v>14</v>
      </c>
      <c r="B17" s="44" t="str">
        <f t="shared" si="0"/>
        <v>Mar</v>
      </c>
      <c r="C17" s="7">
        <v>43160</v>
      </c>
      <c r="D17" s="27">
        <v>11.3805991254864</v>
      </c>
      <c r="E17" s="12">
        <f t="shared" si="1"/>
        <v>20.108469714378579</v>
      </c>
      <c r="F17" s="12">
        <f t="shared" si="2"/>
        <v>38.669134356084946</v>
      </c>
      <c r="G17" s="12">
        <f t="shared" si="3"/>
        <v>0.29430705690714687</v>
      </c>
      <c r="H17" s="12">
        <f t="shared" si="4"/>
        <v>1.0741210168713611</v>
      </c>
      <c r="I17" s="12">
        <f t="shared" si="5"/>
        <v>21.598929937335289</v>
      </c>
    </row>
    <row r="18" spans="1:33" x14ac:dyDescent="0.3">
      <c r="A18" s="8">
        <v>15</v>
      </c>
      <c r="B18" s="44" t="str">
        <f t="shared" si="0"/>
        <v>Apr</v>
      </c>
      <c r="C18" s="7">
        <v>43191</v>
      </c>
      <c r="D18" s="27">
        <v>13.7182470884238</v>
      </c>
      <c r="E18" s="12">
        <f t="shared" si="1"/>
        <v>21.036502946463894</v>
      </c>
      <c r="F18" s="12">
        <f t="shared" si="2"/>
        <v>38.669134356084946</v>
      </c>
      <c r="G18" s="12">
        <f t="shared" si="3"/>
        <v>0.35475961168665537</v>
      </c>
      <c r="H18" s="12">
        <f t="shared" si="4"/>
        <v>0.95508486086197519</v>
      </c>
      <c r="I18" s="12">
        <f t="shared" si="5"/>
        <v>20.091645489645998</v>
      </c>
    </row>
    <row r="19" spans="1:33" x14ac:dyDescent="0.3">
      <c r="A19" s="8">
        <v>16</v>
      </c>
      <c r="B19" s="44" t="str">
        <f t="shared" si="0"/>
        <v>May</v>
      </c>
      <c r="C19" s="7">
        <v>43221</v>
      </c>
      <c r="D19" s="27">
        <v>18.742859036978398</v>
      </c>
      <c r="E19" s="12">
        <f t="shared" si="1"/>
        <v>21.964536178549213</v>
      </c>
      <c r="F19" s="12">
        <f t="shared" si="2"/>
        <v>38.669134356084946</v>
      </c>
      <c r="G19" s="12">
        <f t="shared" si="3"/>
        <v>0.48469817980368202</v>
      </c>
      <c r="H19" s="12">
        <f t="shared" si="4"/>
        <v>0.8602702178479823</v>
      </c>
      <c r="I19" s="12">
        <f t="shared" si="5"/>
        <v>18.895436323250422</v>
      </c>
    </row>
    <row r="20" spans="1:33" x14ac:dyDescent="0.3">
      <c r="A20" s="8">
        <v>17</v>
      </c>
      <c r="B20" s="44" t="str">
        <f t="shared" si="0"/>
        <v>Jun</v>
      </c>
      <c r="C20" s="7">
        <v>43252</v>
      </c>
      <c r="D20" s="27">
        <v>49.695370991300202</v>
      </c>
      <c r="E20" s="12">
        <f t="shared" si="1"/>
        <v>22.892569410634533</v>
      </c>
      <c r="F20" s="12">
        <f t="shared" si="2"/>
        <v>38.669134356084946</v>
      </c>
      <c r="G20" s="12">
        <f t="shared" si="3"/>
        <v>1.2851430945849496</v>
      </c>
      <c r="H20" s="12">
        <f t="shared" si="4"/>
        <v>1.2414323358836381</v>
      </c>
      <c r="I20" s="12">
        <f t="shared" si="5"/>
        <v>28.41957591782235</v>
      </c>
    </row>
    <row r="21" spans="1:33" x14ac:dyDescent="0.3">
      <c r="A21" s="8">
        <v>18</v>
      </c>
      <c r="B21" s="44" t="str">
        <f t="shared" si="0"/>
        <v>Jul</v>
      </c>
      <c r="C21" s="7">
        <v>43282</v>
      </c>
      <c r="D21" s="27">
        <v>34.759490026340401</v>
      </c>
      <c r="E21" s="12">
        <f t="shared" si="1"/>
        <v>23.820602642719852</v>
      </c>
      <c r="F21" s="12">
        <f t="shared" si="2"/>
        <v>38.669134356084946</v>
      </c>
      <c r="G21" s="12">
        <f t="shared" si="3"/>
        <v>0.89889496119197909</v>
      </c>
      <c r="H21" s="12">
        <f t="shared" si="4"/>
        <v>0.98163185522013929</v>
      </c>
      <c r="I21" s="12">
        <f t="shared" si="5"/>
        <v>23.383062364634842</v>
      </c>
    </row>
    <row r="22" spans="1:33" x14ac:dyDescent="0.3">
      <c r="A22" s="8">
        <v>19</v>
      </c>
      <c r="B22" s="44" t="str">
        <f t="shared" si="0"/>
        <v>Aug</v>
      </c>
      <c r="C22" s="7">
        <v>43313</v>
      </c>
      <c r="D22" s="27">
        <v>23.403310625297124</v>
      </c>
      <c r="E22" s="12">
        <f t="shared" si="1"/>
        <v>24.748635874805167</v>
      </c>
      <c r="F22" s="12">
        <f t="shared" si="2"/>
        <v>38.669134356084946</v>
      </c>
      <c r="G22" s="12">
        <f t="shared" si="3"/>
        <v>0.60521940858017675</v>
      </c>
      <c r="H22" s="12">
        <f t="shared" si="4"/>
        <v>0.99050114523619281</v>
      </c>
      <c r="I22" s="12">
        <f t="shared" si="5"/>
        <v>24.513552177028046</v>
      </c>
    </row>
    <row r="23" spans="1:33" x14ac:dyDescent="0.3">
      <c r="A23" s="8">
        <v>20</v>
      </c>
      <c r="B23" s="44" t="str">
        <f t="shared" si="0"/>
        <v>Sep</v>
      </c>
      <c r="C23" s="7">
        <v>43344</v>
      </c>
      <c r="D23" s="27">
        <v>31.916977201573602</v>
      </c>
      <c r="E23" s="12">
        <f t="shared" si="1"/>
        <v>25.676669106890486</v>
      </c>
      <c r="F23" s="12">
        <f t="shared" si="2"/>
        <v>38.669134356084946</v>
      </c>
      <c r="G23" s="12">
        <f t="shared" si="3"/>
        <v>0.82538638976673062</v>
      </c>
      <c r="H23" s="12">
        <f t="shared" si="4"/>
        <v>1.0669897657294711</v>
      </c>
      <c r="I23" s="12">
        <f t="shared" si="5"/>
        <v>27.39674315507423</v>
      </c>
    </row>
    <row r="24" spans="1:33" x14ac:dyDescent="0.3">
      <c r="A24" s="8">
        <v>21</v>
      </c>
      <c r="B24" s="44" t="str">
        <f t="shared" si="0"/>
        <v>Oct</v>
      </c>
      <c r="C24" s="7">
        <v>43374</v>
      </c>
      <c r="D24" s="27">
        <v>5.6988309040371199</v>
      </c>
      <c r="E24" s="12">
        <f t="shared" si="1"/>
        <v>26.604702338975805</v>
      </c>
      <c r="F24" s="12">
        <f t="shared" si="2"/>
        <v>38.669134356084946</v>
      </c>
      <c r="G24" s="12">
        <f t="shared" si="3"/>
        <v>0.14737415251035627</v>
      </c>
      <c r="H24" s="12">
        <f t="shared" si="4"/>
        <v>0.90608765415051007</v>
      </c>
      <c r="I24" s="12">
        <f t="shared" si="5"/>
        <v>24.106192331695176</v>
      </c>
    </row>
    <row r="25" spans="1:33" x14ac:dyDescent="0.3">
      <c r="A25" s="8">
        <v>22</v>
      </c>
      <c r="B25" s="44" t="str">
        <f t="shared" si="0"/>
        <v>Nov</v>
      </c>
      <c r="C25" s="7">
        <v>43405</v>
      </c>
      <c r="D25" s="27">
        <v>9.1777363002885792</v>
      </c>
      <c r="E25" s="12">
        <f t="shared" si="1"/>
        <v>27.532735571061124</v>
      </c>
      <c r="F25" s="12">
        <f t="shared" si="2"/>
        <v>38.669134356084946</v>
      </c>
      <c r="G25" s="12">
        <f t="shared" si="3"/>
        <v>0.23734010220594393</v>
      </c>
      <c r="H25" s="12">
        <f t="shared" si="4"/>
        <v>1.0384590416264259</v>
      </c>
      <c r="I25" s="12">
        <f t="shared" si="5"/>
        <v>28.591618194477942</v>
      </c>
    </row>
    <row r="26" spans="1:33" x14ac:dyDescent="0.3">
      <c r="A26" s="8">
        <v>23</v>
      </c>
      <c r="B26" s="44" t="str">
        <f t="shared" si="0"/>
        <v>Dec</v>
      </c>
      <c r="C26" s="7">
        <v>43435</v>
      </c>
      <c r="D26" s="27">
        <v>42.759450551986497</v>
      </c>
      <c r="E26" s="12">
        <f t="shared" si="1"/>
        <v>28.460768803146443</v>
      </c>
      <c r="F26" s="12">
        <f t="shared" si="2"/>
        <v>38.669134356084946</v>
      </c>
      <c r="G26" s="12">
        <f t="shared" si="3"/>
        <v>1.1057772888897861</v>
      </c>
      <c r="H26" s="12">
        <f t="shared" si="4"/>
        <v>1.0534053103359238</v>
      </c>
      <c r="I26" s="12">
        <f t="shared" si="5"/>
        <v>29.980724993477455</v>
      </c>
    </row>
    <row r="27" spans="1:33" x14ac:dyDescent="0.3">
      <c r="A27" s="8">
        <v>24</v>
      </c>
      <c r="B27" s="44" t="str">
        <f t="shared" si="0"/>
        <v>Jan</v>
      </c>
      <c r="C27" s="7">
        <v>43466</v>
      </c>
      <c r="D27" s="27">
        <v>31.1268020520174</v>
      </c>
      <c r="E27" s="12">
        <f t="shared" si="1"/>
        <v>29.388802035231762</v>
      </c>
      <c r="F27" s="12">
        <f t="shared" si="2"/>
        <v>38.669134356084946</v>
      </c>
      <c r="G27" s="12">
        <f t="shared" si="3"/>
        <v>0.80495212965943497</v>
      </c>
      <c r="H27" s="12">
        <f t="shared" si="4"/>
        <v>0.91538695467218767</v>
      </c>
      <c r="I27" s="12">
        <f t="shared" si="5"/>
        <v>26.902125996494593</v>
      </c>
      <c r="U27" s="5" t="s">
        <v>54</v>
      </c>
      <c r="V27" s="5" t="s">
        <v>5</v>
      </c>
      <c r="W27" s="5" t="s">
        <v>1</v>
      </c>
      <c r="X27" s="46" t="s">
        <v>61</v>
      </c>
      <c r="Y27" s="51" t="s">
        <v>62</v>
      </c>
      <c r="Z27" s="52" t="s">
        <v>63</v>
      </c>
      <c r="AA27" s="52" t="s">
        <v>66</v>
      </c>
      <c r="AB27" s="51" t="s">
        <v>64</v>
      </c>
    </row>
    <row r="28" spans="1:33" x14ac:dyDescent="0.3">
      <c r="A28" s="8">
        <v>25</v>
      </c>
      <c r="B28" s="44" t="str">
        <f t="shared" si="0"/>
        <v>Feb</v>
      </c>
      <c r="C28" s="7">
        <v>43497</v>
      </c>
      <c r="D28" s="27">
        <v>31.2137946445079</v>
      </c>
      <c r="E28" s="12">
        <f t="shared" si="1"/>
        <v>30.316835267317078</v>
      </c>
      <c r="F28" s="12">
        <f t="shared" si="2"/>
        <v>38.669134356084946</v>
      </c>
      <c r="G28" s="12">
        <f t="shared" si="3"/>
        <v>0.80720179451330598</v>
      </c>
      <c r="H28" s="12">
        <f t="shared" si="4"/>
        <v>0.91335129598327658</v>
      </c>
      <c r="I28" s="12">
        <f t="shared" si="5"/>
        <v>27.689920781515557</v>
      </c>
      <c r="U28" s="8">
        <v>1</v>
      </c>
      <c r="V28" s="7">
        <v>42767</v>
      </c>
      <c r="W28" s="27">
        <v>11.8631415824937</v>
      </c>
      <c r="X28" s="12">
        <v>7.3470322557393732</v>
      </c>
      <c r="Y28" s="12">
        <f>W28-X28</f>
        <v>4.5161093267543269</v>
      </c>
      <c r="Z28" s="12">
        <f>ABS(Y28)</f>
        <v>4.5161093267543269</v>
      </c>
      <c r="AA28" s="12">
        <f>Z28/W28</f>
        <v>0.38068409580635004</v>
      </c>
      <c r="AB28" s="12">
        <f>Y28^2</f>
        <v>20.39524345119742</v>
      </c>
    </row>
    <row r="29" spans="1:33" x14ac:dyDescent="0.3">
      <c r="A29" s="8">
        <v>26</v>
      </c>
      <c r="B29" s="44" t="str">
        <f t="shared" si="0"/>
        <v>Mar</v>
      </c>
      <c r="C29" s="7">
        <v>43525</v>
      </c>
      <c r="D29" s="27">
        <v>47.863047326427498</v>
      </c>
      <c r="E29" s="12">
        <f t="shared" si="1"/>
        <v>31.244868499402397</v>
      </c>
      <c r="F29" s="12">
        <f t="shared" si="2"/>
        <v>38.669134356084946</v>
      </c>
      <c r="G29" s="12">
        <f t="shared" si="3"/>
        <v>1.2377584376645299</v>
      </c>
      <c r="H29" s="12">
        <f t="shared" si="4"/>
        <v>1.0741210168713611</v>
      </c>
      <c r="I29" s="12">
        <f t="shared" si="5"/>
        <v>33.560769924590062</v>
      </c>
      <c r="U29" s="8">
        <v>2</v>
      </c>
      <c r="V29" s="7">
        <v>42795</v>
      </c>
      <c r="W29" s="27">
        <v>34.877418004711799</v>
      </c>
      <c r="X29" s="12">
        <v>9.6370899500805081</v>
      </c>
      <c r="Y29" s="12">
        <f t="shared" ref="Y29:Y92" si="6">W29-X29</f>
        <v>25.240328054631291</v>
      </c>
      <c r="Z29" s="12">
        <f t="shared" ref="Z29:Z92" si="7">ABS(Y29)</f>
        <v>25.240328054631291</v>
      </c>
      <c r="AA29" s="12">
        <f t="shared" ref="AA29:AA92" si="8">Z29/W29</f>
        <v>0.72368682943277007</v>
      </c>
      <c r="AB29" s="12">
        <f t="shared" ref="AB29:AB92" si="9">Y29^2</f>
        <v>637.07416030540742</v>
      </c>
    </row>
    <row r="30" spans="1:33" x14ac:dyDescent="0.3">
      <c r="A30" s="8">
        <v>27</v>
      </c>
      <c r="B30" s="44" t="str">
        <f t="shared" si="0"/>
        <v>Apr</v>
      </c>
      <c r="C30" s="7">
        <v>43556</v>
      </c>
      <c r="D30" s="27">
        <v>35.309613476889098</v>
      </c>
      <c r="E30" s="12">
        <f t="shared" si="1"/>
        <v>32.172901731487713</v>
      </c>
      <c r="F30" s="12">
        <f t="shared" si="2"/>
        <v>38.669134356084946</v>
      </c>
      <c r="G30" s="12">
        <f t="shared" si="3"/>
        <v>0.91312138388566755</v>
      </c>
      <c r="H30" s="12">
        <f t="shared" si="4"/>
        <v>0.95508486086197519</v>
      </c>
      <c r="I30" s="12">
        <f t="shared" si="5"/>
        <v>30.727851373743942</v>
      </c>
      <c r="U30" s="8">
        <v>3</v>
      </c>
      <c r="V30" s="7">
        <v>42826</v>
      </c>
      <c r="W30" s="27">
        <v>11.347438160619101</v>
      </c>
      <c r="X30" s="12">
        <v>9.4554396055480545</v>
      </c>
      <c r="Y30" s="12">
        <f t="shared" si="6"/>
        <v>1.8919985550710461</v>
      </c>
      <c r="Z30" s="12">
        <f t="shared" si="7"/>
        <v>1.8919985550710461</v>
      </c>
      <c r="AA30" s="12">
        <f t="shared" si="8"/>
        <v>0.1667335418171445</v>
      </c>
      <c r="AB30" s="12">
        <f t="shared" si="9"/>
        <v>3.5796585323909262</v>
      </c>
    </row>
    <row r="31" spans="1:33" x14ac:dyDescent="0.3">
      <c r="A31" s="8">
        <v>28</v>
      </c>
      <c r="B31" s="44" t="str">
        <f t="shared" si="0"/>
        <v>May</v>
      </c>
      <c r="C31" s="7">
        <v>43586</v>
      </c>
      <c r="D31" s="27">
        <v>22.0343096981873</v>
      </c>
      <c r="E31" s="12">
        <f t="shared" si="1"/>
        <v>33.100934963573039</v>
      </c>
      <c r="F31" s="12">
        <f t="shared" si="2"/>
        <v>38.669134356084946</v>
      </c>
      <c r="G31" s="12">
        <f t="shared" si="3"/>
        <v>0.56981647158905169</v>
      </c>
      <c r="H31" s="12">
        <f t="shared" si="4"/>
        <v>0.8602702178479823</v>
      </c>
      <c r="I31" s="12">
        <f t="shared" si="5"/>
        <v>28.475748532084872</v>
      </c>
      <c r="U31" s="8">
        <v>4</v>
      </c>
      <c r="V31" s="7">
        <v>42856</v>
      </c>
      <c r="W31" s="27">
        <v>1.8778358910189701</v>
      </c>
      <c r="X31" s="12">
        <v>9.3151241144159727</v>
      </c>
      <c r="Y31" s="12">
        <f t="shared" si="6"/>
        <v>-7.4372882233970028</v>
      </c>
      <c r="Z31" s="12">
        <f t="shared" si="7"/>
        <v>7.4372882233970028</v>
      </c>
      <c r="AA31" s="12">
        <f t="shared" si="8"/>
        <v>3.9605634650860289</v>
      </c>
      <c r="AB31" s="12">
        <f t="shared" si="9"/>
        <v>55.313256117879746</v>
      </c>
    </row>
    <row r="32" spans="1:33" x14ac:dyDescent="0.3">
      <c r="A32" s="8">
        <v>29</v>
      </c>
      <c r="B32" s="44" t="str">
        <f t="shared" si="0"/>
        <v>Jun</v>
      </c>
      <c r="C32" s="7">
        <v>43617</v>
      </c>
      <c r="D32" s="27">
        <v>35.581634444361399</v>
      </c>
      <c r="E32" s="12">
        <f t="shared" si="1"/>
        <v>34.028968195658351</v>
      </c>
      <c r="F32" s="12">
        <f t="shared" si="2"/>
        <v>38.669134356084946</v>
      </c>
      <c r="G32" s="12">
        <f t="shared" si="3"/>
        <v>0.9201559599629956</v>
      </c>
      <c r="H32" s="12">
        <f t="shared" si="4"/>
        <v>1.2414323358836381</v>
      </c>
      <c r="I32" s="12">
        <f t="shared" si="5"/>
        <v>42.244661474846176</v>
      </c>
      <c r="U32" s="8">
        <v>5</v>
      </c>
      <c r="V32" s="7">
        <v>42887</v>
      </c>
      <c r="W32" s="27">
        <v>17.1619034709278</v>
      </c>
      <c r="X32" s="12">
        <v>14.594490360798515</v>
      </c>
      <c r="Y32" s="12">
        <f t="shared" si="6"/>
        <v>2.5674131101292854</v>
      </c>
      <c r="Z32" s="12">
        <f t="shared" si="7"/>
        <v>2.5674131101292854</v>
      </c>
      <c r="AA32" s="12">
        <f t="shared" si="8"/>
        <v>0.14959955429643765</v>
      </c>
      <c r="AB32" s="12">
        <f t="shared" si="9"/>
        <v>6.5916100780637299</v>
      </c>
      <c r="AF32" s="53" t="s">
        <v>67</v>
      </c>
      <c r="AG32" s="54">
        <f>AVERAGE(Z28:Z94)</f>
        <v>11.038235744752225</v>
      </c>
    </row>
    <row r="33" spans="1:33" x14ac:dyDescent="0.3">
      <c r="A33" s="8">
        <v>30</v>
      </c>
      <c r="B33" s="44" t="str">
        <f t="shared" si="0"/>
        <v>Jul</v>
      </c>
      <c r="C33" s="7">
        <v>43647</v>
      </c>
      <c r="D33" s="27">
        <v>23.646843338947999</v>
      </c>
      <c r="E33" s="12">
        <f t="shared" si="1"/>
        <v>34.95700142774367</v>
      </c>
      <c r="F33" s="12">
        <f t="shared" si="2"/>
        <v>38.669134356084946</v>
      </c>
      <c r="G33" s="12">
        <f t="shared" si="3"/>
        <v>0.61151726648949278</v>
      </c>
      <c r="H33" s="12">
        <f t="shared" si="4"/>
        <v>0.98163185522013929</v>
      </c>
      <c r="I33" s="12">
        <f t="shared" si="5"/>
        <v>34.314906164449077</v>
      </c>
      <c r="U33" s="8">
        <v>6</v>
      </c>
      <c r="V33" s="7">
        <v>42917</v>
      </c>
      <c r="W33" s="27">
        <v>4.3784601704247601</v>
      </c>
      <c r="X33" s="12">
        <v>12.451218564820602</v>
      </c>
      <c r="Y33" s="12">
        <f t="shared" si="6"/>
        <v>-8.0727583943958408</v>
      </c>
      <c r="Z33" s="12">
        <f t="shared" si="7"/>
        <v>8.0727583943958408</v>
      </c>
      <c r="AA33" s="12">
        <f t="shared" si="8"/>
        <v>1.8437437090155584</v>
      </c>
      <c r="AB33" s="12">
        <f t="shared" si="9"/>
        <v>65.169428094288506</v>
      </c>
      <c r="AF33" s="53" t="s">
        <v>68</v>
      </c>
      <c r="AG33" s="55">
        <f>AVERAGE(AA28:AA94)</f>
        <v>0.58998534158307747</v>
      </c>
    </row>
    <row r="34" spans="1:33" x14ac:dyDescent="0.3">
      <c r="A34" s="8">
        <v>31</v>
      </c>
      <c r="B34" s="44" t="str">
        <f t="shared" si="0"/>
        <v>Aug</v>
      </c>
      <c r="C34" s="7">
        <v>43678</v>
      </c>
      <c r="D34" s="27">
        <v>43.130175275720717</v>
      </c>
      <c r="E34" s="12">
        <f t="shared" si="1"/>
        <v>35.885034659828989</v>
      </c>
      <c r="F34" s="12">
        <f t="shared" si="2"/>
        <v>38.669134356084946</v>
      </c>
      <c r="G34" s="12">
        <f t="shared" si="3"/>
        <v>1.1153643854179991</v>
      </c>
      <c r="H34" s="12">
        <f t="shared" si="4"/>
        <v>0.99050114523619281</v>
      </c>
      <c r="I34" s="12">
        <f t="shared" si="5"/>
        <v>35.544167927401084</v>
      </c>
      <c r="U34" s="8">
        <v>7</v>
      </c>
      <c r="V34" s="7">
        <v>42948</v>
      </c>
      <c r="W34" s="27">
        <v>2.0394423244387299</v>
      </c>
      <c r="X34" s="12">
        <v>13.482936426655007</v>
      </c>
      <c r="Y34" s="12">
        <f t="shared" si="6"/>
        <v>-11.443494102216277</v>
      </c>
      <c r="Z34" s="12">
        <f t="shared" si="7"/>
        <v>11.443494102216277</v>
      </c>
      <c r="AA34" s="12">
        <f t="shared" si="8"/>
        <v>5.6110898381819228</v>
      </c>
      <c r="AB34" s="12">
        <f t="shared" si="9"/>
        <v>130.95355726745873</v>
      </c>
      <c r="AF34" s="53" t="s">
        <v>69</v>
      </c>
      <c r="AG34" s="54">
        <f>AVERAGE(AB28:AB94)</f>
        <v>179.66997603879926</v>
      </c>
    </row>
    <row r="35" spans="1:33" x14ac:dyDescent="0.3">
      <c r="A35" s="8">
        <v>32</v>
      </c>
      <c r="B35" s="44" t="str">
        <f t="shared" si="0"/>
        <v>Sep</v>
      </c>
      <c r="C35" s="7">
        <v>43709</v>
      </c>
      <c r="D35" s="27">
        <v>52.917843014701802</v>
      </c>
      <c r="E35" s="12">
        <f t="shared" si="1"/>
        <v>36.813067891914308</v>
      </c>
      <c r="F35" s="12">
        <f t="shared" si="2"/>
        <v>38.669134356084946</v>
      </c>
      <c r="G35" s="12">
        <f t="shared" si="3"/>
        <v>1.3684775699245693</v>
      </c>
      <c r="H35" s="12">
        <f t="shared" si="4"/>
        <v>1.0669897657294711</v>
      </c>
      <c r="I35" s="12">
        <f t="shared" si="5"/>
        <v>39.279166685776765</v>
      </c>
      <c r="U35" s="8">
        <v>8</v>
      </c>
      <c r="V35" s="7">
        <v>42979</v>
      </c>
      <c r="W35" s="27">
        <v>24.370678771101399</v>
      </c>
      <c r="X35" s="12">
        <v>15.514319624371696</v>
      </c>
      <c r="Y35" s="12">
        <f t="shared" si="6"/>
        <v>8.8563591467297034</v>
      </c>
      <c r="Z35" s="12">
        <f t="shared" si="7"/>
        <v>8.8563591467297034</v>
      </c>
      <c r="AA35" s="12">
        <f t="shared" si="8"/>
        <v>0.36340223552704326</v>
      </c>
      <c r="AB35" s="12">
        <f t="shared" si="9"/>
        <v>78.435097335862878</v>
      </c>
      <c r="AF35" s="53" t="s">
        <v>65</v>
      </c>
      <c r="AG35" s="54">
        <f>SUM(Y28:Y94)/67</f>
        <v>-1.6863504715335525E-2</v>
      </c>
    </row>
    <row r="36" spans="1:33" x14ac:dyDescent="0.3">
      <c r="A36" s="8">
        <v>33</v>
      </c>
      <c r="B36" s="44" t="str">
        <f t="shared" si="0"/>
        <v>Oct</v>
      </c>
      <c r="C36" s="7">
        <v>43739</v>
      </c>
      <c r="D36" s="27">
        <v>50.971803155743601</v>
      </c>
      <c r="E36" s="12">
        <f t="shared" si="1"/>
        <v>37.741101123999627</v>
      </c>
      <c r="F36" s="12">
        <f t="shared" si="2"/>
        <v>38.669134356084946</v>
      </c>
      <c r="G36" s="12">
        <f t="shared" si="3"/>
        <v>1.3181521646274639</v>
      </c>
      <c r="H36" s="12">
        <f t="shared" si="4"/>
        <v>0.90608765415051007</v>
      </c>
      <c r="I36" s="12">
        <f t="shared" si="5"/>
        <v>34.196745782501999</v>
      </c>
      <c r="U36" s="8">
        <v>9</v>
      </c>
      <c r="V36" s="7">
        <v>43009</v>
      </c>
      <c r="W36" s="27">
        <v>21.754896143741099</v>
      </c>
      <c r="X36" s="12">
        <v>14.015638880888352</v>
      </c>
      <c r="Y36" s="12">
        <f t="shared" si="6"/>
        <v>7.7392572628527478</v>
      </c>
      <c r="Z36" s="12">
        <f t="shared" si="7"/>
        <v>7.7392572628527478</v>
      </c>
      <c r="AA36" s="12">
        <f t="shared" si="8"/>
        <v>0.35574783771511309</v>
      </c>
      <c r="AB36" s="12">
        <f t="shared" si="9"/>
        <v>59.896102980619006</v>
      </c>
    </row>
    <row r="37" spans="1:33" x14ac:dyDescent="0.3">
      <c r="A37" s="8">
        <v>34</v>
      </c>
      <c r="B37" s="44" t="str">
        <f t="shared" si="0"/>
        <v>Nov</v>
      </c>
      <c r="C37" s="7">
        <v>43770</v>
      </c>
      <c r="D37" s="27">
        <v>50.7180670252231</v>
      </c>
      <c r="E37" s="12">
        <f t="shared" si="1"/>
        <v>38.669134356084946</v>
      </c>
      <c r="F37" s="12">
        <f t="shared" si="2"/>
        <v>38.669134356084946</v>
      </c>
      <c r="G37" s="12">
        <f t="shared" si="3"/>
        <v>1.3115904420871045</v>
      </c>
      <c r="H37" s="12">
        <f t="shared" si="4"/>
        <v>1.0384590416264259</v>
      </c>
      <c r="I37" s="12">
        <f t="shared" si="5"/>
        <v>40.156312203943472</v>
      </c>
      <c r="U37" s="8">
        <v>10</v>
      </c>
      <c r="V37" s="7">
        <v>43040</v>
      </c>
      <c r="W37" s="27">
        <v>27.851528311761101</v>
      </c>
      <c r="X37" s="12">
        <v>17.026924185012408</v>
      </c>
      <c r="Y37" s="12">
        <f t="shared" si="6"/>
        <v>10.824604126748692</v>
      </c>
      <c r="Z37" s="12">
        <f t="shared" si="7"/>
        <v>10.824604126748692</v>
      </c>
      <c r="AA37" s="12">
        <f t="shared" si="8"/>
        <v>0.38865386507991717</v>
      </c>
      <c r="AB37" s="12">
        <f t="shared" si="9"/>
        <v>117.17205450082481</v>
      </c>
    </row>
    <row r="38" spans="1:33" x14ac:dyDescent="0.3">
      <c r="A38" s="8">
        <v>35</v>
      </c>
      <c r="B38" s="44" t="str">
        <f t="shared" si="0"/>
        <v>Dec</v>
      </c>
      <c r="C38" s="7">
        <v>43800</v>
      </c>
      <c r="D38" s="27">
        <v>38.560022561737803</v>
      </c>
      <c r="E38" s="12">
        <f t="shared" si="1"/>
        <v>39.597167588170265</v>
      </c>
      <c r="F38" s="12">
        <f t="shared" si="2"/>
        <v>38.669134356084946</v>
      </c>
      <c r="G38" s="12">
        <f t="shared" si="3"/>
        <v>0.99717832332778933</v>
      </c>
      <c r="H38" s="12">
        <f t="shared" si="4"/>
        <v>1.0534053103359238</v>
      </c>
      <c r="I38" s="12">
        <f t="shared" si="5"/>
        <v>41.711866611640083</v>
      </c>
      <c r="U38" s="8">
        <v>11</v>
      </c>
      <c r="V38" s="7">
        <v>43070</v>
      </c>
      <c r="W38" s="27">
        <v>35.7053587286496</v>
      </c>
      <c r="X38" s="12">
        <v>18.249583375314835</v>
      </c>
      <c r="Y38" s="12">
        <f t="shared" si="6"/>
        <v>17.455775353334765</v>
      </c>
      <c r="Z38" s="12">
        <f t="shared" si="7"/>
        <v>17.455775353334765</v>
      </c>
      <c r="AA38" s="12">
        <f t="shared" si="8"/>
        <v>0.48888390916314856</v>
      </c>
      <c r="AB38" s="12">
        <f t="shared" si="9"/>
        <v>304.70409318608944</v>
      </c>
    </row>
    <row r="39" spans="1:33" x14ac:dyDescent="0.3">
      <c r="A39" s="8">
        <v>36</v>
      </c>
      <c r="B39" s="44" t="str">
        <f t="shared" si="0"/>
        <v>Jan</v>
      </c>
      <c r="C39" s="7">
        <v>43831</v>
      </c>
      <c r="D39" s="27">
        <v>15.3567677326413</v>
      </c>
      <c r="E39" s="12">
        <f t="shared" si="1"/>
        <v>40.525200820255584</v>
      </c>
      <c r="F39" s="12">
        <f t="shared" si="2"/>
        <v>38.669134356084946</v>
      </c>
      <c r="G39" s="12">
        <f t="shared" si="3"/>
        <v>0.39713244137374309</v>
      </c>
      <c r="H39" s="12">
        <f t="shared" si="4"/>
        <v>0.91538695467218767</v>
      </c>
      <c r="I39" s="12">
        <f t="shared" si="5"/>
        <v>37.096240166332599</v>
      </c>
      <c r="U39" s="8">
        <v>12</v>
      </c>
      <c r="V39" s="7">
        <v>43101</v>
      </c>
      <c r="W39" s="27">
        <v>9.2184540565961193</v>
      </c>
      <c r="X39" s="12">
        <v>16.708011826656588</v>
      </c>
      <c r="Y39" s="12">
        <f t="shared" si="6"/>
        <v>-7.4895577700604683</v>
      </c>
      <c r="Z39" s="12">
        <f t="shared" si="7"/>
        <v>7.4895577700604683</v>
      </c>
      <c r="AA39" s="12">
        <f t="shared" si="8"/>
        <v>0.81245268719449049</v>
      </c>
      <c r="AB39" s="12">
        <f t="shared" si="9"/>
        <v>56.093475591073137</v>
      </c>
    </row>
    <row r="40" spans="1:33" x14ac:dyDescent="0.3">
      <c r="A40" s="8">
        <v>37</v>
      </c>
      <c r="B40" s="44" t="str">
        <f t="shared" si="0"/>
        <v>Feb</v>
      </c>
      <c r="C40" s="7">
        <v>43862</v>
      </c>
      <c r="D40" s="27">
        <v>37.434664660897525</v>
      </c>
      <c r="E40" s="12">
        <f t="shared" si="1"/>
        <v>41.453234052340903</v>
      </c>
      <c r="F40" s="12">
        <f t="shared" si="2"/>
        <v>38.669134356084946</v>
      </c>
      <c r="G40" s="12">
        <f t="shared" si="3"/>
        <v>0.96807609697647223</v>
      </c>
      <c r="H40" s="12">
        <f t="shared" si="4"/>
        <v>0.91335129598327658</v>
      </c>
      <c r="I40" s="12">
        <f t="shared" si="5"/>
        <v>37.861365044403655</v>
      </c>
      <c r="U40" s="8">
        <v>13</v>
      </c>
      <c r="V40" s="7">
        <v>43132</v>
      </c>
      <c r="W40" s="27">
        <v>5.44776349631187</v>
      </c>
      <c r="X40" s="12">
        <v>17.518476518627466</v>
      </c>
      <c r="Y40" s="12">
        <f t="shared" si="6"/>
        <v>-12.070713022315596</v>
      </c>
      <c r="Z40" s="12">
        <f t="shared" si="7"/>
        <v>12.070713022315596</v>
      </c>
      <c r="AA40" s="12">
        <f t="shared" si="8"/>
        <v>2.2157189882577422</v>
      </c>
      <c r="AB40" s="12">
        <f t="shared" si="9"/>
        <v>145.70211286709932</v>
      </c>
    </row>
    <row r="41" spans="1:33" x14ac:dyDescent="0.3">
      <c r="A41" s="8">
        <v>38</v>
      </c>
      <c r="B41" s="44" t="str">
        <f t="shared" si="0"/>
        <v>Mar</v>
      </c>
      <c r="C41" s="7">
        <v>43891</v>
      </c>
      <c r="D41" s="27">
        <v>22.173260423540199</v>
      </c>
      <c r="E41" s="12">
        <f t="shared" si="1"/>
        <v>42.381267284426215</v>
      </c>
      <c r="F41" s="12">
        <f t="shared" si="2"/>
        <v>38.669134356084946</v>
      </c>
      <c r="G41" s="12">
        <f t="shared" si="3"/>
        <v>0.57340979550660753</v>
      </c>
      <c r="H41" s="12">
        <f t="shared" si="4"/>
        <v>1.0741210168713611</v>
      </c>
      <c r="I41" s="12">
        <f t="shared" si="5"/>
        <v>45.522609911844832</v>
      </c>
      <c r="U41" s="8">
        <v>14</v>
      </c>
      <c r="V41" s="7">
        <v>43160</v>
      </c>
      <c r="W41" s="27">
        <v>11.3805991254864</v>
      </c>
      <c r="X41" s="12">
        <v>21.598929937335289</v>
      </c>
      <c r="Y41" s="12">
        <f t="shared" si="6"/>
        <v>-10.218330811848888</v>
      </c>
      <c r="Z41" s="12">
        <f t="shared" si="7"/>
        <v>10.218330811848888</v>
      </c>
      <c r="AA41" s="12">
        <f t="shared" si="8"/>
        <v>0.89787283597094125</v>
      </c>
      <c r="AB41" s="12">
        <f t="shared" si="9"/>
        <v>104.41428458038037</v>
      </c>
    </row>
    <row r="42" spans="1:33" x14ac:dyDescent="0.3">
      <c r="A42" s="8">
        <v>39</v>
      </c>
      <c r="B42" s="44" t="str">
        <f t="shared" si="0"/>
        <v>Apr</v>
      </c>
      <c r="C42" s="7">
        <v>43922</v>
      </c>
      <c r="D42" s="27">
        <v>25.982895785120899</v>
      </c>
      <c r="E42" s="12">
        <f t="shared" si="1"/>
        <v>43.309300516511534</v>
      </c>
      <c r="F42" s="12">
        <f t="shared" si="2"/>
        <v>38.669134356084946</v>
      </c>
      <c r="G42" s="12">
        <f t="shared" si="3"/>
        <v>0.6719285605376436</v>
      </c>
      <c r="H42" s="12">
        <f t="shared" si="4"/>
        <v>0.95508486086197519</v>
      </c>
      <c r="I42" s="12">
        <f t="shared" si="5"/>
        <v>41.364057257841893</v>
      </c>
      <c r="U42" s="8">
        <v>15</v>
      </c>
      <c r="V42" s="7">
        <v>43191</v>
      </c>
      <c r="W42" s="27">
        <v>13.7182470884238</v>
      </c>
      <c r="X42" s="12">
        <v>20.091645489645998</v>
      </c>
      <c r="Y42" s="12">
        <f t="shared" si="6"/>
        <v>-6.3733984012221985</v>
      </c>
      <c r="Z42" s="12">
        <f t="shared" si="7"/>
        <v>6.3733984012221985</v>
      </c>
      <c r="AA42" s="12">
        <f t="shared" si="8"/>
        <v>0.46459276904265834</v>
      </c>
      <c r="AB42" s="12">
        <f t="shared" si="9"/>
        <v>40.620207180701676</v>
      </c>
    </row>
    <row r="43" spans="1:33" x14ac:dyDescent="0.3">
      <c r="A43" s="8">
        <v>40</v>
      </c>
      <c r="B43" s="44" t="str">
        <f t="shared" si="0"/>
        <v>May</v>
      </c>
      <c r="C43" s="7">
        <v>43952</v>
      </c>
      <c r="D43" s="27">
        <v>40.369829337421599</v>
      </c>
      <c r="E43" s="12">
        <f t="shared" si="1"/>
        <v>44.237333748596853</v>
      </c>
      <c r="F43" s="12">
        <f t="shared" si="2"/>
        <v>38.669134356084946</v>
      </c>
      <c r="G43" s="12">
        <f t="shared" si="3"/>
        <v>1.0439806840689991</v>
      </c>
      <c r="H43" s="12">
        <f t="shared" si="4"/>
        <v>0.8602702178479823</v>
      </c>
      <c r="I43" s="12">
        <f t="shared" si="5"/>
        <v>38.056060740919314</v>
      </c>
      <c r="U43" s="8">
        <v>16</v>
      </c>
      <c r="V43" s="7">
        <v>43221</v>
      </c>
      <c r="W43" s="27">
        <v>18.742859036978398</v>
      </c>
      <c r="X43" s="12">
        <v>18.895436323250422</v>
      </c>
      <c r="Y43" s="12">
        <f t="shared" si="6"/>
        <v>-0.15257728627202383</v>
      </c>
      <c r="Z43" s="12">
        <f t="shared" si="7"/>
        <v>0.15257728627202383</v>
      </c>
      <c r="AA43" s="12">
        <f t="shared" si="8"/>
        <v>8.1405556095256928E-3</v>
      </c>
      <c r="AB43" s="12">
        <f t="shared" si="9"/>
        <v>2.3279828286135111E-2</v>
      </c>
    </row>
    <row r="44" spans="1:33" x14ac:dyDescent="0.3">
      <c r="A44" s="8">
        <v>41</v>
      </c>
      <c r="B44" s="44" t="str">
        <f t="shared" si="0"/>
        <v>Jun</v>
      </c>
      <c r="C44" s="7">
        <v>43983</v>
      </c>
      <c r="D44" s="27">
        <v>53.366915936828903</v>
      </c>
      <c r="E44" s="12">
        <f t="shared" si="1"/>
        <v>45.165366980682172</v>
      </c>
      <c r="F44" s="12">
        <f t="shared" si="2"/>
        <v>38.669134356084946</v>
      </c>
      <c r="G44" s="12">
        <f t="shared" si="3"/>
        <v>1.3800907836570468</v>
      </c>
      <c r="H44" s="12">
        <f t="shared" si="4"/>
        <v>1.2414323358836381</v>
      </c>
      <c r="I44" s="12">
        <f t="shared" si="5"/>
        <v>56.069747031870008</v>
      </c>
      <c r="U44" s="8">
        <v>17</v>
      </c>
      <c r="V44" s="7">
        <v>43252</v>
      </c>
      <c r="W44" s="27">
        <v>49.695370991300202</v>
      </c>
      <c r="X44" s="12">
        <v>28.41957591782235</v>
      </c>
      <c r="Y44" s="12">
        <f t="shared" si="6"/>
        <v>21.275795073477852</v>
      </c>
      <c r="Z44" s="12">
        <f t="shared" si="7"/>
        <v>21.275795073477852</v>
      </c>
      <c r="AA44" s="12">
        <f t="shared" si="8"/>
        <v>0.42812428298809657</v>
      </c>
      <c r="AB44" s="12">
        <f t="shared" si="9"/>
        <v>452.65945600862443</v>
      </c>
    </row>
    <row r="45" spans="1:33" x14ac:dyDescent="0.3">
      <c r="A45" s="8">
        <v>42</v>
      </c>
      <c r="B45" s="44" t="str">
        <f t="shared" si="0"/>
        <v>Jul</v>
      </c>
      <c r="C45" s="7">
        <v>44013</v>
      </c>
      <c r="D45" s="27">
        <v>29.818907091494498</v>
      </c>
      <c r="E45" s="12">
        <f t="shared" si="1"/>
        <v>46.093400212767492</v>
      </c>
      <c r="F45" s="12">
        <f t="shared" si="2"/>
        <v>38.669134356084946</v>
      </c>
      <c r="G45" s="12">
        <f t="shared" si="3"/>
        <v>0.7711294185410752</v>
      </c>
      <c r="H45" s="12">
        <f t="shared" si="4"/>
        <v>0.98163185522013929</v>
      </c>
      <c r="I45" s="12">
        <f t="shared" si="5"/>
        <v>45.246749964263316</v>
      </c>
      <c r="U45" s="8">
        <v>18</v>
      </c>
      <c r="V45" s="7">
        <v>43282</v>
      </c>
      <c r="W45" s="27">
        <v>34.759490026340401</v>
      </c>
      <c r="X45" s="12">
        <v>23.383062364634842</v>
      </c>
      <c r="Y45" s="12">
        <f t="shared" si="6"/>
        <v>11.376427661705559</v>
      </c>
      <c r="Z45" s="12">
        <f t="shared" si="7"/>
        <v>11.376427661705559</v>
      </c>
      <c r="AA45" s="12">
        <f t="shared" si="8"/>
        <v>0.32728983230434661</v>
      </c>
      <c r="AB45" s="12">
        <f t="shared" si="9"/>
        <v>129.42310634201942</v>
      </c>
    </row>
    <row r="46" spans="1:33" x14ac:dyDescent="0.3">
      <c r="A46" s="8">
        <v>43</v>
      </c>
      <c r="B46" s="44" t="str">
        <f t="shared" si="0"/>
        <v>Aug</v>
      </c>
      <c r="C46" s="7">
        <v>44044</v>
      </c>
      <c r="D46" s="27">
        <v>25.516140748766801</v>
      </c>
      <c r="E46" s="12">
        <f t="shared" si="1"/>
        <v>47.021433444852811</v>
      </c>
      <c r="F46" s="12">
        <f t="shared" si="2"/>
        <v>38.669134356084946</v>
      </c>
      <c r="G46" s="12">
        <f t="shared" si="3"/>
        <v>0.65985807993013945</v>
      </c>
      <c r="H46" s="12">
        <f t="shared" si="4"/>
        <v>0.99050114523619281</v>
      </c>
      <c r="I46" s="12">
        <f t="shared" si="5"/>
        <v>46.574783677774128</v>
      </c>
      <c r="U46" s="8">
        <v>19</v>
      </c>
      <c r="V46" s="7">
        <v>43313</v>
      </c>
      <c r="W46" s="27">
        <v>23.403310625297124</v>
      </c>
      <c r="X46" s="12">
        <v>24.513552177028046</v>
      </c>
      <c r="Y46" s="12">
        <f t="shared" si="6"/>
        <v>-1.1102415517309225</v>
      </c>
      <c r="Z46" s="12">
        <f t="shared" si="7"/>
        <v>1.1102415517309225</v>
      </c>
      <c r="AA46" s="12">
        <f t="shared" si="8"/>
        <v>4.7439508431377203E-2</v>
      </c>
      <c r="AB46" s="12">
        <f t="shared" si="9"/>
        <v>1.2326363031898868</v>
      </c>
    </row>
    <row r="47" spans="1:33" x14ac:dyDescent="0.3">
      <c r="A47" s="8">
        <v>44</v>
      </c>
      <c r="B47" s="44" t="str">
        <f t="shared" si="0"/>
        <v>Sep</v>
      </c>
      <c r="C47" s="7">
        <v>44075</v>
      </c>
      <c r="D47" s="27">
        <v>18.3030490891074</v>
      </c>
      <c r="E47" s="12">
        <f t="shared" si="1"/>
        <v>47.94946667693813</v>
      </c>
      <c r="F47" s="12">
        <f t="shared" si="2"/>
        <v>38.669134356084946</v>
      </c>
      <c r="G47" s="12">
        <f t="shared" si="3"/>
        <v>0.47332451046262553</v>
      </c>
      <c r="H47" s="12">
        <f t="shared" si="4"/>
        <v>1.0669897657294711</v>
      </c>
      <c r="I47" s="12">
        <f t="shared" si="5"/>
        <v>51.161590216479297</v>
      </c>
      <c r="U47" s="8">
        <v>20</v>
      </c>
      <c r="V47" s="7">
        <v>43344</v>
      </c>
      <c r="W47" s="27">
        <v>31.916977201573602</v>
      </c>
      <c r="X47" s="12">
        <v>27.39674315507423</v>
      </c>
      <c r="Y47" s="12">
        <f t="shared" si="6"/>
        <v>4.5202340464993718</v>
      </c>
      <c r="Z47" s="12">
        <f t="shared" si="7"/>
        <v>4.5202340464993718</v>
      </c>
      <c r="AA47" s="12">
        <f t="shared" si="8"/>
        <v>0.14162475405962038</v>
      </c>
      <c r="AB47" s="12">
        <f t="shared" si="9"/>
        <v>20.432515835132083</v>
      </c>
    </row>
    <row r="48" spans="1:33" x14ac:dyDescent="0.3">
      <c r="A48" s="8">
        <v>45</v>
      </c>
      <c r="B48" s="44" t="str">
        <f t="shared" si="0"/>
        <v>Oct</v>
      </c>
      <c r="C48" s="7">
        <v>44105</v>
      </c>
      <c r="D48" s="27">
        <v>25.093099193520398</v>
      </c>
      <c r="E48" s="12">
        <f t="shared" si="1"/>
        <v>48.877499909023449</v>
      </c>
      <c r="F48" s="12">
        <f t="shared" si="2"/>
        <v>38.669134356084946</v>
      </c>
      <c r="G48" s="12">
        <f t="shared" si="3"/>
        <v>0.64891804824101962</v>
      </c>
      <c r="H48" s="12">
        <f t="shared" si="4"/>
        <v>0.90608765415051007</v>
      </c>
      <c r="I48" s="12">
        <f t="shared" si="5"/>
        <v>44.287299233308829</v>
      </c>
      <c r="U48" s="8">
        <v>21</v>
      </c>
      <c r="V48" s="7">
        <v>43374</v>
      </c>
      <c r="W48" s="27">
        <v>5.6988309040371199</v>
      </c>
      <c r="X48" s="12">
        <v>24.106192331695176</v>
      </c>
      <c r="Y48" s="12">
        <f t="shared" si="6"/>
        <v>-18.407361427658056</v>
      </c>
      <c r="Z48" s="12">
        <f t="shared" si="7"/>
        <v>18.407361427658056</v>
      </c>
      <c r="AA48" s="12">
        <f t="shared" si="8"/>
        <v>3.2300241466399822</v>
      </c>
      <c r="AB48" s="12">
        <f t="shared" si="9"/>
        <v>338.83095472843365</v>
      </c>
    </row>
    <row r="49" spans="1:28" x14ac:dyDescent="0.3">
      <c r="A49" s="8">
        <v>46</v>
      </c>
      <c r="B49" s="44" t="str">
        <f t="shared" si="0"/>
        <v>Nov</v>
      </c>
      <c r="C49" s="7">
        <v>44136</v>
      </c>
      <c r="D49" s="27">
        <v>41.4882121611057</v>
      </c>
      <c r="E49" s="12">
        <f t="shared" si="1"/>
        <v>49.805533141108768</v>
      </c>
      <c r="F49" s="12">
        <f t="shared" si="2"/>
        <v>38.669134356084946</v>
      </c>
      <c r="G49" s="12">
        <f t="shared" si="3"/>
        <v>1.0729025320055334</v>
      </c>
      <c r="H49" s="12">
        <f t="shared" si="4"/>
        <v>1.0384590416264259</v>
      </c>
      <c r="I49" s="12">
        <f t="shared" si="5"/>
        <v>51.721006213409005</v>
      </c>
      <c r="U49" s="8">
        <v>22</v>
      </c>
      <c r="V49" s="7">
        <v>43405</v>
      </c>
      <c r="W49" s="27">
        <v>9.1777363002885792</v>
      </c>
      <c r="X49" s="12">
        <v>28.591618194477942</v>
      </c>
      <c r="Y49" s="12">
        <f t="shared" si="6"/>
        <v>-19.413881894189362</v>
      </c>
      <c r="Z49" s="12">
        <f t="shared" si="7"/>
        <v>19.413881894189362</v>
      </c>
      <c r="AA49" s="12">
        <f t="shared" si="8"/>
        <v>2.1153235677057887</v>
      </c>
      <c r="AB49" s="12">
        <f t="shared" si="9"/>
        <v>376.89881020153354</v>
      </c>
    </row>
    <row r="50" spans="1:28" x14ac:dyDescent="0.3">
      <c r="A50" s="8">
        <v>47</v>
      </c>
      <c r="B50" s="44" t="str">
        <f t="shared" si="0"/>
        <v>Dec</v>
      </c>
      <c r="C50" s="7">
        <v>44166</v>
      </c>
      <c r="D50" s="27">
        <v>31.291321860056499</v>
      </c>
      <c r="E50" s="12">
        <f t="shared" si="1"/>
        <v>50.733566373194087</v>
      </c>
      <c r="F50" s="12">
        <f t="shared" si="2"/>
        <v>38.669134356084946</v>
      </c>
      <c r="G50" s="12">
        <f t="shared" si="3"/>
        <v>0.80920668075758251</v>
      </c>
      <c r="H50" s="12">
        <f t="shared" si="4"/>
        <v>1.0534053103359238</v>
      </c>
      <c r="I50" s="12">
        <f t="shared" si="5"/>
        <v>53.4430082298027</v>
      </c>
      <c r="U50" s="8">
        <v>23</v>
      </c>
      <c r="V50" s="7">
        <v>43435</v>
      </c>
      <c r="W50" s="27">
        <v>42.759450551986497</v>
      </c>
      <c r="X50" s="12">
        <v>29.980724993477455</v>
      </c>
      <c r="Y50" s="12">
        <f t="shared" si="6"/>
        <v>12.778725558509041</v>
      </c>
      <c r="Z50" s="12">
        <f t="shared" si="7"/>
        <v>12.778725558509041</v>
      </c>
      <c r="AA50" s="12">
        <f t="shared" si="8"/>
        <v>0.29885149115685666</v>
      </c>
      <c r="AB50" s="12">
        <f t="shared" si="9"/>
        <v>163.2958268996922</v>
      </c>
    </row>
    <row r="51" spans="1:28" x14ac:dyDescent="0.3">
      <c r="A51" s="8">
        <v>48</v>
      </c>
      <c r="B51" s="44" t="str">
        <f t="shared" si="0"/>
        <v>Jan</v>
      </c>
      <c r="C51" s="7">
        <v>44197</v>
      </c>
      <c r="D51" s="27">
        <v>71.334396374263804</v>
      </c>
      <c r="E51" s="12">
        <f t="shared" si="1"/>
        <v>51.661599605279406</v>
      </c>
      <c r="F51" s="12">
        <f t="shared" si="2"/>
        <v>38.669134356084946</v>
      </c>
      <c r="G51" s="12">
        <f t="shared" si="3"/>
        <v>1.8447373483300817</v>
      </c>
      <c r="H51" s="12">
        <f t="shared" si="4"/>
        <v>0.91538695467218767</v>
      </c>
      <c r="I51" s="12">
        <f t="shared" si="5"/>
        <v>47.290354336170608</v>
      </c>
      <c r="U51" s="8">
        <v>24</v>
      </c>
      <c r="V51" s="7">
        <v>43466</v>
      </c>
      <c r="W51" s="27">
        <v>31.1268020520174</v>
      </c>
      <c r="X51" s="12">
        <v>26.902125996494593</v>
      </c>
      <c r="Y51" s="12">
        <f t="shared" si="6"/>
        <v>4.2246760555228065</v>
      </c>
      <c r="Z51" s="12">
        <f t="shared" si="7"/>
        <v>4.2246760555228065</v>
      </c>
      <c r="AA51" s="12">
        <f t="shared" si="8"/>
        <v>0.1357247059451453</v>
      </c>
      <c r="AB51" s="12">
        <f t="shared" si="9"/>
        <v>17.84788777410774</v>
      </c>
    </row>
    <row r="52" spans="1:28" x14ac:dyDescent="0.3">
      <c r="A52" s="8">
        <v>49</v>
      </c>
      <c r="B52" s="44" t="str">
        <f t="shared" si="0"/>
        <v>Feb</v>
      </c>
      <c r="C52" s="7">
        <v>44228</v>
      </c>
      <c r="D52" s="27">
        <v>63.618595352821401</v>
      </c>
      <c r="E52" s="12">
        <f t="shared" si="1"/>
        <v>52.589632837364718</v>
      </c>
      <c r="F52" s="12">
        <f t="shared" si="2"/>
        <v>38.669134356084946</v>
      </c>
      <c r="G52" s="12">
        <f t="shared" si="3"/>
        <v>1.6452035043502449</v>
      </c>
      <c r="H52" s="12">
        <f t="shared" si="4"/>
        <v>0.91335129598327658</v>
      </c>
      <c r="I52" s="12">
        <f t="shared" si="5"/>
        <v>48.032809307291743</v>
      </c>
      <c r="U52" s="8">
        <v>25</v>
      </c>
      <c r="V52" s="7">
        <v>43497</v>
      </c>
      <c r="W52" s="27">
        <v>31.2137946445079</v>
      </c>
      <c r="X52" s="12">
        <v>27.689920781515557</v>
      </c>
      <c r="Y52" s="12">
        <f t="shared" si="6"/>
        <v>3.5238738629923425</v>
      </c>
      <c r="Z52" s="12">
        <f t="shared" si="7"/>
        <v>3.5238738629923425</v>
      </c>
      <c r="AA52" s="12">
        <f t="shared" si="8"/>
        <v>0.11289476025345646</v>
      </c>
      <c r="AB52" s="12">
        <f t="shared" si="9"/>
        <v>12.417687002280575</v>
      </c>
    </row>
    <row r="53" spans="1:28" x14ac:dyDescent="0.3">
      <c r="A53" s="8">
        <v>50</v>
      </c>
      <c r="B53" s="44" t="str">
        <f t="shared" si="0"/>
        <v>Mar</v>
      </c>
      <c r="C53" s="7">
        <v>44256</v>
      </c>
      <c r="D53" s="27">
        <v>62.523717668953097</v>
      </c>
      <c r="E53" s="12">
        <f t="shared" si="1"/>
        <v>53.517666069450037</v>
      </c>
      <c r="F53" s="12">
        <f t="shared" si="2"/>
        <v>38.669134356084946</v>
      </c>
      <c r="G53" s="12">
        <f t="shared" si="3"/>
        <v>1.6168895091677793</v>
      </c>
      <c r="H53" s="12">
        <f t="shared" si="4"/>
        <v>1.0741210168713611</v>
      </c>
      <c r="I53" s="12">
        <f t="shared" si="5"/>
        <v>57.484449899099609</v>
      </c>
      <c r="U53" s="8">
        <v>26</v>
      </c>
      <c r="V53" s="7">
        <v>43525</v>
      </c>
      <c r="W53" s="27">
        <v>47.863047326427498</v>
      </c>
      <c r="X53" s="12">
        <v>33.560769924590062</v>
      </c>
      <c r="Y53" s="12">
        <f t="shared" si="6"/>
        <v>14.302277401837436</v>
      </c>
      <c r="Z53" s="12">
        <f t="shared" si="7"/>
        <v>14.302277401837436</v>
      </c>
      <c r="AA53" s="12">
        <f t="shared" si="8"/>
        <v>0.29881669055243082</v>
      </c>
      <c r="AB53" s="12">
        <f t="shared" si="9"/>
        <v>204.55513887910982</v>
      </c>
    </row>
    <row r="54" spans="1:28" x14ac:dyDescent="0.3">
      <c r="A54" s="8">
        <v>51</v>
      </c>
      <c r="B54" s="44" t="str">
        <f t="shared" si="0"/>
        <v>Apr</v>
      </c>
      <c r="C54" s="7">
        <v>44287</v>
      </c>
      <c r="D54" s="27">
        <v>44.522390422679699</v>
      </c>
      <c r="E54" s="12">
        <f t="shared" si="1"/>
        <v>54.445699301535356</v>
      </c>
      <c r="F54" s="12">
        <f t="shared" si="2"/>
        <v>38.669134356084946</v>
      </c>
      <c r="G54" s="12">
        <f t="shared" si="3"/>
        <v>1.1513676518510865</v>
      </c>
      <c r="H54" s="12">
        <f t="shared" si="4"/>
        <v>0.95508486086197519</v>
      </c>
      <c r="I54" s="12">
        <f t="shared" si="5"/>
        <v>52.000263141939833</v>
      </c>
      <c r="U54" s="8">
        <v>27</v>
      </c>
      <c r="V54" s="7">
        <v>43556</v>
      </c>
      <c r="W54" s="27">
        <v>35.309613476889098</v>
      </c>
      <c r="X54" s="12">
        <v>30.727851373743942</v>
      </c>
      <c r="Y54" s="12">
        <f t="shared" si="6"/>
        <v>4.5817621031451559</v>
      </c>
      <c r="Z54" s="12">
        <f t="shared" si="7"/>
        <v>4.5817621031451559</v>
      </c>
      <c r="AA54" s="12">
        <f t="shared" si="8"/>
        <v>0.12975962215344039</v>
      </c>
      <c r="AB54" s="12">
        <f t="shared" si="9"/>
        <v>20.99254396981712</v>
      </c>
    </row>
    <row r="55" spans="1:28" x14ac:dyDescent="0.3">
      <c r="A55" s="8">
        <v>52</v>
      </c>
      <c r="B55" s="44" t="str">
        <f t="shared" si="0"/>
        <v>May</v>
      </c>
      <c r="C55" s="7">
        <v>44317</v>
      </c>
      <c r="D55" s="27">
        <v>39.635941554249399</v>
      </c>
      <c r="E55" s="12">
        <f t="shared" si="1"/>
        <v>55.373732533620675</v>
      </c>
      <c r="F55" s="12">
        <f t="shared" si="2"/>
        <v>38.669134356084946</v>
      </c>
      <c r="G55" s="12">
        <f t="shared" si="3"/>
        <v>1.0250020388163232</v>
      </c>
      <c r="H55" s="12">
        <f t="shared" si="4"/>
        <v>0.8602702178479823</v>
      </c>
      <c r="I55" s="12">
        <f t="shared" si="5"/>
        <v>47.636372949753763</v>
      </c>
      <c r="U55" s="8">
        <v>28</v>
      </c>
      <c r="V55" s="7">
        <v>43586</v>
      </c>
      <c r="W55" s="27">
        <v>22.0343096981873</v>
      </c>
      <c r="X55" s="12">
        <v>28.475748532084872</v>
      </c>
      <c r="Y55" s="12">
        <f t="shared" si="6"/>
        <v>-6.4414388338975712</v>
      </c>
      <c r="Z55" s="12">
        <f t="shared" si="7"/>
        <v>6.4414388338975712</v>
      </c>
      <c r="AA55" s="12">
        <f t="shared" si="8"/>
        <v>0.29233676580426254</v>
      </c>
      <c r="AB55" s="12">
        <f t="shared" si="9"/>
        <v>41.492134250843705</v>
      </c>
    </row>
    <row r="56" spans="1:28" x14ac:dyDescent="0.3">
      <c r="A56" s="8">
        <v>53</v>
      </c>
      <c r="B56" s="44" t="str">
        <f t="shared" si="0"/>
        <v>Jun</v>
      </c>
      <c r="C56" s="7">
        <v>44348</v>
      </c>
      <c r="D56" s="27">
        <v>47.085377196513598</v>
      </c>
      <c r="E56" s="12">
        <f t="shared" si="1"/>
        <v>56.301765765705994</v>
      </c>
      <c r="F56" s="12">
        <f t="shared" si="2"/>
        <v>38.669134356084946</v>
      </c>
      <c r="G56" s="12">
        <f t="shared" si="3"/>
        <v>1.2176475625993495</v>
      </c>
      <c r="H56" s="12">
        <f t="shared" si="4"/>
        <v>1.2414323358836381</v>
      </c>
      <c r="I56" s="12">
        <f t="shared" si="5"/>
        <v>69.894832588893834</v>
      </c>
      <c r="U56" s="8">
        <v>29</v>
      </c>
      <c r="V56" s="7">
        <v>43617</v>
      </c>
      <c r="W56" s="27">
        <v>35.581634444361399</v>
      </c>
      <c r="X56" s="12">
        <v>42.244661474846176</v>
      </c>
      <c r="Y56" s="12">
        <f t="shared" si="6"/>
        <v>-6.663027030484777</v>
      </c>
      <c r="Z56" s="12">
        <f t="shared" si="7"/>
        <v>6.663027030484777</v>
      </c>
      <c r="AA56" s="12">
        <f t="shared" si="8"/>
        <v>0.18726028566517025</v>
      </c>
      <c r="AB56" s="12">
        <f t="shared" si="9"/>
        <v>44.395929208970784</v>
      </c>
    </row>
    <row r="57" spans="1:28" x14ac:dyDescent="0.3">
      <c r="A57" s="8">
        <v>54</v>
      </c>
      <c r="B57" s="44" t="str">
        <f t="shared" si="0"/>
        <v>Jul</v>
      </c>
      <c r="C57" s="7">
        <v>44378</v>
      </c>
      <c r="D57" s="27">
        <v>61.929268668124699</v>
      </c>
      <c r="E57" s="12">
        <f t="shared" si="1"/>
        <v>57.229798997791313</v>
      </c>
      <c r="F57" s="12">
        <f t="shared" si="2"/>
        <v>38.669134356084946</v>
      </c>
      <c r="G57" s="12">
        <f t="shared" si="3"/>
        <v>1.6015168091907275</v>
      </c>
      <c r="H57" s="12">
        <f t="shared" si="4"/>
        <v>0.98163185522013929</v>
      </c>
      <c r="I57" s="12">
        <f t="shared" si="5"/>
        <v>56.178593764077554</v>
      </c>
      <c r="U57" s="8">
        <v>30</v>
      </c>
      <c r="V57" s="7">
        <v>43647</v>
      </c>
      <c r="W57" s="27">
        <v>23.646843338947999</v>
      </c>
      <c r="X57" s="12">
        <v>34.314906164449077</v>
      </c>
      <c r="Y57" s="12">
        <f t="shared" si="6"/>
        <v>-10.668062825501078</v>
      </c>
      <c r="Z57" s="12">
        <f t="shared" si="7"/>
        <v>10.668062825501078</v>
      </c>
      <c r="AA57" s="12">
        <f t="shared" si="8"/>
        <v>0.45114109619570386</v>
      </c>
      <c r="AB57" s="12">
        <f t="shared" si="9"/>
        <v>113.80756444883805</v>
      </c>
    </row>
    <row r="58" spans="1:28" x14ac:dyDescent="0.3">
      <c r="A58" s="8">
        <v>55</v>
      </c>
      <c r="B58" s="44" t="str">
        <f t="shared" si="0"/>
        <v>Aug</v>
      </c>
      <c r="C58" s="7">
        <v>44409</v>
      </c>
      <c r="D58" s="27">
        <v>68.152985300072899</v>
      </c>
      <c r="E58" s="12">
        <f t="shared" si="1"/>
        <v>58.157832229876632</v>
      </c>
      <c r="F58" s="12">
        <f t="shared" si="2"/>
        <v>38.669134356084946</v>
      </c>
      <c r="G58" s="12">
        <f t="shared" si="3"/>
        <v>1.7624647263237325</v>
      </c>
      <c r="H58" s="12">
        <f t="shared" si="4"/>
        <v>0.99050114523619281</v>
      </c>
      <c r="I58" s="12">
        <f t="shared" si="5"/>
        <v>57.605399428147173</v>
      </c>
      <c r="U58" s="8">
        <v>31</v>
      </c>
      <c r="V58" s="7">
        <v>43678</v>
      </c>
      <c r="W58" s="27">
        <v>43.130175275720717</v>
      </c>
      <c r="X58" s="12">
        <v>35.544167927401084</v>
      </c>
      <c r="Y58" s="12">
        <f t="shared" si="6"/>
        <v>7.5860073483196331</v>
      </c>
      <c r="Z58" s="12">
        <f t="shared" si="7"/>
        <v>7.5860073483196331</v>
      </c>
      <c r="AA58" s="12">
        <f t="shared" si="8"/>
        <v>0.17588630929098095</v>
      </c>
      <c r="AB58" s="12">
        <f t="shared" si="9"/>
        <v>57.547507488759472</v>
      </c>
    </row>
    <row r="59" spans="1:28" x14ac:dyDescent="0.3">
      <c r="A59" s="8">
        <v>56</v>
      </c>
      <c r="B59" s="44" t="str">
        <f t="shared" si="0"/>
        <v>Sep</v>
      </c>
      <c r="C59" s="7">
        <v>44440</v>
      </c>
      <c r="D59" s="27">
        <v>78.789304961318393</v>
      </c>
      <c r="E59" s="12">
        <f t="shared" si="1"/>
        <v>59.085865461961951</v>
      </c>
      <c r="F59" s="12">
        <f t="shared" si="2"/>
        <v>38.669134356084946</v>
      </c>
      <c r="G59" s="12">
        <f t="shared" si="3"/>
        <v>2.0375244047561711</v>
      </c>
      <c r="H59" s="12">
        <f t="shared" si="4"/>
        <v>1.0669897657294711</v>
      </c>
      <c r="I59" s="12">
        <f t="shared" si="5"/>
        <v>63.044013747181829</v>
      </c>
      <c r="U59" s="8">
        <v>32</v>
      </c>
      <c r="V59" s="7">
        <v>43709</v>
      </c>
      <c r="W59" s="27">
        <v>52.917843014701802</v>
      </c>
      <c r="X59" s="12">
        <v>39.279166685776765</v>
      </c>
      <c r="Y59" s="12">
        <f t="shared" si="6"/>
        <v>13.638676328925037</v>
      </c>
      <c r="Z59" s="12">
        <f t="shared" si="7"/>
        <v>13.638676328925037</v>
      </c>
      <c r="AA59" s="12">
        <f t="shared" si="8"/>
        <v>0.25773303581432633</v>
      </c>
      <c r="AB59" s="12">
        <f t="shared" si="9"/>
        <v>186.01349200518013</v>
      </c>
    </row>
    <row r="60" spans="1:28" x14ac:dyDescent="0.3">
      <c r="A60" s="8">
        <v>57</v>
      </c>
      <c r="B60" s="44" t="str">
        <f t="shared" si="0"/>
        <v>Oct</v>
      </c>
      <c r="C60" s="7">
        <v>44470</v>
      </c>
      <c r="D60" s="27">
        <v>71.669496786637296</v>
      </c>
      <c r="E60" s="12">
        <f t="shared" si="1"/>
        <v>60.013898694047271</v>
      </c>
      <c r="F60" s="12">
        <f t="shared" si="2"/>
        <v>38.669134356084946</v>
      </c>
      <c r="G60" s="12">
        <f t="shared" si="3"/>
        <v>1.8534031852554114</v>
      </c>
      <c r="H60" s="12">
        <f t="shared" si="4"/>
        <v>0.90608765415051007</v>
      </c>
      <c r="I60" s="12">
        <f t="shared" si="5"/>
        <v>54.377852684115652</v>
      </c>
      <c r="U60" s="8">
        <v>33</v>
      </c>
      <c r="V60" s="7">
        <v>43739</v>
      </c>
      <c r="W60" s="27">
        <v>50.971803155743601</v>
      </c>
      <c r="X60" s="12">
        <v>34.196745782501999</v>
      </c>
      <c r="Y60" s="12">
        <f t="shared" si="6"/>
        <v>16.775057373241602</v>
      </c>
      <c r="Z60" s="12">
        <f t="shared" si="7"/>
        <v>16.775057373241602</v>
      </c>
      <c r="AA60" s="12">
        <f t="shared" si="8"/>
        <v>0.32910464874051365</v>
      </c>
      <c r="AB60" s="12">
        <f t="shared" si="9"/>
        <v>281.40254987554744</v>
      </c>
    </row>
    <row r="61" spans="1:28" x14ac:dyDescent="0.3">
      <c r="A61" s="8">
        <v>58</v>
      </c>
      <c r="B61" s="44" t="str">
        <f t="shared" si="0"/>
        <v>Nov</v>
      </c>
      <c r="C61" s="7">
        <v>44501</v>
      </c>
      <c r="D61" s="27">
        <v>71.5460172213389</v>
      </c>
      <c r="E61" s="12">
        <f t="shared" si="1"/>
        <v>60.94193192613259</v>
      </c>
      <c r="F61" s="12">
        <f t="shared" si="2"/>
        <v>38.669134356084946</v>
      </c>
      <c r="G61" s="12">
        <f t="shared" si="3"/>
        <v>1.8502099520125532</v>
      </c>
      <c r="H61" s="12">
        <f t="shared" si="4"/>
        <v>1.0384590416264259</v>
      </c>
      <c r="I61" s="12">
        <f t="shared" si="5"/>
        <v>63.285700222874539</v>
      </c>
      <c r="U61" s="8">
        <v>34</v>
      </c>
      <c r="V61" s="7">
        <v>43770</v>
      </c>
      <c r="W61" s="27">
        <v>50.7180670252231</v>
      </c>
      <c r="X61" s="12">
        <v>40.156312203943472</v>
      </c>
      <c r="Y61" s="12">
        <f t="shared" si="6"/>
        <v>10.561754821279628</v>
      </c>
      <c r="Z61" s="12">
        <f t="shared" si="7"/>
        <v>10.561754821279628</v>
      </c>
      <c r="AA61" s="12">
        <f t="shared" si="8"/>
        <v>0.20824442729702333</v>
      </c>
      <c r="AB61" s="12">
        <f t="shared" si="9"/>
        <v>111.55066490482346</v>
      </c>
    </row>
    <row r="62" spans="1:28" x14ac:dyDescent="0.3">
      <c r="A62" s="8">
        <v>59</v>
      </c>
      <c r="B62" s="44" t="str">
        <f t="shared" si="0"/>
        <v>Dec</v>
      </c>
      <c r="C62" s="7">
        <v>44531</v>
      </c>
      <c r="D62" s="27">
        <v>55.355203681535599</v>
      </c>
      <c r="E62" s="12">
        <f t="shared" si="1"/>
        <v>61.869965158217902</v>
      </c>
      <c r="F62" s="12">
        <f t="shared" si="2"/>
        <v>38.669134356084946</v>
      </c>
      <c r="G62" s="12">
        <f t="shared" si="3"/>
        <v>1.4315087369631005</v>
      </c>
      <c r="H62" s="12">
        <f t="shared" si="4"/>
        <v>1.0534053103359238</v>
      </c>
      <c r="I62" s="12">
        <f t="shared" si="5"/>
        <v>65.174149847965325</v>
      </c>
      <c r="U62" s="8">
        <v>35</v>
      </c>
      <c r="V62" s="7">
        <v>43800</v>
      </c>
      <c r="W62" s="27">
        <v>38.560022561737803</v>
      </c>
      <c r="X62" s="12">
        <v>41.711866611640083</v>
      </c>
      <c r="Y62" s="12">
        <f t="shared" si="6"/>
        <v>-3.1518440499022802</v>
      </c>
      <c r="Z62" s="12">
        <f t="shared" si="7"/>
        <v>3.1518440499022802</v>
      </c>
      <c r="AA62" s="12">
        <f t="shared" si="8"/>
        <v>8.1738646414324989E-2</v>
      </c>
      <c r="AB62" s="12">
        <f t="shared" si="9"/>
        <v>9.9341209149044065</v>
      </c>
    </row>
    <row r="63" spans="1:28" x14ac:dyDescent="0.3">
      <c r="A63" s="8">
        <v>60</v>
      </c>
      <c r="B63" s="44" t="str">
        <f t="shared" si="0"/>
        <v>Jan</v>
      </c>
      <c r="C63" s="7">
        <v>44562</v>
      </c>
      <c r="D63" s="27">
        <v>49.9496854746127</v>
      </c>
      <c r="E63" s="12">
        <f t="shared" si="1"/>
        <v>62.797998390303221</v>
      </c>
      <c r="F63" s="12">
        <f t="shared" si="2"/>
        <v>38.669134356084946</v>
      </c>
      <c r="G63" s="12">
        <f t="shared" si="3"/>
        <v>1.2917197735705883</v>
      </c>
      <c r="H63" s="12">
        <f t="shared" si="4"/>
        <v>0.91538695467218767</v>
      </c>
      <c r="I63" s="12">
        <f t="shared" si="5"/>
        <v>57.484468506008611</v>
      </c>
      <c r="U63" s="8">
        <v>36</v>
      </c>
      <c r="V63" s="7">
        <v>43831</v>
      </c>
      <c r="W63" s="27">
        <v>15.3567677326413</v>
      </c>
      <c r="X63" s="12">
        <v>37.096240166332599</v>
      </c>
      <c r="Y63" s="12">
        <f t="shared" si="6"/>
        <v>-21.739472433691297</v>
      </c>
      <c r="Z63" s="12">
        <f t="shared" si="7"/>
        <v>21.739472433691297</v>
      </c>
      <c r="AA63" s="12">
        <f t="shared" si="8"/>
        <v>1.4156281329620786</v>
      </c>
      <c r="AB63" s="12">
        <f t="shared" si="9"/>
        <v>472.6046616952238</v>
      </c>
    </row>
    <row r="64" spans="1:28" x14ac:dyDescent="0.3">
      <c r="A64" s="8">
        <v>61</v>
      </c>
      <c r="B64" s="44" t="str">
        <f t="shared" si="0"/>
        <v>Feb</v>
      </c>
      <c r="C64" s="7">
        <v>44593</v>
      </c>
      <c r="D64" s="27">
        <v>62.333064135057398</v>
      </c>
      <c r="E64" s="12">
        <f t="shared" si="1"/>
        <v>63.72603162238854</v>
      </c>
      <c r="F64" s="12">
        <f t="shared" si="2"/>
        <v>38.669134356084946</v>
      </c>
      <c r="G64" s="12">
        <f t="shared" si="3"/>
        <v>1.6119591289803132</v>
      </c>
      <c r="H64" s="12">
        <f t="shared" si="4"/>
        <v>0.91335129598327658</v>
      </c>
      <c r="I64" s="12">
        <f t="shared" si="5"/>
        <v>58.204253570179837</v>
      </c>
      <c r="U64" s="8">
        <v>37</v>
      </c>
      <c r="V64" s="7">
        <v>43862</v>
      </c>
      <c r="W64" s="27">
        <v>37.434664660897525</v>
      </c>
      <c r="X64" s="12">
        <v>37.861365044403655</v>
      </c>
      <c r="Y64" s="12">
        <f t="shared" si="6"/>
        <v>-0.42670038350613027</v>
      </c>
      <c r="Z64" s="12">
        <f t="shared" si="7"/>
        <v>0.42670038350613027</v>
      </c>
      <c r="AA64" s="12">
        <f t="shared" si="8"/>
        <v>1.1398536286391293E-2</v>
      </c>
      <c r="AB64" s="12">
        <f t="shared" si="9"/>
        <v>0.18207321728427864</v>
      </c>
    </row>
    <row r="65" spans="1:28" x14ac:dyDescent="0.3">
      <c r="A65" s="8">
        <v>62</v>
      </c>
      <c r="B65" s="44" t="str">
        <f t="shared" si="0"/>
        <v>Mar</v>
      </c>
      <c r="C65" s="7">
        <v>44621</v>
      </c>
      <c r="D65" s="27">
        <v>70.393936947440494</v>
      </c>
      <c r="E65" s="12">
        <f t="shared" si="1"/>
        <v>64.654064854473859</v>
      </c>
      <c r="F65" s="12">
        <f t="shared" si="2"/>
        <v>38.669134356084946</v>
      </c>
      <c r="G65" s="12">
        <f t="shared" si="3"/>
        <v>1.8204166739088989</v>
      </c>
      <c r="H65" s="12">
        <f t="shared" si="4"/>
        <v>1.0741210168713611</v>
      </c>
      <c r="I65" s="12">
        <f t="shared" si="5"/>
        <v>69.446289886354393</v>
      </c>
      <c r="U65" s="8">
        <v>38</v>
      </c>
      <c r="V65" s="7">
        <v>43891</v>
      </c>
      <c r="W65" s="27">
        <v>22.173260423540199</v>
      </c>
      <c r="X65" s="12">
        <v>45.522609911844832</v>
      </c>
      <c r="Y65" s="12">
        <f t="shared" si="6"/>
        <v>-23.349349488304632</v>
      </c>
      <c r="Z65" s="12">
        <f t="shared" si="7"/>
        <v>23.349349488304632</v>
      </c>
      <c r="AA65" s="12">
        <f t="shared" si="8"/>
        <v>1.0530408718564384</v>
      </c>
      <c r="AB65" s="12">
        <f t="shared" si="9"/>
        <v>545.19212152699185</v>
      </c>
    </row>
    <row r="66" spans="1:28" x14ac:dyDescent="0.3">
      <c r="A66" s="8">
        <v>63</v>
      </c>
      <c r="B66" s="44" t="str">
        <f t="shared" si="0"/>
        <v>Apr</v>
      </c>
      <c r="C66" s="7">
        <v>44652</v>
      </c>
      <c r="D66" s="27">
        <v>90.713243903073902</v>
      </c>
      <c r="E66" s="12">
        <f t="shared" si="1"/>
        <v>65.582098086559171</v>
      </c>
      <c r="F66" s="12">
        <f t="shared" si="2"/>
        <v>38.669134356084946</v>
      </c>
      <c r="G66" s="12">
        <f t="shared" si="3"/>
        <v>2.3458824567351435</v>
      </c>
      <c r="H66" s="12">
        <f t="shared" si="4"/>
        <v>0.95508486086197519</v>
      </c>
      <c r="I66" s="12">
        <f t="shared" si="5"/>
        <v>62.636469026037773</v>
      </c>
      <c r="U66" s="8">
        <v>39</v>
      </c>
      <c r="V66" s="7">
        <v>43922</v>
      </c>
      <c r="W66" s="27">
        <v>25.982895785120899</v>
      </c>
      <c r="X66" s="12">
        <v>41.364057257841893</v>
      </c>
      <c r="Y66" s="12">
        <f t="shared" si="6"/>
        <v>-15.381161472720994</v>
      </c>
      <c r="Z66" s="12">
        <f t="shared" si="7"/>
        <v>15.381161472720994</v>
      </c>
      <c r="AA66" s="12">
        <f t="shared" si="8"/>
        <v>0.59197256533388454</v>
      </c>
      <c r="AB66" s="12">
        <f t="shared" si="9"/>
        <v>236.58012824991664</v>
      </c>
    </row>
    <row r="67" spans="1:28" x14ac:dyDescent="0.3">
      <c r="A67" s="8">
        <v>64</v>
      </c>
      <c r="B67" s="44" t="str">
        <f t="shared" si="0"/>
        <v>May</v>
      </c>
      <c r="C67" s="7">
        <v>44682</v>
      </c>
      <c r="D67" s="27">
        <v>76.934652301156902</v>
      </c>
      <c r="E67" s="12">
        <f t="shared" si="1"/>
        <v>66.510131318644497</v>
      </c>
      <c r="F67" s="12">
        <f t="shared" si="2"/>
        <v>38.669134356084946</v>
      </c>
      <c r="G67" s="12">
        <f t="shared" si="3"/>
        <v>1.9895623106714444</v>
      </c>
      <c r="H67" s="12">
        <f t="shared" si="4"/>
        <v>0.8602702178479823</v>
      </c>
      <c r="I67" s="12">
        <f t="shared" si="5"/>
        <v>57.216685158588213</v>
      </c>
      <c r="U67" s="8">
        <v>40</v>
      </c>
      <c r="V67" s="7">
        <v>43952</v>
      </c>
      <c r="W67" s="27">
        <v>40.369829337421599</v>
      </c>
      <c r="X67" s="12">
        <v>38.056060740919314</v>
      </c>
      <c r="Y67" s="12">
        <f t="shared" si="6"/>
        <v>2.3137685965022854</v>
      </c>
      <c r="Z67" s="12">
        <f t="shared" si="7"/>
        <v>2.3137685965022854</v>
      </c>
      <c r="AA67" s="12">
        <f t="shared" si="8"/>
        <v>5.7314302152808277E-2</v>
      </c>
      <c r="AB67" s="12">
        <f t="shared" si="9"/>
        <v>5.3535251181601557</v>
      </c>
    </row>
    <row r="68" spans="1:28" x14ac:dyDescent="0.3">
      <c r="A68" s="8">
        <v>65</v>
      </c>
      <c r="B68" s="44" t="str">
        <f t="shared" si="0"/>
        <v>Jun</v>
      </c>
      <c r="C68" s="7">
        <v>44713</v>
      </c>
      <c r="D68" s="27">
        <v>85.139480701704798</v>
      </c>
      <c r="E68" s="12">
        <f t="shared" si="1"/>
        <v>67.438164550729823</v>
      </c>
      <c r="F68" s="12">
        <f t="shared" si="2"/>
        <v>38.669134356084946</v>
      </c>
      <c r="G68" s="12">
        <f t="shared" si="3"/>
        <v>2.2017426073647628</v>
      </c>
      <c r="H68" s="12">
        <f t="shared" si="4"/>
        <v>1.2414323358836381</v>
      </c>
      <c r="I68" s="12">
        <f t="shared" si="5"/>
        <v>83.719918145917688</v>
      </c>
      <c r="U68" s="8">
        <v>41</v>
      </c>
      <c r="V68" s="7">
        <v>43983</v>
      </c>
      <c r="W68" s="27">
        <v>53.366915936828903</v>
      </c>
      <c r="X68" s="12">
        <v>56.069747031870008</v>
      </c>
      <c r="Y68" s="12">
        <f t="shared" si="6"/>
        <v>-2.7028310950411054</v>
      </c>
      <c r="Z68" s="12">
        <f t="shared" si="7"/>
        <v>2.7028310950411054</v>
      </c>
      <c r="AA68" s="12">
        <f t="shared" si="8"/>
        <v>5.0646192450777575E-2</v>
      </c>
      <c r="AB68" s="12">
        <f t="shared" si="9"/>
        <v>7.305295928321101</v>
      </c>
    </row>
    <row r="69" spans="1:28" x14ac:dyDescent="0.3">
      <c r="A69" s="8">
        <v>66</v>
      </c>
      <c r="B69" s="44" t="str">
        <f t="shared" ref="B69:B82" si="10">TEXT(C69,"mmm")</f>
        <v>Jul</v>
      </c>
      <c r="C69" s="7">
        <v>44743</v>
      </c>
      <c r="D69" s="27">
        <v>73.220155290990604</v>
      </c>
      <c r="E69" s="12">
        <f t="shared" ref="E69:E82" si="11">($L$2*A69)+$L$1</f>
        <v>68.366197782815135</v>
      </c>
      <c r="F69" s="12">
        <f t="shared" ref="F69:F82" si="12">AVERAGE($D$4:$D$70)</f>
        <v>38.669134356084946</v>
      </c>
      <c r="G69" s="12">
        <f t="shared" ref="G69:G70" si="13">D69/F69</f>
        <v>1.8935038632295822</v>
      </c>
      <c r="H69" s="12">
        <f t="shared" ref="H69:H82" si="14">AVERAGEIF($B$4:$B$70,B69,$G$4:$G$70)</f>
        <v>0.98163185522013929</v>
      </c>
      <c r="I69" s="12">
        <f t="shared" ref="I69:I82" si="15">E69*H69</f>
        <v>67.110437563891793</v>
      </c>
      <c r="U69" s="8">
        <v>42</v>
      </c>
      <c r="V69" s="7">
        <v>44013</v>
      </c>
      <c r="W69" s="27">
        <v>29.818907091494498</v>
      </c>
      <c r="X69" s="12">
        <v>45.246749964263316</v>
      </c>
      <c r="Y69" s="12">
        <f t="shared" si="6"/>
        <v>-15.427842872768817</v>
      </c>
      <c r="Z69" s="12">
        <f t="shared" si="7"/>
        <v>15.427842872768817</v>
      </c>
      <c r="AA69" s="12">
        <f t="shared" si="8"/>
        <v>0.5173845850698342</v>
      </c>
      <c r="AB69" s="12">
        <f t="shared" si="9"/>
        <v>238.0183357068436</v>
      </c>
    </row>
    <row r="70" spans="1:28" x14ac:dyDescent="0.3">
      <c r="A70" s="8">
        <v>67</v>
      </c>
      <c r="B70" s="44" t="str">
        <f t="shared" si="10"/>
        <v>Aug</v>
      </c>
      <c r="C70" s="7">
        <v>44774</v>
      </c>
      <c r="D70" s="27">
        <v>67.568876915669804</v>
      </c>
      <c r="E70" s="12">
        <f t="shared" si="11"/>
        <v>69.294231014900447</v>
      </c>
      <c r="F70" s="12">
        <f t="shared" si="12"/>
        <v>38.669134356084946</v>
      </c>
      <c r="G70" s="12">
        <f t="shared" si="13"/>
        <v>1.7473594390156608</v>
      </c>
      <c r="H70" s="12">
        <f t="shared" si="14"/>
        <v>0.99050114523619281</v>
      </c>
      <c r="I70" s="12">
        <f t="shared" si="15"/>
        <v>68.636015178520211</v>
      </c>
      <c r="U70" s="8">
        <v>43</v>
      </c>
      <c r="V70" s="7">
        <v>44044</v>
      </c>
      <c r="W70" s="27">
        <v>25.516140748766801</v>
      </c>
      <c r="X70" s="12">
        <v>46.574783677774128</v>
      </c>
      <c r="Y70" s="12">
        <f t="shared" si="6"/>
        <v>-21.058642929007327</v>
      </c>
      <c r="Z70" s="12">
        <f t="shared" si="7"/>
        <v>21.058642929007327</v>
      </c>
      <c r="AA70" s="12">
        <f t="shared" si="8"/>
        <v>0.82530673961833723</v>
      </c>
      <c r="AB70" s="12">
        <f t="shared" si="9"/>
        <v>443.46644201143027</v>
      </c>
    </row>
    <row r="71" spans="1:28" x14ac:dyDescent="0.3">
      <c r="A71" s="43">
        <v>68</v>
      </c>
      <c r="B71" s="45" t="str">
        <f t="shared" si="10"/>
        <v>Sep</v>
      </c>
      <c r="C71" s="10">
        <v>44805</v>
      </c>
      <c r="D71" s="48"/>
      <c r="E71" s="42">
        <f t="shared" si="11"/>
        <v>70.222264246985773</v>
      </c>
      <c r="F71" s="42">
        <f t="shared" si="12"/>
        <v>38.669134356084946</v>
      </c>
      <c r="G71" s="42"/>
      <c r="H71" s="42">
        <f t="shared" si="14"/>
        <v>1.0669897657294711</v>
      </c>
      <c r="I71" s="49">
        <f t="shared" si="15"/>
        <v>74.926437277884361</v>
      </c>
      <c r="U71" s="8">
        <v>44</v>
      </c>
      <c r="V71" s="7">
        <v>44075</v>
      </c>
      <c r="W71" s="27">
        <v>18.3030490891074</v>
      </c>
      <c r="X71" s="12">
        <v>51.161590216479297</v>
      </c>
      <c r="Y71" s="12">
        <f t="shared" si="6"/>
        <v>-32.858541127371893</v>
      </c>
      <c r="Z71" s="12">
        <f t="shared" si="7"/>
        <v>32.858541127371893</v>
      </c>
      <c r="AA71" s="12">
        <f t="shared" si="8"/>
        <v>1.7952495765815777</v>
      </c>
      <c r="AB71" s="12">
        <f t="shared" si="9"/>
        <v>1079.6837250191902</v>
      </c>
    </row>
    <row r="72" spans="1:28" x14ac:dyDescent="0.3">
      <c r="A72" s="43">
        <v>69</v>
      </c>
      <c r="B72" s="45" t="str">
        <f t="shared" si="10"/>
        <v>Oct</v>
      </c>
      <c r="C72" s="10">
        <v>44835</v>
      </c>
      <c r="D72" s="48"/>
      <c r="E72" s="42">
        <f t="shared" si="11"/>
        <v>71.150297479071085</v>
      </c>
      <c r="F72" s="42">
        <f t="shared" si="12"/>
        <v>38.669134356084946</v>
      </c>
      <c r="G72" s="42"/>
      <c r="H72" s="42">
        <f t="shared" si="14"/>
        <v>0.90608765415051007</v>
      </c>
      <c r="I72" s="49">
        <f t="shared" si="15"/>
        <v>64.468406134922475</v>
      </c>
      <c r="U72" s="8">
        <v>45</v>
      </c>
      <c r="V72" s="7">
        <v>44105</v>
      </c>
      <c r="W72" s="27">
        <v>25.093099193520398</v>
      </c>
      <c r="X72" s="12">
        <v>44.287299233308829</v>
      </c>
      <c r="Y72" s="12">
        <f t="shared" si="6"/>
        <v>-19.194200039788431</v>
      </c>
      <c r="Z72" s="12">
        <f t="shared" si="7"/>
        <v>19.194200039788431</v>
      </c>
      <c r="AA72" s="12">
        <f t="shared" si="8"/>
        <v>0.7649194661751787</v>
      </c>
      <c r="AB72" s="12">
        <f t="shared" si="9"/>
        <v>368.41731516741419</v>
      </c>
    </row>
    <row r="73" spans="1:28" x14ac:dyDescent="0.3">
      <c r="A73" s="43">
        <v>70</v>
      </c>
      <c r="B73" s="45" t="str">
        <f t="shared" si="10"/>
        <v>Nov</v>
      </c>
      <c r="C73" s="10">
        <v>44866</v>
      </c>
      <c r="D73" s="48"/>
      <c r="E73" s="42">
        <f t="shared" si="11"/>
        <v>72.078330711156411</v>
      </c>
      <c r="F73" s="42">
        <f t="shared" si="12"/>
        <v>38.669134356084946</v>
      </c>
      <c r="G73" s="42"/>
      <c r="H73" s="42">
        <f t="shared" si="14"/>
        <v>1.0384590416264259</v>
      </c>
      <c r="I73" s="49">
        <f t="shared" si="15"/>
        <v>74.850394232340065</v>
      </c>
      <c r="U73" s="8">
        <v>46</v>
      </c>
      <c r="V73" s="7">
        <v>44136</v>
      </c>
      <c r="W73" s="27">
        <v>41.4882121611057</v>
      </c>
      <c r="X73" s="12">
        <v>51.721006213409005</v>
      </c>
      <c r="Y73" s="12">
        <f t="shared" si="6"/>
        <v>-10.232794052303305</v>
      </c>
      <c r="Z73" s="12">
        <f t="shared" si="7"/>
        <v>10.232794052303305</v>
      </c>
      <c r="AA73" s="12">
        <f t="shared" si="8"/>
        <v>0.24664340831481593</v>
      </c>
      <c r="AB73" s="12">
        <f t="shared" si="9"/>
        <v>104.71007411685389</v>
      </c>
    </row>
    <row r="74" spans="1:28" x14ac:dyDescent="0.3">
      <c r="A74" s="43">
        <v>71</v>
      </c>
      <c r="B74" s="45" t="str">
        <f t="shared" si="10"/>
        <v>Dec</v>
      </c>
      <c r="C74" s="10">
        <v>44896</v>
      </c>
      <c r="D74" s="48"/>
      <c r="E74" s="42">
        <f t="shared" si="11"/>
        <v>73.006363943241723</v>
      </c>
      <c r="F74" s="42">
        <f t="shared" si="12"/>
        <v>38.669134356084946</v>
      </c>
      <c r="G74" s="42"/>
      <c r="H74" s="42">
        <f t="shared" si="14"/>
        <v>1.0534053103359238</v>
      </c>
      <c r="I74" s="49">
        <f t="shared" si="15"/>
        <v>76.905291466127949</v>
      </c>
      <c r="U74" s="8">
        <v>47</v>
      </c>
      <c r="V74" s="7">
        <v>44166</v>
      </c>
      <c r="W74" s="27">
        <v>31.291321860056499</v>
      </c>
      <c r="X74" s="12">
        <v>53.4430082298027</v>
      </c>
      <c r="Y74" s="12">
        <f t="shared" si="6"/>
        <v>-22.151686369746201</v>
      </c>
      <c r="Z74" s="12">
        <f t="shared" si="7"/>
        <v>22.151686369746201</v>
      </c>
      <c r="AA74" s="12">
        <f t="shared" si="8"/>
        <v>0.7079178843519206</v>
      </c>
      <c r="AB74" s="12">
        <f t="shared" si="9"/>
        <v>490.69720902359967</v>
      </c>
    </row>
    <row r="75" spans="1:28" x14ac:dyDescent="0.3">
      <c r="A75" s="43">
        <v>72</v>
      </c>
      <c r="B75" s="45" t="str">
        <f t="shared" si="10"/>
        <v>Jan</v>
      </c>
      <c r="C75" s="10">
        <v>44927</v>
      </c>
      <c r="D75" s="48"/>
      <c r="E75" s="42">
        <f t="shared" si="11"/>
        <v>73.934397175327049</v>
      </c>
      <c r="F75" s="42">
        <f t="shared" si="12"/>
        <v>38.669134356084946</v>
      </c>
      <c r="G75" s="42"/>
      <c r="H75" s="42">
        <f t="shared" si="14"/>
        <v>0.91538695467218767</v>
      </c>
      <c r="I75" s="49">
        <f t="shared" si="15"/>
        <v>67.678582675846627</v>
      </c>
      <c r="K75" s="84" t="s">
        <v>60</v>
      </c>
      <c r="L75" s="85"/>
      <c r="M75" s="85"/>
      <c r="N75" s="86"/>
      <c r="U75" s="8">
        <v>48</v>
      </c>
      <c r="V75" s="7">
        <v>44197</v>
      </c>
      <c r="W75" s="27">
        <v>71.334396374263804</v>
      </c>
      <c r="X75" s="12">
        <v>47.290354336170608</v>
      </c>
      <c r="Y75" s="12">
        <f t="shared" si="6"/>
        <v>24.044042038093195</v>
      </c>
      <c r="Z75" s="12">
        <f t="shared" si="7"/>
        <v>24.044042038093195</v>
      </c>
      <c r="AA75" s="12">
        <f t="shared" si="8"/>
        <v>0.33706098684768382</v>
      </c>
      <c r="AB75" s="12">
        <f t="shared" si="9"/>
        <v>578.11595752959283</v>
      </c>
    </row>
    <row r="76" spans="1:28" x14ac:dyDescent="0.3">
      <c r="A76" s="43">
        <v>73</v>
      </c>
      <c r="B76" s="45" t="str">
        <f t="shared" si="10"/>
        <v>Feb</v>
      </c>
      <c r="C76" s="10">
        <v>44958</v>
      </c>
      <c r="D76" s="48"/>
      <c r="E76" s="42">
        <f t="shared" si="11"/>
        <v>74.862430407412361</v>
      </c>
      <c r="F76" s="42">
        <f t="shared" si="12"/>
        <v>38.669134356084946</v>
      </c>
      <c r="G76" s="42"/>
      <c r="H76" s="42">
        <f t="shared" si="14"/>
        <v>0.91335129598327658</v>
      </c>
      <c r="I76" s="49">
        <f t="shared" si="15"/>
        <v>68.375697833067932</v>
      </c>
      <c r="K76" s="87"/>
      <c r="L76" s="88"/>
      <c r="M76" s="88"/>
      <c r="N76" s="89"/>
      <c r="U76" s="8">
        <v>49</v>
      </c>
      <c r="V76" s="7">
        <v>44228</v>
      </c>
      <c r="W76" s="27">
        <v>63.618595352821401</v>
      </c>
      <c r="X76" s="12">
        <v>48.032809307291743</v>
      </c>
      <c r="Y76" s="12">
        <f t="shared" si="6"/>
        <v>15.585786045529659</v>
      </c>
      <c r="Z76" s="12">
        <f t="shared" si="7"/>
        <v>15.585786045529659</v>
      </c>
      <c r="AA76" s="12">
        <f t="shared" si="8"/>
        <v>0.2449878995141701</v>
      </c>
      <c r="AB76" s="12">
        <f t="shared" si="9"/>
        <v>242.91672665702703</v>
      </c>
    </row>
    <row r="77" spans="1:28" x14ac:dyDescent="0.3">
      <c r="A77" s="43">
        <v>74</v>
      </c>
      <c r="B77" s="45" t="str">
        <f t="shared" si="10"/>
        <v>Mar</v>
      </c>
      <c r="C77" s="10">
        <v>44986</v>
      </c>
      <c r="D77" s="48"/>
      <c r="E77" s="42">
        <f t="shared" si="11"/>
        <v>75.790463639497688</v>
      </c>
      <c r="F77" s="42">
        <f t="shared" si="12"/>
        <v>38.669134356084946</v>
      </c>
      <c r="G77" s="42"/>
      <c r="H77" s="42">
        <f t="shared" si="14"/>
        <v>1.0741210168713611</v>
      </c>
      <c r="I77" s="49">
        <f t="shared" si="15"/>
        <v>81.40812987360917</v>
      </c>
      <c r="K77" s="87"/>
      <c r="L77" s="88"/>
      <c r="M77" s="88"/>
      <c r="N77" s="89"/>
      <c r="U77" s="8">
        <v>50</v>
      </c>
      <c r="V77" s="7">
        <v>44256</v>
      </c>
      <c r="W77" s="27">
        <v>62.523717668953097</v>
      </c>
      <c r="X77" s="12">
        <v>57.484449899099609</v>
      </c>
      <c r="Y77" s="12">
        <f t="shared" si="6"/>
        <v>5.0392677698534882</v>
      </c>
      <c r="Z77" s="12">
        <f t="shared" si="7"/>
        <v>5.0392677698534882</v>
      </c>
      <c r="AA77" s="12">
        <f t="shared" si="8"/>
        <v>8.059769888500723E-2</v>
      </c>
      <c r="AB77" s="12">
        <f t="shared" si="9"/>
        <v>25.39421965628415</v>
      </c>
    </row>
    <row r="78" spans="1:28" x14ac:dyDescent="0.3">
      <c r="A78" s="43">
        <v>75</v>
      </c>
      <c r="B78" s="45" t="str">
        <f t="shared" si="10"/>
        <v>Apr</v>
      </c>
      <c r="C78" s="10">
        <v>45017</v>
      </c>
      <c r="D78" s="48"/>
      <c r="E78" s="42">
        <f t="shared" si="11"/>
        <v>76.718496871583</v>
      </c>
      <c r="F78" s="42">
        <f t="shared" si="12"/>
        <v>38.669134356084946</v>
      </c>
      <c r="G78" s="42"/>
      <c r="H78" s="42">
        <f t="shared" si="14"/>
        <v>0.95508486086197519</v>
      </c>
      <c r="I78" s="49">
        <f t="shared" si="15"/>
        <v>73.272674910135734</v>
      </c>
      <c r="K78" s="90"/>
      <c r="L78" s="91"/>
      <c r="M78" s="91"/>
      <c r="N78" s="92"/>
      <c r="U78" s="8">
        <v>51</v>
      </c>
      <c r="V78" s="7">
        <v>44287</v>
      </c>
      <c r="W78" s="27">
        <v>44.522390422679699</v>
      </c>
      <c r="X78" s="12">
        <v>52.000263141939833</v>
      </c>
      <c r="Y78" s="12">
        <f t="shared" si="6"/>
        <v>-7.4778727192601337</v>
      </c>
      <c r="Z78" s="12">
        <f t="shared" si="7"/>
        <v>7.4778727192601337</v>
      </c>
      <c r="AA78" s="12">
        <f t="shared" si="8"/>
        <v>0.16795757479029938</v>
      </c>
      <c r="AB78" s="12">
        <f t="shared" si="9"/>
        <v>55.918580405454946</v>
      </c>
    </row>
    <row r="79" spans="1:28" x14ac:dyDescent="0.3">
      <c r="A79" s="43">
        <v>76</v>
      </c>
      <c r="B79" s="45" t="str">
        <f t="shared" si="10"/>
        <v>May</v>
      </c>
      <c r="C79" s="10">
        <v>45047</v>
      </c>
      <c r="D79" s="48"/>
      <c r="E79" s="42">
        <f t="shared" si="11"/>
        <v>77.646530103668312</v>
      </c>
      <c r="F79" s="42">
        <f t="shared" si="12"/>
        <v>38.669134356084946</v>
      </c>
      <c r="G79" s="42"/>
      <c r="H79" s="42">
        <f t="shared" si="14"/>
        <v>0.8602702178479823</v>
      </c>
      <c r="I79" s="49">
        <f t="shared" si="15"/>
        <v>66.796997367422648</v>
      </c>
      <c r="U79" s="8">
        <v>52</v>
      </c>
      <c r="V79" s="7">
        <v>44317</v>
      </c>
      <c r="W79" s="27">
        <v>39.635941554249399</v>
      </c>
      <c r="X79" s="12">
        <v>47.636372949753763</v>
      </c>
      <c r="Y79" s="12">
        <f t="shared" si="6"/>
        <v>-8.0004313955043642</v>
      </c>
      <c r="Z79" s="12">
        <f t="shared" si="7"/>
        <v>8.0004313955043642</v>
      </c>
      <c r="AA79" s="12">
        <f t="shared" si="8"/>
        <v>0.20184789566697278</v>
      </c>
      <c r="AB79" s="12">
        <f t="shared" si="9"/>
        <v>64.006902514171912</v>
      </c>
    </row>
    <row r="80" spans="1:28" x14ac:dyDescent="0.3">
      <c r="A80" s="43">
        <v>77</v>
      </c>
      <c r="B80" s="45" t="str">
        <f t="shared" si="10"/>
        <v>Jun</v>
      </c>
      <c r="C80" s="10">
        <v>45078</v>
      </c>
      <c r="D80" s="48"/>
      <c r="E80" s="42">
        <f t="shared" si="11"/>
        <v>78.574563335753638</v>
      </c>
      <c r="F80" s="42">
        <f t="shared" si="12"/>
        <v>38.669134356084946</v>
      </c>
      <c r="G80" s="42"/>
      <c r="H80" s="42">
        <f t="shared" si="14"/>
        <v>1.2414323358836381</v>
      </c>
      <c r="I80" s="49">
        <f t="shared" si="15"/>
        <v>97.5450037029415</v>
      </c>
      <c r="U80" s="8">
        <v>53</v>
      </c>
      <c r="V80" s="7">
        <v>44348</v>
      </c>
      <c r="W80" s="27">
        <v>47.085377196513598</v>
      </c>
      <c r="X80" s="12">
        <v>69.894832588893834</v>
      </c>
      <c r="Y80" s="12">
        <f t="shared" si="6"/>
        <v>-22.809455392380237</v>
      </c>
      <c r="Z80" s="12">
        <f t="shared" si="7"/>
        <v>22.809455392380237</v>
      </c>
      <c r="AA80" s="12">
        <f t="shared" si="8"/>
        <v>0.48442758135256364</v>
      </c>
      <c r="AB80" s="12">
        <f t="shared" si="9"/>
        <v>520.2712552969839</v>
      </c>
    </row>
    <row r="81" spans="1:28" x14ac:dyDescent="0.3">
      <c r="A81" s="43">
        <v>78</v>
      </c>
      <c r="B81" s="45" t="str">
        <f t="shared" si="10"/>
        <v>Jul</v>
      </c>
      <c r="C81" s="10">
        <v>45108</v>
      </c>
      <c r="D81" s="48"/>
      <c r="E81" s="42">
        <f t="shared" si="11"/>
        <v>79.50259656783895</v>
      </c>
      <c r="F81" s="42">
        <f t="shared" si="12"/>
        <v>38.669134356084946</v>
      </c>
      <c r="G81" s="42"/>
      <c r="H81" s="42">
        <f t="shared" si="14"/>
        <v>0.98163185522013929</v>
      </c>
      <c r="I81" s="49">
        <f t="shared" si="15"/>
        <v>78.042281363706024</v>
      </c>
      <c r="U81" s="8">
        <v>54</v>
      </c>
      <c r="V81" s="7">
        <v>44378</v>
      </c>
      <c r="W81" s="27">
        <v>61.929268668124699</v>
      </c>
      <c r="X81" s="12">
        <v>56.178593764077554</v>
      </c>
      <c r="Y81" s="12">
        <f t="shared" si="6"/>
        <v>5.7506749040471448</v>
      </c>
      <c r="Z81" s="12">
        <f t="shared" si="7"/>
        <v>5.7506749040471448</v>
      </c>
      <c r="AA81" s="12">
        <f t="shared" si="8"/>
        <v>9.2858756896753825E-2</v>
      </c>
      <c r="AB81" s="12">
        <f t="shared" si="9"/>
        <v>33.070261852037639</v>
      </c>
    </row>
    <row r="82" spans="1:28" x14ac:dyDescent="0.3">
      <c r="A82" s="43">
        <v>79</v>
      </c>
      <c r="B82" s="45" t="str">
        <f t="shared" si="10"/>
        <v>Aug</v>
      </c>
      <c r="C82" s="10">
        <v>45139</v>
      </c>
      <c r="D82" s="48"/>
      <c r="E82" s="42">
        <f t="shared" si="11"/>
        <v>80.430629799924276</v>
      </c>
      <c r="F82" s="42">
        <f t="shared" si="12"/>
        <v>38.669134356084946</v>
      </c>
      <c r="G82" s="42"/>
      <c r="H82" s="42">
        <f t="shared" si="14"/>
        <v>0.99050114523619281</v>
      </c>
      <c r="I82" s="49">
        <f t="shared" si="15"/>
        <v>79.666630928893255</v>
      </c>
      <c r="U82" s="8">
        <v>55</v>
      </c>
      <c r="V82" s="7">
        <v>44409</v>
      </c>
      <c r="W82" s="27">
        <v>68.152985300072899</v>
      </c>
      <c r="X82" s="12">
        <v>57.605399428147173</v>
      </c>
      <c r="Y82" s="12">
        <f t="shared" si="6"/>
        <v>10.547585871925726</v>
      </c>
      <c r="Z82" s="12">
        <f t="shared" si="7"/>
        <v>10.547585871925726</v>
      </c>
      <c r="AA82" s="12">
        <f t="shared" si="8"/>
        <v>0.15476337280730157</v>
      </c>
      <c r="AB82" s="12">
        <f t="shared" si="9"/>
        <v>111.25156772564718</v>
      </c>
    </row>
    <row r="83" spans="1:28" x14ac:dyDescent="0.3">
      <c r="A83" s="1"/>
      <c r="B83" s="1"/>
      <c r="C83" s="4"/>
      <c r="U83" s="8">
        <v>56</v>
      </c>
      <c r="V83" s="7">
        <v>44440</v>
      </c>
      <c r="W83" s="27">
        <v>78.789304961318393</v>
      </c>
      <c r="X83" s="12">
        <v>63.044013747181829</v>
      </c>
      <c r="Y83" s="12">
        <f t="shared" si="6"/>
        <v>15.745291214136564</v>
      </c>
      <c r="Z83" s="12">
        <f t="shared" si="7"/>
        <v>15.745291214136564</v>
      </c>
      <c r="AA83" s="12">
        <f t="shared" si="8"/>
        <v>0.19984046339622763</v>
      </c>
      <c r="AB83" s="12">
        <f t="shared" si="9"/>
        <v>247.91419541796608</v>
      </c>
    </row>
    <row r="84" spans="1:28" x14ac:dyDescent="0.3">
      <c r="U84" s="8">
        <v>57</v>
      </c>
      <c r="V84" s="7">
        <v>44470</v>
      </c>
      <c r="W84" s="27">
        <v>71.669496786637296</v>
      </c>
      <c r="X84" s="12">
        <v>54.377852684115652</v>
      </c>
      <c r="Y84" s="12">
        <f t="shared" si="6"/>
        <v>17.291644102521644</v>
      </c>
      <c r="Z84" s="12">
        <f t="shared" si="7"/>
        <v>17.291644102521644</v>
      </c>
      <c r="AA84" s="12">
        <f t="shared" si="8"/>
        <v>0.24126922718600213</v>
      </c>
      <c r="AB84" s="12">
        <f t="shared" si="9"/>
        <v>299.00095576827158</v>
      </c>
    </row>
    <row r="85" spans="1:28" x14ac:dyDescent="0.3">
      <c r="U85" s="8">
        <v>58</v>
      </c>
      <c r="V85" s="7">
        <v>44501</v>
      </c>
      <c r="W85" s="27">
        <v>71.5460172213389</v>
      </c>
      <c r="X85" s="12">
        <v>63.285700222874539</v>
      </c>
      <c r="Y85" s="12">
        <f t="shared" si="6"/>
        <v>8.2603169984643614</v>
      </c>
      <c r="Z85" s="12">
        <f t="shared" si="7"/>
        <v>8.2603169984643614</v>
      </c>
      <c r="AA85" s="12">
        <f t="shared" si="8"/>
        <v>0.11545460277557822</v>
      </c>
      <c r="AB85" s="12">
        <f t="shared" si="9"/>
        <v>68.232836915119279</v>
      </c>
    </row>
    <row r="86" spans="1:28" x14ac:dyDescent="0.3">
      <c r="U86" s="8">
        <v>59</v>
      </c>
      <c r="V86" s="7">
        <v>44531</v>
      </c>
      <c r="W86" s="27">
        <v>55.355203681535599</v>
      </c>
      <c r="X86" s="12">
        <v>65.174149847965325</v>
      </c>
      <c r="Y86" s="12">
        <f t="shared" si="6"/>
        <v>-9.8189461664297255</v>
      </c>
      <c r="Z86" s="12">
        <f t="shared" si="7"/>
        <v>9.8189461664297255</v>
      </c>
      <c r="AA86" s="12">
        <f t="shared" si="8"/>
        <v>0.17738072508809058</v>
      </c>
      <c r="AB86" s="12">
        <f t="shared" si="9"/>
        <v>96.411703819245005</v>
      </c>
    </row>
    <row r="87" spans="1:28" x14ac:dyDescent="0.3">
      <c r="U87" s="8">
        <v>60</v>
      </c>
      <c r="V87" s="7">
        <v>44562</v>
      </c>
      <c r="W87" s="27">
        <v>49.9496854746127</v>
      </c>
      <c r="X87" s="12">
        <v>57.484468506008611</v>
      </c>
      <c r="Y87" s="12">
        <f t="shared" si="6"/>
        <v>-7.5347830313959108</v>
      </c>
      <c r="Z87" s="12">
        <f t="shared" si="7"/>
        <v>7.5347830313959108</v>
      </c>
      <c r="AA87" s="12">
        <f t="shared" si="8"/>
        <v>0.15084745699200688</v>
      </c>
      <c r="AB87" s="12">
        <f t="shared" si="9"/>
        <v>56.772955330211751</v>
      </c>
    </row>
    <row r="88" spans="1:28" x14ac:dyDescent="0.3">
      <c r="U88" s="8">
        <v>61</v>
      </c>
      <c r="V88" s="7">
        <v>44593</v>
      </c>
      <c r="W88" s="27">
        <v>62.333064135057398</v>
      </c>
      <c r="X88" s="12">
        <v>58.204253570179837</v>
      </c>
      <c r="Y88" s="12">
        <f t="shared" si="6"/>
        <v>4.1288105648775613</v>
      </c>
      <c r="Z88" s="12">
        <f t="shared" si="7"/>
        <v>4.1288105648775613</v>
      </c>
      <c r="AA88" s="12">
        <f t="shared" si="8"/>
        <v>6.6237888705930517E-2</v>
      </c>
      <c r="AB88" s="12">
        <f t="shared" si="9"/>
        <v>17.047076680644565</v>
      </c>
    </row>
    <row r="89" spans="1:28" x14ac:dyDescent="0.3">
      <c r="U89" s="8">
        <v>62</v>
      </c>
      <c r="V89" s="7">
        <v>44621</v>
      </c>
      <c r="W89" s="27">
        <v>70.393936947440494</v>
      </c>
      <c r="X89" s="12">
        <v>69.446289886354393</v>
      </c>
      <c r="Y89" s="12">
        <f t="shared" si="6"/>
        <v>0.94764706108610142</v>
      </c>
      <c r="Z89" s="12">
        <f t="shared" si="7"/>
        <v>0.94764706108610142</v>
      </c>
      <c r="AA89" s="12">
        <f t="shared" si="8"/>
        <v>1.3462055145369415E-2</v>
      </c>
      <c r="AB89" s="12">
        <f t="shared" si="9"/>
        <v>0.89803495238512521</v>
      </c>
    </row>
    <row r="90" spans="1:28" x14ac:dyDescent="0.3">
      <c r="U90" s="8">
        <v>63</v>
      </c>
      <c r="V90" s="7">
        <v>44652</v>
      </c>
      <c r="W90" s="27">
        <v>90.713243903073902</v>
      </c>
      <c r="X90" s="12">
        <v>62.636469026037773</v>
      </c>
      <c r="Y90" s="12">
        <f t="shared" si="6"/>
        <v>28.076774877036129</v>
      </c>
      <c r="Z90" s="12">
        <f t="shared" si="7"/>
        <v>28.076774877036129</v>
      </c>
      <c r="AA90" s="12">
        <f t="shared" si="8"/>
        <v>0.30951130914286179</v>
      </c>
      <c r="AB90" s="12">
        <f t="shared" si="9"/>
        <v>788.30528749576717</v>
      </c>
    </row>
    <row r="91" spans="1:28" x14ac:dyDescent="0.3">
      <c r="U91" s="8">
        <v>64</v>
      </c>
      <c r="V91" s="7">
        <v>44682</v>
      </c>
      <c r="W91" s="27">
        <v>76.934652301156902</v>
      </c>
      <c r="X91" s="12">
        <v>57.216685158588213</v>
      </c>
      <c r="Y91" s="12">
        <f t="shared" si="6"/>
        <v>19.717967142568689</v>
      </c>
      <c r="Z91" s="12">
        <f t="shared" si="7"/>
        <v>19.717967142568689</v>
      </c>
      <c r="AA91" s="12">
        <f t="shared" si="8"/>
        <v>0.25629500560272478</v>
      </c>
      <c r="AB91" s="12">
        <f t="shared" si="9"/>
        <v>388.79822823541843</v>
      </c>
    </row>
    <row r="92" spans="1:28" x14ac:dyDescent="0.3">
      <c r="U92" s="8">
        <v>65</v>
      </c>
      <c r="V92" s="7">
        <v>44713</v>
      </c>
      <c r="W92" s="27">
        <v>85.139480701704798</v>
      </c>
      <c r="X92" s="12">
        <v>83.719918145917688</v>
      </c>
      <c r="Y92" s="12">
        <f t="shared" si="6"/>
        <v>1.4195625557871097</v>
      </c>
      <c r="Z92" s="12">
        <f t="shared" si="7"/>
        <v>1.4195625557871097</v>
      </c>
      <c r="AA92" s="12">
        <f t="shared" si="8"/>
        <v>1.6673375783917425E-2</v>
      </c>
      <c r="AB92" s="12">
        <f t="shared" si="9"/>
        <v>2.0151578497928306</v>
      </c>
    </row>
    <row r="93" spans="1:28" x14ac:dyDescent="0.3">
      <c r="U93" s="8">
        <v>66</v>
      </c>
      <c r="V93" s="7">
        <v>44743</v>
      </c>
      <c r="W93" s="27">
        <v>73.220155290990604</v>
      </c>
      <c r="X93" s="12">
        <v>67.110437563891793</v>
      </c>
      <c r="Y93" s="12">
        <f t="shared" ref="Y93:Y94" si="16">W93-X93</f>
        <v>6.1097177270988112</v>
      </c>
      <c r="Z93" s="12">
        <f t="shared" ref="Z93:Z94" si="17">ABS(Y93)</f>
        <v>6.1097177270988112</v>
      </c>
      <c r="AA93" s="12">
        <f t="shared" ref="AA93:AA94" si="18">Z93/W93</f>
        <v>8.3443113481768083E-2</v>
      </c>
      <c r="AB93" s="12">
        <f t="shared" ref="AB93:AB94" si="19">Y93^2</f>
        <v>37.328650704825463</v>
      </c>
    </row>
    <row r="94" spans="1:28" x14ac:dyDescent="0.3">
      <c r="U94" s="8">
        <v>67</v>
      </c>
      <c r="V94" s="7">
        <v>44774</v>
      </c>
      <c r="W94" s="27">
        <v>67.568876915669804</v>
      </c>
      <c r="X94" s="12">
        <v>68.636015178520211</v>
      </c>
      <c r="Y94" s="12">
        <f t="shared" si="16"/>
        <v>-1.0671382628504062</v>
      </c>
      <c r="Z94" s="12">
        <f t="shared" si="17"/>
        <v>1.0671382628504062</v>
      </c>
      <c r="AA94" s="12">
        <f t="shared" si="18"/>
        <v>1.5793340241280932E-2</v>
      </c>
      <c r="AB94" s="12">
        <f t="shared" si="19"/>
        <v>1.1387840720393827</v>
      </c>
    </row>
  </sheetData>
  <mergeCells count="1">
    <mergeCell ref="K75:N7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0885-CCFA-4854-88FD-B4C2B9BE645B}">
  <dimension ref="A1:AK112"/>
  <sheetViews>
    <sheetView showGridLines="0" topLeftCell="I25" zoomScale="70" zoomScaleNormal="70" workbookViewId="0">
      <selection activeCell="T44" sqref="T44"/>
    </sheetView>
  </sheetViews>
  <sheetFormatPr defaultRowHeight="14.4" x14ac:dyDescent="0.3"/>
  <cols>
    <col min="1" max="1" width="19" customWidth="1"/>
    <col min="2" max="2" width="16.109375" customWidth="1"/>
    <col min="3" max="3" width="20.21875" customWidth="1"/>
    <col min="5" max="11" width="13.33203125" customWidth="1"/>
    <col min="26" max="26" width="15.5546875" bestFit="1" customWidth="1"/>
    <col min="29" max="29" width="9.5546875" bestFit="1" customWidth="1"/>
    <col min="30" max="30" width="9.109375" customWidth="1"/>
    <col min="31" max="31" width="12.88671875" bestFit="1" customWidth="1"/>
    <col min="32" max="32" width="16.21875" bestFit="1" customWidth="1"/>
    <col min="36" max="36" width="9.33203125" customWidth="1"/>
  </cols>
  <sheetData>
    <row r="1" spans="1:12" x14ac:dyDescent="0.3">
      <c r="A1" s="56" t="s">
        <v>34</v>
      </c>
      <c r="B1" s="5" t="s">
        <v>5</v>
      </c>
      <c r="C1" s="5" t="s">
        <v>79</v>
      </c>
      <c r="D1" s="5" t="s">
        <v>70</v>
      </c>
      <c r="E1" s="56" t="s">
        <v>72</v>
      </c>
      <c r="F1" s="56" t="s">
        <v>73</v>
      </c>
      <c r="G1" s="56" t="s">
        <v>74</v>
      </c>
      <c r="H1" s="56" t="s">
        <v>75</v>
      </c>
      <c r="I1" s="56" t="s">
        <v>76</v>
      </c>
      <c r="J1" s="56" t="s">
        <v>77</v>
      </c>
      <c r="K1" s="59" t="s">
        <v>78</v>
      </c>
      <c r="L1" s="40" t="s">
        <v>101</v>
      </c>
    </row>
    <row r="2" spans="1:12" x14ac:dyDescent="0.3">
      <c r="A2" s="58" t="s">
        <v>71</v>
      </c>
      <c r="B2" s="7">
        <v>42767</v>
      </c>
      <c r="C2" s="12">
        <v>11.8631415824937</v>
      </c>
      <c r="D2" s="8">
        <v>1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12" cm="1">
        <f t="array" ref="L2">$B$104+MMULT(D2:K2,$B$105:$B$112)</f>
        <v>19.499973296096865</v>
      </c>
    </row>
    <row r="3" spans="1:12" x14ac:dyDescent="0.3">
      <c r="A3" s="58" t="s">
        <v>72</v>
      </c>
      <c r="B3" s="7">
        <v>42795</v>
      </c>
      <c r="C3" s="12">
        <v>34.877418004711799</v>
      </c>
      <c r="D3" s="8">
        <v>2</v>
      </c>
      <c r="E3" s="50">
        <v>1</v>
      </c>
      <c r="F3" s="50">
        <v>0</v>
      </c>
      <c r="G3" s="50">
        <v>0</v>
      </c>
      <c r="H3" s="50">
        <v>0</v>
      </c>
      <c r="I3" s="50">
        <v>0</v>
      </c>
      <c r="J3" s="50">
        <v>0</v>
      </c>
      <c r="K3" s="50">
        <v>0</v>
      </c>
      <c r="L3" s="12" cm="1">
        <f t="array" ref="L3">$B$104+MMULT(D3:K3,$B$105:$B$112)</f>
        <v>18.82051248181487</v>
      </c>
    </row>
    <row r="4" spans="1:12" x14ac:dyDescent="0.3">
      <c r="A4" s="58" t="s">
        <v>73</v>
      </c>
      <c r="B4" s="7">
        <v>42826</v>
      </c>
      <c r="C4" s="12">
        <v>11.347438160619101</v>
      </c>
      <c r="D4" s="8">
        <v>3</v>
      </c>
      <c r="E4" s="50">
        <v>0</v>
      </c>
      <c r="F4" s="50">
        <v>1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12" cm="1">
        <f t="array" ref="L4">$B$104+MMULT(D4:K4,$B$105:$B$112)</f>
        <v>8.166068854548616</v>
      </c>
    </row>
    <row r="5" spans="1:12" x14ac:dyDescent="0.3">
      <c r="A5" s="58" t="s">
        <v>74</v>
      </c>
      <c r="B5" s="7">
        <v>42856</v>
      </c>
      <c r="C5" s="12">
        <v>1.8778358910189701</v>
      </c>
      <c r="D5" s="8">
        <v>4</v>
      </c>
      <c r="E5" s="50">
        <v>0</v>
      </c>
      <c r="F5" s="50">
        <v>0</v>
      </c>
      <c r="G5" s="50">
        <v>1</v>
      </c>
      <c r="H5" s="50">
        <v>0</v>
      </c>
      <c r="I5" s="50">
        <v>0</v>
      </c>
      <c r="J5" s="50">
        <v>0</v>
      </c>
      <c r="K5" s="50">
        <v>0</v>
      </c>
      <c r="L5" s="12" cm="1">
        <f t="array" ref="L5">$B$104+MMULT(D5:K5,$B$105:$B$112)</f>
        <v>-2.1099855990898462</v>
      </c>
    </row>
    <row r="6" spans="1:12" x14ac:dyDescent="0.3">
      <c r="A6" s="58" t="s">
        <v>75</v>
      </c>
      <c r="B6" s="7">
        <v>42887</v>
      </c>
      <c r="C6" s="12">
        <v>17.1619034709278</v>
      </c>
      <c r="D6" s="8">
        <v>5</v>
      </c>
      <c r="E6" s="50">
        <v>0</v>
      </c>
      <c r="F6" s="50">
        <v>0</v>
      </c>
      <c r="G6" s="50">
        <v>0</v>
      </c>
      <c r="H6" s="50">
        <v>1</v>
      </c>
      <c r="I6" s="50">
        <v>0</v>
      </c>
      <c r="J6" s="50">
        <v>0</v>
      </c>
      <c r="K6" s="50">
        <v>0</v>
      </c>
      <c r="L6" s="12" cm="1">
        <f t="array" ref="L6">$B$104+MMULT(D6:K6,$B$105:$B$112)</f>
        <v>3.8329290013651978</v>
      </c>
    </row>
    <row r="7" spans="1:12" x14ac:dyDescent="0.3">
      <c r="A7" s="58" t="s">
        <v>76</v>
      </c>
      <c r="B7" s="7">
        <v>42917</v>
      </c>
      <c r="C7" s="12">
        <v>4.3784601704247601</v>
      </c>
      <c r="D7" s="8">
        <v>6</v>
      </c>
      <c r="E7" s="50">
        <v>0</v>
      </c>
      <c r="F7" s="50">
        <v>0</v>
      </c>
      <c r="G7" s="50">
        <v>0</v>
      </c>
      <c r="H7" s="50">
        <v>0</v>
      </c>
      <c r="I7" s="50">
        <v>1</v>
      </c>
      <c r="J7" s="50">
        <v>0</v>
      </c>
      <c r="K7" s="50">
        <v>0</v>
      </c>
      <c r="L7" s="12" cm="1">
        <f t="array" ref="L7">$B$104+MMULT(D7:K7,$B$105:$B$112)</f>
        <v>4.9244264555816564</v>
      </c>
    </row>
    <row r="8" spans="1:12" x14ac:dyDescent="0.3">
      <c r="A8" s="58" t="s">
        <v>77</v>
      </c>
      <c r="B8" s="7">
        <v>42948</v>
      </c>
      <c r="C8" s="12">
        <v>2.0394423244387299</v>
      </c>
      <c r="D8" s="8">
        <v>7</v>
      </c>
      <c r="E8" s="50">
        <v>0</v>
      </c>
      <c r="F8" s="50">
        <v>0</v>
      </c>
      <c r="G8" s="50">
        <v>0</v>
      </c>
      <c r="H8" s="50">
        <v>0</v>
      </c>
      <c r="I8" s="50">
        <v>0</v>
      </c>
      <c r="J8" s="50">
        <v>1</v>
      </c>
      <c r="K8" s="50">
        <v>0</v>
      </c>
      <c r="L8" s="12" cm="1">
        <f t="array" ref="L8">$B$104+MMULT(D8:K8,$B$105:$B$112)</f>
        <v>14.07685707477355</v>
      </c>
    </row>
    <row r="9" spans="1:12" x14ac:dyDescent="0.3">
      <c r="A9" s="58" t="s">
        <v>78</v>
      </c>
      <c r="B9" s="7">
        <v>42979</v>
      </c>
      <c r="C9" s="12">
        <v>24.370678771101399</v>
      </c>
      <c r="D9" s="8">
        <v>8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1</v>
      </c>
      <c r="L9" s="12" cm="1">
        <f t="array" ref="L9">$B$104+MMULT(D9:K9,$B$105:$B$112)</f>
        <v>23.676682544781766</v>
      </c>
    </row>
    <row r="10" spans="1:12" x14ac:dyDescent="0.3">
      <c r="A10" s="58" t="s">
        <v>71</v>
      </c>
      <c r="B10" s="7">
        <v>43009</v>
      </c>
      <c r="C10" s="12">
        <v>21.754896143741099</v>
      </c>
      <c r="D10" s="8">
        <v>9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12" cm="1">
        <f t="array" ref="L10">$B$104+MMULT(D10:K10,$B$105:$B$112)</f>
        <v>26.827577063622066</v>
      </c>
    </row>
    <row r="11" spans="1:12" x14ac:dyDescent="0.3">
      <c r="A11" s="58" t="s">
        <v>72</v>
      </c>
      <c r="B11" s="7">
        <v>43040</v>
      </c>
      <c r="C11" s="12">
        <v>27.851528311761101</v>
      </c>
      <c r="D11" s="8">
        <v>10</v>
      </c>
      <c r="E11" s="50">
        <v>1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12" cm="1">
        <f t="array" ref="L11">$B$104+MMULT(D11:K11,$B$105:$B$112)</f>
        <v>26.14811624934007</v>
      </c>
    </row>
    <row r="12" spans="1:12" x14ac:dyDescent="0.3">
      <c r="A12" s="58" t="s">
        <v>73</v>
      </c>
      <c r="B12" s="7">
        <v>43070</v>
      </c>
      <c r="C12" s="12">
        <v>35.7053587286496</v>
      </c>
      <c r="D12" s="8">
        <v>11</v>
      </c>
      <c r="E12" s="50">
        <v>0</v>
      </c>
      <c r="F12" s="50">
        <v>1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12" cm="1">
        <f t="array" ref="L12">$B$104+MMULT(D12:K12,$B$105:$B$112)</f>
        <v>15.493672622073817</v>
      </c>
    </row>
    <row r="13" spans="1:12" x14ac:dyDescent="0.3">
      <c r="A13" s="58" t="s">
        <v>74</v>
      </c>
      <c r="B13" s="7">
        <v>43101</v>
      </c>
      <c r="C13" s="12">
        <v>9.2184540565961193</v>
      </c>
      <c r="D13" s="8">
        <v>12</v>
      </c>
      <c r="E13" s="50">
        <v>0</v>
      </c>
      <c r="F13" s="50">
        <v>0</v>
      </c>
      <c r="G13" s="50">
        <v>1</v>
      </c>
      <c r="H13" s="50">
        <v>0</v>
      </c>
      <c r="I13" s="50">
        <v>0</v>
      </c>
      <c r="J13" s="50">
        <v>0</v>
      </c>
      <c r="K13" s="50">
        <v>0</v>
      </c>
      <c r="L13" s="12" cm="1">
        <f t="array" ref="L13">$B$104+MMULT(D13:K13,$B$105:$B$112)</f>
        <v>5.2176181684353544</v>
      </c>
    </row>
    <row r="14" spans="1:12" x14ac:dyDescent="0.3">
      <c r="A14" s="58" t="s">
        <v>75</v>
      </c>
      <c r="B14" s="7">
        <v>43132</v>
      </c>
      <c r="C14" s="12">
        <v>5.44776349631187</v>
      </c>
      <c r="D14" s="8">
        <v>13</v>
      </c>
      <c r="E14" s="50">
        <v>0</v>
      </c>
      <c r="F14" s="50">
        <v>0</v>
      </c>
      <c r="G14" s="50">
        <v>0</v>
      </c>
      <c r="H14" s="50">
        <v>1</v>
      </c>
      <c r="I14" s="50">
        <v>0</v>
      </c>
      <c r="J14" s="50">
        <v>0</v>
      </c>
      <c r="K14" s="50">
        <v>0</v>
      </c>
      <c r="L14" s="12" cm="1">
        <f t="array" ref="L14">$B$104+MMULT(D14:K14,$B$105:$B$112)</f>
        <v>11.160532768890398</v>
      </c>
    </row>
    <row r="15" spans="1:12" x14ac:dyDescent="0.3">
      <c r="A15" s="58" t="s">
        <v>76</v>
      </c>
      <c r="B15" s="7">
        <v>43160</v>
      </c>
      <c r="C15" s="12">
        <v>11.3805991254864</v>
      </c>
      <c r="D15" s="8">
        <v>14</v>
      </c>
      <c r="E15" s="50">
        <v>0</v>
      </c>
      <c r="F15" s="50">
        <v>0</v>
      </c>
      <c r="G15" s="50">
        <v>0</v>
      </c>
      <c r="H15" s="50">
        <v>0</v>
      </c>
      <c r="I15" s="50">
        <v>1</v>
      </c>
      <c r="J15" s="50">
        <v>0</v>
      </c>
      <c r="K15" s="50">
        <v>0</v>
      </c>
      <c r="L15" s="12" cm="1">
        <f t="array" ref="L15">$B$104+MMULT(D15:K15,$B$105:$B$112)</f>
        <v>12.252030223106857</v>
      </c>
    </row>
    <row r="16" spans="1:12" x14ac:dyDescent="0.3">
      <c r="A16" s="58" t="s">
        <v>77</v>
      </c>
      <c r="B16" s="7">
        <v>43191</v>
      </c>
      <c r="C16" s="12">
        <v>13.7182470884238</v>
      </c>
      <c r="D16" s="8">
        <v>15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1</v>
      </c>
      <c r="K16" s="50">
        <v>0</v>
      </c>
      <c r="L16" s="12" cm="1">
        <f t="array" ref="L16">$B$104+MMULT(D16:K16,$B$105:$B$112)</f>
        <v>21.404460842298747</v>
      </c>
    </row>
    <row r="17" spans="1:32" x14ac:dyDescent="0.3">
      <c r="A17" s="58" t="s">
        <v>78</v>
      </c>
      <c r="B17" s="7">
        <v>43221</v>
      </c>
      <c r="C17" s="12">
        <v>18.742859036978398</v>
      </c>
      <c r="D17" s="8">
        <v>16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1</v>
      </c>
      <c r="L17" s="12" cm="1">
        <f t="array" ref="L17">$B$104+MMULT(D17:K17,$B$105:$B$112)</f>
        <v>31.004286312306967</v>
      </c>
    </row>
    <row r="18" spans="1:32" x14ac:dyDescent="0.3">
      <c r="A18" s="58" t="s">
        <v>71</v>
      </c>
      <c r="B18" s="7">
        <v>43252</v>
      </c>
      <c r="C18" s="12">
        <v>49.695370991300202</v>
      </c>
      <c r="D18" s="8">
        <v>17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12" cm="1">
        <f t="array" ref="L18">$B$104+MMULT(D18:K18,$B$105:$B$112)</f>
        <v>34.155180831147263</v>
      </c>
    </row>
    <row r="19" spans="1:32" x14ac:dyDescent="0.3">
      <c r="A19" s="58" t="s">
        <v>72</v>
      </c>
      <c r="B19" s="7">
        <v>43282</v>
      </c>
      <c r="C19" s="12">
        <v>34.759490026340401</v>
      </c>
      <c r="D19" s="8">
        <v>18</v>
      </c>
      <c r="E19" s="50">
        <v>1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12" cm="1">
        <f t="array" ref="L19">$B$104+MMULT(D19:K19,$B$105:$B$112)</f>
        <v>33.475720016865267</v>
      </c>
    </row>
    <row r="20" spans="1:32" x14ac:dyDescent="0.3">
      <c r="A20" s="58" t="s">
        <v>73</v>
      </c>
      <c r="B20" s="7">
        <v>43313</v>
      </c>
      <c r="C20" s="12">
        <v>23.403310625297124</v>
      </c>
      <c r="D20" s="8">
        <v>19</v>
      </c>
      <c r="E20" s="50">
        <v>0</v>
      </c>
      <c r="F20" s="50">
        <v>1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12" cm="1">
        <f t="array" ref="L20">$B$104+MMULT(D20:K20,$B$105:$B$112)</f>
        <v>22.821276389599014</v>
      </c>
    </row>
    <row r="21" spans="1:32" x14ac:dyDescent="0.3">
      <c r="A21" s="58" t="s">
        <v>74</v>
      </c>
      <c r="B21" s="7">
        <v>43344</v>
      </c>
      <c r="C21" s="12">
        <v>31.916977201573602</v>
      </c>
      <c r="D21" s="8">
        <v>20</v>
      </c>
      <c r="E21" s="50">
        <v>0</v>
      </c>
      <c r="F21" s="50">
        <v>0</v>
      </c>
      <c r="G21" s="50">
        <v>1</v>
      </c>
      <c r="H21" s="50">
        <v>0</v>
      </c>
      <c r="I21" s="50">
        <v>0</v>
      </c>
      <c r="J21" s="50">
        <v>0</v>
      </c>
      <c r="K21" s="50">
        <v>0</v>
      </c>
      <c r="L21" s="12" cm="1">
        <f t="array" ref="L21">$B$104+MMULT(D21:K21,$B$105:$B$112)</f>
        <v>12.545221935960555</v>
      </c>
    </row>
    <row r="22" spans="1:32" x14ac:dyDescent="0.3">
      <c r="A22" s="58" t="s">
        <v>75</v>
      </c>
      <c r="B22" s="7">
        <v>43374</v>
      </c>
      <c r="C22" s="12">
        <v>5.6988309040371199</v>
      </c>
      <c r="D22" s="8">
        <v>21</v>
      </c>
      <c r="E22" s="50">
        <v>0</v>
      </c>
      <c r="F22" s="50">
        <v>0</v>
      </c>
      <c r="G22" s="50">
        <v>0</v>
      </c>
      <c r="H22" s="50">
        <v>1</v>
      </c>
      <c r="I22" s="50">
        <v>0</v>
      </c>
      <c r="J22" s="50">
        <v>0</v>
      </c>
      <c r="K22" s="50">
        <v>0</v>
      </c>
      <c r="L22" s="12" cm="1">
        <f t="array" ref="L22">$B$104+MMULT(D22:K22,$B$105:$B$112)</f>
        <v>18.488136536415599</v>
      </c>
      <c r="Y22" s="5" t="s">
        <v>54</v>
      </c>
      <c r="Z22" s="5" t="s">
        <v>5</v>
      </c>
      <c r="AA22" s="39" t="s">
        <v>79</v>
      </c>
      <c r="AB22" s="40" t="s">
        <v>101</v>
      </c>
      <c r="AC22" s="51" t="s">
        <v>62</v>
      </c>
      <c r="AD22" s="52" t="s">
        <v>63</v>
      </c>
      <c r="AE22" s="52" t="s">
        <v>66</v>
      </c>
      <c r="AF22" s="51" t="s">
        <v>64</v>
      </c>
    </row>
    <row r="23" spans="1:32" x14ac:dyDescent="0.3">
      <c r="A23" s="58" t="s">
        <v>76</v>
      </c>
      <c r="B23" s="7">
        <v>43405</v>
      </c>
      <c r="C23" s="12">
        <v>9.1777363002885792</v>
      </c>
      <c r="D23" s="8">
        <v>22</v>
      </c>
      <c r="E23" s="50">
        <v>0</v>
      </c>
      <c r="F23" s="50">
        <v>0</v>
      </c>
      <c r="G23" s="50">
        <v>0</v>
      </c>
      <c r="H23" s="50">
        <v>0</v>
      </c>
      <c r="I23" s="50">
        <v>1</v>
      </c>
      <c r="J23" s="50">
        <v>0</v>
      </c>
      <c r="K23" s="50">
        <v>0</v>
      </c>
      <c r="L23" s="12" cm="1">
        <f t="array" ref="L23">$B$104+MMULT(D23:K23,$B$105:$B$112)</f>
        <v>19.579633990632058</v>
      </c>
      <c r="Y23" s="8">
        <v>1</v>
      </c>
      <c r="Z23" s="78">
        <v>42767</v>
      </c>
      <c r="AA23" s="12">
        <v>11.8631415824937</v>
      </c>
      <c r="AB23" s="12">
        <v>19.499973296096865</v>
      </c>
      <c r="AC23" s="12">
        <f>AA23-AB23</f>
        <v>-7.6368317136031649</v>
      </c>
      <c r="AD23" s="12">
        <f>ABS(AC23)</f>
        <v>7.6368317136031649</v>
      </c>
      <c r="AE23" s="12">
        <f>AD23/AA23</f>
        <v>0.64374446351316827</v>
      </c>
      <c r="AF23" s="12">
        <f>AC23^2</f>
        <v>58.32119862189505</v>
      </c>
    </row>
    <row r="24" spans="1:32" x14ac:dyDescent="0.3">
      <c r="A24" s="58" t="s">
        <v>77</v>
      </c>
      <c r="B24" s="7">
        <v>43435</v>
      </c>
      <c r="C24" s="12">
        <v>42.759450551986497</v>
      </c>
      <c r="D24" s="8">
        <v>23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1</v>
      </c>
      <c r="K24" s="50">
        <v>0</v>
      </c>
      <c r="L24" s="12" cm="1">
        <f t="array" ref="L24">$B$104+MMULT(D24:K24,$B$105:$B$112)</f>
        <v>28.732064609823947</v>
      </c>
      <c r="Y24" s="8">
        <v>2</v>
      </c>
      <c r="Z24" s="78">
        <v>42795</v>
      </c>
      <c r="AA24" s="12">
        <v>34.877418004711799</v>
      </c>
      <c r="AB24" s="12">
        <v>18.82051248181487</v>
      </c>
      <c r="AC24" s="12">
        <f t="shared" ref="AC24:AC87" si="0">AA24-AB24</f>
        <v>16.05690552289693</v>
      </c>
      <c r="AD24" s="12">
        <f t="shared" ref="AD24:AD87" si="1">ABS(AC24)</f>
        <v>16.05690552289693</v>
      </c>
      <c r="AE24" s="12">
        <f t="shared" ref="AE24:AE87" si="2">AD24/AA24</f>
        <v>0.46038114176707995</v>
      </c>
      <c r="AF24" s="12">
        <f t="shared" ref="AF24:AF87" si="3">AD24^2</f>
        <v>257.82421497123795</v>
      </c>
    </row>
    <row r="25" spans="1:32" x14ac:dyDescent="0.3">
      <c r="A25" s="58" t="s">
        <v>78</v>
      </c>
      <c r="B25" s="7">
        <v>43466</v>
      </c>
      <c r="C25" s="12">
        <v>31.1268020520174</v>
      </c>
      <c r="D25" s="8">
        <v>24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1</v>
      </c>
      <c r="L25" s="12" cm="1">
        <f t="array" ref="L25">$B$104+MMULT(D25:K25,$B$105:$B$112)</f>
        <v>38.331890079832164</v>
      </c>
      <c r="Y25" s="8">
        <v>3</v>
      </c>
      <c r="Z25" s="78">
        <v>42826</v>
      </c>
      <c r="AA25" s="12">
        <v>11.347438160619101</v>
      </c>
      <c r="AB25" s="12">
        <v>8.166068854548616</v>
      </c>
      <c r="AC25" s="12">
        <f t="shared" si="0"/>
        <v>3.1813693060704846</v>
      </c>
      <c r="AD25" s="12">
        <f t="shared" si="1"/>
        <v>3.1813693060704846</v>
      </c>
      <c r="AE25" s="12">
        <f t="shared" si="2"/>
        <v>0.28036013600949322</v>
      </c>
      <c r="AF25" s="12">
        <f t="shared" si="3"/>
        <v>10.121110661607396</v>
      </c>
    </row>
    <row r="26" spans="1:32" x14ac:dyDescent="0.3">
      <c r="A26" s="58" t="s">
        <v>71</v>
      </c>
      <c r="B26" s="7">
        <v>43497</v>
      </c>
      <c r="C26" s="12">
        <v>31.2137946445079</v>
      </c>
      <c r="D26" s="8">
        <v>25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12" cm="1">
        <f t="array" ref="L26">$B$104+MMULT(D26:K26,$B$105:$B$112)</f>
        <v>41.482784598672467</v>
      </c>
      <c r="Y26" s="8">
        <v>4</v>
      </c>
      <c r="Z26" s="78">
        <v>42856</v>
      </c>
      <c r="AA26" s="12">
        <v>1.8778358910189701</v>
      </c>
      <c r="AB26" s="12">
        <v>-2.1099855990898462</v>
      </c>
      <c r="AC26" s="12">
        <f t="shared" si="0"/>
        <v>3.987821490108816</v>
      </c>
      <c r="AD26" s="12">
        <f t="shared" si="1"/>
        <v>3.987821490108816</v>
      </c>
      <c r="AE26" s="12">
        <f t="shared" si="2"/>
        <v>2.1236261960809069</v>
      </c>
      <c r="AF26" s="12">
        <f t="shared" si="3"/>
        <v>15.902720236973698</v>
      </c>
    </row>
    <row r="27" spans="1:32" x14ac:dyDescent="0.3">
      <c r="A27" s="58" t="s">
        <v>72</v>
      </c>
      <c r="B27" s="7">
        <v>43525</v>
      </c>
      <c r="C27" s="12">
        <v>47.863047326427498</v>
      </c>
      <c r="D27" s="8">
        <v>26</v>
      </c>
      <c r="E27" s="50">
        <v>1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12" cm="1">
        <f t="array" ref="L27">$B$104+MMULT(D27:K27,$B$105:$B$112)</f>
        <v>40.803323784390471</v>
      </c>
      <c r="Y27" s="8">
        <v>5</v>
      </c>
      <c r="Z27" s="78">
        <v>42887</v>
      </c>
      <c r="AA27" s="12">
        <v>17.1619034709278</v>
      </c>
      <c r="AB27" s="12">
        <v>3.8329290013651978</v>
      </c>
      <c r="AC27" s="12">
        <f t="shared" si="0"/>
        <v>13.328974469562603</v>
      </c>
      <c r="AD27" s="12">
        <f t="shared" si="1"/>
        <v>13.328974469562603</v>
      </c>
      <c r="AE27" s="12">
        <f t="shared" si="2"/>
        <v>0.7766606129758179</v>
      </c>
      <c r="AF27" s="12">
        <f t="shared" si="3"/>
        <v>177.66156041025167</v>
      </c>
    </row>
    <row r="28" spans="1:32" x14ac:dyDescent="0.3">
      <c r="A28" s="58" t="s">
        <v>73</v>
      </c>
      <c r="B28" s="7">
        <v>43556</v>
      </c>
      <c r="C28" s="12">
        <v>35.309613476889098</v>
      </c>
      <c r="D28" s="8">
        <v>27</v>
      </c>
      <c r="E28" s="50">
        <v>0</v>
      </c>
      <c r="F28" s="50">
        <v>1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12" cm="1">
        <f t="array" ref="L28">$B$104+MMULT(D28:K28,$B$105:$B$112)</f>
        <v>30.148880157124218</v>
      </c>
      <c r="Y28" s="8">
        <v>6</v>
      </c>
      <c r="Z28" s="78">
        <v>42917</v>
      </c>
      <c r="AA28" s="12">
        <v>4.3784601704247601</v>
      </c>
      <c r="AB28" s="12">
        <v>4.9244264555816564</v>
      </c>
      <c r="AC28" s="12">
        <f t="shared" si="0"/>
        <v>-0.54596628515689627</v>
      </c>
      <c r="AD28" s="12">
        <f t="shared" si="1"/>
        <v>0.54596628515689627</v>
      </c>
      <c r="AE28" s="12">
        <f t="shared" si="2"/>
        <v>0.12469367401004161</v>
      </c>
      <c r="AF28" s="12">
        <f t="shared" si="3"/>
        <v>0.29807918452802135</v>
      </c>
    </row>
    <row r="29" spans="1:32" x14ac:dyDescent="0.3">
      <c r="A29" s="58" t="s">
        <v>74</v>
      </c>
      <c r="B29" s="7">
        <v>43586</v>
      </c>
      <c r="C29" s="12">
        <v>22.0343096981873</v>
      </c>
      <c r="D29" s="8">
        <v>28</v>
      </c>
      <c r="E29" s="50">
        <v>0</v>
      </c>
      <c r="F29" s="50">
        <v>0</v>
      </c>
      <c r="G29" s="50">
        <v>1</v>
      </c>
      <c r="H29" s="50">
        <v>0</v>
      </c>
      <c r="I29" s="50">
        <v>0</v>
      </c>
      <c r="J29" s="50">
        <v>0</v>
      </c>
      <c r="K29" s="50">
        <v>0</v>
      </c>
      <c r="L29" s="12" cm="1">
        <f t="array" ref="L29">$B$104+MMULT(D29:K29,$B$105:$B$112)</f>
        <v>19.872825703485756</v>
      </c>
      <c r="Y29" s="8">
        <v>7</v>
      </c>
      <c r="Z29" s="78">
        <v>42948</v>
      </c>
      <c r="AA29" s="12">
        <v>2.0394423244387299</v>
      </c>
      <c r="AB29" s="12">
        <v>14.07685707477355</v>
      </c>
      <c r="AC29" s="12">
        <f t="shared" si="0"/>
        <v>-12.03741475033482</v>
      </c>
      <c r="AD29" s="12">
        <f t="shared" si="1"/>
        <v>12.03741475033482</v>
      </c>
      <c r="AE29" s="12">
        <f t="shared" si="2"/>
        <v>5.9023070209389763</v>
      </c>
      <c r="AF29" s="12">
        <f t="shared" si="3"/>
        <v>144.89935387157831</v>
      </c>
    </row>
    <row r="30" spans="1:32" x14ac:dyDescent="0.3">
      <c r="A30" s="58" t="s">
        <v>75</v>
      </c>
      <c r="B30" s="7">
        <v>43617</v>
      </c>
      <c r="C30" s="12">
        <v>35.581634444361399</v>
      </c>
      <c r="D30" s="8">
        <v>29</v>
      </c>
      <c r="E30" s="50">
        <v>0</v>
      </c>
      <c r="F30" s="50">
        <v>0</v>
      </c>
      <c r="G30" s="50">
        <v>0</v>
      </c>
      <c r="H30" s="50">
        <v>1</v>
      </c>
      <c r="I30" s="50">
        <v>0</v>
      </c>
      <c r="J30" s="50">
        <v>0</v>
      </c>
      <c r="K30" s="50">
        <v>0</v>
      </c>
      <c r="L30" s="12" cm="1">
        <f t="array" ref="L30">$B$104+MMULT(D30:K30,$B$105:$B$112)</f>
        <v>25.815740303940796</v>
      </c>
      <c r="Y30" s="8">
        <v>8</v>
      </c>
      <c r="Z30" s="78">
        <v>42979</v>
      </c>
      <c r="AA30" s="12">
        <v>24.370678771101399</v>
      </c>
      <c r="AB30" s="12">
        <v>23.676682544781766</v>
      </c>
      <c r="AC30" s="12">
        <f t="shared" si="0"/>
        <v>0.69399622631963354</v>
      </c>
      <c r="AD30" s="12">
        <f t="shared" si="1"/>
        <v>0.69399622631963354</v>
      </c>
      <c r="AE30" s="12">
        <f t="shared" si="2"/>
        <v>2.8476688435226105E-2</v>
      </c>
      <c r="AF30" s="12">
        <f t="shared" si="3"/>
        <v>0.48163076214589201</v>
      </c>
    </row>
    <row r="31" spans="1:32" x14ac:dyDescent="0.3">
      <c r="A31" s="58" t="s">
        <v>76</v>
      </c>
      <c r="B31" s="7">
        <v>43647</v>
      </c>
      <c r="C31" s="12">
        <v>23.646843338947999</v>
      </c>
      <c r="D31" s="8">
        <v>30</v>
      </c>
      <c r="E31" s="50">
        <v>0</v>
      </c>
      <c r="F31" s="50">
        <v>0</v>
      </c>
      <c r="G31" s="50">
        <v>0</v>
      </c>
      <c r="H31" s="50">
        <v>0</v>
      </c>
      <c r="I31" s="50">
        <v>1</v>
      </c>
      <c r="J31" s="50">
        <v>0</v>
      </c>
      <c r="K31" s="50">
        <v>0</v>
      </c>
      <c r="L31" s="12" cm="1">
        <f t="array" ref="L31">$B$104+MMULT(D31:K31,$B$105:$B$112)</f>
        <v>26.907237758157255</v>
      </c>
      <c r="Y31" s="8">
        <v>9</v>
      </c>
      <c r="Z31" s="78">
        <v>43009</v>
      </c>
      <c r="AA31" s="12">
        <v>21.754896143741099</v>
      </c>
      <c r="AB31" s="12">
        <v>26.827577063622066</v>
      </c>
      <c r="AC31" s="12">
        <f t="shared" si="0"/>
        <v>-5.0726809198809661</v>
      </c>
      <c r="AD31" s="12">
        <f t="shared" si="1"/>
        <v>5.0726809198809661</v>
      </c>
      <c r="AE31" s="12">
        <f t="shared" si="2"/>
        <v>0.23317421909827782</v>
      </c>
      <c r="AF31" s="12">
        <f t="shared" si="3"/>
        <v>25.732091714924405</v>
      </c>
    </row>
    <row r="32" spans="1:32" x14ac:dyDescent="0.3">
      <c r="A32" s="58" t="s">
        <v>77</v>
      </c>
      <c r="B32" s="7">
        <v>43678</v>
      </c>
      <c r="C32" s="12">
        <v>43.130175275720717</v>
      </c>
      <c r="D32" s="8">
        <v>31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1</v>
      </c>
      <c r="K32" s="50">
        <v>0</v>
      </c>
      <c r="L32" s="12" cm="1">
        <f t="array" ref="L32">$B$104+MMULT(D32:K32,$B$105:$B$112)</f>
        <v>36.059668377349148</v>
      </c>
      <c r="Y32" s="8">
        <v>10</v>
      </c>
      <c r="Z32" s="78">
        <v>43040</v>
      </c>
      <c r="AA32" s="12">
        <v>27.851528311761101</v>
      </c>
      <c r="AB32" s="12">
        <v>26.14811624934007</v>
      </c>
      <c r="AC32" s="12">
        <f t="shared" si="0"/>
        <v>1.7034120624210303</v>
      </c>
      <c r="AD32" s="12">
        <f t="shared" si="1"/>
        <v>1.7034120624210303</v>
      </c>
      <c r="AE32" s="12">
        <f t="shared" si="2"/>
        <v>6.1160452071196254E-2</v>
      </c>
      <c r="AF32" s="12">
        <f t="shared" si="3"/>
        <v>2.9016126544014678</v>
      </c>
    </row>
    <row r="33" spans="1:37" x14ac:dyDescent="0.3">
      <c r="A33" s="58" t="s">
        <v>78</v>
      </c>
      <c r="B33" s="7">
        <v>43709</v>
      </c>
      <c r="C33" s="12">
        <v>52.917843014701802</v>
      </c>
      <c r="D33" s="8">
        <v>32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1</v>
      </c>
      <c r="L33" s="12" cm="1">
        <f t="array" ref="L33">$B$104+MMULT(D33:K33,$B$105:$B$112)</f>
        <v>45.659493847357368</v>
      </c>
      <c r="Y33" s="8">
        <v>11</v>
      </c>
      <c r="Z33" s="78">
        <v>43070</v>
      </c>
      <c r="AA33" s="12">
        <v>35.7053587286496</v>
      </c>
      <c r="AB33" s="12">
        <v>15.493672622073817</v>
      </c>
      <c r="AC33" s="12">
        <f t="shared" si="0"/>
        <v>20.211686106575783</v>
      </c>
      <c r="AD33" s="12">
        <f t="shared" si="1"/>
        <v>20.211686106575783</v>
      </c>
      <c r="AE33" s="12">
        <f t="shared" si="2"/>
        <v>0.56606870302518886</v>
      </c>
      <c r="AF33" s="12">
        <f t="shared" si="3"/>
        <v>408.51225527074854</v>
      </c>
    </row>
    <row r="34" spans="1:37" x14ac:dyDescent="0.3">
      <c r="A34" s="58" t="s">
        <v>71</v>
      </c>
      <c r="B34" s="7">
        <v>43739</v>
      </c>
      <c r="C34" s="12">
        <v>50.971803155743601</v>
      </c>
      <c r="D34" s="8">
        <v>33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12" cm="1">
        <f t="array" ref="L34">$B$104+MMULT(D34:K34,$B$105:$B$112)</f>
        <v>48.810388366197664</v>
      </c>
      <c r="Y34" s="8">
        <v>12</v>
      </c>
      <c r="Z34" s="78">
        <v>43101</v>
      </c>
      <c r="AA34" s="12">
        <v>9.2184540565961193</v>
      </c>
      <c r="AB34" s="12">
        <v>5.2176181684353544</v>
      </c>
      <c r="AC34" s="12">
        <f t="shared" si="0"/>
        <v>4.0008358881607649</v>
      </c>
      <c r="AD34" s="12">
        <f t="shared" si="1"/>
        <v>4.0008358881607649</v>
      </c>
      <c r="AE34" s="12">
        <f t="shared" si="2"/>
        <v>0.43400291020575515</v>
      </c>
      <c r="AF34" s="12">
        <f t="shared" si="3"/>
        <v>16.006687803995135</v>
      </c>
      <c r="AJ34" s="53" t="s">
        <v>67</v>
      </c>
      <c r="AK34" s="79">
        <f>AVERAGE(AD23:AD89)</f>
        <v>7.9882517257065926</v>
      </c>
    </row>
    <row r="35" spans="1:37" x14ac:dyDescent="0.3">
      <c r="A35" s="58" t="s">
        <v>72</v>
      </c>
      <c r="B35" s="7">
        <v>43770</v>
      </c>
      <c r="C35" s="12">
        <v>50.7180670252231</v>
      </c>
      <c r="D35" s="8">
        <v>34</v>
      </c>
      <c r="E35" s="50">
        <v>1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12" cm="1">
        <f t="array" ref="L35">$B$104+MMULT(D35:K35,$B$105:$B$112)</f>
        <v>48.130927551915669</v>
      </c>
      <c r="Y35" s="8">
        <v>13</v>
      </c>
      <c r="Z35" s="78">
        <v>43132</v>
      </c>
      <c r="AA35" s="12">
        <v>5.44776349631187</v>
      </c>
      <c r="AB35" s="12">
        <v>11.160532768890398</v>
      </c>
      <c r="AC35" s="12">
        <f t="shared" si="0"/>
        <v>-5.7127692725785284</v>
      </c>
      <c r="AD35" s="12">
        <f t="shared" si="1"/>
        <v>5.7127692725785284</v>
      </c>
      <c r="AE35" s="12">
        <f t="shared" si="2"/>
        <v>1.048644875359598</v>
      </c>
      <c r="AF35" s="12">
        <f t="shared" si="3"/>
        <v>32.635732761717406</v>
      </c>
      <c r="AJ35" s="53" t="s">
        <v>68</v>
      </c>
      <c r="AK35" s="80">
        <f>AVERAGE(AE23:AE89)</f>
        <v>0.42461437704994198</v>
      </c>
    </row>
    <row r="36" spans="1:37" x14ac:dyDescent="0.3">
      <c r="A36" s="58" t="s">
        <v>73</v>
      </c>
      <c r="B36" s="7">
        <v>43800</v>
      </c>
      <c r="C36" s="12">
        <v>38.560022561737803</v>
      </c>
      <c r="D36" s="8">
        <v>35</v>
      </c>
      <c r="E36" s="50">
        <v>0</v>
      </c>
      <c r="F36" s="50">
        <v>1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12" cm="1">
        <f t="array" ref="L36">$B$104+MMULT(D36:K36,$B$105:$B$112)</f>
        <v>37.476483924649415</v>
      </c>
      <c r="Y36" s="8">
        <v>14</v>
      </c>
      <c r="Z36" s="78">
        <v>43160</v>
      </c>
      <c r="AA36" s="12">
        <v>11.3805991254864</v>
      </c>
      <c r="AB36" s="12">
        <v>12.252030223106857</v>
      </c>
      <c r="AC36" s="12">
        <f t="shared" si="0"/>
        <v>-0.8714310976204569</v>
      </c>
      <c r="AD36" s="12">
        <f t="shared" si="1"/>
        <v>0.8714310976204569</v>
      </c>
      <c r="AE36" s="12">
        <f t="shared" si="2"/>
        <v>7.6571636344603469E-2</v>
      </c>
      <c r="AF36" s="12">
        <f t="shared" si="3"/>
        <v>0.75939215789999426</v>
      </c>
      <c r="AJ36" s="53" t="s">
        <v>69</v>
      </c>
      <c r="AK36" s="79">
        <f>SUM(AF23:AF89)/67</f>
        <v>106.82410786910542</v>
      </c>
    </row>
    <row r="37" spans="1:37" x14ac:dyDescent="0.3">
      <c r="A37" s="58" t="s">
        <v>74</v>
      </c>
      <c r="B37" s="7">
        <v>43831</v>
      </c>
      <c r="C37" s="12">
        <v>15.3567677326413</v>
      </c>
      <c r="D37" s="8">
        <v>36</v>
      </c>
      <c r="E37" s="50">
        <v>0</v>
      </c>
      <c r="F37" s="50">
        <v>0</v>
      </c>
      <c r="G37" s="50">
        <v>1</v>
      </c>
      <c r="H37" s="50">
        <v>0</v>
      </c>
      <c r="I37" s="50">
        <v>0</v>
      </c>
      <c r="J37" s="50">
        <v>0</v>
      </c>
      <c r="K37" s="50">
        <v>0</v>
      </c>
      <c r="L37" s="12" cm="1">
        <f t="array" ref="L37">$B$104+MMULT(D37:K37,$B$105:$B$112)</f>
        <v>27.200429471010953</v>
      </c>
      <c r="Y37" s="8">
        <v>15</v>
      </c>
      <c r="Z37" s="78">
        <v>43191</v>
      </c>
      <c r="AA37" s="12">
        <v>13.7182470884238</v>
      </c>
      <c r="AB37" s="12">
        <v>21.404460842298747</v>
      </c>
      <c r="AC37" s="12">
        <f t="shared" si="0"/>
        <v>-7.6862137538749469</v>
      </c>
      <c r="AD37" s="12">
        <f t="shared" si="1"/>
        <v>7.6862137538749469</v>
      </c>
      <c r="AE37" s="12">
        <f t="shared" si="2"/>
        <v>0.56029124598294999</v>
      </c>
      <c r="AF37" s="12">
        <f t="shared" si="3"/>
        <v>59.077881870256405</v>
      </c>
      <c r="AJ37" s="53" t="s">
        <v>65</v>
      </c>
      <c r="AK37" s="79">
        <f>SUM(AC23:AC89)/67</f>
        <v>-5.408608884144046E-15</v>
      </c>
    </row>
    <row r="38" spans="1:37" x14ac:dyDescent="0.3">
      <c r="A38" s="58" t="s">
        <v>75</v>
      </c>
      <c r="B38" s="7">
        <v>43862</v>
      </c>
      <c r="C38" s="12">
        <v>37.434664660897525</v>
      </c>
      <c r="D38" s="8">
        <v>37</v>
      </c>
      <c r="E38" s="50">
        <v>0</v>
      </c>
      <c r="F38" s="50">
        <v>0</v>
      </c>
      <c r="G38" s="50">
        <v>0</v>
      </c>
      <c r="H38" s="50">
        <v>1</v>
      </c>
      <c r="I38" s="50">
        <v>0</v>
      </c>
      <c r="J38" s="50">
        <v>0</v>
      </c>
      <c r="K38" s="50">
        <v>0</v>
      </c>
      <c r="L38" s="12" cm="1">
        <f t="array" ref="L38">$B$104+MMULT(D38:K38,$B$105:$B$112)</f>
        <v>33.143344071465997</v>
      </c>
      <c r="Y38" s="8">
        <v>16</v>
      </c>
      <c r="Z38" s="78">
        <v>43221</v>
      </c>
      <c r="AA38" s="12">
        <v>18.742859036978398</v>
      </c>
      <c r="AB38" s="12">
        <v>31.004286312306967</v>
      </c>
      <c r="AC38" s="12">
        <f t="shared" si="0"/>
        <v>-12.261427275328568</v>
      </c>
      <c r="AD38" s="12">
        <f t="shared" si="1"/>
        <v>12.261427275328568</v>
      </c>
      <c r="AE38" s="12">
        <f t="shared" si="2"/>
        <v>0.6541919379075305</v>
      </c>
      <c r="AF38" s="12">
        <f t="shared" si="3"/>
        <v>150.34259882817136</v>
      </c>
    </row>
    <row r="39" spans="1:37" x14ac:dyDescent="0.3">
      <c r="A39" s="58" t="s">
        <v>76</v>
      </c>
      <c r="B39" s="7">
        <v>43891</v>
      </c>
      <c r="C39" s="12">
        <v>22.173260423540199</v>
      </c>
      <c r="D39" s="8">
        <v>38</v>
      </c>
      <c r="E39" s="50">
        <v>0</v>
      </c>
      <c r="F39" s="50">
        <v>0</v>
      </c>
      <c r="G39" s="50">
        <v>0</v>
      </c>
      <c r="H39" s="50">
        <v>0</v>
      </c>
      <c r="I39" s="50">
        <v>1</v>
      </c>
      <c r="J39" s="50">
        <v>0</v>
      </c>
      <c r="K39" s="50">
        <v>0</v>
      </c>
      <c r="L39" s="12" cm="1">
        <f t="array" ref="L39">$B$104+MMULT(D39:K39,$B$105:$B$112)</f>
        <v>34.234841525682455</v>
      </c>
      <c r="Y39" s="8">
        <v>17</v>
      </c>
      <c r="Z39" s="78">
        <v>43252</v>
      </c>
      <c r="AA39" s="12">
        <v>49.695370991300202</v>
      </c>
      <c r="AB39" s="12">
        <v>34.155180831147263</v>
      </c>
      <c r="AC39" s="12">
        <f t="shared" si="0"/>
        <v>15.540190160152939</v>
      </c>
      <c r="AD39" s="12">
        <f t="shared" si="1"/>
        <v>15.540190160152939</v>
      </c>
      <c r="AE39" s="12">
        <f t="shared" si="2"/>
        <v>0.31270900790484979</v>
      </c>
      <c r="AF39" s="12">
        <f t="shared" si="3"/>
        <v>241.49751021371424</v>
      </c>
    </row>
    <row r="40" spans="1:37" x14ac:dyDescent="0.3">
      <c r="A40" s="58" t="s">
        <v>77</v>
      </c>
      <c r="B40" s="7">
        <v>43922</v>
      </c>
      <c r="C40" s="12">
        <v>25.982895785120899</v>
      </c>
      <c r="D40" s="8">
        <v>39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1</v>
      </c>
      <c r="K40" s="50">
        <v>0</v>
      </c>
      <c r="L40" s="12" cm="1">
        <f t="array" ref="L40">$B$104+MMULT(D40:K40,$B$105:$B$112)</f>
        <v>43.387272144874345</v>
      </c>
      <c r="Y40" s="8">
        <v>18</v>
      </c>
      <c r="Z40" s="78">
        <v>43282</v>
      </c>
      <c r="AA40" s="12">
        <v>34.759490026340401</v>
      </c>
      <c r="AB40" s="12">
        <v>33.475720016865267</v>
      </c>
      <c r="AC40" s="12">
        <f t="shared" si="0"/>
        <v>1.2837700094751341</v>
      </c>
      <c r="AD40" s="12">
        <f t="shared" si="1"/>
        <v>1.2837700094751341</v>
      </c>
      <c r="AE40" s="12">
        <f t="shared" si="2"/>
        <v>3.6932935681803898E-2</v>
      </c>
      <c r="AF40" s="12">
        <f t="shared" si="3"/>
        <v>1.6480654372277859</v>
      </c>
    </row>
    <row r="41" spans="1:37" x14ac:dyDescent="0.3">
      <c r="A41" s="58" t="s">
        <v>78</v>
      </c>
      <c r="B41" s="7">
        <v>43952</v>
      </c>
      <c r="C41" s="12">
        <v>40.369829337421599</v>
      </c>
      <c r="D41" s="8">
        <v>40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1</v>
      </c>
      <c r="L41" s="12" cm="1">
        <f t="array" ref="L41">$B$104+MMULT(D41:K41,$B$105:$B$112)</f>
        <v>52.987097614882558</v>
      </c>
      <c r="Y41" s="8">
        <v>19</v>
      </c>
      <c r="Z41" s="78">
        <v>43313</v>
      </c>
      <c r="AA41" s="12">
        <v>23.403310625297124</v>
      </c>
      <c r="AB41" s="12">
        <v>22.821276389599014</v>
      </c>
      <c r="AC41" s="12">
        <f t="shared" si="0"/>
        <v>0.58203423569811008</v>
      </c>
      <c r="AD41" s="12">
        <f t="shared" si="1"/>
        <v>0.58203423569811008</v>
      </c>
      <c r="AE41" s="12">
        <f t="shared" si="2"/>
        <v>2.4869739372214168E-2</v>
      </c>
      <c r="AF41" s="12">
        <f t="shared" si="3"/>
        <v>0.33876385152468313</v>
      </c>
    </row>
    <row r="42" spans="1:37" x14ac:dyDescent="0.3">
      <c r="A42" s="58" t="s">
        <v>71</v>
      </c>
      <c r="B42" s="7">
        <v>43983</v>
      </c>
      <c r="C42" s="12">
        <v>53.366915936828903</v>
      </c>
      <c r="D42" s="8">
        <v>41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12" cm="1">
        <f t="array" ref="L42">$B$104+MMULT(D42:K42,$B$105:$B$112)</f>
        <v>56.137992133722861</v>
      </c>
      <c r="Y42" s="8">
        <v>20</v>
      </c>
      <c r="Z42" s="78">
        <v>43344</v>
      </c>
      <c r="AA42" s="12">
        <v>31.916977201573602</v>
      </c>
      <c r="AB42" s="12">
        <v>12.545221935960555</v>
      </c>
      <c r="AC42" s="12">
        <f t="shared" si="0"/>
        <v>19.371755265613047</v>
      </c>
      <c r="AD42" s="12">
        <f t="shared" si="1"/>
        <v>19.371755265613047</v>
      </c>
      <c r="AE42" s="12">
        <f t="shared" si="2"/>
        <v>0.60694204038401112</v>
      </c>
      <c r="AF42" s="12">
        <f t="shared" si="3"/>
        <v>375.26490207080678</v>
      </c>
    </row>
    <row r="43" spans="1:37" x14ac:dyDescent="0.3">
      <c r="A43" s="58" t="s">
        <v>72</v>
      </c>
      <c r="B43" s="7">
        <v>44013</v>
      </c>
      <c r="C43" s="12">
        <v>29.818907091494498</v>
      </c>
      <c r="D43" s="8">
        <v>42</v>
      </c>
      <c r="E43" s="50">
        <v>1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12" cm="1">
        <f t="array" ref="L43">$B$104+MMULT(D43:K43,$B$105:$B$112)</f>
        <v>55.458531319440866</v>
      </c>
      <c r="Y43" s="8">
        <v>21</v>
      </c>
      <c r="Z43" s="78">
        <v>43374</v>
      </c>
      <c r="AA43" s="12">
        <v>5.6988309040371199</v>
      </c>
      <c r="AB43" s="12">
        <v>18.488136536415599</v>
      </c>
      <c r="AC43" s="12">
        <f t="shared" si="0"/>
        <v>-12.789305632378479</v>
      </c>
      <c r="AD43" s="12">
        <f t="shared" si="1"/>
        <v>12.789305632378479</v>
      </c>
      <c r="AE43" s="12">
        <f t="shared" si="2"/>
        <v>2.244198125499457</v>
      </c>
      <c r="AF43" s="12">
        <f t="shared" si="3"/>
        <v>163.56633855838788</v>
      </c>
    </row>
    <row r="44" spans="1:37" x14ac:dyDescent="0.3">
      <c r="A44" s="58" t="s">
        <v>73</v>
      </c>
      <c r="B44" s="7">
        <v>44044</v>
      </c>
      <c r="C44" s="12">
        <v>25.516140748766801</v>
      </c>
      <c r="D44" s="8">
        <v>43</v>
      </c>
      <c r="E44" s="50">
        <v>0</v>
      </c>
      <c r="F44" s="50">
        <v>1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12" cm="1">
        <f t="array" ref="L44">$B$104+MMULT(D44:K44,$B$105:$B$112)</f>
        <v>44.804087692174619</v>
      </c>
      <c r="Y44" s="8">
        <v>22</v>
      </c>
      <c r="Z44" s="78">
        <v>43405</v>
      </c>
      <c r="AA44" s="12">
        <v>9.1777363002885792</v>
      </c>
      <c r="AB44" s="12">
        <v>19.579633990632058</v>
      </c>
      <c r="AC44" s="12">
        <f t="shared" si="0"/>
        <v>-10.401897690343478</v>
      </c>
      <c r="AD44" s="12">
        <f t="shared" si="1"/>
        <v>10.401897690343478</v>
      </c>
      <c r="AE44" s="12">
        <f t="shared" si="2"/>
        <v>1.1333838051128586</v>
      </c>
      <c r="AF44" s="12">
        <f t="shared" si="3"/>
        <v>108.19947556037299</v>
      </c>
    </row>
    <row r="45" spans="1:37" x14ac:dyDescent="0.3">
      <c r="A45" s="58" t="s">
        <v>74</v>
      </c>
      <c r="B45" s="7">
        <v>44075</v>
      </c>
      <c r="C45" s="12">
        <v>18.3030490891074</v>
      </c>
      <c r="D45" s="8">
        <v>44</v>
      </c>
      <c r="E45" s="50">
        <v>0</v>
      </c>
      <c r="F45" s="50">
        <v>0</v>
      </c>
      <c r="G45" s="50">
        <v>1</v>
      </c>
      <c r="H45" s="50">
        <v>0</v>
      </c>
      <c r="I45" s="50">
        <v>0</v>
      </c>
      <c r="J45" s="50">
        <v>0</v>
      </c>
      <c r="K45" s="50">
        <v>0</v>
      </c>
      <c r="L45" s="12" cm="1">
        <f t="array" ref="L45">$B$104+MMULT(D45:K45,$B$105:$B$112)</f>
        <v>34.528033238536153</v>
      </c>
      <c r="Y45" s="8">
        <v>23</v>
      </c>
      <c r="Z45" s="78">
        <v>43435</v>
      </c>
      <c r="AA45" s="12">
        <v>42.759450551986497</v>
      </c>
      <c r="AB45" s="12">
        <v>28.732064609823947</v>
      </c>
      <c r="AC45" s="12">
        <f t="shared" si="0"/>
        <v>14.02738594216255</v>
      </c>
      <c r="AD45" s="12">
        <f t="shared" si="1"/>
        <v>14.02738594216255</v>
      </c>
      <c r="AE45" s="12">
        <f t="shared" si="2"/>
        <v>0.32805346563347904</v>
      </c>
      <c r="AF45" s="12">
        <f t="shared" si="3"/>
        <v>196.76755637037951</v>
      </c>
    </row>
    <row r="46" spans="1:37" x14ac:dyDescent="0.3">
      <c r="A46" s="58" t="s">
        <v>75</v>
      </c>
      <c r="B46" s="7">
        <v>44105</v>
      </c>
      <c r="C46" s="12">
        <v>25.093099193520398</v>
      </c>
      <c r="D46" s="8">
        <v>45</v>
      </c>
      <c r="E46" s="50">
        <v>0</v>
      </c>
      <c r="F46" s="50">
        <v>0</v>
      </c>
      <c r="G46" s="50">
        <v>0</v>
      </c>
      <c r="H46" s="50">
        <v>1</v>
      </c>
      <c r="I46" s="50">
        <v>0</v>
      </c>
      <c r="J46" s="50">
        <v>0</v>
      </c>
      <c r="K46" s="50">
        <v>0</v>
      </c>
      <c r="L46" s="12" cm="1">
        <f t="array" ref="L46">$B$104+MMULT(D46:K46,$B$105:$B$112)</f>
        <v>40.470947838991194</v>
      </c>
      <c r="Y46" s="8">
        <v>24</v>
      </c>
      <c r="Z46" s="78">
        <v>43466</v>
      </c>
      <c r="AA46" s="12">
        <v>31.1268020520174</v>
      </c>
      <c r="AB46" s="12">
        <v>38.331890079832164</v>
      </c>
      <c r="AC46" s="12">
        <f t="shared" si="0"/>
        <v>-7.2050880278147638</v>
      </c>
      <c r="AD46" s="12">
        <f t="shared" si="1"/>
        <v>7.2050880278147638</v>
      </c>
      <c r="AE46" s="12">
        <f t="shared" si="2"/>
        <v>0.23147537018978104</v>
      </c>
      <c r="AF46" s="12">
        <f t="shared" si="3"/>
        <v>51.913293488559646</v>
      </c>
    </row>
    <row r="47" spans="1:37" x14ac:dyDescent="0.3">
      <c r="A47" s="58" t="s">
        <v>76</v>
      </c>
      <c r="B47" s="7">
        <v>44136</v>
      </c>
      <c r="C47" s="12">
        <v>41.4882121611057</v>
      </c>
      <c r="D47" s="8">
        <v>46</v>
      </c>
      <c r="E47" s="50">
        <v>0</v>
      </c>
      <c r="F47" s="50">
        <v>0</v>
      </c>
      <c r="G47" s="50">
        <v>0</v>
      </c>
      <c r="H47" s="50">
        <v>0</v>
      </c>
      <c r="I47" s="50">
        <v>1</v>
      </c>
      <c r="J47" s="50">
        <v>0</v>
      </c>
      <c r="K47" s="50">
        <v>0</v>
      </c>
      <c r="L47" s="12" cm="1">
        <f t="array" ref="L47">$B$104+MMULT(D47:K47,$B$105:$B$112)</f>
        <v>41.562445293207652</v>
      </c>
      <c r="Y47" s="8">
        <v>25</v>
      </c>
      <c r="Z47" s="78">
        <v>43497</v>
      </c>
      <c r="AA47" s="12">
        <v>31.2137946445079</v>
      </c>
      <c r="AB47" s="12">
        <v>41.482784598672467</v>
      </c>
      <c r="AC47" s="12">
        <f t="shared" si="0"/>
        <v>-10.268989954164567</v>
      </c>
      <c r="AD47" s="12">
        <f t="shared" si="1"/>
        <v>10.268989954164567</v>
      </c>
      <c r="AE47" s="12">
        <f t="shared" si="2"/>
        <v>0.32898883558111086</v>
      </c>
      <c r="AF47" s="12">
        <f t="shared" si="3"/>
        <v>105.4521546787328</v>
      </c>
    </row>
    <row r="48" spans="1:37" x14ac:dyDescent="0.3">
      <c r="A48" s="58" t="s">
        <v>77</v>
      </c>
      <c r="B48" s="7">
        <v>44166</v>
      </c>
      <c r="C48" s="12">
        <v>31.291321860056499</v>
      </c>
      <c r="D48" s="8">
        <v>47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1</v>
      </c>
      <c r="K48" s="50">
        <v>0</v>
      </c>
      <c r="L48" s="12" cm="1">
        <f t="array" ref="L48">$B$104+MMULT(D48:K48,$B$105:$B$112)</f>
        <v>50.714875912399549</v>
      </c>
      <c r="Y48" s="8">
        <v>26</v>
      </c>
      <c r="Z48" s="78">
        <v>43525</v>
      </c>
      <c r="AA48" s="12">
        <v>47.863047326427498</v>
      </c>
      <c r="AB48" s="12">
        <v>40.803323784390471</v>
      </c>
      <c r="AC48" s="12">
        <f t="shared" si="0"/>
        <v>7.0597235420370268</v>
      </c>
      <c r="AD48" s="12">
        <f t="shared" si="1"/>
        <v>7.0597235420370268</v>
      </c>
      <c r="AE48" s="12">
        <f t="shared" si="2"/>
        <v>0.14749841341880071</v>
      </c>
      <c r="AF48" s="12">
        <f t="shared" si="3"/>
        <v>49.839696489991823</v>
      </c>
    </row>
    <row r="49" spans="1:32" x14ac:dyDescent="0.3">
      <c r="A49" s="58" t="s">
        <v>78</v>
      </c>
      <c r="B49" s="7">
        <v>44197</v>
      </c>
      <c r="C49" s="12">
        <v>71.334396374263804</v>
      </c>
      <c r="D49" s="8">
        <v>48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1</v>
      </c>
      <c r="L49" s="12" cm="1">
        <f t="array" ref="L49">$B$104+MMULT(D49:K49,$B$105:$B$112)</f>
        <v>60.314701382407762</v>
      </c>
      <c r="Y49" s="8">
        <v>27</v>
      </c>
      <c r="Z49" s="78">
        <v>43556</v>
      </c>
      <c r="AA49" s="12">
        <v>35.309613476889098</v>
      </c>
      <c r="AB49" s="12">
        <v>30.148880157124218</v>
      </c>
      <c r="AC49" s="12">
        <f t="shared" si="0"/>
        <v>5.1607333197648799</v>
      </c>
      <c r="AD49" s="12">
        <f t="shared" si="1"/>
        <v>5.1607333197648799</v>
      </c>
      <c r="AE49" s="12">
        <f t="shared" si="2"/>
        <v>0.14615660755229426</v>
      </c>
      <c r="AF49" s="12">
        <f t="shared" si="3"/>
        <v>26.633168397731438</v>
      </c>
    </row>
    <row r="50" spans="1:32" x14ac:dyDescent="0.3">
      <c r="A50" s="58" t="s">
        <v>71</v>
      </c>
      <c r="B50" s="7">
        <v>44228</v>
      </c>
      <c r="C50" s="12">
        <v>63.618595352821401</v>
      </c>
      <c r="D50" s="8">
        <v>49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12" cm="1">
        <f t="array" ref="L50">$B$104+MMULT(D50:K50,$B$105:$B$112)</f>
        <v>63.465595901248065</v>
      </c>
      <c r="Y50" s="8">
        <v>28</v>
      </c>
      <c r="Z50" s="78">
        <v>43586</v>
      </c>
      <c r="AA50" s="12">
        <v>22.0343096981873</v>
      </c>
      <c r="AB50" s="12">
        <v>19.872825703485756</v>
      </c>
      <c r="AC50" s="12">
        <f t="shared" si="0"/>
        <v>2.1614839947015447</v>
      </c>
      <c r="AD50" s="12">
        <f t="shared" si="1"/>
        <v>2.1614839947015447</v>
      </c>
      <c r="AE50" s="12">
        <f t="shared" si="2"/>
        <v>9.8096288211804689E-2</v>
      </c>
      <c r="AF50" s="12">
        <f t="shared" si="3"/>
        <v>4.672013059350947</v>
      </c>
    </row>
    <row r="51" spans="1:32" x14ac:dyDescent="0.3">
      <c r="A51" s="58" t="s">
        <v>72</v>
      </c>
      <c r="B51" s="7">
        <v>44256</v>
      </c>
      <c r="C51" s="12">
        <v>62.523717668953097</v>
      </c>
      <c r="D51" s="8">
        <v>50</v>
      </c>
      <c r="E51" s="50">
        <v>1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12" cm="1">
        <f t="array" ref="L51">$B$104+MMULT(D51:K51,$B$105:$B$112)</f>
        <v>62.78613508696607</v>
      </c>
      <c r="Y51" s="8">
        <v>29</v>
      </c>
      <c r="Z51" s="78">
        <v>43617</v>
      </c>
      <c r="AA51" s="12">
        <v>35.581634444361399</v>
      </c>
      <c r="AB51" s="12">
        <v>25.815740303940796</v>
      </c>
      <c r="AC51" s="12">
        <f t="shared" si="0"/>
        <v>9.7658941404206026</v>
      </c>
      <c r="AD51" s="12">
        <f t="shared" si="1"/>
        <v>9.7658941404206026</v>
      </c>
      <c r="AE51" s="12">
        <f t="shared" si="2"/>
        <v>0.27446446159440541</v>
      </c>
      <c r="AF51" s="12">
        <f t="shared" si="3"/>
        <v>95.372688361901453</v>
      </c>
    </row>
    <row r="52" spans="1:32" x14ac:dyDescent="0.3">
      <c r="A52" s="58" t="s">
        <v>73</v>
      </c>
      <c r="B52" s="7">
        <v>44287</v>
      </c>
      <c r="C52" s="12">
        <v>44.522390422679699</v>
      </c>
      <c r="D52" s="8">
        <v>51</v>
      </c>
      <c r="E52" s="50">
        <v>0</v>
      </c>
      <c r="F52" s="50">
        <v>1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12" cm="1">
        <f t="array" ref="L52">$B$104+MMULT(D52:K52,$B$105:$B$112)</f>
        <v>52.131691459699809</v>
      </c>
      <c r="Y52" s="8">
        <v>30</v>
      </c>
      <c r="Z52" s="78">
        <v>43647</v>
      </c>
      <c r="AA52" s="12">
        <v>23.646843338947999</v>
      </c>
      <c r="AB52" s="12">
        <v>26.907237758157255</v>
      </c>
      <c r="AC52" s="12">
        <f t="shared" si="0"/>
        <v>-3.2603944192092555</v>
      </c>
      <c r="AD52" s="12">
        <f t="shared" si="1"/>
        <v>3.2603944192092555</v>
      </c>
      <c r="AE52" s="12">
        <f t="shared" si="2"/>
        <v>0.13787863236016618</v>
      </c>
      <c r="AF52" s="12">
        <f t="shared" si="3"/>
        <v>10.630171768810859</v>
      </c>
    </row>
    <row r="53" spans="1:32" x14ac:dyDescent="0.3">
      <c r="A53" s="58" t="s">
        <v>74</v>
      </c>
      <c r="B53" s="7">
        <v>44317</v>
      </c>
      <c r="C53" s="12">
        <v>39.635941554249399</v>
      </c>
      <c r="D53" s="8">
        <v>52</v>
      </c>
      <c r="E53" s="50">
        <v>0</v>
      </c>
      <c r="F53" s="50">
        <v>0</v>
      </c>
      <c r="G53" s="50">
        <v>1</v>
      </c>
      <c r="H53" s="50">
        <v>0</v>
      </c>
      <c r="I53" s="50">
        <v>0</v>
      </c>
      <c r="J53" s="50">
        <v>0</v>
      </c>
      <c r="K53" s="50">
        <v>0</v>
      </c>
      <c r="L53" s="12" cm="1">
        <f t="array" ref="L53">$B$104+MMULT(D53:K53,$B$105:$B$112)</f>
        <v>41.855637006061357</v>
      </c>
      <c r="Y53" s="8">
        <v>31</v>
      </c>
      <c r="Z53" s="78">
        <v>43678</v>
      </c>
      <c r="AA53" s="12">
        <v>43.130175275720717</v>
      </c>
      <c r="AB53" s="12">
        <v>36.059668377349148</v>
      </c>
      <c r="AC53" s="12">
        <f t="shared" si="0"/>
        <v>7.0705068983715691</v>
      </c>
      <c r="AD53" s="12">
        <f t="shared" si="1"/>
        <v>7.0705068983715691</v>
      </c>
      <c r="AE53" s="12">
        <f t="shared" si="2"/>
        <v>0.16393411000932731</v>
      </c>
      <c r="AF53" s="12">
        <f t="shared" si="3"/>
        <v>49.992067799919944</v>
      </c>
    </row>
    <row r="54" spans="1:32" x14ac:dyDescent="0.3">
      <c r="A54" s="58" t="s">
        <v>75</v>
      </c>
      <c r="B54" s="7">
        <v>44348</v>
      </c>
      <c r="C54" s="12">
        <v>47.085377196513598</v>
      </c>
      <c r="D54" s="8">
        <v>53</v>
      </c>
      <c r="E54" s="50">
        <v>0</v>
      </c>
      <c r="F54" s="50">
        <v>0</v>
      </c>
      <c r="G54" s="50">
        <v>0</v>
      </c>
      <c r="H54" s="50">
        <v>1</v>
      </c>
      <c r="I54" s="50">
        <v>0</v>
      </c>
      <c r="J54" s="50">
        <v>0</v>
      </c>
      <c r="K54" s="50">
        <v>0</v>
      </c>
      <c r="L54" s="12" cm="1">
        <f t="array" ref="L54">$B$104+MMULT(D54:K54,$B$105:$B$112)</f>
        <v>47.798551606516398</v>
      </c>
      <c r="Y54" s="8">
        <v>32</v>
      </c>
      <c r="Z54" s="78">
        <v>43709</v>
      </c>
      <c r="AA54" s="12">
        <v>52.917843014701802</v>
      </c>
      <c r="AB54" s="12">
        <v>45.659493847357368</v>
      </c>
      <c r="AC54" s="12">
        <f t="shared" si="0"/>
        <v>7.2583491673444342</v>
      </c>
      <c r="AD54" s="12">
        <f t="shared" si="1"/>
        <v>7.2583491673444342</v>
      </c>
      <c r="AE54" s="12">
        <f t="shared" si="2"/>
        <v>0.13716260440411179</v>
      </c>
      <c r="AF54" s="12">
        <f t="shared" si="3"/>
        <v>52.683632635089644</v>
      </c>
    </row>
    <row r="55" spans="1:32" x14ac:dyDescent="0.3">
      <c r="A55" s="58" t="s">
        <v>76</v>
      </c>
      <c r="B55" s="7">
        <v>44378</v>
      </c>
      <c r="C55" s="12">
        <v>61.929268668124699</v>
      </c>
      <c r="D55" s="8">
        <v>54</v>
      </c>
      <c r="E55" s="50">
        <v>0</v>
      </c>
      <c r="F55" s="50">
        <v>0</v>
      </c>
      <c r="G55" s="50">
        <v>0</v>
      </c>
      <c r="H55" s="50">
        <v>0</v>
      </c>
      <c r="I55" s="50">
        <v>1</v>
      </c>
      <c r="J55" s="50">
        <v>0</v>
      </c>
      <c r="K55" s="50">
        <v>0</v>
      </c>
      <c r="L55" s="12" cm="1">
        <f t="array" ref="L55">$B$104+MMULT(D55:K55,$B$105:$B$112)</f>
        <v>48.890049060732856</v>
      </c>
      <c r="Y55" s="8">
        <v>33</v>
      </c>
      <c r="Z55" s="78">
        <v>43739</v>
      </c>
      <c r="AA55" s="12">
        <v>50.971803155743601</v>
      </c>
      <c r="AB55" s="12">
        <v>48.810388366197664</v>
      </c>
      <c r="AC55" s="12">
        <f t="shared" si="0"/>
        <v>2.1614147895459368</v>
      </c>
      <c r="AD55" s="12">
        <f t="shared" si="1"/>
        <v>2.1614147895459368</v>
      </c>
      <c r="AE55" s="12">
        <f t="shared" si="2"/>
        <v>4.2404126511706199E-2</v>
      </c>
      <c r="AF55" s="12">
        <f t="shared" si="3"/>
        <v>4.6717138924679062</v>
      </c>
    </row>
    <row r="56" spans="1:32" x14ac:dyDescent="0.3">
      <c r="A56" s="58" t="s">
        <v>77</v>
      </c>
      <c r="B56" s="7">
        <v>44409</v>
      </c>
      <c r="C56" s="12">
        <v>68.152985300072899</v>
      </c>
      <c r="D56" s="8">
        <v>55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1</v>
      </c>
      <c r="K56" s="50">
        <v>0</v>
      </c>
      <c r="L56" s="12" cm="1">
        <f t="array" ref="L56">$B$104+MMULT(D56:K56,$B$105:$B$112)</f>
        <v>58.042479679924753</v>
      </c>
      <c r="Y56" s="8">
        <v>34</v>
      </c>
      <c r="Z56" s="78">
        <v>43770</v>
      </c>
      <c r="AA56" s="12">
        <v>50.7180670252231</v>
      </c>
      <c r="AB56" s="12">
        <v>48.130927551915669</v>
      </c>
      <c r="AC56" s="12">
        <f t="shared" si="0"/>
        <v>2.5871394733074311</v>
      </c>
      <c r="AD56" s="12">
        <f t="shared" si="1"/>
        <v>2.5871394733074311</v>
      </c>
      <c r="AE56" s="12">
        <f t="shared" si="2"/>
        <v>5.1010214407832134E-2</v>
      </c>
      <c r="AF56" s="12">
        <f t="shared" si="3"/>
        <v>6.6932906543454518</v>
      </c>
    </row>
    <row r="57" spans="1:32" x14ac:dyDescent="0.3">
      <c r="A57" s="58" t="s">
        <v>78</v>
      </c>
      <c r="B57" s="7">
        <v>44440</v>
      </c>
      <c r="C57" s="12">
        <v>78.789304961318393</v>
      </c>
      <c r="D57" s="8">
        <v>56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1</v>
      </c>
      <c r="L57" s="12" cm="1">
        <f t="array" ref="L57">$B$104+MMULT(D57:K57,$B$105:$B$112)</f>
        <v>67.642305149932966</v>
      </c>
      <c r="Y57" s="8">
        <v>35</v>
      </c>
      <c r="Z57" s="78">
        <v>43800</v>
      </c>
      <c r="AA57" s="12">
        <v>38.560022561737803</v>
      </c>
      <c r="AB57" s="12">
        <v>37.476483924649415</v>
      </c>
      <c r="AC57" s="12">
        <f t="shared" si="0"/>
        <v>1.0835386370883882</v>
      </c>
      <c r="AD57" s="12">
        <f t="shared" si="1"/>
        <v>1.0835386370883882</v>
      </c>
      <c r="AE57" s="12">
        <f t="shared" si="2"/>
        <v>2.8100051947675932E-2</v>
      </c>
      <c r="AF57" s="12">
        <f t="shared" si="3"/>
        <v>1.1740559780633617</v>
      </c>
    </row>
    <row r="58" spans="1:32" x14ac:dyDescent="0.3">
      <c r="A58" s="58" t="s">
        <v>71</v>
      </c>
      <c r="B58" s="7">
        <v>44470</v>
      </c>
      <c r="C58" s="12">
        <v>71.669496786637296</v>
      </c>
      <c r="D58" s="8">
        <v>57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12" cm="1">
        <f t="array" ref="L58">$B$104+MMULT(D58:K58,$B$105:$B$112)</f>
        <v>70.793199668773269</v>
      </c>
      <c r="Y58" s="8">
        <v>36</v>
      </c>
      <c r="Z58" s="78">
        <v>43831</v>
      </c>
      <c r="AA58" s="12">
        <v>15.3567677326413</v>
      </c>
      <c r="AB58" s="12">
        <v>27.200429471010953</v>
      </c>
      <c r="AC58" s="12">
        <f t="shared" si="0"/>
        <v>-11.843661738369653</v>
      </c>
      <c r="AD58" s="12">
        <f t="shared" si="1"/>
        <v>11.843661738369653</v>
      </c>
      <c r="AE58" s="12">
        <f t="shared" si="2"/>
        <v>0.77123402167472854</v>
      </c>
      <c r="AF58" s="12">
        <f t="shared" si="3"/>
        <v>140.27232337292125</v>
      </c>
    </row>
    <row r="59" spans="1:32" x14ac:dyDescent="0.3">
      <c r="A59" s="58" t="s">
        <v>72</v>
      </c>
      <c r="B59" s="7">
        <v>44501</v>
      </c>
      <c r="C59" s="12">
        <v>71.5460172213389</v>
      </c>
      <c r="D59" s="8">
        <v>58</v>
      </c>
      <c r="E59" s="50">
        <v>1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12" cm="1">
        <f t="array" ref="L59">$B$104+MMULT(D59:K59,$B$105:$B$112)</f>
        <v>70.11373885449126</v>
      </c>
      <c r="Y59" s="8">
        <v>37</v>
      </c>
      <c r="Z59" s="78">
        <v>43862</v>
      </c>
      <c r="AA59" s="12">
        <v>37.434664660897525</v>
      </c>
      <c r="AB59" s="12">
        <v>33.143344071465997</v>
      </c>
      <c r="AC59" s="12">
        <f t="shared" si="0"/>
        <v>4.2913205894315283</v>
      </c>
      <c r="AD59" s="12">
        <f t="shared" si="1"/>
        <v>4.2913205894315283</v>
      </c>
      <c r="AE59" s="12">
        <f t="shared" si="2"/>
        <v>0.1146349413920098</v>
      </c>
      <c r="AF59" s="12">
        <f t="shared" si="3"/>
        <v>18.415432401278959</v>
      </c>
    </row>
    <row r="60" spans="1:32" x14ac:dyDescent="0.3">
      <c r="A60" s="58" t="s">
        <v>73</v>
      </c>
      <c r="B60" s="7">
        <v>44531</v>
      </c>
      <c r="C60" s="12">
        <v>55.355203681535599</v>
      </c>
      <c r="D60" s="8">
        <v>59</v>
      </c>
      <c r="E60" s="50">
        <v>0</v>
      </c>
      <c r="F60" s="50">
        <v>1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12" cm="1">
        <f t="array" ref="L60">$B$104+MMULT(D60:K60,$B$105:$B$112)</f>
        <v>59.459295227225013</v>
      </c>
      <c r="Y60" s="8">
        <v>38</v>
      </c>
      <c r="Z60" s="78">
        <v>43891</v>
      </c>
      <c r="AA60" s="12">
        <v>22.173260423540199</v>
      </c>
      <c r="AB60" s="12">
        <v>34.234841525682455</v>
      </c>
      <c r="AC60" s="12">
        <f t="shared" si="0"/>
        <v>-12.061581102142256</v>
      </c>
      <c r="AD60" s="12">
        <f t="shared" si="1"/>
        <v>12.061581102142256</v>
      </c>
      <c r="AE60" s="12">
        <f t="shared" si="2"/>
        <v>0.54396966759733278</v>
      </c>
      <c r="AF60" s="12">
        <f t="shared" si="3"/>
        <v>145.48173868355519</v>
      </c>
    </row>
    <row r="61" spans="1:32" x14ac:dyDescent="0.3">
      <c r="A61" s="58" t="s">
        <v>74</v>
      </c>
      <c r="B61" s="7">
        <v>44562</v>
      </c>
      <c r="C61" s="12">
        <v>49.9496854746127</v>
      </c>
      <c r="D61" s="8">
        <v>60</v>
      </c>
      <c r="E61" s="50">
        <v>0</v>
      </c>
      <c r="F61" s="50">
        <v>0</v>
      </c>
      <c r="G61" s="50">
        <v>1</v>
      </c>
      <c r="H61" s="50">
        <v>0</v>
      </c>
      <c r="I61" s="50">
        <v>0</v>
      </c>
      <c r="J61" s="50">
        <v>0</v>
      </c>
      <c r="K61" s="50">
        <v>0</v>
      </c>
      <c r="L61" s="12" cm="1">
        <f t="array" ref="L61">$B$104+MMULT(D61:K61,$B$105:$B$112)</f>
        <v>49.183240773586547</v>
      </c>
      <c r="Y61" s="8">
        <v>39</v>
      </c>
      <c r="Z61" s="78">
        <v>43922</v>
      </c>
      <c r="AA61" s="12">
        <v>25.982895785120899</v>
      </c>
      <c r="AB61" s="12">
        <v>43.387272144874345</v>
      </c>
      <c r="AC61" s="12">
        <f t="shared" si="0"/>
        <v>-17.404376359753446</v>
      </c>
      <c r="AD61" s="12">
        <f t="shared" si="1"/>
        <v>17.404376359753446</v>
      </c>
      <c r="AE61" s="12">
        <f t="shared" si="2"/>
        <v>0.66983974779747446</v>
      </c>
      <c r="AF61" s="12">
        <f t="shared" si="3"/>
        <v>302.91231647194462</v>
      </c>
    </row>
    <row r="62" spans="1:32" x14ac:dyDescent="0.3">
      <c r="A62" s="58" t="s">
        <v>75</v>
      </c>
      <c r="B62" s="7">
        <v>44593</v>
      </c>
      <c r="C62" s="12">
        <v>62.333064135057398</v>
      </c>
      <c r="D62" s="8">
        <v>61</v>
      </c>
      <c r="E62" s="50">
        <v>0</v>
      </c>
      <c r="F62" s="50">
        <v>0</v>
      </c>
      <c r="G62" s="50">
        <v>0</v>
      </c>
      <c r="H62" s="50">
        <v>1</v>
      </c>
      <c r="I62" s="50">
        <v>0</v>
      </c>
      <c r="J62" s="50">
        <v>0</v>
      </c>
      <c r="K62" s="50">
        <v>0</v>
      </c>
      <c r="L62" s="12" cm="1">
        <f t="array" ref="L62">$B$104+MMULT(D62:K62,$B$105:$B$112)</f>
        <v>55.126155374041588</v>
      </c>
      <c r="Y62" s="8">
        <v>40</v>
      </c>
      <c r="Z62" s="78">
        <v>43952</v>
      </c>
      <c r="AA62" s="12">
        <v>40.369829337421599</v>
      </c>
      <c r="AB62" s="12">
        <v>52.987097614882558</v>
      </c>
      <c r="AC62" s="12">
        <f t="shared" si="0"/>
        <v>-12.617268277460958</v>
      </c>
      <c r="AD62" s="12">
        <f t="shared" si="1"/>
        <v>12.617268277460958</v>
      </c>
      <c r="AE62" s="12">
        <f t="shared" si="2"/>
        <v>0.31254202667052483</v>
      </c>
      <c r="AF62" s="12">
        <f t="shared" si="3"/>
        <v>159.19545878542263</v>
      </c>
    </row>
    <row r="63" spans="1:32" x14ac:dyDescent="0.3">
      <c r="A63" s="58" t="s">
        <v>76</v>
      </c>
      <c r="B63" s="7">
        <v>44621</v>
      </c>
      <c r="C63" s="12">
        <v>70.393936947440494</v>
      </c>
      <c r="D63" s="8">
        <v>62</v>
      </c>
      <c r="E63" s="50">
        <v>0</v>
      </c>
      <c r="F63" s="50">
        <v>0</v>
      </c>
      <c r="G63" s="50">
        <v>0</v>
      </c>
      <c r="H63" s="50">
        <v>0</v>
      </c>
      <c r="I63" s="50">
        <v>1</v>
      </c>
      <c r="J63" s="50">
        <v>0</v>
      </c>
      <c r="K63" s="50">
        <v>0</v>
      </c>
      <c r="L63" s="12" cm="1">
        <f t="array" ref="L63">$B$104+MMULT(D63:K63,$B$105:$B$112)</f>
        <v>56.217652828258053</v>
      </c>
      <c r="Y63" s="8">
        <v>41</v>
      </c>
      <c r="Z63" s="78">
        <v>43983</v>
      </c>
      <c r="AA63" s="12">
        <v>53.366915936828903</v>
      </c>
      <c r="AB63" s="12">
        <v>56.137992133722861</v>
      </c>
      <c r="AC63" s="12">
        <f t="shared" si="0"/>
        <v>-2.7710761968939579</v>
      </c>
      <c r="AD63" s="12">
        <f t="shared" si="1"/>
        <v>2.7710761968939579</v>
      </c>
      <c r="AE63" s="12">
        <f t="shared" si="2"/>
        <v>5.1924982889663629E-2</v>
      </c>
      <c r="AF63" s="12">
        <f t="shared" si="3"/>
        <v>7.6788632889922814</v>
      </c>
    </row>
    <row r="64" spans="1:32" x14ac:dyDescent="0.3">
      <c r="A64" s="58" t="s">
        <v>77</v>
      </c>
      <c r="B64" s="7">
        <v>44652</v>
      </c>
      <c r="C64" s="12">
        <v>90.713243903073902</v>
      </c>
      <c r="D64" s="8">
        <v>63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1</v>
      </c>
      <c r="K64" s="50">
        <v>0</v>
      </c>
      <c r="L64" s="12" cm="1">
        <f t="array" ref="L64">$B$104+MMULT(D64:K64,$B$105:$B$112)</f>
        <v>65.370083447449943</v>
      </c>
      <c r="Y64" s="8">
        <v>42</v>
      </c>
      <c r="Z64" s="78">
        <v>44013</v>
      </c>
      <c r="AA64" s="12">
        <v>29.818907091494498</v>
      </c>
      <c r="AB64" s="12">
        <v>55.458531319440866</v>
      </c>
      <c r="AC64" s="12">
        <f t="shared" si="0"/>
        <v>-25.639624227946367</v>
      </c>
      <c r="AD64" s="12">
        <f t="shared" si="1"/>
        <v>25.639624227946367</v>
      </c>
      <c r="AE64" s="12">
        <f t="shared" si="2"/>
        <v>0.85984453250668524</v>
      </c>
      <c r="AF64" s="12">
        <f t="shared" si="3"/>
        <v>657.39033055029438</v>
      </c>
    </row>
    <row r="65" spans="1:32" x14ac:dyDescent="0.3">
      <c r="A65" s="58" t="s">
        <v>78</v>
      </c>
      <c r="B65" s="7">
        <v>44682</v>
      </c>
      <c r="C65" s="12">
        <v>76.934652301156902</v>
      </c>
      <c r="D65" s="8">
        <v>64</v>
      </c>
      <c r="E65" s="50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1</v>
      </c>
      <c r="L65" s="12" cm="1">
        <f t="array" ref="L65">$B$104+MMULT(D65:K65,$B$105:$B$112)</f>
        <v>74.969908917458156</v>
      </c>
      <c r="Y65" s="8">
        <v>43</v>
      </c>
      <c r="Z65" s="78">
        <v>44044</v>
      </c>
      <c r="AA65" s="12">
        <v>25.516140748766801</v>
      </c>
      <c r="AB65" s="12">
        <v>44.804087692174619</v>
      </c>
      <c r="AC65" s="12">
        <f t="shared" si="0"/>
        <v>-19.287946943407817</v>
      </c>
      <c r="AD65" s="12">
        <f t="shared" si="1"/>
        <v>19.287946943407817</v>
      </c>
      <c r="AE65" s="12">
        <f t="shared" si="2"/>
        <v>0.75591160643444899</v>
      </c>
      <c r="AF65" s="12">
        <f t="shared" si="3"/>
        <v>372.02489729171498</v>
      </c>
    </row>
    <row r="66" spans="1:32" x14ac:dyDescent="0.3">
      <c r="A66" s="58" t="s">
        <v>71</v>
      </c>
      <c r="B66" s="7">
        <v>44713</v>
      </c>
      <c r="C66" s="12">
        <v>85.139480701704798</v>
      </c>
      <c r="D66" s="8">
        <v>65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12" cm="1">
        <f t="array" ref="L66">$B$104+MMULT(D66:K66,$B$105:$B$112)</f>
        <v>78.120803436298459</v>
      </c>
      <c r="Y66" s="8">
        <v>44</v>
      </c>
      <c r="Z66" s="78">
        <v>44075</v>
      </c>
      <c r="AA66" s="12">
        <v>18.3030490891074</v>
      </c>
      <c r="AB66" s="12">
        <v>34.528033238536153</v>
      </c>
      <c r="AC66" s="12">
        <f t="shared" si="0"/>
        <v>-16.224984149428753</v>
      </c>
      <c r="AD66" s="12">
        <f t="shared" si="1"/>
        <v>16.224984149428753</v>
      </c>
      <c r="AE66" s="12">
        <f t="shared" si="2"/>
        <v>0.88646345592137676</v>
      </c>
      <c r="AF66" s="12">
        <f t="shared" si="3"/>
        <v>263.25011064921426</v>
      </c>
    </row>
    <row r="67" spans="1:32" x14ac:dyDescent="0.3">
      <c r="A67" s="58" t="s">
        <v>72</v>
      </c>
      <c r="B67" s="7">
        <v>44743</v>
      </c>
      <c r="C67" s="12">
        <v>73.220155290990604</v>
      </c>
      <c r="D67" s="8">
        <v>66</v>
      </c>
      <c r="E67" s="50">
        <v>1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12" cm="1">
        <f t="array" ref="L67">$B$104+MMULT(D67:K67,$B$105:$B$112)</f>
        <v>77.441342622016464</v>
      </c>
      <c r="Y67" s="8">
        <v>45</v>
      </c>
      <c r="Z67" s="78">
        <v>44105</v>
      </c>
      <c r="AA67" s="12">
        <v>25.093099193520398</v>
      </c>
      <c r="AB67" s="12">
        <v>40.470947838991194</v>
      </c>
      <c r="AC67" s="12">
        <f t="shared" si="0"/>
        <v>-15.377848645470795</v>
      </c>
      <c r="AD67" s="12">
        <f t="shared" si="1"/>
        <v>15.377848645470795</v>
      </c>
      <c r="AE67" s="12">
        <f t="shared" si="2"/>
        <v>0.61283178003941818</v>
      </c>
      <c r="AF67" s="12">
        <f t="shared" si="3"/>
        <v>236.47822896300798</v>
      </c>
    </row>
    <row r="68" spans="1:32" x14ac:dyDescent="0.3">
      <c r="A68" s="58" t="s">
        <v>73</v>
      </c>
      <c r="B68" s="7">
        <v>44774</v>
      </c>
      <c r="C68" s="12">
        <v>67.568876915669804</v>
      </c>
      <c r="D68" s="8">
        <v>67</v>
      </c>
      <c r="E68" s="50">
        <v>0</v>
      </c>
      <c r="F68" s="50">
        <v>1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12" cm="1">
        <f t="array" ref="L68">$B$104+MMULT(D68:K68,$B$105:$B$112)</f>
        <v>66.786898994750217</v>
      </c>
      <c r="Y68" s="8">
        <v>46</v>
      </c>
      <c r="Z68" s="78">
        <v>44136</v>
      </c>
      <c r="AA68" s="12">
        <v>41.4882121611057</v>
      </c>
      <c r="AB68" s="12">
        <v>41.562445293207652</v>
      </c>
      <c r="AC68" s="12">
        <f t="shared" si="0"/>
        <v>-7.4233132101952037E-2</v>
      </c>
      <c r="AD68" s="12">
        <f t="shared" si="1"/>
        <v>7.4233132101952037E-2</v>
      </c>
      <c r="AE68" s="12">
        <f t="shared" si="2"/>
        <v>1.7892583998002207E-3</v>
      </c>
      <c r="AF68" s="12">
        <f t="shared" si="3"/>
        <v>5.5105579016658619E-3</v>
      </c>
    </row>
    <row r="69" spans="1:32" x14ac:dyDescent="0.3">
      <c r="A69" s="58" t="s">
        <v>74</v>
      </c>
      <c r="B69" s="10">
        <v>44805</v>
      </c>
      <c r="C69" s="57"/>
      <c r="D69" s="43">
        <v>68</v>
      </c>
      <c r="E69" s="50">
        <v>0</v>
      </c>
      <c r="F69" s="50">
        <v>0</v>
      </c>
      <c r="G69" s="50">
        <v>1</v>
      </c>
      <c r="H69" s="50">
        <v>0</v>
      </c>
      <c r="I69" s="50">
        <v>0</v>
      </c>
      <c r="J69" s="50">
        <v>0</v>
      </c>
      <c r="K69" s="50">
        <v>0</v>
      </c>
      <c r="L69" s="60" cm="1">
        <f t="array" ref="L69">$B$104+MMULT(D69:K69,$B$105:$B$112)</f>
        <v>56.510844541111751</v>
      </c>
      <c r="Y69" s="8">
        <v>47</v>
      </c>
      <c r="Z69" s="78">
        <v>44166</v>
      </c>
      <c r="AA69" s="12">
        <v>31.291321860056499</v>
      </c>
      <c r="AB69" s="12">
        <v>50.714875912399549</v>
      </c>
      <c r="AC69" s="12">
        <f t="shared" si="0"/>
        <v>-19.42355405234305</v>
      </c>
      <c r="AD69" s="12">
        <f t="shared" si="1"/>
        <v>19.42355405234305</v>
      </c>
      <c r="AE69" s="12">
        <f t="shared" si="2"/>
        <v>0.62073293481210512</v>
      </c>
      <c r="AF69" s="12">
        <f t="shared" si="3"/>
        <v>377.27445202429215</v>
      </c>
    </row>
    <row r="70" spans="1:32" x14ac:dyDescent="0.3">
      <c r="A70" s="58" t="s">
        <v>75</v>
      </c>
      <c r="B70" s="10">
        <v>44835</v>
      </c>
      <c r="C70" s="57"/>
      <c r="D70" s="43">
        <v>69</v>
      </c>
      <c r="E70" s="50">
        <v>0</v>
      </c>
      <c r="F70" s="50">
        <v>0</v>
      </c>
      <c r="G70" s="50">
        <v>0</v>
      </c>
      <c r="H70" s="50">
        <v>1</v>
      </c>
      <c r="I70" s="50">
        <v>0</v>
      </c>
      <c r="J70" s="50">
        <v>0</v>
      </c>
      <c r="K70" s="50">
        <v>0</v>
      </c>
      <c r="L70" s="60" cm="1">
        <f t="array" ref="L70">$B$104+MMULT(D70:K70,$B$105:$B$112)</f>
        <v>62.453759141566792</v>
      </c>
      <c r="Y70" s="8">
        <v>48</v>
      </c>
      <c r="Z70" s="78">
        <v>44197</v>
      </c>
      <c r="AA70" s="12">
        <v>71.334396374263804</v>
      </c>
      <c r="AB70" s="12">
        <v>60.314701382407762</v>
      </c>
      <c r="AC70" s="12">
        <f t="shared" si="0"/>
        <v>11.019694991856042</v>
      </c>
      <c r="AD70" s="12">
        <f t="shared" si="1"/>
        <v>11.019694991856042</v>
      </c>
      <c r="AE70" s="12">
        <f t="shared" si="2"/>
        <v>0.15447940337281321</v>
      </c>
      <c r="AF70" s="12">
        <f t="shared" si="3"/>
        <v>121.43367771353714</v>
      </c>
    </row>
    <row r="71" spans="1:32" x14ac:dyDescent="0.3">
      <c r="A71" s="58" t="s">
        <v>76</v>
      </c>
      <c r="B71" s="10">
        <v>44866</v>
      </c>
      <c r="C71" s="57"/>
      <c r="D71" s="43">
        <v>70</v>
      </c>
      <c r="E71" s="50">
        <v>0</v>
      </c>
      <c r="F71" s="50">
        <v>0</v>
      </c>
      <c r="G71" s="50">
        <v>0</v>
      </c>
      <c r="H71" s="50">
        <v>0</v>
      </c>
      <c r="I71" s="50">
        <v>1</v>
      </c>
      <c r="J71" s="50">
        <v>0</v>
      </c>
      <c r="K71" s="50">
        <v>0</v>
      </c>
      <c r="L71" s="60" cm="1">
        <f t="array" ref="L71">$B$104+MMULT(D71:K71,$B$105:$B$112)</f>
        <v>63.545256595783243</v>
      </c>
      <c r="Y71" s="8">
        <v>49</v>
      </c>
      <c r="Z71" s="78">
        <v>44228</v>
      </c>
      <c r="AA71" s="12">
        <v>63.618595352821401</v>
      </c>
      <c r="AB71" s="12">
        <v>63.465595901248065</v>
      </c>
      <c r="AC71" s="12">
        <f t="shared" si="0"/>
        <v>0.15299945157333639</v>
      </c>
      <c r="AD71" s="12">
        <f t="shared" si="1"/>
        <v>0.15299945157333639</v>
      </c>
      <c r="AE71" s="12">
        <f t="shared" si="2"/>
        <v>2.4049485960012016E-3</v>
      </c>
      <c r="AF71" s="12">
        <f t="shared" si="3"/>
        <v>2.3408832181741706E-2</v>
      </c>
    </row>
    <row r="72" spans="1:32" x14ac:dyDescent="0.3">
      <c r="A72" s="58" t="s">
        <v>77</v>
      </c>
      <c r="B72" s="10">
        <v>44896</v>
      </c>
      <c r="C72" s="57"/>
      <c r="D72" s="43">
        <v>71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0">
        <v>1</v>
      </c>
      <c r="K72" s="50">
        <v>0</v>
      </c>
      <c r="L72" s="60" cm="1">
        <f t="array" ref="L72">$B$104+MMULT(D72:K72,$B$105:$B$112)</f>
        <v>72.697687214975147</v>
      </c>
      <c r="Y72" s="8">
        <v>50</v>
      </c>
      <c r="Z72" s="78">
        <v>44256</v>
      </c>
      <c r="AA72" s="12">
        <v>62.523717668953097</v>
      </c>
      <c r="AB72" s="12">
        <v>62.78613508696607</v>
      </c>
      <c r="AC72" s="12">
        <f t="shared" si="0"/>
        <v>-0.2624174180129728</v>
      </c>
      <c r="AD72" s="12">
        <f t="shared" si="1"/>
        <v>0.2624174180129728</v>
      </c>
      <c r="AE72" s="12">
        <f t="shared" si="2"/>
        <v>4.1970859666791583E-3</v>
      </c>
      <c r="AF72" s="12">
        <f t="shared" si="3"/>
        <v>6.8862901276595306E-2</v>
      </c>
    </row>
    <row r="73" spans="1:32" x14ac:dyDescent="0.3">
      <c r="A73" s="58" t="s">
        <v>78</v>
      </c>
      <c r="B73" s="10">
        <v>44927</v>
      </c>
      <c r="C73" s="57"/>
      <c r="D73" s="43">
        <v>72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1</v>
      </c>
      <c r="L73" s="60" cm="1">
        <f t="array" ref="L73">$B$104+MMULT(D73:K73,$B$105:$B$112)</f>
        <v>82.29751268498336</v>
      </c>
      <c r="N73" s="84" t="s">
        <v>60</v>
      </c>
      <c r="O73" s="85"/>
      <c r="P73" s="85"/>
      <c r="Q73" s="86"/>
      <c r="Y73" s="8">
        <v>51</v>
      </c>
      <c r="Z73" s="78">
        <v>44287</v>
      </c>
      <c r="AA73" s="12">
        <v>44.522390422679699</v>
      </c>
      <c r="AB73" s="12">
        <v>52.131691459699809</v>
      </c>
      <c r="AC73" s="12">
        <f t="shared" si="0"/>
        <v>-7.60930103702011</v>
      </c>
      <c r="AD73" s="12">
        <f t="shared" si="1"/>
        <v>7.60930103702011</v>
      </c>
      <c r="AE73" s="12">
        <f t="shared" si="2"/>
        <v>0.17090953483809201</v>
      </c>
      <c r="AF73" s="12">
        <f t="shared" si="3"/>
        <v>57.901462271995321</v>
      </c>
    </row>
    <row r="74" spans="1:32" x14ac:dyDescent="0.3">
      <c r="A74" s="58" t="s">
        <v>71</v>
      </c>
      <c r="B74" s="10">
        <v>44958</v>
      </c>
      <c r="C74" s="57"/>
      <c r="D74" s="43">
        <v>73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60" cm="1">
        <f t="array" ref="L74">$B$104+MMULT(D74:K74,$B$105:$B$112)</f>
        <v>85.448407203823663</v>
      </c>
      <c r="N74" s="87"/>
      <c r="O74" s="88"/>
      <c r="P74" s="88"/>
      <c r="Q74" s="89"/>
      <c r="Y74" s="8">
        <v>52</v>
      </c>
      <c r="Z74" s="78">
        <v>44317</v>
      </c>
      <c r="AA74" s="12">
        <v>39.635941554249399</v>
      </c>
      <c r="AB74" s="12">
        <v>41.855637006061357</v>
      </c>
      <c r="AC74" s="12">
        <f t="shared" si="0"/>
        <v>-2.2196954518119583</v>
      </c>
      <c r="AD74" s="12">
        <f t="shared" si="1"/>
        <v>2.2196954518119583</v>
      </c>
      <c r="AE74" s="12">
        <f t="shared" si="2"/>
        <v>5.600208711514721E-2</v>
      </c>
      <c r="AF74" s="12">
        <f t="shared" si="3"/>
        <v>4.9270478987946937</v>
      </c>
    </row>
    <row r="75" spans="1:32" ht="14.4" customHeight="1" x14ac:dyDescent="0.3">
      <c r="A75" s="58" t="s">
        <v>72</v>
      </c>
      <c r="B75" s="10">
        <v>44986</v>
      </c>
      <c r="C75" s="57"/>
      <c r="D75" s="43">
        <v>74</v>
      </c>
      <c r="E75" s="50">
        <v>1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60" cm="1">
        <f t="array" ref="L75">$B$104+MMULT(D75:K75,$B$105:$B$112)</f>
        <v>84.768946389541668</v>
      </c>
      <c r="N75" s="87"/>
      <c r="O75" s="88"/>
      <c r="P75" s="88"/>
      <c r="Q75" s="89"/>
      <c r="Y75" s="8">
        <v>53</v>
      </c>
      <c r="Z75" s="78">
        <v>44348</v>
      </c>
      <c r="AA75" s="12">
        <v>47.085377196513598</v>
      </c>
      <c r="AB75" s="12">
        <v>47.798551606516398</v>
      </c>
      <c r="AC75" s="12">
        <f t="shared" si="0"/>
        <v>-0.71317441000280013</v>
      </c>
      <c r="AD75" s="12">
        <f t="shared" si="1"/>
        <v>0.71317441000280013</v>
      </c>
      <c r="AE75" s="12">
        <f t="shared" si="2"/>
        <v>1.5146409617285738E-2</v>
      </c>
      <c r="AF75" s="12">
        <f t="shared" si="3"/>
        <v>0.50861773908284202</v>
      </c>
    </row>
    <row r="76" spans="1:32" ht="14.4" customHeight="1" x14ac:dyDescent="0.3">
      <c r="A76" s="58" t="s">
        <v>73</v>
      </c>
      <c r="B76" s="10">
        <v>45017</v>
      </c>
      <c r="C76" s="57"/>
      <c r="D76" s="43">
        <v>75</v>
      </c>
      <c r="E76" s="50">
        <v>0</v>
      </c>
      <c r="F76" s="50">
        <v>1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60" cm="1">
        <f t="array" ref="L76">$B$104+MMULT(D76:K76,$B$105:$B$112)</f>
        <v>74.114502762275421</v>
      </c>
      <c r="N76" s="90"/>
      <c r="O76" s="91"/>
      <c r="P76" s="91"/>
      <c r="Q76" s="92"/>
      <c r="Y76" s="8">
        <v>54</v>
      </c>
      <c r="Z76" s="78">
        <v>44378</v>
      </c>
      <c r="AA76" s="12">
        <v>61.929268668124699</v>
      </c>
      <c r="AB76" s="12">
        <v>48.890049060732856</v>
      </c>
      <c r="AC76" s="12">
        <f t="shared" si="0"/>
        <v>13.039219607391843</v>
      </c>
      <c r="AD76" s="12">
        <f t="shared" si="1"/>
        <v>13.039219607391843</v>
      </c>
      <c r="AE76" s="12">
        <f t="shared" si="2"/>
        <v>0.21055019521170598</v>
      </c>
      <c r="AF76" s="12">
        <f t="shared" si="3"/>
        <v>170.02124796979189</v>
      </c>
    </row>
    <row r="77" spans="1:32" ht="14.4" customHeight="1" x14ac:dyDescent="0.3">
      <c r="A77" s="58" t="s">
        <v>74</v>
      </c>
      <c r="B77" s="10">
        <v>45047</v>
      </c>
      <c r="C77" s="57"/>
      <c r="D77" s="43">
        <v>76</v>
      </c>
      <c r="E77" s="50">
        <v>0</v>
      </c>
      <c r="F77" s="50">
        <v>0</v>
      </c>
      <c r="G77" s="50">
        <v>1</v>
      </c>
      <c r="H77" s="50">
        <v>0</v>
      </c>
      <c r="I77" s="50">
        <v>0</v>
      </c>
      <c r="J77" s="50">
        <v>0</v>
      </c>
      <c r="K77" s="50">
        <v>0</v>
      </c>
      <c r="L77" s="60" cm="1">
        <f t="array" ref="L77">$B$104+MMULT(D77:K77,$B$105:$B$112)</f>
        <v>63.838448308636956</v>
      </c>
      <c r="Y77" s="8">
        <v>55</v>
      </c>
      <c r="Z77" s="78">
        <v>44409</v>
      </c>
      <c r="AA77" s="12">
        <v>68.152985300072899</v>
      </c>
      <c r="AB77" s="12">
        <v>58.042479679924753</v>
      </c>
      <c r="AC77" s="12">
        <f t="shared" si="0"/>
        <v>10.110505620148146</v>
      </c>
      <c r="AD77" s="12">
        <f t="shared" si="1"/>
        <v>10.110505620148146</v>
      </c>
      <c r="AE77" s="12">
        <f t="shared" si="2"/>
        <v>0.14835015040987987</v>
      </c>
      <c r="AF77" s="12">
        <f t="shared" si="3"/>
        <v>102.22232389504725</v>
      </c>
    </row>
    <row r="78" spans="1:32" ht="14.4" customHeight="1" x14ac:dyDescent="0.3">
      <c r="A78" s="58" t="s">
        <v>75</v>
      </c>
      <c r="B78" s="10">
        <v>45078</v>
      </c>
      <c r="C78" s="57"/>
      <c r="D78" s="43">
        <v>77</v>
      </c>
      <c r="E78" s="50">
        <v>0</v>
      </c>
      <c r="F78" s="50">
        <v>0</v>
      </c>
      <c r="G78" s="50">
        <v>0</v>
      </c>
      <c r="H78" s="50">
        <v>1</v>
      </c>
      <c r="I78" s="50">
        <v>0</v>
      </c>
      <c r="J78" s="50">
        <v>0</v>
      </c>
      <c r="K78" s="50">
        <v>0</v>
      </c>
      <c r="L78" s="60" cm="1">
        <f t="array" ref="L78">$B$104+MMULT(D78:K78,$B$105:$B$112)</f>
        <v>69.781362909091982</v>
      </c>
      <c r="Y78" s="8">
        <v>56</v>
      </c>
      <c r="Z78" s="78">
        <v>44440</v>
      </c>
      <c r="AA78" s="12">
        <v>78.789304961318393</v>
      </c>
      <c r="AB78" s="12">
        <v>67.642305149932966</v>
      </c>
      <c r="AC78" s="12">
        <f t="shared" si="0"/>
        <v>11.146999811385427</v>
      </c>
      <c r="AD78" s="12">
        <f t="shared" si="1"/>
        <v>11.146999811385427</v>
      </c>
      <c r="AE78" s="12">
        <f t="shared" si="2"/>
        <v>0.14147859048709779</v>
      </c>
      <c r="AF78" s="12">
        <f t="shared" si="3"/>
        <v>124.25560479502676</v>
      </c>
    </row>
    <row r="79" spans="1:32" x14ac:dyDescent="0.3">
      <c r="A79" s="58" t="s">
        <v>76</v>
      </c>
      <c r="B79" s="10">
        <v>45108</v>
      </c>
      <c r="C79" s="57"/>
      <c r="D79" s="43">
        <v>78</v>
      </c>
      <c r="E79" s="50">
        <v>0</v>
      </c>
      <c r="F79" s="50">
        <v>0</v>
      </c>
      <c r="G79" s="50">
        <v>0</v>
      </c>
      <c r="H79" s="50">
        <v>0</v>
      </c>
      <c r="I79" s="50">
        <v>1</v>
      </c>
      <c r="J79" s="50">
        <v>0</v>
      </c>
      <c r="K79" s="50">
        <v>0</v>
      </c>
      <c r="L79" s="60" cm="1">
        <f t="array" ref="L79">$B$104+MMULT(D79:K79,$B$105:$B$112)</f>
        <v>70.872860363308448</v>
      </c>
      <c r="Y79" s="8">
        <v>57</v>
      </c>
      <c r="Z79" s="78">
        <v>44470</v>
      </c>
      <c r="AA79" s="12">
        <v>71.669496786637296</v>
      </c>
      <c r="AB79" s="12">
        <v>70.793199668773269</v>
      </c>
      <c r="AC79" s="12">
        <f t="shared" si="0"/>
        <v>0.87629711786402709</v>
      </c>
      <c r="AD79" s="12">
        <f t="shared" si="1"/>
        <v>0.87629711786402709</v>
      </c>
      <c r="AE79" s="12">
        <f t="shared" si="2"/>
        <v>1.2226918803027117E-2</v>
      </c>
      <c r="AF79" s="12">
        <f t="shared" si="3"/>
        <v>0.76789663877680059</v>
      </c>
    </row>
    <row r="80" spans="1:32" x14ac:dyDescent="0.3">
      <c r="A80" s="58" t="s">
        <v>77</v>
      </c>
      <c r="B80" s="10">
        <v>45139</v>
      </c>
      <c r="C80" s="57"/>
      <c r="D80" s="43">
        <v>79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1</v>
      </c>
      <c r="K80" s="50">
        <v>0</v>
      </c>
      <c r="L80" s="60" cm="1">
        <f t="array" ref="L80">$B$104+MMULT(D80:K80,$B$105:$B$112)</f>
        <v>80.025290982500337</v>
      </c>
      <c r="Y80" s="8">
        <v>58</v>
      </c>
      <c r="Z80" s="78">
        <v>44501</v>
      </c>
      <c r="AA80" s="12">
        <v>71.5460172213389</v>
      </c>
      <c r="AB80" s="12">
        <v>70.11373885449126</v>
      </c>
      <c r="AC80" s="12">
        <f t="shared" si="0"/>
        <v>1.4322783668476404</v>
      </c>
      <c r="AD80" s="12">
        <f t="shared" si="1"/>
        <v>1.4322783668476404</v>
      </c>
      <c r="AE80" s="12">
        <f t="shared" si="2"/>
        <v>2.0018981104380152E-2</v>
      </c>
      <c r="AF80" s="12">
        <f t="shared" si="3"/>
        <v>2.051421320139744</v>
      </c>
    </row>
    <row r="81" spans="1:32" x14ac:dyDescent="0.3">
      <c r="A81" s="4"/>
      <c r="B81" s="4"/>
      <c r="Y81" s="8">
        <v>59</v>
      </c>
      <c r="Z81" s="78">
        <v>44531</v>
      </c>
      <c r="AA81" s="12">
        <v>55.355203681535599</v>
      </c>
      <c r="AB81" s="12">
        <v>59.459295227225013</v>
      </c>
      <c r="AC81" s="12">
        <f t="shared" si="0"/>
        <v>-4.104091545689414</v>
      </c>
      <c r="AD81" s="12">
        <f t="shared" si="1"/>
        <v>4.104091545689414</v>
      </c>
      <c r="AE81" s="12">
        <f t="shared" si="2"/>
        <v>7.4141025102187161E-2</v>
      </c>
      <c r="AF81" s="12">
        <f t="shared" si="3"/>
        <v>16.843567415399324</v>
      </c>
    </row>
    <row r="82" spans="1:32" x14ac:dyDescent="0.3">
      <c r="Y82" s="8">
        <v>60</v>
      </c>
      <c r="Z82" s="78">
        <v>44562</v>
      </c>
      <c r="AA82" s="12">
        <v>49.9496854746127</v>
      </c>
      <c r="AB82" s="12">
        <v>49.183240773586547</v>
      </c>
      <c r="AC82" s="12">
        <f t="shared" si="0"/>
        <v>0.76644470102615259</v>
      </c>
      <c r="AD82" s="12">
        <f t="shared" si="1"/>
        <v>0.76644470102615259</v>
      </c>
      <c r="AE82" s="12">
        <f t="shared" si="2"/>
        <v>1.5344334879059526E-2</v>
      </c>
      <c r="AF82" s="12">
        <f t="shared" si="3"/>
        <v>0.58743747973106841</v>
      </c>
    </row>
    <row r="83" spans="1:32" x14ac:dyDescent="0.3">
      <c r="Y83" s="8">
        <v>61</v>
      </c>
      <c r="Z83" s="78">
        <v>44593</v>
      </c>
      <c r="AA83" s="12">
        <v>62.333064135057398</v>
      </c>
      <c r="AB83" s="12">
        <v>55.126155374041588</v>
      </c>
      <c r="AC83" s="12">
        <f t="shared" si="0"/>
        <v>7.2069087610158107</v>
      </c>
      <c r="AD83" s="12">
        <f t="shared" si="1"/>
        <v>7.2069087610158107</v>
      </c>
      <c r="AE83" s="12">
        <f t="shared" si="2"/>
        <v>0.1156193564526294</v>
      </c>
      <c r="AF83" s="12">
        <f t="shared" si="3"/>
        <v>51.939533889606444</v>
      </c>
    </row>
    <row r="84" spans="1:32" x14ac:dyDescent="0.3">
      <c r="Y84" s="8">
        <v>62</v>
      </c>
      <c r="Z84" s="78">
        <v>44621</v>
      </c>
      <c r="AA84" s="12">
        <v>70.393936947440494</v>
      </c>
      <c r="AB84" s="12">
        <v>56.217652828258053</v>
      </c>
      <c r="AC84" s="12">
        <f t="shared" si="0"/>
        <v>14.176284119182441</v>
      </c>
      <c r="AD84" s="12">
        <f t="shared" si="1"/>
        <v>14.176284119182441</v>
      </c>
      <c r="AE84" s="12">
        <f t="shared" si="2"/>
        <v>0.20138501601021602</v>
      </c>
      <c r="AF84" s="12">
        <f t="shared" si="3"/>
        <v>200.96703142778426</v>
      </c>
    </row>
    <row r="85" spans="1:32" x14ac:dyDescent="0.3">
      <c r="Y85" s="8">
        <v>63</v>
      </c>
      <c r="Z85" s="78">
        <v>44652</v>
      </c>
      <c r="AA85" s="12">
        <v>90.713243903073902</v>
      </c>
      <c r="AB85" s="12">
        <v>65.370083447449943</v>
      </c>
      <c r="AC85" s="12">
        <f t="shared" si="0"/>
        <v>25.343160455623959</v>
      </c>
      <c r="AD85" s="12">
        <f t="shared" si="1"/>
        <v>25.343160455623959</v>
      </c>
      <c r="AE85" s="12">
        <f t="shared" si="2"/>
        <v>0.27937663085560965</v>
      </c>
      <c r="AF85" s="12">
        <f t="shared" si="3"/>
        <v>642.27578187950201</v>
      </c>
    </row>
    <row r="86" spans="1:32" x14ac:dyDescent="0.3">
      <c r="Y86" s="8">
        <v>64</v>
      </c>
      <c r="Z86" s="78">
        <v>44682</v>
      </c>
      <c r="AA86" s="12">
        <v>76.934652301156902</v>
      </c>
      <c r="AB86" s="12">
        <v>74.969908917458156</v>
      </c>
      <c r="AC86" s="12">
        <f t="shared" si="0"/>
        <v>1.964743383698746</v>
      </c>
      <c r="AD86" s="12">
        <f t="shared" si="1"/>
        <v>1.964743383698746</v>
      </c>
      <c r="AE86" s="12">
        <f t="shared" si="2"/>
        <v>2.5537821058940448E-2</v>
      </c>
      <c r="AF86" s="12">
        <f t="shared" si="3"/>
        <v>3.8602165637879979</v>
      </c>
    </row>
    <row r="87" spans="1:32" x14ac:dyDescent="0.3">
      <c r="Y87" s="8">
        <v>65</v>
      </c>
      <c r="Z87" s="78">
        <v>44713</v>
      </c>
      <c r="AA87" s="12">
        <v>85.139480701704798</v>
      </c>
      <c r="AB87" s="12">
        <v>78.120803436298459</v>
      </c>
      <c r="AC87" s="12">
        <f t="shared" si="0"/>
        <v>7.018677265406339</v>
      </c>
      <c r="AD87" s="12">
        <f t="shared" si="1"/>
        <v>7.018677265406339</v>
      </c>
      <c r="AE87" s="12">
        <f t="shared" si="2"/>
        <v>8.2437398109074911E-2</v>
      </c>
      <c r="AF87" s="12">
        <f t="shared" si="3"/>
        <v>49.261830555931802</v>
      </c>
    </row>
    <row r="88" spans="1:32" x14ac:dyDescent="0.3">
      <c r="A88" s="77" t="s">
        <v>80</v>
      </c>
      <c r="B88" s="61"/>
      <c r="C88" s="61"/>
      <c r="D88" s="61"/>
      <c r="E88" s="61"/>
      <c r="F88" s="61"/>
      <c r="G88" s="61"/>
      <c r="H88" s="61"/>
      <c r="I88" s="62"/>
      <c r="Y88" s="8">
        <v>66</v>
      </c>
      <c r="Z88" s="78">
        <v>44743</v>
      </c>
      <c r="AA88" s="12">
        <v>73.220155290990604</v>
      </c>
      <c r="AB88" s="12">
        <v>77.441342622016464</v>
      </c>
      <c r="AC88" s="12">
        <f t="shared" ref="AC88:AC89" si="4">AA88-AB88</f>
        <v>-4.2211873310258596</v>
      </c>
      <c r="AD88" s="12">
        <f t="shared" ref="AD88:AD89" si="5">ABS(AC88)</f>
        <v>4.2211873310258596</v>
      </c>
      <c r="AE88" s="12">
        <f t="shared" ref="AE88:AE89" si="6">AD88/AA88</f>
        <v>5.7650619754220284E-2</v>
      </c>
      <c r="AF88" s="12">
        <f t="shared" ref="AF88:AF89" si="7">AD88^2</f>
        <v>17.818422483613219</v>
      </c>
    </row>
    <row r="89" spans="1:32" ht="15" thickBot="1" x14ac:dyDescent="0.35">
      <c r="A89" s="63"/>
      <c r="I89" s="64"/>
      <c r="Y89" s="8">
        <v>67</v>
      </c>
      <c r="Z89" s="78">
        <v>44774</v>
      </c>
      <c r="AA89" s="12">
        <v>67.568876915669804</v>
      </c>
      <c r="AB89" s="12">
        <v>66.786898994750217</v>
      </c>
      <c r="AC89" s="12">
        <f t="shared" si="4"/>
        <v>0.78197792091958718</v>
      </c>
      <c r="AD89" s="12">
        <f t="shared" si="5"/>
        <v>0.78197792091958718</v>
      </c>
      <c r="AE89" s="12">
        <f t="shared" si="6"/>
        <v>1.1573048962994378E-2</v>
      </c>
      <c r="AF89" s="12">
        <f t="shared" si="7"/>
        <v>0.61148946880572008</v>
      </c>
    </row>
    <row r="90" spans="1:32" ht="15" thickBot="1" x14ac:dyDescent="0.35">
      <c r="A90" s="68" t="s">
        <v>81</v>
      </c>
      <c r="B90" s="69"/>
      <c r="I90" s="64"/>
    </row>
    <row r="91" spans="1:32" x14ac:dyDescent="0.3">
      <c r="A91" s="70" t="s">
        <v>82</v>
      </c>
      <c r="B91" s="71">
        <v>0.88780184642541371</v>
      </c>
      <c r="I91" s="64"/>
    </row>
    <row r="92" spans="1:32" x14ac:dyDescent="0.3">
      <c r="A92" s="72" t="s">
        <v>83</v>
      </c>
      <c r="B92" s="73">
        <v>0.78819211851637383</v>
      </c>
      <c r="I92" s="64"/>
    </row>
    <row r="93" spans="1:32" x14ac:dyDescent="0.3">
      <c r="A93" s="72" t="s">
        <v>84</v>
      </c>
      <c r="B93" s="73">
        <v>0.75897723831173569</v>
      </c>
      <c r="I93" s="64"/>
    </row>
    <row r="94" spans="1:32" x14ac:dyDescent="0.3">
      <c r="A94" s="72" t="s">
        <v>39</v>
      </c>
      <c r="B94" s="73">
        <v>11.108567078541205</v>
      </c>
      <c r="I94" s="64"/>
    </row>
    <row r="95" spans="1:32" ht="15" thickBot="1" x14ac:dyDescent="0.35">
      <c r="A95" s="74" t="s">
        <v>85</v>
      </c>
      <c r="B95" s="75">
        <v>67</v>
      </c>
      <c r="I95" s="64"/>
    </row>
    <row r="96" spans="1:32" x14ac:dyDescent="0.3">
      <c r="A96" s="63"/>
      <c r="I96" s="64"/>
    </row>
    <row r="97" spans="1:9" ht="15" thickBot="1" x14ac:dyDescent="0.35">
      <c r="A97" s="63" t="s">
        <v>86</v>
      </c>
      <c r="I97" s="64"/>
    </row>
    <row r="98" spans="1:9" ht="15" thickBot="1" x14ac:dyDescent="0.35">
      <c r="A98" s="65"/>
      <c r="B98" s="66" t="s">
        <v>89</v>
      </c>
      <c r="C98" s="66" t="s">
        <v>90</v>
      </c>
      <c r="D98" s="66" t="s">
        <v>91</v>
      </c>
      <c r="E98" s="66" t="s">
        <v>92</v>
      </c>
      <c r="F98" s="67" t="s">
        <v>93</v>
      </c>
      <c r="I98" s="64"/>
    </row>
    <row r="99" spans="1:9" x14ac:dyDescent="0.3">
      <c r="A99" s="70" t="s">
        <v>87</v>
      </c>
      <c r="B99" s="76">
        <v>8</v>
      </c>
      <c r="C99" s="76">
        <v>26633.856082754955</v>
      </c>
      <c r="D99" s="76">
        <v>3329.2320103443694</v>
      </c>
      <c r="E99" s="76">
        <v>26.979132311870377</v>
      </c>
      <c r="F99" s="71">
        <v>7.0699206638912792E-17</v>
      </c>
      <c r="I99" s="64"/>
    </row>
    <row r="100" spans="1:9" x14ac:dyDescent="0.3">
      <c r="A100" s="72" t="s">
        <v>37</v>
      </c>
      <c r="B100">
        <v>58</v>
      </c>
      <c r="C100">
        <v>7157.2152272300691</v>
      </c>
      <c r="D100">
        <v>123.40026253844947</v>
      </c>
      <c r="F100" s="73"/>
      <c r="I100" s="64"/>
    </row>
    <row r="101" spans="1:9" ht="15" thickBot="1" x14ac:dyDescent="0.35">
      <c r="A101" s="74" t="s">
        <v>88</v>
      </c>
      <c r="B101" s="37">
        <v>66</v>
      </c>
      <c r="C101" s="37">
        <v>33791.071309985025</v>
      </c>
      <c r="D101" s="37"/>
      <c r="E101" s="37"/>
      <c r="F101" s="75"/>
      <c r="I101" s="64"/>
    </row>
    <row r="102" spans="1:9" ht="15" thickBot="1" x14ac:dyDescent="0.35">
      <c r="A102" s="63"/>
      <c r="I102" s="64"/>
    </row>
    <row r="103" spans="1:9" ht="15" thickBot="1" x14ac:dyDescent="0.35">
      <c r="A103" s="65"/>
      <c r="B103" s="66" t="s">
        <v>94</v>
      </c>
      <c r="C103" s="66" t="s">
        <v>39</v>
      </c>
      <c r="D103" s="66" t="s">
        <v>95</v>
      </c>
      <c r="E103" s="66" t="s">
        <v>96</v>
      </c>
      <c r="F103" s="66" t="s">
        <v>97</v>
      </c>
      <c r="G103" s="66" t="s">
        <v>98</v>
      </c>
      <c r="H103" s="66" t="s">
        <v>99</v>
      </c>
      <c r="I103" s="67" t="s">
        <v>100</v>
      </c>
    </row>
    <row r="104" spans="1:9" x14ac:dyDescent="0.3">
      <c r="A104" s="70" t="s">
        <v>52</v>
      </c>
      <c r="B104" s="76">
        <v>18.584022825156215</v>
      </c>
      <c r="C104" s="76">
        <v>4.3697906134942865</v>
      </c>
      <c r="D104" s="76">
        <v>4.2528405749619136</v>
      </c>
      <c r="E104" s="76">
        <v>7.7805900311888875E-5</v>
      </c>
      <c r="F104" s="76">
        <v>9.8369365520709682</v>
      </c>
      <c r="G104" s="76">
        <v>27.331109098241463</v>
      </c>
      <c r="H104" s="76">
        <v>9.8369365520709682</v>
      </c>
      <c r="I104" s="71">
        <v>27.331109098241463</v>
      </c>
    </row>
    <row r="105" spans="1:9" x14ac:dyDescent="0.3">
      <c r="A105" s="72" t="s">
        <v>70</v>
      </c>
      <c r="B105">
        <v>0.91595047094064996</v>
      </c>
      <c r="C105">
        <v>7.0313019952051733E-2</v>
      </c>
      <c r="D105">
        <v>13.026754811061455</v>
      </c>
      <c r="E105">
        <v>7.175321752341579E-19</v>
      </c>
      <c r="F105">
        <v>0.7752036695395752</v>
      </c>
      <c r="G105">
        <v>1.0566972723417247</v>
      </c>
      <c r="H105">
        <v>0.7752036695395752</v>
      </c>
      <c r="I105" s="73">
        <v>1.0566972723417247</v>
      </c>
    </row>
    <row r="106" spans="1:9" x14ac:dyDescent="0.3">
      <c r="A106" s="72" t="s">
        <v>72</v>
      </c>
      <c r="B106">
        <v>-1.5954112852226445</v>
      </c>
      <c r="C106">
        <v>5.2371007709299109</v>
      </c>
      <c r="D106">
        <v>-0.30463635415962403</v>
      </c>
      <c r="E106">
        <v>0.76173356039395312</v>
      </c>
      <c r="F106">
        <v>-12.078607464623538</v>
      </c>
      <c r="G106">
        <v>8.8877848941782496</v>
      </c>
      <c r="H106">
        <v>-12.078607464623538</v>
      </c>
      <c r="I106" s="73">
        <v>8.8877848941782496</v>
      </c>
    </row>
    <row r="107" spans="1:9" x14ac:dyDescent="0.3">
      <c r="A107" s="72" t="s">
        <v>73</v>
      </c>
      <c r="B107">
        <v>-13.165805383429548</v>
      </c>
      <c r="C107">
        <v>5.2385166075139047</v>
      </c>
      <c r="D107">
        <v>-2.5132697612421575</v>
      </c>
      <c r="E107">
        <v>1.4762014647145999E-2</v>
      </c>
      <c r="F107">
        <v>-23.651835667675314</v>
      </c>
      <c r="G107">
        <v>-2.6797750991837823</v>
      </c>
      <c r="H107">
        <v>-23.651835667675314</v>
      </c>
      <c r="I107" s="73">
        <v>-2.6797750991837823</v>
      </c>
    </row>
    <row r="108" spans="1:9" x14ac:dyDescent="0.3">
      <c r="A108" s="72" t="s">
        <v>74</v>
      </c>
      <c r="B108">
        <v>-24.357810308008659</v>
      </c>
      <c r="C108">
        <v>5.398251292792037</v>
      </c>
      <c r="D108">
        <v>-4.5121668086352686</v>
      </c>
      <c r="E108">
        <v>3.1847840988145322E-5</v>
      </c>
      <c r="F108">
        <v>-35.1635843046001</v>
      </c>
      <c r="G108">
        <v>-13.55203631141722</v>
      </c>
      <c r="H108">
        <v>-35.1635843046001</v>
      </c>
      <c r="I108" s="73">
        <v>-13.55203631141722</v>
      </c>
    </row>
    <row r="109" spans="1:9" x14ac:dyDescent="0.3">
      <c r="A109" s="72" t="s">
        <v>75</v>
      </c>
      <c r="B109">
        <v>-19.330846178494266</v>
      </c>
      <c r="C109">
        <v>5.397793354636331</v>
      </c>
      <c r="D109">
        <v>-3.5812497642004777</v>
      </c>
      <c r="E109">
        <v>7.0005543102400869E-4</v>
      </c>
      <c r="F109">
        <v>-30.135703512272769</v>
      </c>
      <c r="G109">
        <v>-8.5259888447157604</v>
      </c>
      <c r="H109">
        <v>-30.135703512272769</v>
      </c>
      <c r="I109" s="73">
        <v>-8.5259888447157604</v>
      </c>
    </row>
    <row r="110" spans="1:9" x14ac:dyDescent="0.3">
      <c r="A110" s="72" t="s">
        <v>76</v>
      </c>
      <c r="B110">
        <v>-19.155299195218458</v>
      </c>
      <c r="C110">
        <v>5.3982512927920387</v>
      </c>
      <c r="D110">
        <v>-3.5484267323374481</v>
      </c>
      <c r="E110">
        <v>7.7559933735985389E-4</v>
      </c>
      <c r="F110">
        <v>-29.961073191809902</v>
      </c>
      <c r="G110">
        <v>-8.3495251986270151</v>
      </c>
      <c r="H110">
        <v>-29.961073191809902</v>
      </c>
      <c r="I110" s="73">
        <v>-8.3495251986270151</v>
      </c>
    </row>
    <row r="111" spans="1:9" x14ac:dyDescent="0.3">
      <c r="A111" s="72" t="s">
        <v>77</v>
      </c>
      <c r="B111">
        <v>-10.918819046967215</v>
      </c>
      <c r="C111">
        <v>5.3996248742348056</v>
      </c>
      <c r="D111">
        <v>-2.0221440009783178</v>
      </c>
      <c r="E111">
        <v>4.7781968069497874E-2</v>
      </c>
      <c r="F111">
        <v>-21.72734256554854</v>
      </c>
      <c r="G111">
        <v>-0.11029552838588863</v>
      </c>
      <c r="H111">
        <v>-21.72734256554854</v>
      </c>
      <c r="I111" s="73">
        <v>-0.11029552838588863</v>
      </c>
    </row>
    <row r="112" spans="1:9" ht="15" thickBot="1" x14ac:dyDescent="0.35">
      <c r="A112" s="74" t="s">
        <v>78</v>
      </c>
      <c r="B112" s="37">
        <v>-2.2349440478996492</v>
      </c>
      <c r="C112" s="37">
        <v>5.4019134004840481</v>
      </c>
      <c r="D112" s="37">
        <v>-0.41373192833846301</v>
      </c>
      <c r="E112" s="37">
        <v>0.68059634103817368</v>
      </c>
      <c r="F112" s="37">
        <v>-13.04804854948701</v>
      </c>
      <c r="G112" s="37">
        <v>8.5781604536877119</v>
      </c>
      <c r="H112" s="37">
        <v>-13.04804854948701</v>
      </c>
      <c r="I112" s="75">
        <v>8.5781604536877119</v>
      </c>
    </row>
  </sheetData>
  <mergeCells count="1">
    <mergeCell ref="N73:Q76"/>
  </mergeCells>
  <phoneticPr fontId="30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A3D8FD-1403-4F2C-BB63-40415792CB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Original_dataset</vt:lpstr>
      <vt:lpstr>EDA_1</vt:lpstr>
      <vt:lpstr>Summary_stat</vt:lpstr>
      <vt:lpstr>EDA_2</vt:lpstr>
      <vt:lpstr>Modelling and Valid. 1</vt:lpstr>
      <vt:lpstr>Modelling and Valid.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K00302058: Krishna Rao Ramesh</cp:lastModifiedBy>
  <cp:revision/>
  <dcterms:created xsi:type="dcterms:W3CDTF">2024-12-14T01:32:08Z</dcterms:created>
  <dcterms:modified xsi:type="dcterms:W3CDTF">2024-12-19T06:24:29Z</dcterms:modified>
  <cp:category/>
  <cp:contentStatus/>
</cp:coreProperties>
</file>