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11\Downloads\Markowitz project\"/>
    </mc:Choice>
  </mc:AlternateContent>
  <xr:revisionPtr revIDLastSave="0" documentId="13_ncr:1_{C3EA3ED4-04BE-47F5-A7D7-0F6E48E7B79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OO" sheetId="1" r:id="rId1"/>
    <sheet name="BLV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3" l="1"/>
  <c r="N4" i="3"/>
  <c r="N5" i="3"/>
  <c r="N6" i="3"/>
  <c r="N7" i="3"/>
  <c r="N8" i="3"/>
  <c r="N9" i="3"/>
  <c r="N10" i="3"/>
  <c r="N11" i="3"/>
  <c r="N12" i="3"/>
  <c r="N3" i="3"/>
  <c r="K4" i="3"/>
  <c r="K5" i="3"/>
  <c r="K6" i="3"/>
  <c r="K7" i="3"/>
  <c r="K8" i="3"/>
  <c r="K9" i="3"/>
  <c r="K10" i="3"/>
  <c r="K11" i="3"/>
  <c r="K12" i="3"/>
  <c r="K13" i="3"/>
  <c r="K3" i="3"/>
  <c r="L3" i="3"/>
  <c r="F4" i="3"/>
  <c r="L4" i="2" a="1"/>
  <c r="L4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I6" i="2"/>
  <c r="I10" i="2"/>
  <c r="I13" i="2"/>
  <c r="I22" i="2"/>
  <c r="I26" i="2"/>
  <c r="I29" i="2"/>
  <c r="I30" i="2"/>
  <c r="I37" i="2"/>
  <c r="I38" i="2"/>
  <c r="I42" i="2"/>
  <c r="I46" i="2"/>
  <c r="I50" i="2"/>
  <c r="I53" i="2"/>
  <c r="I54" i="2"/>
  <c r="I58" i="2"/>
  <c r="I62" i="2"/>
  <c r="I65" i="2"/>
  <c r="I66" i="2"/>
  <c r="I73" i="2"/>
  <c r="I74" i="2"/>
  <c r="I78" i="2"/>
  <c r="I81" i="2"/>
  <c r="I85" i="2"/>
  <c r="I89" i="2"/>
  <c r="I90" i="2"/>
  <c r="I94" i="2"/>
  <c r="I97" i="2"/>
  <c r="I98" i="2"/>
  <c r="I101" i="2"/>
  <c r="I102" i="2"/>
  <c r="I109" i="2"/>
  <c r="F3" i="3"/>
  <c r="E3" i="3"/>
  <c r="O7" i="1" a="1"/>
  <c r="O7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3" i="1"/>
  <c r="K19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3" i="1"/>
  <c r="K3" i="1" s="1"/>
  <c r="H3" i="1"/>
  <c r="H22" i="2"/>
  <c r="H50" i="2"/>
  <c r="H44" i="2"/>
  <c r="I44" i="2" s="1"/>
  <c r="H18" i="2"/>
  <c r="I18" i="2" s="1"/>
  <c r="H109" i="2"/>
  <c r="H58" i="2"/>
  <c r="H88" i="2"/>
  <c r="I88" i="2" s="1"/>
  <c r="H99" i="2"/>
  <c r="I99" i="2" s="1"/>
  <c r="H39" i="2"/>
  <c r="I39" i="2" s="1"/>
  <c r="H102" i="2"/>
  <c r="H27" i="2"/>
  <c r="I27" i="2" s="1"/>
  <c r="H86" i="2"/>
  <c r="I86" i="2" s="1"/>
  <c r="H98" i="2"/>
  <c r="H51" i="2"/>
  <c r="I51" i="2" s="1"/>
  <c r="H9" i="2"/>
  <c r="I9" i="2" s="1"/>
  <c r="H24" i="2"/>
  <c r="I24" i="2" s="1"/>
  <c r="H56" i="2"/>
  <c r="I56" i="2" s="1"/>
  <c r="H54" i="2"/>
  <c r="H38" i="2"/>
  <c r="H70" i="2"/>
  <c r="I70" i="2" s="1"/>
  <c r="H16" i="2"/>
  <c r="I16" i="2" s="1"/>
  <c r="H73" i="2"/>
  <c r="H8" i="2"/>
  <c r="I8" i="2" s="1"/>
  <c r="H21" i="2"/>
  <c r="I21" i="2" s="1"/>
  <c r="H75" i="2"/>
  <c r="I75" i="2" s="1"/>
  <c r="H63" i="2"/>
  <c r="I63" i="2" s="1"/>
  <c r="H47" i="2"/>
  <c r="I47" i="2" s="1"/>
  <c r="H33" i="2"/>
  <c r="I33" i="2" s="1"/>
  <c r="H81" i="2"/>
  <c r="H53" i="2"/>
  <c r="H64" i="2"/>
  <c r="I64" i="2" s="1"/>
  <c r="H80" i="2"/>
  <c r="I80" i="2" s="1"/>
  <c r="H74" i="2"/>
  <c r="H36" i="2"/>
  <c r="I36" i="2" s="1"/>
  <c r="H72" i="2"/>
  <c r="I72" i="2" s="1"/>
  <c r="H69" i="2"/>
  <c r="I69" i="2" s="1"/>
  <c r="H55" i="2"/>
  <c r="I55" i="2" s="1"/>
  <c r="H3" i="2"/>
  <c r="I3" i="2" s="1"/>
  <c r="H11" i="2"/>
  <c r="I11" i="2" s="1"/>
  <c r="H32" i="2"/>
  <c r="I32" i="2" s="1"/>
  <c r="H42" i="2"/>
  <c r="H90" i="2"/>
  <c r="H105" i="2"/>
  <c r="I105" i="2" s="1"/>
  <c r="H48" i="2"/>
  <c r="I48" i="2" s="1"/>
  <c r="H68" i="2"/>
  <c r="I68" i="2" s="1"/>
  <c r="H95" i="2"/>
  <c r="I95" i="2" s="1"/>
  <c r="H77" i="2"/>
  <c r="I77" i="2" s="1"/>
  <c r="H93" i="2"/>
  <c r="I93" i="2" s="1"/>
  <c r="H20" i="2"/>
  <c r="I20" i="2" s="1"/>
  <c r="H31" i="2"/>
  <c r="I31" i="2" s="1"/>
  <c r="H61" i="2"/>
  <c r="I61" i="2" s="1"/>
  <c r="H67" i="2"/>
  <c r="I67" i="2" s="1"/>
  <c r="H26" i="2"/>
  <c r="H92" i="2"/>
  <c r="I92" i="2" s="1"/>
  <c r="H7" i="2"/>
  <c r="I7" i="2" s="1"/>
  <c r="H15" i="2"/>
  <c r="I15" i="2" s="1"/>
  <c r="H13" i="2"/>
  <c r="H62" i="2"/>
  <c r="H5" i="2"/>
  <c r="I5" i="2" s="1"/>
  <c r="H108" i="2"/>
  <c r="I108" i="2" s="1"/>
  <c r="H78" i="2"/>
  <c r="H76" i="2"/>
  <c r="I76" i="2" s="1"/>
  <c r="H79" i="2"/>
  <c r="I79" i="2" s="1"/>
  <c r="H14" i="2"/>
  <c r="I14" i="2" s="1"/>
  <c r="H97" i="2"/>
  <c r="H46" i="2"/>
  <c r="H49" i="2"/>
  <c r="I49" i="2" s="1"/>
  <c r="H82" i="2"/>
  <c r="I82" i="2" s="1"/>
  <c r="H84" i="2"/>
  <c r="I84" i="2" s="1"/>
  <c r="H65" i="2"/>
  <c r="H60" i="2"/>
  <c r="I60" i="2" s="1"/>
  <c r="H106" i="2"/>
  <c r="I106" i="2" s="1"/>
  <c r="H29" i="2"/>
  <c r="H19" i="2"/>
  <c r="I19" i="2" s="1"/>
  <c r="H83" i="2"/>
  <c r="I83" i="2" s="1"/>
  <c r="H59" i="2"/>
  <c r="I59" i="2" s="1"/>
  <c r="H23" i="2"/>
  <c r="I23" i="2" s="1"/>
  <c r="H37" i="2"/>
  <c r="H6" i="2"/>
  <c r="H4" i="2"/>
  <c r="I4" i="2" s="1"/>
  <c r="H96" i="2"/>
  <c r="I96" i="2" s="1"/>
  <c r="H40" i="2"/>
  <c r="I40" i="2" s="1"/>
  <c r="H71" i="2"/>
  <c r="I71" i="2" s="1"/>
  <c r="H25" i="2"/>
  <c r="I25" i="2" s="1"/>
  <c r="H10" i="2"/>
  <c r="H52" i="2"/>
  <c r="I52" i="2" s="1"/>
  <c r="H57" i="2"/>
  <c r="I57" i="2" s="1"/>
  <c r="H34" i="2"/>
  <c r="I34" i="2" s="1"/>
  <c r="H35" i="2"/>
  <c r="I35" i="2" s="1"/>
  <c r="H100" i="2"/>
  <c r="I100" i="2" s="1"/>
  <c r="H41" i="2"/>
  <c r="I41" i="2" s="1"/>
  <c r="H104" i="2"/>
  <c r="I104" i="2" s="1"/>
  <c r="H94" i="2"/>
  <c r="H12" i="2"/>
  <c r="I12" i="2" s="1"/>
  <c r="H28" i="2"/>
  <c r="I28" i="2" s="1"/>
  <c r="H87" i="2"/>
  <c r="I87" i="2" s="1"/>
  <c r="H85" i="2"/>
  <c r="H30" i="2"/>
  <c r="H45" i="2"/>
  <c r="I45" i="2" s="1"/>
  <c r="H107" i="2"/>
  <c r="I107" i="2" s="1"/>
  <c r="H103" i="2"/>
  <c r="I103" i="2" s="1"/>
  <c r="H101" i="2"/>
  <c r="H17" i="2"/>
  <c r="I17" i="2" s="1"/>
  <c r="H91" i="2"/>
  <c r="I91" i="2" s="1"/>
  <c r="H89" i="2"/>
  <c r="H43" i="2"/>
  <c r="I43" i="2" s="1"/>
  <c r="H66" i="2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B4" i="3" l="1"/>
  <c r="D4" i="3"/>
  <c r="B7" i="3"/>
  <c r="B8" i="3"/>
  <c r="C3" i="3"/>
  <c r="D3" i="3"/>
  <c r="C4" i="3"/>
  <c r="B3" i="3"/>
  <c r="E4" i="3" l="1"/>
  <c r="J3" i="3"/>
  <c r="J13" i="3"/>
  <c r="L13" i="3" s="1"/>
  <c r="J10" i="3"/>
  <c r="L10" i="3" s="1"/>
  <c r="J4" i="3"/>
  <c r="L4" i="3" s="1"/>
  <c r="J6" i="3"/>
  <c r="L6" i="3" s="1"/>
  <c r="J11" i="3"/>
  <c r="L11" i="3" s="1"/>
  <c r="I5" i="3"/>
  <c r="I3" i="3"/>
  <c r="I13" i="3"/>
  <c r="I12" i="3"/>
  <c r="I11" i="3"/>
  <c r="I10" i="3"/>
  <c r="I9" i="3"/>
  <c r="I8" i="3"/>
  <c r="I7" i="3"/>
  <c r="I6" i="3"/>
  <c r="I4" i="3"/>
  <c r="J5" i="3"/>
  <c r="L5" i="3" s="1"/>
  <c r="J8" i="3"/>
  <c r="L8" i="3" s="1"/>
  <c r="J12" i="3"/>
  <c r="L12" i="3" s="1"/>
  <c r="J7" i="3"/>
  <c r="L7" i="3" s="1"/>
  <c r="J9" i="3"/>
  <c r="L9" i="3" s="1"/>
  <c r="M6" i="3" l="1"/>
  <c r="M13" i="3"/>
  <c r="M3" i="3"/>
  <c r="M11" i="3"/>
  <c r="M5" i="3"/>
  <c r="M10" i="3"/>
  <c r="M4" i="3"/>
  <c r="M7" i="3"/>
  <c r="M8" i="3"/>
  <c r="M12" i="3"/>
  <c r="M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<sst xmlns="http://schemas.openxmlformats.org/spreadsheetml/2006/main" count="38" uniqueCount="26">
  <si>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Date</t>
  </si>
  <si>
    <t>Open</t>
  </si>
  <si>
    <t>High</t>
  </si>
  <si>
    <t>Low</t>
  </si>
  <si>
    <t>Close</t>
  </si>
  <si>
    <t>Adj Close</t>
  </si>
  <si>
    <t>Volume</t>
  </si>
  <si>
    <t>Returns</t>
  </si>
  <si>
    <t>MEAN</t>
  </si>
  <si>
    <t>Var</t>
  </si>
  <si>
    <t>STANDAR DEVIATION</t>
  </si>
  <si>
    <t>SHARPE</t>
  </si>
  <si>
    <t>VOO</t>
  </si>
  <si>
    <t>BLV</t>
  </si>
  <si>
    <t>VAR</t>
  </si>
  <si>
    <t>STDDEV</t>
  </si>
  <si>
    <t>SHARPE RATIO</t>
  </si>
  <si>
    <t>Covariance</t>
  </si>
  <si>
    <t>Correlation</t>
  </si>
  <si>
    <t>downside returns</t>
  </si>
  <si>
    <t>Downside return</t>
  </si>
  <si>
    <t>Excess returns</t>
  </si>
  <si>
    <t>Downside Return</t>
  </si>
  <si>
    <t>Excess retuyrns</t>
  </si>
  <si>
    <t>Averag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</si>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</sst>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00"/>
    <numFmt numFmtId="167" formatCode="0.000"/>
    <numFmt numFmtId="168" formatCode="0.0000"/>
    <numFmt numFmtId="170" formatCode="0.0000000000000000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5" fillId="0" borderId="0" xfId="0" applyFont="1"/>
    <xf numFmtId="10" fontId="5" fillId="0" borderId="0" xfId="0" applyNumberFormat="1" applyFont="1"/>
    <xf numFmtId="168" fontId="1" fillId="0" borderId="0" xfId="0" applyNumberFormat="1" applyFont="1"/>
    <xf numFmtId="167" fontId="0" fillId="0" borderId="0" xfId="0" applyNumberFormat="1"/>
    <xf numFmtId="0" fontId="7" fillId="0" borderId="0" xfId="0" applyFont="1"/>
    <xf numFmtId="170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yyyy\-mm\-dd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lang="en-IN" b="0">
                <a:solidFill>
                  <a:srgbClr val="000000"/>
                </a:solidFill>
                <a:latin typeface="Verdana"/>
              </a:rPr>
              <a:t>Two Asset Markovitsz Model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03B-4A7E-ADB2-9FA64CA6C953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B03B-4A7E-ADB2-9FA64CA6C953}"/>
              </c:ext>
            </c:extLst>
          </c:dPt>
          <c:xVal>
            <c:numRef>
              <c:f>Sheet1!$L$3:$L$13</c:f>
              <c:numCache>
                <c:formatCode>0.00%</c:formatCode>
                <c:ptCount val="11"/>
                <c:pt idx="0">
                  <c:v>0.23952511744576588</c:v>
                </c:pt>
                <c:pt idx="1">
                  <c:v>0.21514069835701941</c:v>
                </c:pt>
                <c:pt idx="2">
                  <c:v>0.19082406913335567</c:v>
                </c:pt>
                <c:pt idx="3">
                  <c:v>0.16660491499534161</c:v>
                </c:pt>
                <c:pt idx="4">
                  <c:v>0.14253293342075693</c:v>
                </c:pt>
                <c:pt idx="5">
                  <c:v>0.11869769832382815</c:v>
                </c:pt>
                <c:pt idx="6">
                  <c:v>9.5277054604719261E-2</c:v>
                </c:pt>
                <c:pt idx="7">
                  <c:v>7.2672950606497408E-2</c:v>
                </c:pt>
                <c:pt idx="8">
                  <c:v>5.1962153866884575E-2</c:v>
                </c:pt>
                <c:pt idx="9">
                  <c:v>3.6521776901525166E-2</c:v>
                </c:pt>
                <c:pt idx="10">
                  <c:v>3.4390144090006111E-2</c:v>
                </c:pt>
              </c:numCache>
            </c:numRef>
          </c:xVal>
          <c:yVal>
            <c:numRef>
              <c:f>Sheet1!$I$3:$I$13</c:f>
              <c:numCache>
                <c:formatCode>0.00%</c:formatCode>
                <c:ptCount val="11"/>
                <c:pt idx="0">
                  <c:v>3.2699587983630297E-2</c:v>
                </c:pt>
                <c:pt idx="1">
                  <c:v>3.0521181846041627E-2</c:v>
                </c:pt>
                <c:pt idx="2">
                  <c:v>2.8342775708452953E-2</c:v>
                </c:pt>
                <c:pt idx="3">
                  <c:v>2.6164369570864276E-2</c:v>
                </c:pt>
                <c:pt idx="4">
                  <c:v>2.3985963433275602E-2</c:v>
                </c:pt>
                <c:pt idx="5">
                  <c:v>2.1807557295686963E-2</c:v>
                </c:pt>
                <c:pt idx="6">
                  <c:v>1.9629151158098289E-2</c:v>
                </c:pt>
                <c:pt idx="7">
                  <c:v>1.7450745020509618E-2</c:v>
                </c:pt>
                <c:pt idx="8">
                  <c:v>1.5272338882920945E-2</c:v>
                </c:pt>
                <c:pt idx="9">
                  <c:v>1.3093932745332272E-2</c:v>
                </c:pt>
                <c:pt idx="10">
                  <c:v>1.0915526607743602E-2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3B-4A7E-ADB2-9FA64CA6C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1667"/>
        <c:axId val="586152233"/>
      </c:scatterChart>
      <c:valAx>
        <c:axId val="18951667"/>
        <c:scaling>
          <c:orientation val="minMax"/>
          <c:max val="3.5000000000000003E-2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Risk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6152233"/>
        <c:crosses val="autoZero"/>
        <c:crossBetween val="midCat"/>
      </c:valAx>
      <c:valAx>
        <c:axId val="58615223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Reward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5166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171450</xdr:rowOff>
    </xdr:from>
    <xdr:ext cx="8648700" cy="53435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3696B-4F24-4707-8117-1AB363E2ED2B}" name="Table1" displayName="Table1" ref="A1:H109" totalsRowShown="0" headerRowDxfId="21" dataDxfId="20">
  <autoFilter ref="A1:H109" xr:uid="{2253696B-4F24-4707-8117-1AB363E2ED2B}"/>
  <tableColumns count="8">
    <tableColumn id="1" xr3:uid="{8289E1D5-3FA7-4364-A78F-03FFEF14B211}" name="Date" dataDxfId="19"/>
    <tableColumn id="2" xr3:uid="{9F566CAA-DF5D-45FE-A27F-CDD2E4B2BB0C}" name="Open" dataDxfId="18"/>
    <tableColumn id="3" xr3:uid="{2309931E-DCF9-44A2-9477-EF8448A292AA}" name="High" dataDxfId="17"/>
    <tableColumn id="4" xr3:uid="{079652CB-D525-45CB-9ACA-435B5ADB5ED6}" name="Low" dataDxfId="16"/>
    <tableColumn id="5" xr3:uid="{5DDAB091-2F40-411B-82F4-F7674212030B}" name="Close" dataDxfId="15"/>
    <tableColumn id="6" xr3:uid="{D44496DA-0C2B-42B0-88C3-07643D84F46E}" name="Adj Close" dataDxfId="14"/>
    <tableColumn id="7" xr3:uid="{E60D5E94-3181-4E7E-97F3-89FDA91310DC}" name="Volume" dataDxfId="13"/>
    <tableColumn id="8" xr3:uid="{C69FEA98-319F-4F90-8E9C-9BADD9F918F0}" name="Returns" dataDxfId="12">
      <calculatedColumnFormula>(F2-F1)/F1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4AAC9-A952-407A-9E3C-7EF8CE5FF6D3}" name="Table2" displayName="Table2" ref="A1:J109" totalsRowShown="0" headerRowDxfId="11" dataDxfId="10">
  <autoFilter ref="A1:J109" xr:uid="{3724AAC9-A952-407A-9E3C-7EF8CE5FF6D3}"/>
  <sortState xmlns:xlrd2="http://schemas.microsoft.com/office/spreadsheetml/2017/richdata2" ref="A3:H109">
    <sortCondition ref="H1:H109"/>
  </sortState>
  <tableColumns count="10">
    <tableColumn id="1" xr3:uid="{FCDCC5E6-772B-4371-ADD7-3D798FF7AB67}" name="Date" dataDxfId="9"/>
    <tableColumn id="2" xr3:uid="{3AE5F9A7-3BD1-45DF-807F-5904EFBF2089}" name="Open" dataDxfId="8"/>
    <tableColumn id="3" xr3:uid="{DE041752-BDB5-44BD-B70A-CB8CC9B8A471}" name="High" dataDxfId="7"/>
    <tableColumn id="4" xr3:uid="{E43D7368-3B44-4301-BA6D-2924F65D1A6E}" name="Low" dataDxfId="6"/>
    <tableColumn id="5" xr3:uid="{86FD0704-A877-4242-8AEA-38B151E4E644}" name="Close" dataDxfId="5"/>
    <tableColumn id="6" xr3:uid="{54ED2CC0-3EB0-4DDC-A5D0-A698B535E9C8}" name="Adj Close" dataDxfId="4"/>
    <tableColumn id="7" xr3:uid="{6427BECE-3A09-4E90-B251-CF3A2BBB0F18}" name="Volume" dataDxfId="3"/>
    <tableColumn id="8" xr3:uid="{1440611C-FFC0-43FD-A317-09D8931EBF40}" name="Returns" dataDxfId="2">
      <calculatedColumnFormula>(F2-F1)/F1</calculatedColumnFormula>
    </tableColumn>
    <tableColumn id="9" xr3:uid="{979088F5-5B80-46E6-ABB9-3A80B8C128D3}" name="Excess retuyrns" dataDxfId="1">
      <calculatedColumnFormula>Table2[[#This Row],[Returns]]-0.19%</calculatedColumnFormula>
    </tableColumn>
    <tableColumn id="10" xr3:uid="{B0E7BA87-FECA-450E-9A4F-0CF83A713311}" name="Downside return" dataDxfId="0">
      <calculatedColumnFormula>IF(Table2[[#This Row],[Excess retuyrns]]&lt;0, Table2[[#This Row],[Excess retuyrns]],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opLeftCell="J1" workbookViewId="0">
      <selection activeCell="O8" sqref="O8"/>
    </sheetView>
  </sheetViews>
  <sheetFormatPr defaultColWidth="12.5703125" defaultRowHeight="15" customHeight="1" x14ac:dyDescent="0.2"/>
  <cols>
    <col min="1" max="12" width="14.42578125" customWidth="1"/>
    <col min="13" max="13" width="15.85546875" customWidth="1"/>
    <col min="14" max="21" width="14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0" t="s">
        <v>21</v>
      </c>
      <c r="L1" s="1"/>
      <c r="M1" s="10" t="s">
        <v>22</v>
      </c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2">
        <v>40544</v>
      </c>
      <c r="B2" s="3">
        <v>115.94000200000001</v>
      </c>
      <c r="C2" s="3">
        <v>119.220001</v>
      </c>
      <c r="D2" s="3">
        <v>115.480003</v>
      </c>
      <c r="E2" s="3">
        <v>117.699997</v>
      </c>
      <c r="F2" s="3">
        <v>97.554596000000004</v>
      </c>
      <c r="G2" s="3">
        <v>4401500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2">
        <v>40575</v>
      </c>
      <c r="B3" s="3">
        <v>118.480003</v>
      </c>
      <c r="C3" s="3">
        <v>123.220001</v>
      </c>
      <c r="D3" s="3">
        <v>118.379997</v>
      </c>
      <c r="E3" s="3">
        <v>121.779999</v>
      </c>
      <c r="F3" s="3">
        <v>100.936302</v>
      </c>
      <c r="G3" s="3">
        <v>2761000</v>
      </c>
      <c r="H3" s="4">
        <f t="shared" ref="H3:H34" si="0">(F3-F2)/F2</f>
        <v>3.466475326288055E-2</v>
      </c>
      <c r="I3" s="1"/>
      <c r="J3" s="13">
        <f>Table1[[#This Row],[Returns]]</f>
        <v>3.466475326288055E-2</v>
      </c>
      <c r="K3" s="13">
        <f>J3-0.002</f>
        <v>3.2664753262880548E-2</v>
      </c>
      <c r="L3" s="1"/>
      <c r="M3" s="1" t="str">
        <f>IF(K3&lt;0, K3, "")</f>
        <v/>
      </c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">
      <c r="A4" s="2">
        <v>40603</v>
      </c>
      <c r="B4" s="3">
        <v>122.279999</v>
      </c>
      <c r="C4" s="3">
        <v>122.300003</v>
      </c>
      <c r="D4" s="3">
        <v>114.639999</v>
      </c>
      <c r="E4" s="3">
        <v>121.239998</v>
      </c>
      <c r="F4" s="3">
        <v>100.488731</v>
      </c>
      <c r="G4" s="3">
        <v>3866000</v>
      </c>
      <c r="H4" s="4">
        <f t="shared" si="0"/>
        <v>-4.4341925663176802E-3</v>
      </c>
      <c r="I4" s="1"/>
      <c r="J4" s="13">
        <f>Table1[[#This Row],[Returns]]</f>
        <v>-4.4341925663176802E-3</v>
      </c>
      <c r="K4" s="13">
        <f>J4-0.002</f>
        <v>-6.4341925663176803E-3</v>
      </c>
      <c r="L4" s="1"/>
      <c r="M4" s="1">
        <f t="shared" ref="M4:M67" si="1">IF(K4&lt;0, K4, "")</f>
        <v>-6.4341925663176803E-3</v>
      </c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">
      <c r="A5" s="2">
        <v>40634</v>
      </c>
      <c r="B5" s="3">
        <v>122.120003</v>
      </c>
      <c r="C5" s="3">
        <v>124.879997</v>
      </c>
      <c r="D5" s="3">
        <v>118.44000200000001</v>
      </c>
      <c r="E5" s="3">
        <v>124.800003</v>
      </c>
      <c r="F5" s="3">
        <v>103.90258</v>
      </c>
      <c r="G5" s="3">
        <v>2301800</v>
      </c>
      <c r="H5" s="4">
        <f t="shared" si="0"/>
        <v>3.3972456075696676E-2</v>
      </c>
      <c r="I5" s="1"/>
      <c r="J5" s="13">
        <f>Table1[[#This Row],[Returns]]</f>
        <v>3.3972456075696676E-2</v>
      </c>
      <c r="K5" s="13">
        <f>J5-0.002</f>
        <v>3.1972456075696674E-2</v>
      </c>
      <c r="L5" s="1"/>
      <c r="M5" s="1" t="str">
        <f t="shared" si="1"/>
        <v/>
      </c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2">
        <v>40664</v>
      </c>
      <c r="B6" s="3">
        <v>125.44000200000001</v>
      </c>
      <c r="C6" s="3">
        <v>125.44000200000001</v>
      </c>
      <c r="D6" s="3">
        <v>120.160004</v>
      </c>
      <c r="E6" s="3">
        <v>123.339996</v>
      </c>
      <c r="F6" s="3">
        <v>102.68703499999999</v>
      </c>
      <c r="G6" s="3">
        <v>2454700</v>
      </c>
      <c r="H6" s="4">
        <f t="shared" si="0"/>
        <v>-1.1698891403851625E-2</v>
      </c>
      <c r="I6" s="1"/>
      <c r="J6" s="13">
        <f>Table1[[#This Row],[Returns]]</f>
        <v>-1.1698891403851625E-2</v>
      </c>
      <c r="K6" s="13">
        <f>J6-0.002</f>
        <v>-1.3698891403851625E-2</v>
      </c>
      <c r="L6" s="1"/>
      <c r="M6" s="1">
        <f t="shared" si="1"/>
        <v>-1.3698891403851625E-2</v>
      </c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2">
        <v>40695</v>
      </c>
      <c r="B7" s="3">
        <v>123.040001</v>
      </c>
      <c r="C7" s="3">
        <v>123.040001</v>
      </c>
      <c r="D7" s="3">
        <v>115.540001</v>
      </c>
      <c r="E7" s="3">
        <v>120.68</v>
      </c>
      <c r="F7" s="3">
        <v>100.47244999999999</v>
      </c>
      <c r="G7" s="3">
        <v>2549200</v>
      </c>
      <c r="H7" s="4">
        <f t="shared" si="0"/>
        <v>-2.1566354506194475E-2</v>
      </c>
      <c r="I7" s="1"/>
      <c r="J7" s="13">
        <f>Table1[[#This Row],[Returns]]</f>
        <v>-2.1566354506194475E-2</v>
      </c>
      <c r="K7" s="13">
        <f>J7-0.002</f>
        <v>-2.3566354506194473E-2</v>
      </c>
      <c r="L7" s="1"/>
      <c r="M7" s="1">
        <f t="shared" si="1"/>
        <v>-2.3566354506194473E-2</v>
      </c>
      <c r="N7" s="1"/>
      <c r="O7" s="1" cm="1">
        <f t="array" ref="O7">AVERAGE(IF(ISNUMBER(M4:M109), M4:M109^2))</f>
        <v>1.2953065487738798E-3</v>
      </c>
      <c r="P7" s="1"/>
      <c r="Q7" s="1"/>
      <c r="R7" s="1"/>
      <c r="S7" s="1"/>
      <c r="T7" s="1"/>
      <c r="U7" s="1"/>
    </row>
    <row r="8" spans="1:21" ht="15.75" customHeight="1" x14ac:dyDescent="0.2">
      <c r="A8" s="2">
        <v>40725</v>
      </c>
      <c r="B8" s="3">
        <v>120.739998</v>
      </c>
      <c r="C8" s="3">
        <v>124.099998</v>
      </c>
      <c r="D8" s="3">
        <v>117.44000200000001</v>
      </c>
      <c r="E8" s="3">
        <v>118.199997</v>
      </c>
      <c r="F8" s="3">
        <v>98.885955999999993</v>
      </c>
      <c r="G8" s="3">
        <v>2976900</v>
      </c>
      <c r="H8" s="4">
        <f t="shared" si="0"/>
        <v>-1.5790338545541609E-2</v>
      </c>
      <c r="I8" s="1"/>
      <c r="J8" s="13">
        <f>Table1[[#This Row],[Returns]]</f>
        <v>-1.5790338545541609E-2</v>
      </c>
      <c r="K8" s="13">
        <f>J8-0.002</f>
        <v>-1.7790338545541608E-2</v>
      </c>
      <c r="L8" s="1"/>
      <c r="M8" s="1">
        <f t="shared" si="1"/>
        <v>-1.7790338545541608E-2</v>
      </c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2">
        <v>40756</v>
      </c>
      <c r="B9" s="3">
        <v>119.779999</v>
      </c>
      <c r="C9" s="3">
        <v>119.82</v>
      </c>
      <c r="D9" s="3">
        <v>100.91999800000001</v>
      </c>
      <c r="E9" s="3">
        <v>111.68</v>
      </c>
      <c r="F9" s="3">
        <v>93.431319999999999</v>
      </c>
      <c r="G9" s="3">
        <v>9424400</v>
      </c>
      <c r="H9" s="4">
        <f t="shared" si="0"/>
        <v>-5.5160876434263262E-2</v>
      </c>
      <c r="I9" s="1"/>
      <c r="J9" s="13">
        <f>Table1[[#This Row],[Returns]]</f>
        <v>-5.5160876434263262E-2</v>
      </c>
      <c r="K9" s="13">
        <f>J9-0.002</f>
        <v>-5.7160876434263264E-2</v>
      </c>
      <c r="L9" s="1"/>
      <c r="M9" s="1">
        <f t="shared" si="1"/>
        <v>-5.7160876434263264E-2</v>
      </c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2">
        <v>40787</v>
      </c>
      <c r="B10" s="3">
        <v>111.739998</v>
      </c>
      <c r="C10" s="3">
        <v>112.800003</v>
      </c>
      <c r="D10" s="3">
        <v>102.379997</v>
      </c>
      <c r="E10" s="3">
        <v>103.519997</v>
      </c>
      <c r="F10" s="3">
        <v>86.604705999999993</v>
      </c>
      <c r="G10" s="3">
        <v>4570600</v>
      </c>
      <c r="H10" s="4">
        <f t="shared" si="0"/>
        <v>-7.3065584431430561E-2</v>
      </c>
      <c r="I10" s="1"/>
      <c r="J10" s="13">
        <f>Table1[[#This Row],[Returns]]</f>
        <v>-7.3065584431430561E-2</v>
      </c>
      <c r="K10" s="13">
        <f>J10-0.002</f>
        <v>-7.5065584431430563E-2</v>
      </c>
      <c r="L10" s="1"/>
      <c r="M10" s="1">
        <f t="shared" si="1"/>
        <v>-7.5065584431430563E-2</v>
      </c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2">
        <v>40817</v>
      </c>
      <c r="B11" s="3">
        <v>102.82</v>
      </c>
      <c r="C11" s="3">
        <v>118.300003</v>
      </c>
      <c r="D11" s="3">
        <v>98.239998</v>
      </c>
      <c r="E11" s="3">
        <v>114.639999</v>
      </c>
      <c r="F11" s="3">
        <v>96.446670999999995</v>
      </c>
      <c r="G11" s="3">
        <v>8389800</v>
      </c>
      <c r="H11" s="4">
        <f t="shared" si="0"/>
        <v>0.11364238105028614</v>
      </c>
      <c r="I11" s="1"/>
      <c r="J11" s="13">
        <f>Table1[[#This Row],[Returns]]</f>
        <v>0.11364238105028614</v>
      </c>
      <c r="K11" s="13">
        <f>J11-0.002</f>
        <v>0.11164238105028614</v>
      </c>
      <c r="L11" s="1"/>
      <c r="M11" s="1" t="str">
        <f t="shared" si="1"/>
        <v/>
      </c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2">
        <v>40848</v>
      </c>
      <c r="B12" s="3">
        <v>111.540001</v>
      </c>
      <c r="C12" s="3">
        <v>117.019997</v>
      </c>
      <c r="D12" s="3">
        <v>106.300003</v>
      </c>
      <c r="E12" s="3">
        <v>114.300003</v>
      </c>
      <c r="F12" s="3">
        <v>96.160645000000002</v>
      </c>
      <c r="G12" s="3">
        <v>5038200</v>
      </c>
      <c r="H12" s="4">
        <f t="shared" si="0"/>
        <v>-2.9656389073293423E-3</v>
      </c>
      <c r="I12" s="1"/>
      <c r="J12" s="13">
        <f>Table1[[#This Row],[Returns]]</f>
        <v>-2.9656389073293423E-3</v>
      </c>
      <c r="K12" s="13">
        <f>J12-0.002</f>
        <v>-4.9656389073293424E-3</v>
      </c>
      <c r="L12" s="1"/>
      <c r="M12" s="1">
        <f t="shared" si="1"/>
        <v>-4.9656389073293424E-3</v>
      </c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2">
        <v>40878</v>
      </c>
      <c r="B13" s="3">
        <v>114.139999</v>
      </c>
      <c r="C13" s="3">
        <v>118.160004</v>
      </c>
      <c r="D13" s="3">
        <v>110.44000200000001</v>
      </c>
      <c r="E13" s="3">
        <v>114.900002</v>
      </c>
      <c r="F13" s="3">
        <v>96.665436</v>
      </c>
      <c r="G13" s="3">
        <v>7915500</v>
      </c>
      <c r="H13" s="4">
        <f t="shared" si="0"/>
        <v>5.2494552215201686E-3</v>
      </c>
      <c r="I13" s="1"/>
      <c r="J13" s="13">
        <f>Table1[[#This Row],[Returns]]</f>
        <v>5.2494552215201686E-3</v>
      </c>
      <c r="K13" s="13">
        <f>J13-0.002</f>
        <v>3.2494552215201686E-3</v>
      </c>
      <c r="L13" s="1"/>
      <c r="M13" s="1" t="str">
        <f t="shared" si="1"/>
        <v/>
      </c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2">
        <v>40909</v>
      </c>
      <c r="B14" s="3">
        <v>116.900002</v>
      </c>
      <c r="C14" s="3">
        <v>122</v>
      </c>
      <c r="D14" s="3">
        <v>115.68</v>
      </c>
      <c r="E14" s="3">
        <v>120.040001</v>
      </c>
      <c r="F14" s="3">
        <v>101.59375</v>
      </c>
      <c r="G14" s="3">
        <v>4406100</v>
      </c>
      <c r="H14" s="4">
        <f t="shared" si="0"/>
        <v>5.09832076896648E-2</v>
      </c>
      <c r="I14" s="1"/>
      <c r="J14" s="13">
        <f>Table1[[#This Row],[Returns]]</f>
        <v>5.09832076896648E-2</v>
      </c>
      <c r="K14" s="13">
        <f>J14-0.002</f>
        <v>4.8983207689664798E-2</v>
      </c>
      <c r="L14" s="1"/>
      <c r="M14" s="1" t="str">
        <f t="shared" si="1"/>
        <v/>
      </c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2">
        <v>40940</v>
      </c>
      <c r="B15" s="3">
        <v>121</v>
      </c>
      <c r="C15" s="3">
        <v>126.400002</v>
      </c>
      <c r="D15" s="3">
        <v>120.860001</v>
      </c>
      <c r="E15" s="3">
        <v>125.18</v>
      </c>
      <c r="F15" s="3">
        <v>105.943909</v>
      </c>
      <c r="G15" s="3">
        <v>5165600</v>
      </c>
      <c r="H15" s="4">
        <f t="shared" si="0"/>
        <v>4.2819159643186763E-2</v>
      </c>
      <c r="I15" s="1"/>
      <c r="J15" s="13">
        <f>Table1[[#This Row],[Returns]]</f>
        <v>4.2819159643186763E-2</v>
      </c>
      <c r="K15" s="13">
        <f>J15-0.002</f>
        <v>4.0819159643186761E-2</v>
      </c>
      <c r="L15" s="1"/>
      <c r="M15" s="1" t="str">
        <f t="shared" si="1"/>
        <v/>
      </c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2">
        <v>40969</v>
      </c>
      <c r="B16" s="3">
        <v>125.639999</v>
      </c>
      <c r="C16" s="3">
        <v>129.83999600000001</v>
      </c>
      <c r="D16" s="3">
        <v>122.900002</v>
      </c>
      <c r="E16" s="3">
        <v>128.740005</v>
      </c>
      <c r="F16" s="3">
        <v>108.95684799999999</v>
      </c>
      <c r="G16" s="3">
        <v>10064500</v>
      </c>
      <c r="H16" s="4">
        <f t="shared" si="0"/>
        <v>2.8439001623019107E-2</v>
      </c>
      <c r="I16" s="1"/>
      <c r="J16" s="13">
        <f>Table1[[#This Row],[Returns]]</f>
        <v>2.8439001623019107E-2</v>
      </c>
      <c r="K16" s="13">
        <f>J16-0.002</f>
        <v>2.6439001623019105E-2</v>
      </c>
      <c r="L16" s="1"/>
      <c r="M16" s="1" t="str">
        <f t="shared" si="1"/>
        <v/>
      </c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2">
        <v>41000</v>
      </c>
      <c r="B17" s="3">
        <v>128.740005</v>
      </c>
      <c r="C17" s="3">
        <v>130.11999499999999</v>
      </c>
      <c r="D17" s="3">
        <v>124.220001</v>
      </c>
      <c r="E17" s="3">
        <v>127.91999800000001</v>
      </c>
      <c r="F17" s="3">
        <v>108.74575</v>
      </c>
      <c r="G17" s="3">
        <v>9620100</v>
      </c>
      <c r="H17" s="4">
        <f t="shared" si="0"/>
        <v>-1.9374459143677936E-3</v>
      </c>
      <c r="I17" s="1"/>
      <c r="J17" s="13">
        <f>Table1[[#This Row],[Returns]]</f>
        <v>-1.9374459143677936E-3</v>
      </c>
      <c r="K17" s="13">
        <f>J17-0.002</f>
        <v>-3.9374459143677936E-3</v>
      </c>
      <c r="L17" s="1"/>
      <c r="M17" s="1">
        <f t="shared" si="1"/>
        <v>-3.9374459143677936E-3</v>
      </c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2">
        <v>41030</v>
      </c>
      <c r="B18" s="3">
        <v>127.959999</v>
      </c>
      <c r="C18" s="3">
        <v>129.60000600000001</v>
      </c>
      <c r="D18" s="3">
        <v>118.55999799999999</v>
      </c>
      <c r="E18" s="3">
        <v>120.239998</v>
      </c>
      <c r="F18" s="3">
        <v>102.216904</v>
      </c>
      <c r="G18" s="3">
        <v>10442700</v>
      </c>
      <c r="H18" s="4">
        <f t="shared" si="0"/>
        <v>-6.0037711818622809E-2</v>
      </c>
      <c r="I18" s="1"/>
      <c r="J18" s="13">
        <f>Table1[[#This Row],[Returns]]</f>
        <v>-6.0037711818622809E-2</v>
      </c>
      <c r="K18" s="13">
        <f>J18-0.002</f>
        <v>-6.2037711818622811E-2</v>
      </c>
      <c r="L18" s="1"/>
      <c r="M18" s="1">
        <f t="shared" si="1"/>
        <v>-6.2037711818622811E-2</v>
      </c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2">
        <v>41061</v>
      </c>
      <c r="B19" s="3">
        <v>118.339996</v>
      </c>
      <c r="C19" s="3">
        <v>125.300003</v>
      </c>
      <c r="D19" s="3">
        <v>116.339996</v>
      </c>
      <c r="E19" s="3">
        <v>124.55999799999999</v>
      </c>
      <c r="F19" s="3">
        <v>105.889374</v>
      </c>
      <c r="G19" s="3">
        <v>7559400</v>
      </c>
      <c r="H19" s="4">
        <f t="shared" si="0"/>
        <v>3.592820616049968E-2</v>
      </c>
      <c r="I19" s="1"/>
      <c r="J19" s="13">
        <f>Table1[[#This Row],[Returns]]</f>
        <v>3.592820616049968E-2</v>
      </c>
      <c r="K19" s="13">
        <f>J19-0.002</f>
        <v>3.3928206160499678E-2</v>
      </c>
      <c r="L19" s="1"/>
      <c r="M19" s="1" t="str">
        <f t="shared" si="1"/>
        <v/>
      </c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2">
        <v>41091</v>
      </c>
      <c r="B20" s="3">
        <v>124.900002</v>
      </c>
      <c r="C20" s="3">
        <v>127.459999</v>
      </c>
      <c r="D20" s="3">
        <v>121.32</v>
      </c>
      <c r="E20" s="3">
        <v>126.05999799999999</v>
      </c>
      <c r="F20" s="3">
        <v>107.72623400000001</v>
      </c>
      <c r="G20" s="3">
        <v>8482500</v>
      </c>
      <c r="H20" s="4">
        <f t="shared" si="0"/>
        <v>1.7346971944512596E-2</v>
      </c>
      <c r="I20" s="1"/>
      <c r="J20" s="13">
        <f>Table1[[#This Row],[Returns]]</f>
        <v>1.7346971944512596E-2</v>
      </c>
      <c r="K20" s="13">
        <f>J20-0.002</f>
        <v>1.5346971944512596E-2</v>
      </c>
      <c r="L20" s="1"/>
      <c r="M20" s="1" t="str">
        <f t="shared" si="1"/>
        <v/>
      </c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2">
        <v>41122</v>
      </c>
      <c r="B21" s="3">
        <v>126.879997</v>
      </c>
      <c r="C21" s="3">
        <v>130.94000199999999</v>
      </c>
      <c r="D21" s="3">
        <v>124.08000199999999</v>
      </c>
      <c r="E21" s="3">
        <v>129.220001</v>
      </c>
      <c r="F21" s="3">
        <v>110.426682</v>
      </c>
      <c r="G21" s="3">
        <v>8237400</v>
      </c>
      <c r="H21" s="4">
        <f t="shared" si="0"/>
        <v>2.5067691496576353E-2</v>
      </c>
      <c r="I21" s="1"/>
      <c r="J21" s="13">
        <f>Table1[[#This Row],[Returns]]</f>
        <v>2.5067691496576353E-2</v>
      </c>
      <c r="K21" s="13">
        <f>J21-0.002</f>
        <v>2.3067691496576351E-2</v>
      </c>
      <c r="L21" s="1"/>
      <c r="M21" s="1" t="str">
        <f t="shared" si="1"/>
        <v/>
      </c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2">
        <v>41153</v>
      </c>
      <c r="B22" s="3">
        <v>129.13999899999999</v>
      </c>
      <c r="C22" s="3">
        <v>135.58000200000001</v>
      </c>
      <c r="D22" s="3">
        <v>128.240005</v>
      </c>
      <c r="E22" s="3">
        <v>131.83999600000001</v>
      </c>
      <c r="F22" s="3">
        <v>112.665634</v>
      </c>
      <c r="G22" s="3">
        <v>8056700</v>
      </c>
      <c r="H22" s="4">
        <f t="shared" si="0"/>
        <v>2.0275462048203147E-2</v>
      </c>
      <c r="I22" s="1"/>
      <c r="J22" s="13">
        <f>Table1[[#This Row],[Returns]]</f>
        <v>2.0275462048203147E-2</v>
      </c>
      <c r="K22" s="13">
        <f>J22-0.002</f>
        <v>1.8275462048203149E-2</v>
      </c>
      <c r="L22" s="1"/>
      <c r="M22" s="1" t="str">
        <f t="shared" si="1"/>
        <v/>
      </c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">
      <c r="A23" s="2">
        <v>41183</v>
      </c>
      <c r="B23" s="3">
        <v>132.300003</v>
      </c>
      <c r="C23" s="3">
        <v>134.720001</v>
      </c>
      <c r="D23" s="3">
        <v>128.53999300000001</v>
      </c>
      <c r="E23" s="3">
        <v>129.259995</v>
      </c>
      <c r="F23" s="3">
        <v>111.028336</v>
      </c>
      <c r="G23" s="3">
        <v>7821100</v>
      </c>
      <c r="H23" s="4">
        <f t="shared" si="0"/>
        <v>-1.4532363968235436E-2</v>
      </c>
      <c r="I23" s="1"/>
      <c r="J23" s="13">
        <f>Table1[[#This Row],[Returns]]</f>
        <v>-1.4532363968235436E-2</v>
      </c>
      <c r="K23" s="13">
        <f>J23-0.002</f>
        <v>-1.6532363968235438E-2</v>
      </c>
      <c r="L23" s="1"/>
      <c r="M23" s="1">
        <f t="shared" si="1"/>
        <v>-1.6532363968235438E-2</v>
      </c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2">
        <v>41214</v>
      </c>
      <c r="B24" s="3">
        <v>129.720001</v>
      </c>
      <c r="C24" s="3">
        <v>131.58000200000001</v>
      </c>
      <c r="D24" s="3">
        <v>123.379997</v>
      </c>
      <c r="E24" s="3">
        <v>130</v>
      </c>
      <c r="F24" s="3">
        <v>111.663948</v>
      </c>
      <c r="G24" s="3">
        <v>9390500</v>
      </c>
      <c r="H24" s="4">
        <f t="shared" si="0"/>
        <v>5.7247728183552078E-3</v>
      </c>
      <c r="I24" s="1"/>
      <c r="J24" s="13">
        <f>Table1[[#This Row],[Returns]]</f>
        <v>5.7247728183552078E-3</v>
      </c>
      <c r="K24" s="13">
        <f>J24-0.002</f>
        <v>3.7247728183552077E-3</v>
      </c>
      <c r="L24" s="1"/>
      <c r="M24" s="1" t="str">
        <f t="shared" si="1"/>
        <v/>
      </c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">
      <c r="A25" s="2">
        <v>41244</v>
      </c>
      <c r="B25" s="3">
        <v>130.740005</v>
      </c>
      <c r="C25" s="3">
        <v>133.320007</v>
      </c>
      <c r="D25" s="3">
        <v>127.800003</v>
      </c>
      <c r="E25" s="3">
        <v>130.38000500000001</v>
      </c>
      <c r="F25" s="3">
        <v>111.990364</v>
      </c>
      <c r="G25" s="3">
        <v>11729500</v>
      </c>
      <c r="H25" s="4">
        <f t="shared" si="0"/>
        <v>2.9231995272099342E-3</v>
      </c>
      <c r="I25" s="1"/>
      <c r="J25" s="13">
        <f>Table1[[#This Row],[Returns]]</f>
        <v>2.9231995272099342E-3</v>
      </c>
      <c r="K25" s="13">
        <f>J25-0.002</f>
        <v>9.2319952720993411E-4</v>
      </c>
      <c r="L25" s="1"/>
      <c r="M25" s="1" t="str">
        <f t="shared" si="1"/>
        <v/>
      </c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">
      <c r="A26" s="2">
        <v>41275</v>
      </c>
      <c r="B26" s="3">
        <v>132.94000199999999</v>
      </c>
      <c r="C26" s="3">
        <v>138.199997</v>
      </c>
      <c r="D26" s="3">
        <v>132.55999800000001</v>
      </c>
      <c r="E26" s="3">
        <v>137.11999499999999</v>
      </c>
      <c r="F26" s="3">
        <v>118.62649500000001</v>
      </c>
      <c r="G26" s="3">
        <v>18928600</v>
      </c>
      <c r="H26" s="4">
        <f t="shared" si="0"/>
        <v>5.9256267798183118E-2</v>
      </c>
      <c r="I26" s="1"/>
      <c r="J26" s="13">
        <f>Table1[[#This Row],[Returns]]</f>
        <v>5.9256267798183118E-2</v>
      </c>
      <c r="K26" s="13">
        <f>J26-0.002</f>
        <v>5.7256267798183116E-2</v>
      </c>
      <c r="L26" s="1"/>
      <c r="M26" s="1" t="str">
        <f t="shared" si="1"/>
        <v/>
      </c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">
      <c r="A27" s="2">
        <v>41306</v>
      </c>
      <c r="B27" s="3">
        <v>137.979996</v>
      </c>
      <c r="C27" s="3">
        <v>140.36000100000001</v>
      </c>
      <c r="D27" s="3">
        <v>136.220001</v>
      </c>
      <c r="E27" s="3">
        <v>138.94000199999999</v>
      </c>
      <c r="F27" s="3">
        <v>120.20105</v>
      </c>
      <c r="G27" s="3">
        <v>16918800</v>
      </c>
      <c r="H27" s="4">
        <f t="shared" si="0"/>
        <v>1.3273215229026109E-2</v>
      </c>
      <c r="I27" s="1"/>
      <c r="J27" s="13">
        <f>Table1[[#This Row],[Returns]]</f>
        <v>1.3273215229026109E-2</v>
      </c>
      <c r="K27" s="13">
        <f>J27-0.002</f>
        <v>1.1273215229026108E-2</v>
      </c>
      <c r="L27" s="1"/>
      <c r="M27" s="1" t="str">
        <f t="shared" si="1"/>
        <v/>
      </c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">
      <c r="A28" s="2">
        <v>41334</v>
      </c>
      <c r="B28" s="3">
        <v>138.320007</v>
      </c>
      <c r="C28" s="3">
        <v>143.61999499999999</v>
      </c>
      <c r="D28" s="3">
        <v>137.740005</v>
      </c>
      <c r="E28" s="3">
        <v>143.279999</v>
      </c>
      <c r="F28" s="3">
        <v>123.95571099999999</v>
      </c>
      <c r="G28" s="3">
        <v>14609000</v>
      </c>
      <c r="H28" s="4">
        <f t="shared" si="0"/>
        <v>3.123650750139037E-2</v>
      </c>
      <c r="I28" s="1"/>
      <c r="J28" s="13">
        <f>Table1[[#This Row],[Returns]]</f>
        <v>3.123650750139037E-2</v>
      </c>
      <c r="K28" s="13">
        <f>J28-0.002</f>
        <v>2.9236507501390369E-2</v>
      </c>
      <c r="L28" s="1"/>
      <c r="M28" s="1" t="str">
        <f t="shared" si="1"/>
        <v/>
      </c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">
      <c r="A29" s="2">
        <v>41365</v>
      </c>
      <c r="B29" s="3">
        <v>143.39999399999999</v>
      </c>
      <c r="C29" s="3">
        <v>146.279999</v>
      </c>
      <c r="D29" s="3">
        <v>140.58000200000001</v>
      </c>
      <c r="E29" s="3">
        <v>146.279999</v>
      </c>
      <c r="F29" s="3">
        <v>127.15097799999999</v>
      </c>
      <c r="G29" s="3">
        <v>18848400</v>
      </c>
      <c r="H29" s="4">
        <f t="shared" si="0"/>
        <v>2.5777489187246899E-2</v>
      </c>
      <c r="I29" s="1"/>
      <c r="J29" s="13">
        <f>Table1[[#This Row],[Returns]]</f>
        <v>2.5777489187246899E-2</v>
      </c>
      <c r="K29" s="13">
        <f>J29-0.002</f>
        <v>2.3777489187246897E-2</v>
      </c>
      <c r="L29" s="1"/>
      <c r="M29" s="1" t="str">
        <f t="shared" si="1"/>
        <v/>
      </c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">
      <c r="A30" s="2">
        <v>41395</v>
      </c>
      <c r="B30" s="3">
        <v>145.91999799999999</v>
      </c>
      <c r="C30" s="3">
        <v>154.86000100000001</v>
      </c>
      <c r="D30" s="3">
        <v>144.779999</v>
      </c>
      <c r="E30" s="3">
        <v>149.679993</v>
      </c>
      <c r="F30" s="3">
        <v>130.106323</v>
      </c>
      <c r="G30" s="3">
        <v>14065600</v>
      </c>
      <c r="H30" s="4">
        <f t="shared" si="0"/>
        <v>2.3242801954696791E-2</v>
      </c>
      <c r="I30" s="1"/>
      <c r="J30" s="13">
        <f>Table1[[#This Row],[Returns]]</f>
        <v>2.3242801954696791E-2</v>
      </c>
      <c r="K30" s="13">
        <f>J30-0.002</f>
        <v>2.1242801954696792E-2</v>
      </c>
      <c r="L30" s="1"/>
      <c r="M30" s="1" t="str">
        <f t="shared" si="1"/>
        <v/>
      </c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">
      <c r="A31" s="2">
        <v>41426</v>
      </c>
      <c r="B31" s="3">
        <v>150.05999800000001</v>
      </c>
      <c r="C31" s="3">
        <v>152</v>
      </c>
      <c r="D31" s="3">
        <v>142.66000399999999</v>
      </c>
      <c r="E31" s="3">
        <v>146.679993</v>
      </c>
      <c r="F31" s="3">
        <v>127.498665</v>
      </c>
      <c r="G31" s="3">
        <v>26008800</v>
      </c>
      <c r="H31" s="4">
        <f t="shared" si="0"/>
        <v>-2.004251553554396E-2</v>
      </c>
      <c r="I31" s="1"/>
      <c r="J31" s="13">
        <f>Table1[[#This Row],[Returns]]</f>
        <v>-2.004251553554396E-2</v>
      </c>
      <c r="K31" s="13">
        <f>J31-0.002</f>
        <v>-2.2042515535543962E-2</v>
      </c>
      <c r="L31" s="1"/>
      <c r="M31" s="1">
        <f t="shared" si="1"/>
        <v>-2.2042515535543962E-2</v>
      </c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">
      <c r="A32" s="2">
        <v>41456</v>
      </c>
      <c r="B32" s="3">
        <v>147.740005</v>
      </c>
      <c r="C32" s="3">
        <v>155.61999499999999</v>
      </c>
      <c r="D32" s="3">
        <v>146.759995</v>
      </c>
      <c r="E32" s="3">
        <v>154.46000699999999</v>
      </c>
      <c r="F32" s="3">
        <v>134.94152800000001</v>
      </c>
      <c r="G32" s="3">
        <v>16691300</v>
      </c>
      <c r="H32" s="4">
        <f t="shared" si="0"/>
        <v>5.8376007309566755E-2</v>
      </c>
      <c r="I32" s="1"/>
      <c r="J32" s="13">
        <f>Table1[[#This Row],[Returns]]</f>
        <v>5.8376007309566755E-2</v>
      </c>
      <c r="K32" s="13">
        <f>J32-0.002</f>
        <v>5.6376007309566753E-2</v>
      </c>
      <c r="L32" s="1"/>
      <c r="M32" s="1" t="str">
        <f t="shared" si="1"/>
        <v/>
      </c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">
      <c r="A33" s="2">
        <v>41487</v>
      </c>
      <c r="B33" s="3">
        <v>155.679993</v>
      </c>
      <c r="C33" s="3">
        <v>156.61999499999999</v>
      </c>
      <c r="D33" s="3">
        <v>149.33999600000001</v>
      </c>
      <c r="E33" s="3">
        <v>149.699997</v>
      </c>
      <c r="F33" s="3">
        <v>130.78303500000001</v>
      </c>
      <c r="G33" s="3">
        <v>14859500</v>
      </c>
      <c r="H33" s="4">
        <f t="shared" si="0"/>
        <v>-3.0816999493291589E-2</v>
      </c>
      <c r="I33" s="1"/>
      <c r="J33" s="13">
        <f>Table1[[#This Row],[Returns]]</f>
        <v>-3.0816999493291589E-2</v>
      </c>
      <c r="K33" s="13">
        <f>J33-0.002</f>
        <v>-3.2816999493291588E-2</v>
      </c>
      <c r="L33" s="1"/>
      <c r="M33" s="1">
        <f t="shared" si="1"/>
        <v>-3.2816999493291588E-2</v>
      </c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">
      <c r="A34" s="2">
        <v>41518</v>
      </c>
      <c r="B34" s="3">
        <v>151.320007</v>
      </c>
      <c r="C34" s="3">
        <v>159.03999300000001</v>
      </c>
      <c r="D34" s="3">
        <v>149.94000199999999</v>
      </c>
      <c r="E34" s="3">
        <v>154</v>
      </c>
      <c r="F34" s="3">
        <v>134.539658</v>
      </c>
      <c r="G34" s="3">
        <v>23482300</v>
      </c>
      <c r="H34" s="4">
        <f t="shared" si="0"/>
        <v>2.8724084893732509E-2</v>
      </c>
      <c r="I34" s="1"/>
      <c r="J34" s="13">
        <f>Table1[[#This Row],[Returns]]</f>
        <v>2.8724084893732509E-2</v>
      </c>
      <c r="K34" s="13">
        <f>J34-0.002</f>
        <v>2.6724084893732507E-2</v>
      </c>
      <c r="L34" s="1"/>
      <c r="M34" s="1" t="str">
        <f t="shared" si="1"/>
        <v/>
      </c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">
      <c r="A35" s="2">
        <v>41548</v>
      </c>
      <c r="B35" s="3">
        <v>154.03999300000001</v>
      </c>
      <c r="C35" s="3">
        <v>162.61999499999999</v>
      </c>
      <c r="D35" s="3">
        <v>150.720001</v>
      </c>
      <c r="E35" s="3">
        <v>160.88000500000001</v>
      </c>
      <c r="F35" s="3">
        <v>141.25692699999999</v>
      </c>
      <c r="G35" s="3">
        <v>33454000</v>
      </c>
      <c r="H35" s="4">
        <f t="shared" ref="H35:H66" si="2">(F35-F34)/F34</f>
        <v>4.9927798983999107E-2</v>
      </c>
      <c r="I35" s="1"/>
      <c r="J35" s="13">
        <f>Table1[[#This Row],[Returns]]</f>
        <v>4.9927798983999107E-2</v>
      </c>
      <c r="K35" s="13">
        <f>J35-0.002</f>
        <v>4.7927798983999105E-2</v>
      </c>
      <c r="L35" s="1"/>
      <c r="M35" s="1" t="str">
        <f t="shared" si="1"/>
        <v/>
      </c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">
      <c r="A36" s="2">
        <v>41579</v>
      </c>
      <c r="B36" s="3">
        <v>161.279999</v>
      </c>
      <c r="C36" s="3">
        <v>166.509995</v>
      </c>
      <c r="D36" s="3">
        <v>160.10000600000001</v>
      </c>
      <c r="E36" s="3">
        <v>165.699997</v>
      </c>
      <c r="F36" s="3">
        <v>145.48904400000001</v>
      </c>
      <c r="G36" s="3">
        <v>26113000</v>
      </c>
      <c r="H36" s="4">
        <f t="shared" si="2"/>
        <v>2.9960420985230812E-2</v>
      </c>
      <c r="I36" s="1"/>
      <c r="J36" s="13">
        <f>Table1[[#This Row],[Returns]]</f>
        <v>2.9960420985230812E-2</v>
      </c>
      <c r="K36" s="13">
        <f>J36-0.002</f>
        <v>2.7960420985230813E-2</v>
      </c>
      <c r="L36" s="1"/>
      <c r="M36" s="1" t="str">
        <f t="shared" si="1"/>
        <v/>
      </c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">
      <c r="A37" s="2">
        <v>41609</v>
      </c>
      <c r="B37" s="3">
        <v>165.949997</v>
      </c>
      <c r="C37" s="3">
        <v>169.229996</v>
      </c>
      <c r="D37" s="3">
        <v>162.009995</v>
      </c>
      <c r="E37" s="3">
        <v>169.14999399999999</v>
      </c>
      <c r="F37" s="3">
        <v>148.51823400000001</v>
      </c>
      <c r="G37" s="3">
        <v>31082700</v>
      </c>
      <c r="H37" s="4">
        <f t="shared" si="2"/>
        <v>2.0820743038218049E-2</v>
      </c>
      <c r="I37" s="1"/>
      <c r="J37" s="13">
        <f>Table1[[#This Row],[Returns]]</f>
        <v>2.0820743038218049E-2</v>
      </c>
      <c r="K37" s="13">
        <f>J37-0.002</f>
        <v>1.8820743038218048E-2</v>
      </c>
      <c r="L37" s="1"/>
      <c r="M37" s="1" t="str">
        <f t="shared" si="1"/>
        <v/>
      </c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">
      <c r="A38" s="2">
        <v>41640</v>
      </c>
      <c r="B38" s="3">
        <v>168.529999</v>
      </c>
      <c r="C38" s="3">
        <v>169.429993</v>
      </c>
      <c r="D38" s="3">
        <v>162.070007</v>
      </c>
      <c r="E38" s="3">
        <v>163.179993</v>
      </c>
      <c r="F38" s="3">
        <v>144.055725</v>
      </c>
      <c r="G38" s="3">
        <v>29636000</v>
      </c>
      <c r="H38" s="4">
        <f t="shared" si="2"/>
        <v>-3.004687626436503E-2</v>
      </c>
      <c r="I38" s="1"/>
      <c r="J38" s="13">
        <f>Table1[[#This Row],[Returns]]</f>
        <v>-3.004687626436503E-2</v>
      </c>
      <c r="K38" s="13">
        <f>J38-0.002</f>
        <v>-3.2046876264365032E-2</v>
      </c>
      <c r="L38" s="1"/>
      <c r="M38" s="1">
        <f t="shared" si="1"/>
        <v>-3.2046876264365032E-2</v>
      </c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">
      <c r="A39" s="2">
        <v>41671</v>
      </c>
      <c r="B39" s="3">
        <v>163.020004</v>
      </c>
      <c r="C39" s="3">
        <v>171.470001</v>
      </c>
      <c r="D39" s="3">
        <v>159.179993</v>
      </c>
      <c r="E39" s="3">
        <v>170.63000500000001</v>
      </c>
      <c r="F39" s="3">
        <v>150.632645</v>
      </c>
      <c r="G39" s="3">
        <v>24164200</v>
      </c>
      <c r="H39" s="4">
        <f t="shared" si="2"/>
        <v>4.565538787160317E-2</v>
      </c>
      <c r="I39" s="1"/>
      <c r="J39" s="13">
        <f>Table1[[#This Row],[Returns]]</f>
        <v>4.565538787160317E-2</v>
      </c>
      <c r="K39" s="13">
        <f>J39-0.002</f>
        <v>4.3655387871603168E-2</v>
      </c>
      <c r="L39" s="1"/>
      <c r="M39" s="1" t="str">
        <f t="shared" si="1"/>
        <v/>
      </c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">
      <c r="A40" s="2">
        <v>41699</v>
      </c>
      <c r="B40" s="3">
        <v>169.19000199999999</v>
      </c>
      <c r="C40" s="3">
        <v>173.19000199999999</v>
      </c>
      <c r="D40" s="3">
        <v>168.38000500000001</v>
      </c>
      <c r="E40" s="3">
        <v>171.35000600000001</v>
      </c>
      <c r="F40" s="3">
        <v>151.26821899999999</v>
      </c>
      <c r="G40" s="3">
        <v>24621000</v>
      </c>
      <c r="H40" s="4">
        <f t="shared" si="2"/>
        <v>4.2193642686151542E-3</v>
      </c>
      <c r="I40" s="1"/>
      <c r="J40" s="13">
        <f>Table1[[#This Row],[Returns]]</f>
        <v>4.2193642686151542E-3</v>
      </c>
      <c r="K40" s="13">
        <f>J40-0.002</f>
        <v>2.2193642686151541E-3</v>
      </c>
      <c r="L40" s="1"/>
      <c r="M40" s="1" t="str">
        <f t="shared" si="1"/>
        <v/>
      </c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">
      <c r="A41" s="2">
        <v>41730</v>
      </c>
      <c r="B41" s="3">
        <v>171.86999499999999</v>
      </c>
      <c r="C41" s="3">
        <v>173.820007</v>
      </c>
      <c r="D41" s="3">
        <v>166.11000100000001</v>
      </c>
      <c r="E41" s="3">
        <v>172.58999600000001</v>
      </c>
      <c r="F41" s="3">
        <v>153.058502</v>
      </c>
      <c r="G41" s="3">
        <v>27491700</v>
      </c>
      <c r="H41" s="4">
        <f t="shared" si="2"/>
        <v>1.1835156200259201E-2</v>
      </c>
      <c r="I41" s="1"/>
      <c r="J41" s="13">
        <f>Table1[[#This Row],[Returns]]</f>
        <v>1.1835156200259201E-2</v>
      </c>
      <c r="K41" s="13">
        <f>J41-0.002</f>
        <v>9.835156200259201E-3</v>
      </c>
      <c r="L41" s="1"/>
      <c r="M41" s="1" t="str">
        <f t="shared" si="1"/>
        <v/>
      </c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">
      <c r="A42" s="2">
        <v>41760</v>
      </c>
      <c r="B42" s="3">
        <v>172.5</v>
      </c>
      <c r="C42" s="3">
        <v>176.69000199999999</v>
      </c>
      <c r="D42" s="3">
        <v>170.44000199999999</v>
      </c>
      <c r="E42" s="3">
        <v>176.550003</v>
      </c>
      <c r="F42" s="3">
        <v>156.570404</v>
      </c>
      <c r="G42" s="3">
        <v>20604100</v>
      </c>
      <c r="H42" s="4">
        <f t="shared" si="2"/>
        <v>2.2944834518241867E-2</v>
      </c>
      <c r="I42" s="1"/>
      <c r="J42" s="13">
        <f>Table1[[#This Row],[Returns]]</f>
        <v>2.2944834518241867E-2</v>
      </c>
      <c r="K42" s="13">
        <f>J42-0.002</f>
        <v>2.0944834518241869E-2</v>
      </c>
      <c r="L42" s="1"/>
      <c r="M42" s="1" t="str">
        <f t="shared" si="1"/>
        <v/>
      </c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">
      <c r="A43" s="2">
        <v>41791</v>
      </c>
      <c r="B43" s="3">
        <v>176.83000200000001</v>
      </c>
      <c r="C43" s="3">
        <v>180.570007</v>
      </c>
      <c r="D43" s="3">
        <v>175.94000199999999</v>
      </c>
      <c r="E43" s="3">
        <v>179.429993</v>
      </c>
      <c r="F43" s="3">
        <v>159.124405</v>
      </c>
      <c r="G43" s="3">
        <v>19356700</v>
      </c>
      <c r="H43" s="4">
        <f t="shared" si="2"/>
        <v>1.63121569259028E-2</v>
      </c>
      <c r="I43" s="1"/>
      <c r="J43" s="13">
        <f>Table1[[#This Row],[Returns]]</f>
        <v>1.63121569259028E-2</v>
      </c>
      <c r="K43" s="13">
        <f>J43-0.002</f>
        <v>1.43121569259028E-2</v>
      </c>
      <c r="L43" s="1"/>
      <c r="M43" s="1" t="str">
        <f t="shared" si="1"/>
        <v/>
      </c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">
      <c r="A44" s="2">
        <v>41821</v>
      </c>
      <c r="B44" s="3">
        <v>179.88000500000001</v>
      </c>
      <c r="C44" s="3">
        <v>182.5</v>
      </c>
      <c r="D44" s="3">
        <v>176.96000699999999</v>
      </c>
      <c r="E44" s="3">
        <v>176.96000699999999</v>
      </c>
      <c r="F44" s="3">
        <v>157.64070100000001</v>
      </c>
      <c r="G44" s="3">
        <v>18901400</v>
      </c>
      <c r="H44" s="4">
        <f t="shared" si="2"/>
        <v>-9.3241762632198938E-3</v>
      </c>
      <c r="I44" s="1"/>
      <c r="J44" s="13">
        <f>Table1[[#This Row],[Returns]]</f>
        <v>-9.3241762632198938E-3</v>
      </c>
      <c r="K44" s="13">
        <f>J44-0.002</f>
        <v>-1.1324176263219894E-2</v>
      </c>
      <c r="L44" s="1"/>
      <c r="M44" s="1">
        <f t="shared" si="1"/>
        <v>-1.1324176263219894E-2</v>
      </c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">
      <c r="A45" s="2">
        <v>41852</v>
      </c>
      <c r="B45" s="3">
        <v>176.520004</v>
      </c>
      <c r="C45" s="3">
        <v>184.16999799999999</v>
      </c>
      <c r="D45" s="3">
        <v>174.699997</v>
      </c>
      <c r="E45" s="3">
        <v>183.990005</v>
      </c>
      <c r="F45" s="3">
        <v>163.903198</v>
      </c>
      <c r="G45" s="3">
        <v>23864300</v>
      </c>
      <c r="H45" s="4">
        <f t="shared" si="2"/>
        <v>3.9726396547805229E-2</v>
      </c>
      <c r="I45" s="1"/>
      <c r="J45" s="13">
        <f>Table1[[#This Row],[Returns]]</f>
        <v>3.9726396547805229E-2</v>
      </c>
      <c r="K45" s="13">
        <f>J45-0.002</f>
        <v>3.7726396547805227E-2</v>
      </c>
      <c r="L45" s="1"/>
      <c r="M45" s="1" t="str">
        <f t="shared" si="1"/>
        <v/>
      </c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">
      <c r="A46" s="2">
        <v>41883</v>
      </c>
      <c r="B46" s="3">
        <v>184.300003</v>
      </c>
      <c r="C46" s="3">
        <v>185.83999600000001</v>
      </c>
      <c r="D46" s="3">
        <v>179.770004</v>
      </c>
      <c r="E46" s="3">
        <v>180.58999600000001</v>
      </c>
      <c r="F46" s="3">
        <v>160.87439000000001</v>
      </c>
      <c r="G46" s="3">
        <v>17064700</v>
      </c>
      <c r="H46" s="4">
        <f t="shared" si="2"/>
        <v>-1.8479248952787353E-2</v>
      </c>
      <c r="I46" s="1"/>
      <c r="J46" s="13">
        <f>Table1[[#This Row],[Returns]]</f>
        <v>-1.8479248952787353E-2</v>
      </c>
      <c r="K46" s="13">
        <f>J46-0.002</f>
        <v>-2.0479248952787354E-2</v>
      </c>
      <c r="L46" s="1"/>
      <c r="M46" s="1">
        <f t="shared" si="1"/>
        <v>-2.0479248952787354E-2</v>
      </c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">
      <c r="A47" s="2">
        <v>41913</v>
      </c>
      <c r="B47" s="3">
        <v>180.33999600000001</v>
      </c>
      <c r="C47" s="3">
        <v>185.050003</v>
      </c>
      <c r="D47" s="3">
        <v>166.85000600000001</v>
      </c>
      <c r="E47" s="3">
        <v>184.929993</v>
      </c>
      <c r="F47" s="3">
        <v>165.52494799999999</v>
      </c>
      <c r="G47" s="3">
        <v>47152300</v>
      </c>
      <c r="H47" s="4">
        <f t="shared" si="2"/>
        <v>2.8908007048231786E-2</v>
      </c>
      <c r="I47" s="1"/>
      <c r="J47" s="13">
        <f>Table1[[#This Row],[Returns]]</f>
        <v>2.8908007048231786E-2</v>
      </c>
      <c r="K47" s="13">
        <f>J47-0.002</f>
        <v>2.6908007048231784E-2</v>
      </c>
      <c r="L47" s="1"/>
      <c r="M47" s="1" t="str">
        <f t="shared" si="1"/>
        <v/>
      </c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">
      <c r="A48" s="2">
        <v>41944</v>
      </c>
      <c r="B48" s="3">
        <v>185.199997</v>
      </c>
      <c r="C48" s="3">
        <v>190.63000500000001</v>
      </c>
      <c r="D48" s="3">
        <v>183.449997</v>
      </c>
      <c r="E48" s="3">
        <v>190.029999</v>
      </c>
      <c r="F48" s="3">
        <v>170.089752</v>
      </c>
      <c r="G48" s="3">
        <v>27698100</v>
      </c>
      <c r="H48" s="4">
        <f t="shared" si="2"/>
        <v>2.7577740124105098E-2</v>
      </c>
      <c r="I48" s="1"/>
      <c r="J48" s="13">
        <f>Table1[[#This Row],[Returns]]</f>
        <v>2.7577740124105098E-2</v>
      </c>
      <c r="K48" s="13">
        <f>J48-0.002</f>
        <v>2.5577740124105096E-2</v>
      </c>
      <c r="L48" s="1"/>
      <c r="M48" s="1" t="str">
        <f t="shared" si="1"/>
        <v/>
      </c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">
      <c r="A49" s="2">
        <v>41974</v>
      </c>
      <c r="B49" s="3">
        <v>189.28999300000001</v>
      </c>
      <c r="C49" s="3">
        <v>191.63000500000001</v>
      </c>
      <c r="D49" s="3">
        <v>181.44000199999999</v>
      </c>
      <c r="E49" s="3">
        <v>188.39999399999999</v>
      </c>
      <c r="F49" s="3">
        <v>168.63082900000001</v>
      </c>
      <c r="G49" s="3">
        <v>49040300</v>
      </c>
      <c r="H49" s="4">
        <f t="shared" si="2"/>
        <v>-8.5773715514618348E-3</v>
      </c>
      <c r="I49" s="1"/>
      <c r="J49" s="13">
        <f>Table1[[#This Row],[Returns]]</f>
        <v>-8.5773715514618348E-3</v>
      </c>
      <c r="K49" s="13">
        <f>J49-0.002</f>
        <v>-1.0577371551461835E-2</v>
      </c>
      <c r="L49" s="1"/>
      <c r="M49" s="1">
        <f t="shared" si="1"/>
        <v>-1.0577371551461835E-2</v>
      </c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">
      <c r="A50" s="2">
        <v>42005</v>
      </c>
      <c r="B50" s="3">
        <v>189.28999300000001</v>
      </c>
      <c r="C50" s="3">
        <v>189.720001</v>
      </c>
      <c r="D50" s="3">
        <v>182.08999600000001</v>
      </c>
      <c r="E50" s="3">
        <v>182.990005</v>
      </c>
      <c r="F50" s="3">
        <v>164.70107999999999</v>
      </c>
      <c r="G50" s="3">
        <v>51629600</v>
      </c>
      <c r="H50" s="4">
        <f t="shared" si="2"/>
        <v>-2.3303858631923201E-2</v>
      </c>
      <c r="I50" s="1"/>
      <c r="J50" s="13">
        <f>Table1[[#This Row],[Returns]]</f>
        <v>-2.3303858631923201E-2</v>
      </c>
      <c r="K50" s="13">
        <f>J50-0.002</f>
        <v>-2.53038586319232E-2</v>
      </c>
      <c r="L50" s="1"/>
      <c r="M50" s="1">
        <f t="shared" si="1"/>
        <v>-2.53038586319232E-2</v>
      </c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">
      <c r="A51" s="2">
        <v>42036</v>
      </c>
      <c r="B51" s="3">
        <v>183.5</v>
      </c>
      <c r="C51" s="3">
        <v>194.64999399999999</v>
      </c>
      <c r="D51" s="3">
        <v>181.470001</v>
      </c>
      <c r="E51" s="3">
        <v>193.199997</v>
      </c>
      <c r="F51" s="3">
        <v>173.890625</v>
      </c>
      <c r="G51" s="3">
        <v>30737100</v>
      </c>
      <c r="H51" s="4">
        <f t="shared" si="2"/>
        <v>5.5795292902754555E-2</v>
      </c>
      <c r="I51" s="1"/>
      <c r="J51" s="13">
        <f>Table1[[#This Row],[Returns]]</f>
        <v>5.5795292902754555E-2</v>
      </c>
      <c r="K51" s="13">
        <f>J51-0.002</f>
        <v>5.3795292902754553E-2</v>
      </c>
      <c r="L51" s="1"/>
      <c r="M51" s="1" t="str">
        <f t="shared" si="1"/>
        <v/>
      </c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">
      <c r="A52" s="2">
        <v>42064</v>
      </c>
      <c r="B52" s="3">
        <v>193.30999800000001</v>
      </c>
      <c r="C52" s="3">
        <v>194.470001</v>
      </c>
      <c r="D52" s="3">
        <v>187.14999399999999</v>
      </c>
      <c r="E52" s="3">
        <v>189.199997</v>
      </c>
      <c r="F52" s="3">
        <v>170.29037500000001</v>
      </c>
      <c r="G52" s="3">
        <v>35632400</v>
      </c>
      <c r="H52" s="4">
        <f t="shared" si="2"/>
        <v>-2.0704106388714102E-2</v>
      </c>
      <c r="I52" s="1"/>
      <c r="J52" s="13">
        <f>Table1[[#This Row],[Returns]]</f>
        <v>-2.0704106388714102E-2</v>
      </c>
      <c r="K52" s="13">
        <f>J52-0.002</f>
        <v>-2.2704106388714104E-2</v>
      </c>
      <c r="L52" s="1"/>
      <c r="M52" s="1">
        <f t="shared" si="1"/>
        <v>-2.2704106388714104E-2</v>
      </c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">
      <c r="A53" s="2">
        <v>42095</v>
      </c>
      <c r="B53" s="3">
        <v>189.16999799999999</v>
      </c>
      <c r="C53" s="3">
        <v>194.740005</v>
      </c>
      <c r="D53" s="3">
        <v>187.470001</v>
      </c>
      <c r="E53" s="3">
        <v>191.10000600000001</v>
      </c>
      <c r="F53" s="3">
        <v>172.878052</v>
      </c>
      <c r="G53" s="3">
        <v>30252000</v>
      </c>
      <c r="H53" s="4">
        <f t="shared" si="2"/>
        <v>1.5195673860016957E-2</v>
      </c>
      <c r="I53" s="1"/>
      <c r="J53" s="13">
        <f>Table1[[#This Row],[Returns]]</f>
        <v>1.5195673860016957E-2</v>
      </c>
      <c r="K53" s="13">
        <f>J53-0.002</f>
        <v>1.3195673860016957E-2</v>
      </c>
      <c r="L53" s="1"/>
      <c r="M53" s="1" t="str">
        <f t="shared" si="1"/>
        <v/>
      </c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">
      <c r="A54" s="2">
        <v>42125</v>
      </c>
      <c r="B54" s="3">
        <v>191.96000699999999</v>
      </c>
      <c r="C54" s="3">
        <v>195.949997</v>
      </c>
      <c r="D54" s="3">
        <v>189.529999</v>
      </c>
      <c r="E54" s="3">
        <v>193.490005</v>
      </c>
      <c r="F54" s="3">
        <v>175.040176</v>
      </c>
      <c r="G54" s="3">
        <v>25759100</v>
      </c>
      <c r="H54" s="4">
        <f t="shared" si="2"/>
        <v>1.2506642543612221E-2</v>
      </c>
      <c r="I54" s="1"/>
      <c r="J54" s="13">
        <f>Table1[[#This Row],[Returns]]</f>
        <v>1.2506642543612221E-2</v>
      </c>
      <c r="K54" s="13">
        <f>J54-0.002</f>
        <v>1.0506642543612221E-2</v>
      </c>
      <c r="L54" s="1"/>
      <c r="M54" s="1" t="str">
        <f t="shared" si="1"/>
        <v/>
      </c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">
      <c r="A55" s="2">
        <v>42156</v>
      </c>
      <c r="B55" s="3">
        <v>194.229996</v>
      </c>
      <c r="C55" s="3">
        <v>195.529999</v>
      </c>
      <c r="D55" s="3">
        <v>188.240005</v>
      </c>
      <c r="E55" s="3">
        <v>188.83999600000001</v>
      </c>
      <c r="F55" s="3">
        <v>170.833527</v>
      </c>
      <c r="G55" s="3">
        <v>32509600</v>
      </c>
      <c r="H55" s="4">
        <f t="shared" si="2"/>
        <v>-2.4032476978313816E-2</v>
      </c>
      <c r="I55" s="1"/>
      <c r="J55" s="13">
        <f>Table1[[#This Row],[Returns]]</f>
        <v>-2.4032476978313816E-2</v>
      </c>
      <c r="K55" s="13">
        <f>J55-0.002</f>
        <v>-2.6032476978313818E-2</v>
      </c>
      <c r="L55" s="1"/>
      <c r="M55" s="1">
        <f t="shared" si="1"/>
        <v>-2.6032476978313818E-2</v>
      </c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">
      <c r="A56" s="2">
        <v>42186</v>
      </c>
      <c r="B56" s="3">
        <v>190.64999399999999</v>
      </c>
      <c r="C56" s="3">
        <v>195.46000699999999</v>
      </c>
      <c r="D56" s="3">
        <v>187.19000199999999</v>
      </c>
      <c r="E56" s="3">
        <v>192.949997</v>
      </c>
      <c r="F56" s="3">
        <v>175.36762999999999</v>
      </c>
      <c r="G56" s="3">
        <v>35084700</v>
      </c>
      <c r="H56" s="4">
        <f t="shared" si="2"/>
        <v>2.6541060643207274E-2</v>
      </c>
      <c r="I56" s="1"/>
      <c r="J56" s="13">
        <f>Table1[[#This Row],[Returns]]</f>
        <v>2.6541060643207274E-2</v>
      </c>
      <c r="K56" s="13">
        <f>J56-0.002</f>
        <v>2.4541060643207276E-2</v>
      </c>
      <c r="L56" s="1"/>
      <c r="M56" s="1" t="str">
        <f t="shared" si="1"/>
        <v/>
      </c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">
      <c r="A57" s="2">
        <v>42217</v>
      </c>
      <c r="B57" s="3">
        <v>193</v>
      </c>
      <c r="C57" s="3">
        <v>193.75</v>
      </c>
      <c r="D57" s="3">
        <v>168.08000200000001</v>
      </c>
      <c r="E57" s="3">
        <v>181.11000100000001</v>
      </c>
      <c r="F57" s="3">
        <v>164.60656700000001</v>
      </c>
      <c r="G57" s="3">
        <v>75872400</v>
      </c>
      <c r="H57" s="4">
        <f t="shared" si="2"/>
        <v>-6.1362880937605072E-2</v>
      </c>
      <c r="I57" s="1"/>
      <c r="J57" s="13">
        <f>Table1[[#This Row],[Returns]]</f>
        <v>-6.1362880937605072E-2</v>
      </c>
      <c r="K57" s="13">
        <f>J57-0.002</f>
        <v>-6.3362880937605073E-2</v>
      </c>
      <c r="L57" s="1"/>
      <c r="M57" s="1">
        <f t="shared" si="1"/>
        <v>-6.3362880937605073E-2</v>
      </c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">
      <c r="A58" s="2">
        <v>42248</v>
      </c>
      <c r="B58" s="3">
        <v>177.11000100000001</v>
      </c>
      <c r="C58" s="3">
        <v>185.990005</v>
      </c>
      <c r="D58" s="3">
        <v>171.36000100000001</v>
      </c>
      <c r="E58" s="3">
        <v>175.71000699999999</v>
      </c>
      <c r="F58" s="3">
        <v>159.69863900000001</v>
      </c>
      <c r="G58" s="3">
        <v>57666300</v>
      </c>
      <c r="H58" s="4">
        <f t="shared" si="2"/>
        <v>-2.9816112986549303E-2</v>
      </c>
      <c r="I58" s="1"/>
      <c r="J58" s="13">
        <f>Table1[[#This Row],[Returns]]</f>
        <v>-2.9816112986549303E-2</v>
      </c>
      <c r="K58" s="13">
        <f>J58-0.002</f>
        <v>-3.1816112986549301E-2</v>
      </c>
      <c r="L58" s="1"/>
      <c r="M58" s="1">
        <f t="shared" si="1"/>
        <v>-3.1816112986549301E-2</v>
      </c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">
      <c r="A59" s="2">
        <v>42278</v>
      </c>
      <c r="B59" s="3">
        <v>175.970001</v>
      </c>
      <c r="C59" s="3">
        <v>192</v>
      </c>
      <c r="D59" s="3">
        <v>173.35000600000001</v>
      </c>
      <c r="E59" s="3">
        <v>190.55999800000001</v>
      </c>
      <c r="F59" s="3">
        <v>174.116623</v>
      </c>
      <c r="G59" s="3">
        <v>38175300</v>
      </c>
      <c r="H59" s="4">
        <f t="shared" si="2"/>
        <v>9.0282447554233619E-2</v>
      </c>
      <c r="I59" s="1"/>
      <c r="J59" s="13">
        <f>Table1[[#This Row],[Returns]]</f>
        <v>9.0282447554233619E-2</v>
      </c>
      <c r="K59" s="13">
        <f>J59-0.002</f>
        <v>8.8282447554233617E-2</v>
      </c>
      <c r="L59" s="1"/>
      <c r="M59" s="1" t="str">
        <f t="shared" si="1"/>
        <v/>
      </c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">
      <c r="A60" s="2">
        <v>42309</v>
      </c>
      <c r="B60" s="3">
        <v>190.979996</v>
      </c>
      <c r="C60" s="3">
        <v>194.05999800000001</v>
      </c>
      <c r="D60" s="3">
        <v>185.36000100000001</v>
      </c>
      <c r="E60" s="3">
        <v>191.36999499999999</v>
      </c>
      <c r="F60" s="3">
        <v>174.85675000000001</v>
      </c>
      <c r="G60" s="3">
        <v>38629500</v>
      </c>
      <c r="H60" s="4">
        <f t="shared" si="2"/>
        <v>4.2507543923592014E-3</v>
      </c>
      <c r="I60" s="1"/>
      <c r="J60" s="13">
        <f>Table1[[#This Row],[Returns]]</f>
        <v>4.2507543923592014E-3</v>
      </c>
      <c r="K60" s="13">
        <f>J60-0.002</f>
        <v>2.2507543923592013E-3</v>
      </c>
      <c r="L60" s="1"/>
      <c r="M60" s="1" t="str">
        <f t="shared" si="1"/>
        <v/>
      </c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">
      <c r="A61" s="2">
        <v>42339</v>
      </c>
      <c r="B61" s="3">
        <v>192.050003</v>
      </c>
      <c r="C61" s="3">
        <v>193.449997</v>
      </c>
      <c r="D61" s="3">
        <v>183.30999800000001</v>
      </c>
      <c r="E61" s="3">
        <v>186.929993</v>
      </c>
      <c r="F61" s="3">
        <v>170.799789</v>
      </c>
      <c r="G61" s="3">
        <v>62486000</v>
      </c>
      <c r="H61" s="4">
        <f t="shared" si="2"/>
        <v>-2.3201626474242492E-2</v>
      </c>
      <c r="I61" s="1"/>
      <c r="J61" s="13">
        <f>Table1[[#This Row],[Returns]]</f>
        <v>-2.3201626474242492E-2</v>
      </c>
      <c r="K61" s="13">
        <f>J61-0.002</f>
        <v>-2.520162647424249E-2</v>
      </c>
      <c r="L61" s="1"/>
      <c r="M61" s="1">
        <f t="shared" si="1"/>
        <v>-2.520162647424249E-2</v>
      </c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">
      <c r="A62" s="2">
        <v>42370</v>
      </c>
      <c r="B62" s="3">
        <v>183.770004</v>
      </c>
      <c r="C62" s="3">
        <v>185.11999499999999</v>
      </c>
      <c r="D62" s="3">
        <v>165.96000699999999</v>
      </c>
      <c r="E62" s="3">
        <v>177.75</v>
      </c>
      <c r="F62" s="3">
        <v>163.379501</v>
      </c>
      <c r="G62" s="3">
        <v>82617200</v>
      </c>
      <c r="H62" s="4">
        <f t="shared" si="2"/>
        <v>-4.3444362803047719E-2</v>
      </c>
      <c r="I62" s="1"/>
      <c r="J62" s="13">
        <f>Table1[[#This Row],[Returns]]</f>
        <v>-4.3444362803047719E-2</v>
      </c>
      <c r="K62" s="13">
        <f>J62-0.002</f>
        <v>-4.5444362803047721E-2</v>
      </c>
      <c r="L62" s="1"/>
      <c r="M62" s="1">
        <f t="shared" si="1"/>
        <v>-4.5444362803047721E-2</v>
      </c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">
      <c r="A63" s="2">
        <v>42401</v>
      </c>
      <c r="B63" s="3">
        <v>176.61000100000001</v>
      </c>
      <c r="C63" s="3">
        <v>180.36000100000001</v>
      </c>
      <c r="D63" s="3">
        <v>166.050003</v>
      </c>
      <c r="E63" s="3">
        <v>177.38000500000001</v>
      </c>
      <c r="F63" s="3">
        <v>163.03938299999999</v>
      </c>
      <c r="G63" s="3">
        <v>54708700</v>
      </c>
      <c r="H63" s="4">
        <f t="shared" si="2"/>
        <v>-2.0817666715729419E-3</v>
      </c>
      <c r="I63" s="1"/>
      <c r="J63" s="13">
        <f>Table1[[#This Row],[Returns]]</f>
        <v>-2.0817666715729419E-3</v>
      </c>
      <c r="K63" s="13">
        <f>J63-0.002</f>
        <v>-4.0817666715729419E-3</v>
      </c>
      <c r="L63" s="1"/>
      <c r="M63" s="1">
        <f t="shared" si="1"/>
        <v>-4.0817666715729419E-3</v>
      </c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">
      <c r="A64" s="2">
        <v>42430</v>
      </c>
      <c r="B64" s="3">
        <v>178.83999600000001</v>
      </c>
      <c r="C64" s="3">
        <v>189.720001</v>
      </c>
      <c r="D64" s="3">
        <v>178.33000200000001</v>
      </c>
      <c r="E64" s="3">
        <v>188.55999800000001</v>
      </c>
      <c r="F64" s="3">
        <v>173.31552099999999</v>
      </c>
      <c r="G64" s="3">
        <v>50007300</v>
      </c>
      <c r="H64" s="4">
        <f t="shared" si="2"/>
        <v>6.3028562859563833E-2</v>
      </c>
      <c r="I64" s="1"/>
      <c r="J64" s="13">
        <f>Table1[[#This Row],[Returns]]</f>
        <v>6.3028562859563833E-2</v>
      </c>
      <c r="K64" s="13">
        <f>J64-0.002</f>
        <v>6.1028562859563831E-2</v>
      </c>
      <c r="L64" s="1"/>
      <c r="M64" s="1" t="str">
        <f t="shared" si="1"/>
        <v/>
      </c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">
      <c r="A65" s="2">
        <v>42461</v>
      </c>
      <c r="B65" s="3">
        <v>187.39999399999999</v>
      </c>
      <c r="C65" s="3">
        <v>193.429993</v>
      </c>
      <c r="D65" s="3">
        <v>186.259995</v>
      </c>
      <c r="E65" s="3">
        <v>189.220001</v>
      </c>
      <c r="F65" s="3">
        <v>174.85562100000001</v>
      </c>
      <c r="G65" s="3">
        <v>42415400</v>
      </c>
      <c r="H65" s="4">
        <f t="shared" si="2"/>
        <v>8.8861054746506157E-3</v>
      </c>
      <c r="I65" s="1"/>
      <c r="J65" s="13">
        <f>Table1[[#This Row],[Returns]]</f>
        <v>8.8861054746506157E-3</v>
      </c>
      <c r="K65" s="13">
        <f>J65-0.002</f>
        <v>6.8861054746506157E-3</v>
      </c>
      <c r="L65" s="1"/>
      <c r="M65" s="1" t="str">
        <f t="shared" si="1"/>
        <v/>
      </c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">
      <c r="A66" s="2">
        <v>42491</v>
      </c>
      <c r="B66" s="3">
        <v>189.80999800000001</v>
      </c>
      <c r="C66" s="3">
        <v>193.270004</v>
      </c>
      <c r="D66" s="3">
        <v>185.970001</v>
      </c>
      <c r="E66" s="3">
        <v>192.53999300000001</v>
      </c>
      <c r="F66" s="3">
        <v>177.92358400000001</v>
      </c>
      <c r="G66" s="3">
        <v>38163000</v>
      </c>
      <c r="H66" s="4">
        <f t="shared" si="2"/>
        <v>1.7545692740412341E-2</v>
      </c>
      <c r="I66" s="1"/>
      <c r="J66" s="13">
        <f>Table1[[#This Row],[Returns]]</f>
        <v>1.7545692740412341E-2</v>
      </c>
      <c r="K66" s="13">
        <f>J66-0.002</f>
        <v>1.5545692740412341E-2</v>
      </c>
      <c r="L66" s="1"/>
      <c r="M66" s="1" t="str">
        <f t="shared" si="1"/>
        <v/>
      </c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">
      <c r="A67" s="2">
        <v>42522</v>
      </c>
      <c r="B67" s="3">
        <v>191.88000500000001</v>
      </c>
      <c r="C67" s="3">
        <v>194.949997</v>
      </c>
      <c r="D67" s="3">
        <v>182.270004</v>
      </c>
      <c r="E67" s="3">
        <v>192.199997</v>
      </c>
      <c r="F67" s="3">
        <v>177.60938999999999</v>
      </c>
      <c r="G67" s="3">
        <v>61825000</v>
      </c>
      <c r="H67" s="4">
        <f t="shared" ref="H67:H98" si="3">(F67-F66)/F66</f>
        <v>-1.765892935250308E-3</v>
      </c>
      <c r="I67" s="1"/>
      <c r="J67" s="13">
        <f>Table1[[#This Row],[Returns]]</f>
        <v>-1.765892935250308E-3</v>
      </c>
      <c r="K67" s="13">
        <f>J67-0.002</f>
        <v>-3.765892935250308E-3</v>
      </c>
      <c r="L67" s="1"/>
      <c r="M67" s="1">
        <f t="shared" si="1"/>
        <v>-3.765892935250308E-3</v>
      </c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">
      <c r="A68" s="2">
        <v>42552</v>
      </c>
      <c r="B68" s="3">
        <v>192.08999600000001</v>
      </c>
      <c r="C68" s="3">
        <v>199.60000600000001</v>
      </c>
      <c r="D68" s="3">
        <v>189.970001</v>
      </c>
      <c r="E68" s="3">
        <v>199.279999</v>
      </c>
      <c r="F68" s="3">
        <v>185.07221999999999</v>
      </c>
      <c r="G68" s="3">
        <v>41945100</v>
      </c>
      <c r="H68" s="4">
        <f t="shared" si="3"/>
        <v>4.2018217617886065E-2</v>
      </c>
      <c r="I68" s="1"/>
      <c r="J68" s="13">
        <f>Table1[[#This Row],[Returns]]</f>
        <v>4.2018217617886065E-2</v>
      </c>
      <c r="K68" s="13">
        <f>J68-0.002</f>
        <v>4.0018217617886064E-2</v>
      </c>
      <c r="L68" s="1"/>
      <c r="M68" s="1" t="str">
        <f t="shared" ref="M68:M109" si="4">IF(K68&lt;0, K68, "")</f>
        <v/>
      </c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">
      <c r="A69" s="2">
        <v>42583</v>
      </c>
      <c r="B69" s="3">
        <v>199.33000200000001</v>
      </c>
      <c r="C69" s="3">
        <v>201.509995</v>
      </c>
      <c r="D69" s="3">
        <v>196.88000500000001</v>
      </c>
      <c r="E69" s="3">
        <v>199.520004</v>
      </c>
      <c r="F69" s="3">
        <v>185.29510500000001</v>
      </c>
      <c r="G69" s="3">
        <v>43949700</v>
      </c>
      <c r="H69" s="4">
        <f t="shared" si="3"/>
        <v>1.2043136457757914E-3</v>
      </c>
      <c r="I69" s="1"/>
      <c r="J69" s="13">
        <f>Table1[[#This Row],[Returns]]</f>
        <v>1.2043136457757914E-3</v>
      </c>
      <c r="K69" s="13">
        <f>J69-0.002</f>
        <v>-7.9568635422420865E-4</v>
      </c>
      <c r="L69" s="1"/>
      <c r="M69" s="1">
        <f t="shared" si="4"/>
        <v>-7.9568635422420865E-4</v>
      </c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">
      <c r="A70" s="2">
        <v>42614</v>
      </c>
      <c r="B70" s="3">
        <v>199.5</v>
      </c>
      <c r="C70" s="3">
        <v>201.14999399999999</v>
      </c>
      <c r="D70" s="3">
        <v>194.11999499999999</v>
      </c>
      <c r="E70" s="3">
        <v>198.69000199999999</v>
      </c>
      <c r="F70" s="3">
        <v>184.524261</v>
      </c>
      <c r="G70" s="3">
        <v>44978100</v>
      </c>
      <c r="H70" s="4">
        <f t="shared" si="3"/>
        <v>-4.1600883088628322E-3</v>
      </c>
      <c r="I70" s="1"/>
      <c r="J70" s="13">
        <f>Table1[[#This Row],[Returns]]</f>
        <v>-4.1600883088628322E-3</v>
      </c>
      <c r="K70" s="13">
        <f>J70-0.002</f>
        <v>-6.1600883088628322E-3</v>
      </c>
      <c r="L70" s="1"/>
      <c r="M70" s="1">
        <f t="shared" si="4"/>
        <v>-6.1600883088628322E-3</v>
      </c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">
      <c r="A71" s="2">
        <v>42644</v>
      </c>
      <c r="B71" s="3">
        <v>198.179993</v>
      </c>
      <c r="C71" s="3">
        <v>198.949997</v>
      </c>
      <c r="D71" s="3">
        <v>193.91999799999999</v>
      </c>
      <c r="E71" s="3">
        <v>195.13000500000001</v>
      </c>
      <c r="F71" s="3">
        <v>182.02792400000001</v>
      </c>
      <c r="G71" s="3">
        <v>33929400</v>
      </c>
      <c r="H71" s="4">
        <f t="shared" si="3"/>
        <v>-1.352850289968094E-2</v>
      </c>
      <c r="I71" s="1"/>
      <c r="J71" s="13">
        <f>Table1[[#This Row],[Returns]]</f>
        <v>-1.352850289968094E-2</v>
      </c>
      <c r="K71" s="13">
        <f>J71-0.002</f>
        <v>-1.552850289968094E-2</v>
      </c>
      <c r="L71" s="1"/>
      <c r="M71" s="1">
        <f t="shared" si="4"/>
        <v>-1.552850289968094E-2</v>
      </c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">
      <c r="A72" s="2">
        <v>42675</v>
      </c>
      <c r="B72" s="3">
        <v>195.520004</v>
      </c>
      <c r="C72" s="3">
        <v>203.69000199999999</v>
      </c>
      <c r="D72" s="3">
        <v>191.320007</v>
      </c>
      <c r="E72" s="3">
        <v>202.39999399999999</v>
      </c>
      <c r="F72" s="3">
        <v>188.809753</v>
      </c>
      <c r="G72" s="3">
        <v>52732400</v>
      </c>
      <c r="H72" s="4">
        <f t="shared" si="3"/>
        <v>3.725708040267485E-2</v>
      </c>
      <c r="I72" s="1"/>
      <c r="J72" s="13">
        <f>Table1[[#This Row],[Returns]]</f>
        <v>3.725708040267485E-2</v>
      </c>
      <c r="K72" s="13">
        <f>J72-0.002</f>
        <v>3.5257080402674848E-2</v>
      </c>
      <c r="L72" s="1"/>
      <c r="M72" s="1" t="str">
        <f t="shared" si="4"/>
        <v/>
      </c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">
      <c r="A73" s="2">
        <v>42705</v>
      </c>
      <c r="B73" s="3">
        <v>202.679993</v>
      </c>
      <c r="C73" s="3">
        <v>209.699997</v>
      </c>
      <c r="D73" s="3">
        <v>201.240005</v>
      </c>
      <c r="E73" s="3">
        <v>205.30999800000001</v>
      </c>
      <c r="F73" s="3">
        <v>191.524384</v>
      </c>
      <c r="G73" s="3">
        <v>52301600</v>
      </c>
      <c r="H73" s="4">
        <f t="shared" si="3"/>
        <v>1.4377599445299826E-2</v>
      </c>
      <c r="I73" s="1"/>
      <c r="J73" s="13">
        <f>Table1[[#This Row],[Returns]]</f>
        <v>1.4377599445299826E-2</v>
      </c>
      <c r="K73" s="13">
        <f>J73-0.002</f>
        <v>1.2377599445299826E-2</v>
      </c>
      <c r="L73" s="1"/>
      <c r="M73" s="1" t="str">
        <f t="shared" si="4"/>
        <v/>
      </c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">
      <c r="A74" s="2">
        <v>42736</v>
      </c>
      <c r="B74" s="3">
        <v>206.679993</v>
      </c>
      <c r="C74" s="3">
        <v>210.89999399999999</v>
      </c>
      <c r="D74" s="3">
        <v>205.55999800000001</v>
      </c>
      <c r="E74" s="3">
        <v>208.970001</v>
      </c>
      <c r="F74" s="3">
        <v>196.15748600000001</v>
      </c>
      <c r="G74" s="3">
        <v>57281100</v>
      </c>
      <c r="H74" s="4">
        <f t="shared" si="3"/>
        <v>2.4190663889565145E-2</v>
      </c>
      <c r="I74" s="1"/>
      <c r="J74" s="13">
        <f>Table1[[#This Row],[Returns]]</f>
        <v>2.4190663889565145E-2</v>
      </c>
      <c r="K74" s="13">
        <f>J74-0.002</f>
        <v>2.2190663889565143E-2</v>
      </c>
      <c r="L74" s="1"/>
      <c r="M74" s="1" t="str">
        <f t="shared" si="4"/>
        <v/>
      </c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">
      <c r="A75" s="2">
        <v>42767</v>
      </c>
      <c r="B75" s="3">
        <v>209.61999499999999</v>
      </c>
      <c r="C75" s="3">
        <v>217.89999399999999</v>
      </c>
      <c r="D75" s="3">
        <v>208.229996</v>
      </c>
      <c r="E75" s="3">
        <v>217.070007</v>
      </c>
      <c r="F75" s="3">
        <v>203.76084900000001</v>
      </c>
      <c r="G75" s="3">
        <v>35460000</v>
      </c>
      <c r="H75" s="4">
        <f t="shared" si="3"/>
        <v>3.8761523483228172E-2</v>
      </c>
      <c r="I75" s="1"/>
      <c r="J75" s="13">
        <f>Table1[[#This Row],[Returns]]</f>
        <v>3.8761523483228172E-2</v>
      </c>
      <c r="K75" s="13">
        <f>J75-0.002</f>
        <v>3.676152348322817E-2</v>
      </c>
      <c r="L75" s="1"/>
      <c r="M75" s="1" t="str">
        <f t="shared" si="4"/>
        <v/>
      </c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">
      <c r="A76" s="2">
        <v>42795</v>
      </c>
      <c r="B76" s="3">
        <v>218.89999399999999</v>
      </c>
      <c r="C76" s="3">
        <v>220.66000399999999</v>
      </c>
      <c r="D76" s="3">
        <v>212.61999499999999</v>
      </c>
      <c r="E76" s="3">
        <v>216.35000600000001</v>
      </c>
      <c r="F76" s="3">
        <v>203.08500699999999</v>
      </c>
      <c r="G76" s="3">
        <v>47641500</v>
      </c>
      <c r="H76" s="4">
        <f t="shared" si="3"/>
        <v>-3.3168393404172415E-3</v>
      </c>
      <c r="I76" s="1"/>
      <c r="J76" s="13">
        <f>Table1[[#This Row],[Returns]]</f>
        <v>-3.3168393404172415E-3</v>
      </c>
      <c r="K76" s="13">
        <f>J76-0.002</f>
        <v>-5.3168393404172416E-3</v>
      </c>
      <c r="L76" s="1"/>
      <c r="M76" s="1">
        <f t="shared" si="4"/>
        <v>-5.3168393404172416E-3</v>
      </c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">
      <c r="A77" s="2">
        <v>42826</v>
      </c>
      <c r="B77" s="3">
        <v>216.509995</v>
      </c>
      <c r="C77" s="3">
        <v>219.89999399999999</v>
      </c>
      <c r="D77" s="3">
        <v>213.470001</v>
      </c>
      <c r="E77" s="3">
        <v>218.60000600000001</v>
      </c>
      <c r="F77" s="3">
        <v>206.15141299999999</v>
      </c>
      <c r="G77" s="3">
        <v>39168600</v>
      </c>
      <c r="H77" s="4">
        <f t="shared" si="3"/>
        <v>1.5099125461290211E-2</v>
      </c>
      <c r="I77" s="1"/>
      <c r="J77" s="13">
        <f>Table1[[#This Row],[Returns]]</f>
        <v>1.5099125461290211E-2</v>
      </c>
      <c r="K77" s="13">
        <f>J77-0.002</f>
        <v>1.3099125461290211E-2</v>
      </c>
      <c r="L77" s="1"/>
      <c r="M77" s="1" t="str">
        <f t="shared" si="4"/>
        <v/>
      </c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">
      <c r="A78" s="2">
        <v>42856</v>
      </c>
      <c r="B78" s="3">
        <v>219.16000399999999</v>
      </c>
      <c r="C78" s="3">
        <v>222.240005</v>
      </c>
      <c r="D78" s="3">
        <v>216.13000500000001</v>
      </c>
      <c r="E78" s="3">
        <v>221.66999799999999</v>
      </c>
      <c r="F78" s="3">
        <v>209.04655500000001</v>
      </c>
      <c r="G78" s="3">
        <v>40652300</v>
      </c>
      <c r="H78" s="4">
        <f t="shared" si="3"/>
        <v>1.4043765006840004E-2</v>
      </c>
      <c r="I78" s="1"/>
      <c r="J78" s="13">
        <f>Table1[[#This Row],[Returns]]</f>
        <v>1.4043765006840004E-2</v>
      </c>
      <c r="K78" s="13">
        <f>J78-0.002</f>
        <v>1.2043765006840004E-2</v>
      </c>
      <c r="L78" s="1"/>
      <c r="M78" s="1" t="str">
        <f t="shared" si="4"/>
        <v/>
      </c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">
      <c r="A79" s="2">
        <v>42887</v>
      </c>
      <c r="B79" s="3">
        <v>222.13999899999999</v>
      </c>
      <c r="C79" s="3">
        <v>225.770004</v>
      </c>
      <c r="D79" s="3">
        <v>220.41999799999999</v>
      </c>
      <c r="E79" s="3">
        <v>222.05999800000001</v>
      </c>
      <c r="F79" s="3">
        <v>209.414368</v>
      </c>
      <c r="G79" s="3">
        <v>43549300</v>
      </c>
      <c r="H79" s="4">
        <f t="shared" si="3"/>
        <v>1.7594788873702507E-3</v>
      </c>
      <c r="I79" s="1"/>
      <c r="J79" s="13">
        <f>Table1[[#This Row],[Returns]]</f>
        <v>1.7594788873702507E-3</v>
      </c>
      <c r="K79" s="13">
        <f>J79-0.002</f>
        <v>-2.4052111262974933E-4</v>
      </c>
      <c r="L79" s="1"/>
      <c r="M79" s="1">
        <f t="shared" si="4"/>
        <v>-2.4052111262974933E-4</v>
      </c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">
      <c r="A80" s="2">
        <v>42917</v>
      </c>
      <c r="B80" s="3">
        <v>223.08999600000001</v>
      </c>
      <c r="C80" s="3">
        <v>227.779999</v>
      </c>
      <c r="D80" s="3">
        <v>220.720001</v>
      </c>
      <c r="E80" s="3">
        <v>226.63999899999999</v>
      </c>
      <c r="F80" s="3">
        <v>214.70161400000001</v>
      </c>
      <c r="G80" s="3">
        <v>37712000</v>
      </c>
      <c r="H80" s="4">
        <f t="shared" si="3"/>
        <v>2.5247770964788866E-2</v>
      </c>
      <c r="I80" s="1"/>
      <c r="J80" s="13">
        <f>Table1[[#This Row],[Returns]]</f>
        <v>2.5247770964788866E-2</v>
      </c>
      <c r="K80" s="13">
        <f>J80-0.002</f>
        <v>2.3247770964788868E-2</v>
      </c>
      <c r="L80" s="1"/>
      <c r="M80" s="1" t="str">
        <f t="shared" si="4"/>
        <v/>
      </c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">
      <c r="A81" s="2">
        <v>42948</v>
      </c>
      <c r="B81" s="3">
        <v>227.300003</v>
      </c>
      <c r="C81" s="3">
        <v>228.61999499999999</v>
      </c>
      <c r="D81" s="3">
        <v>222.11999499999999</v>
      </c>
      <c r="E81" s="3">
        <v>227.300003</v>
      </c>
      <c r="F81" s="3">
        <v>215.32685900000001</v>
      </c>
      <c r="G81" s="3">
        <v>37622400</v>
      </c>
      <c r="H81" s="4">
        <f t="shared" si="3"/>
        <v>2.912157893698958E-3</v>
      </c>
      <c r="I81" s="1"/>
      <c r="J81" s="13">
        <f>Table1[[#This Row],[Returns]]</f>
        <v>2.912157893698958E-3</v>
      </c>
      <c r="K81" s="13">
        <f>J81-0.002</f>
        <v>9.1215789369895797E-4</v>
      </c>
      <c r="L81" s="1"/>
      <c r="M81" s="1" t="str">
        <f t="shared" si="4"/>
        <v/>
      </c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">
      <c r="A82" s="2">
        <v>42979</v>
      </c>
      <c r="B82" s="3">
        <v>227.759995</v>
      </c>
      <c r="C82" s="3">
        <v>230.89999399999999</v>
      </c>
      <c r="D82" s="3">
        <v>224.979996</v>
      </c>
      <c r="E82" s="3">
        <v>230.759995</v>
      </c>
      <c r="F82" s="3">
        <v>218.604614</v>
      </c>
      <c r="G82" s="3">
        <v>33381500</v>
      </c>
      <c r="H82" s="4">
        <f t="shared" si="3"/>
        <v>1.5222230125968562E-2</v>
      </c>
      <c r="I82" s="1"/>
      <c r="J82" s="13">
        <f>Table1[[#This Row],[Returns]]</f>
        <v>1.5222230125968562E-2</v>
      </c>
      <c r="K82" s="13">
        <f>J82-0.002</f>
        <v>1.3222230125968562E-2</v>
      </c>
      <c r="L82" s="1"/>
      <c r="M82" s="1" t="str">
        <f t="shared" si="4"/>
        <v/>
      </c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">
      <c r="A83" s="2">
        <v>43009</v>
      </c>
      <c r="B83" s="3">
        <v>231</v>
      </c>
      <c r="C83" s="3">
        <v>236.88000500000001</v>
      </c>
      <c r="D83" s="3">
        <v>230.91000399999999</v>
      </c>
      <c r="E83" s="3">
        <v>236.13000500000001</v>
      </c>
      <c r="F83" s="3">
        <v>224.83750900000001</v>
      </c>
      <c r="G83" s="3">
        <v>33049800</v>
      </c>
      <c r="H83" s="4">
        <f t="shared" si="3"/>
        <v>2.8512184102390509E-2</v>
      </c>
      <c r="I83" s="1"/>
      <c r="J83" s="13">
        <f>Table1[[#This Row],[Returns]]</f>
        <v>2.8512184102390509E-2</v>
      </c>
      <c r="K83" s="13">
        <f>J83-0.002</f>
        <v>2.6512184102390507E-2</v>
      </c>
      <c r="L83" s="1"/>
      <c r="M83" s="1" t="str">
        <f t="shared" si="4"/>
        <v/>
      </c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">
      <c r="A84" s="2">
        <v>43040</v>
      </c>
      <c r="B84" s="3">
        <v>237.029999</v>
      </c>
      <c r="C84" s="3">
        <v>244.39999399999999</v>
      </c>
      <c r="D84" s="3">
        <v>234.820007</v>
      </c>
      <c r="E84" s="3">
        <v>243.35000600000001</v>
      </c>
      <c r="F84" s="3">
        <v>231.71220400000001</v>
      </c>
      <c r="G84" s="3">
        <v>43311300</v>
      </c>
      <c r="H84" s="4">
        <f t="shared" si="3"/>
        <v>3.0576281647027154E-2</v>
      </c>
      <c r="I84" s="1"/>
      <c r="J84" s="13">
        <f>Table1[[#This Row],[Returns]]</f>
        <v>3.0576281647027154E-2</v>
      </c>
      <c r="K84" s="13">
        <f>J84-0.002</f>
        <v>2.8576281647027156E-2</v>
      </c>
      <c r="L84" s="1"/>
      <c r="M84" s="1" t="str">
        <f t="shared" si="4"/>
        <v/>
      </c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">
      <c r="A85" s="2">
        <v>43070</v>
      </c>
      <c r="B85" s="3">
        <v>243.25</v>
      </c>
      <c r="C85" s="3">
        <v>248.009995</v>
      </c>
      <c r="D85" s="3">
        <v>239.520004</v>
      </c>
      <c r="E85" s="3">
        <v>245.28999300000001</v>
      </c>
      <c r="F85" s="3">
        <v>233.55941799999999</v>
      </c>
      <c r="G85" s="3">
        <v>44190300</v>
      </c>
      <c r="H85" s="4">
        <f t="shared" si="3"/>
        <v>7.972018599417317E-3</v>
      </c>
      <c r="I85" s="1"/>
      <c r="J85" s="13">
        <f>Table1[[#This Row],[Returns]]</f>
        <v>7.972018599417317E-3</v>
      </c>
      <c r="K85" s="13">
        <f>J85-0.002</f>
        <v>5.9720185994173169E-3</v>
      </c>
      <c r="L85" s="1"/>
      <c r="M85" s="1" t="str">
        <f t="shared" si="4"/>
        <v/>
      </c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">
      <c r="A86" s="2">
        <v>43101</v>
      </c>
      <c r="B86" s="3">
        <v>246.14999399999999</v>
      </c>
      <c r="C86" s="3">
        <v>263.36999500000002</v>
      </c>
      <c r="D86" s="3">
        <v>245.740005</v>
      </c>
      <c r="E86" s="3">
        <v>258.98998999999998</v>
      </c>
      <c r="F86" s="3">
        <v>247.79199199999999</v>
      </c>
      <c r="G86" s="3">
        <v>63544700</v>
      </c>
      <c r="H86" s="4">
        <f t="shared" si="3"/>
        <v>6.093770108641048E-2</v>
      </c>
      <c r="I86" s="1"/>
      <c r="J86" s="13">
        <f>Table1[[#This Row],[Returns]]</f>
        <v>6.093770108641048E-2</v>
      </c>
      <c r="K86" s="13">
        <f>J86-0.002</f>
        <v>5.8937701086410478E-2</v>
      </c>
      <c r="L86" s="1"/>
      <c r="M86" s="1" t="str">
        <f t="shared" si="4"/>
        <v/>
      </c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">
      <c r="A87" s="2">
        <v>43132</v>
      </c>
      <c r="B87" s="3">
        <v>258.290009</v>
      </c>
      <c r="C87" s="3">
        <v>260.11999500000002</v>
      </c>
      <c r="D87" s="3">
        <v>232.41999799999999</v>
      </c>
      <c r="E87" s="3">
        <v>249.33999600000001</v>
      </c>
      <c r="F87" s="3">
        <v>238.559235</v>
      </c>
      <c r="G87" s="3">
        <v>88662700</v>
      </c>
      <c r="H87" s="4">
        <f t="shared" si="3"/>
        <v>-3.7260110488154891E-2</v>
      </c>
      <c r="I87" s="1"/>
      <c r="J87" s="13">
        <f>Table1[[#This Row],[Returns]]</f>
        <v>-3.7260110488154891E-2</v>
      </c>
      <c r="K87" s="13">
        <f>J87-0.002</f>
        <v>-3.9260110488154892E-2</v>
      </c>
      <c r="L87" s="1"/>
      <c r="M87" s="1">
        <f t="shared" si="4"/>
        <v>-3.9260110488154892E-2</v>
      </c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">
      <c r="A88" s="2">
        <v>43160</v>
      </c>
      <c r="B88" s="3">
        <v>249.529999</v>
      </c>
      <c r="C88" s="3">
        <v>257.709991</v>
      </c>
      <c r="D88" s="3">
        <v>237.529999</v>
      </c>
      <c r="E88" s="3">
        <v>242.08000200000001</v>
      </c>
      <c r="F88" s="3">
        <v>231.61314400000001</v>
      </c>
      <c r="G88" s="3">
        <v>63873500</v>
      </c>
      <c r="H88" s="4">
        <f t="shared" si="3"/>
        <v>-2.9116839681347886E-2</v>
      </c>
      <c r="I88" s="1"/>
      <c r="J88" s="13">
        <f>Table1[[#This Row],[Returns]]</f>
        <v>-2.9116839681347886E-2</v>
      </c>
      <c r="K88" s="13">
        <f>J88-0.002</f>
        <v>-3.1116839681347888E-2</v>
      </c>
      <c r="L88" s="1"/>
      <c r="M88" s="1">
        <f t="shared" si="4"/>
        <v>-3.1116839681347888E-2</v>
      </c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">
      <c r="A89" s="2">
        <v>43191</v>
      </c>
      <c r="B89" s="3">
        <v>241.19000199999999</v>
      </c>
      <c r="C89" s="3">
        <v>249.220001</v>
      </c>
      <c r="D89" s="3">
        <v>233.91999799999999</v>
      </c>
      <c r="E89" s="3">
        <v>242.91999799999999</v>
      </c>
      <c r="F89" s="3">
        <v>233.47985800000001</v>
      </c>
      <c r="G89" s="3">
        <v>57319400</v>
      </c>
      <c r="H89" s="4">
        <f t="shared" si="3"/>
        <v>8.0596203123947125E-3</v>
      </c>
      <c r="I89" s="1"/>
      <c r="J89" s="13">
        <f>Table1[[#This Row],[Returns]]</f>
        <v>8.0596203123947125E-3</v>
      </c>
      <c r="K89" s="13">
        <f>J89-0.002</f>
        <v>6.0596203123947125E-3</v>
      </c>
      <c r="L89" s="1"/>
      <c r="M89" s="1" t="str">
        <f t="shared" si="4"/>
        <v/>
      </c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">
      <c r="A90" s="2">
        <v>43221</v>
      </c>
      <c r="B90" s="3">
        <v>242.449997</v>
      </c>
      <c r="C90" s="3">
        <v>251.94000199999999</v>
      </c>
      <c r="D90" s="3">
        <v>237.91999799999999</v>
      </c>
      <c r="E90" s="3">
        <v>248.78999300000001</v>
      </c>
      <c r="F90" s="3">
        <v>239.12171900000001</v>
      </c>
      <c r="G90" s="3">
        <v>43981400</v>
      </c>
      <c r="H90" s="4">
        <f t="shared" si="3"/>
        <v>2.4164230046773479E-2</v>
      </c>
      <c r="I90" s="1"/>
      <c r="J90" s="13">
        <f>Table1[[#This Row],[Returns]]</f>
        <v>2.4164230046773479E-2</v>
      </c>
      <c r="K90" s="13">
        <f>J90-0.002</f>
        <v>2.2164230046773481E-2</v>
      </c>
      <c r="L90" s="1"/>
      <c r="M90" s="1" t="str">
        <f t="shared" si="4"/>
        <v/>
      </c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">
      <c r="A91" s="2">
        <v>43252</v>
      </c>
      <c r="B91" s="3">
        <v>250.229996</v>
      </c>
      <c r="C91" s="3">
        <v>256.76998900000001</v>
      </c>
      <c r="D91" s="3">
        <v>246.63000500000001</v>
      </c>
      <c r="E91" s="3">
        <v>249.509995</v>
      </c>
      <c r="F91" s="3">
        <v>239.81372099999999</v>
      </c>
      <c r="G91" s="3">
        <v>54654400</v>
      </c>
      <c r="H91" s="4">
        <f t="shared" si="3"/>
        <v>2.8939320229626393E-3</v>
      </c>
      <c r="I91" s="1"/>
      <c r="J91" s="13">
        <f>Table1[[#This Row],[Returns]]</f>
        <v>2.8939320229626393E-3</v>
      </c>
      <c r="K91" s="13">
        <f>J91-0.002</f>
        <v>8.9393202296263923E-4</v>
      </c>
      <c r="L91" s="1"/>
      <c r="M91" s="1" t="str">
        <f t="shared" si="4"/>
        <v/>
      </c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">
      <c r="A92" s="2">
        <v>43282</v>
      </c>
      <c r="B92" s="3">
        <v>247.55999800000001</v>
      </c>
      <c r="C92" s="3">
        <v>261.25</v>
      </c>
      <c r="D92" s="3">
        <v>247.320007</v>
      </c>
      <c r="E92" s="3">
        <v>258.39999399999999</v>
      </c>
      <c r="F92" s="3">
        <v>249.51985199999999</v>
      </c>
      <c r="G92" s="3">
        <v>45574600</v>
      </c>
      <c r="H92" s="4">
        <f t="shared" si="3"/>
        <v>4.0473626611214626E-2</v>
      </c>
      <c r="I92" s="1"/>
      <c r="J92" s="13">
        <f>Table1[[#This Row],[Returns]]</f>
        <v>4.0473626611214626E-2</v>
      </c>
      <c r="K92" s="13">
        <f>J92-0.002</f>
        <v>3.8473626611214624E-2</v>
      </c>
      <c r="L92" s="1"/>
      <c r="M92" s="1" t="str">
        <f t="shared" si="4"/>
        <v/>
      </c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">
      <c r="A93" s="2">
        <v>43313</v>
      </c>
      <c r="B93" s="3">
        <v>258.64001500000001</v>
      </c>
      <c r="C93" s="3">
        <v>268.04998799999998</v>
      </c>
      <c r="D93" s="3">
        <v>256.48001099999999</v>
      </c>
      <c r="E93" s="3">
        <v>266.72000100000002</v>
      </c>
      <c r="F93" s="3">
        <v>257.55392499999999</v>
      </c>
      <c r="G93" s="3">
        <v>49555700</v>
      </c>
      <c r="H93" s="4">
        <f t="shared" si="3"/>
        <v>3.2198131473723406E-2</v>
      </c>
      <c r="I93" s="1"/>
      <c r="J93" s="13">
        <f>Table1[[#This Row],[Returns]]</f>
        <v>3.2198131473723406E-2</v>
      </c>
      <c r="K93" s="13">
        <f>J93-0.002</f>
        <v>3.0198131473723404E-2</v>
      </c>
      <c r="L93" s="1"/>
      <c r="M93" s="1" t="str">
        <f t="shared" si="4"/>
        <v/>
      </c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">
      <c r="A94" s="2">
        <v>43344</v>
      </c>
      <c r="B94" s="3">
        <v>266.35000600000001</v>
      </c>
      <c r="C94" s="3">
        <v>270.67001299999998</v>
      </c>
      <c r="D94" s="3">
        <v>263.45001200000002</v>
      </c>
      <c r="E94" s="3">
        <v>267.04998799999998</v>
      </c>
      <c r="F94" s="3">
        <v>257.872589</v>
      </c>
      <c r="G94" s="3">
        <v>48732300</v>
      </c>
      <c r="H94" s="4">
        <f t="shared" si="3"/>
        <v>1.2372709909197171E-3</v>
      </c>
      <c r="I94" s="1"/>
      <c r="J94" s="13">
        <f>Table1[[#This Row],[Returns]]</f>
        <v>1.2372709909197171E-3</v>
      </c>
      <c r="K94" s="13">
        <f>J94-0.002</f>
        <v>-7.6272900908028293E-4</v>
      </c>
      <c r="L94" s="1"/>
      <c r="M94" s="1">
        <f t="shared" si="4"/>
        <v>-7.6272900908028293E-4</v>
      </c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">
      <c r="A95" s="2">
        <v>43374</v>
      </c>
      <c r="B95" s="3">
        <v>268.459991</v>
      </c>
      <c r="C95" s="3">
        <v>269.47000100000002</v>
      </c>
      <c r="D95" s="3">
        <v>238.78999300000001</v>
      </c>
      <c r="E95" s="3">
        <v>248.78999300000001</v>
      </c>
      <c r="F95" s="3">
        <v>241.325638</v>
      </c>
      <c r="G95" s="3">
        <v>91439900</v>
      </c>
      <c r="H95" s="4">
        <f t="shared" si="3"/>
        <v>-6.4167157370882896E-2</v>
      </c>
      <c r="I95" s="1"/>
      <c r="J95" s="13">
        <f>Table1[[#This Row],[Returns]]</f>
        <v>-6.4167157370882896E-2</v>
      </c>
      <c r="K95" s="13">
        <f>J95-0.002</f>
        <v>-6.6167157370882898E-2</v>
      </c>
      <c r="L95" s="1"/>
      <c r="M95" s="1">
        <f t="shared" si="4"/>
        <v>-6.6167157370882898E-2</v>
      </c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">
      <c r="A96" s="2">
        <v>43405</v>
      </c>
      <c r="B96" s="3">
        <v>249.63000500000001</v>
      </c>
      <c r="C96" s="3">
        <v>258.44000199999999</v>
      </c>
      <c r="D96" s="3">
        <v>241.729996</v>
      </c>
      <c r="E96" s="3">
        <v>253.479996</v>
      </c>
      <c r="F96" s="3">
        <v>245.87493900000001</v>
      </c>
      <c r="G96" s="3">
        <v>61115400</v>
      </c>
      <c r="H96" s="4">
        <f t="shared" si="3"/>
        <v>1.8851295857757203E-2</v>
      </c>
      <c r="I96" s="1"/>
      <c r="J96" s="13">
        <f>Table1[[#This Row],[Returns]]</f>
        <v>1.8851295857757203E-2</v>
      </c>
      <c r="K96" s="13">
        <f>J96-0.002</f>
        <v>1.6851295857757201E-2</v>
      </c>
      <c r="L96" s="1"/>
      <c r="M96" s="1" t="str">
        <f t="shared" si="4"/>
        <v/>
      </c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">
      <c r="A97" s="2">
        <v>43435</v>
      </c>
      <c r="B97" s="3">
        <v>257.64999399999999</v>
      </c>
      <c r="C97" s="3">
        <v>257.73998999999998</v>
      </c>
      <c r="D97" s="3">
        <v>214.83000200000001</v>
      </c>
      <c r="E97" s="3">
        <v>229.80999800000001</v>
      </c>
      <c r="F97" s="3">
        <v>222.9151</v>
      </c>
      <c r="G97" s="3">
        <v>128542800</v>
      </c>
      <c r="H97" s="4">
        <f t="shared" si="3"/>
        <v>-9.3380151280891693E-2</v>
      </c>
      <c r="I97" s="1"/>
      <c r="J97" s="13">
        <f>Table1[[#This Row],[Returns]]</f>
        <v>-9.3380151280891693E-2</v>
      </c>
      <c r="K97" s="13">
        <f>J97-0.002</f>
        <v>-9.5380151280891695E-2</v>
      </c>
      <c r="L97" s="1"/>
      <c r="M97" s="1">
        <f t="shared" si="4"/>
        <v>-9.5380151280891695E-2</v>
      </c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">
      <c r="A98" s="2">
        <v>43466</v>
      </c>
      <c r="B98" s="3">
        <v>226.179993</v>
      </c>
      <c r="C98" s="3">
        <v>248.529999</v>
      </c>
      <c r="D98" s="3">
        <v>223.970001</v>
      </c>
      <c r="E98" s="3">
        <v>248.009995</v>
      </c>
      <c r="F98" s="3">
        <v>241.87144499999999</v>
      </c>
      <c r="G98" s="3">
        <v>81247700</v>
      </c>
      <c r="H98" s="4">
        <f t="shared" si="3"/>
        <v>8.5038406998897781E-2</v>
      </c>
      <c r="I98" s="1"/>
      <c r="J98" s="13">
        <f>Table1[[#This Row],[Returns]]</f>
        <v>8.5038406998897781E-2</v>
      </c>
      <c r="K98" s="13">
        <f>J98-0.002</f>
        <v>8.3038406998897779E-2</v>
      </c>
      <c r="L98" s="1"/>
      <c r="M98" s="1" t="str">
        <f t="shared" si="4"/>
        <v/>
      </c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">
      <c r="A99" s="2">
        <v>43497</v>
      </c>
      <c r="B99" s="3">
        <v>248.30999800000001</v>
      </c>
      <c r="C99" s="3">
        <v>258.60998499999999</v>
      </c>
      <c r="D99" s="3">
        <v>246.199997</v>
      </c>
      <c r="E99" s="3">
        <v>256.07000699999998</v>
      </c>
      <c r="F99" s="3">
        <v>249.73199500000001</v>
      </c>
      <c r="G99" s="3">
        <v>57656000</v>
      </c>
      <c r="H99" s="4">
        <f t="shared" ref="H99:H109" si="5">(F99-F98)/F98</f>
        <v>3.2498875590709013E-2</v>
      </c>
      <c r="I99" s="1"/>
      <c r="J99" s="13">
        <f>Table1[[#This Row],[Returns]]</f>
        <v>3.2498875590709013E-2</v>
      </c>
      <c r="K99" s="13">
        <f>J99-0.002</f>
        <v>3.0498875590709011E-2</v>
      </c>
      <c r="L99" s="1"/>
      <c r="M99" s="1" t="str">
        <f t="shared" si="4"/>
        <v/>
      </c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">
      <c r="A100" s="2">
        <v>43525</v>
      </c>
      <c r="B100" s="3">
        <v>257.80999800000001</v>
      </c>
      <c r="C100" s="3">
        <v>262.58999599999999</v>
      </c>
      <c r="D100" s="3">
        <v>250.33999600000001</v>
      </c>
      <c r="E100" s="3">
        <v>259.540009</v>
      </c>
      <c r="F100" s="3">
        <v>253.11605800000001</v>
      </c>
      <c r="G100" s="3">
        <v>62970600</v>
      </c>
      <c r="H100" s="4">
        <f t="shared" si="5"/>
        <v>1.3550778705788169E-2</v>
      </c>
      <c r="I100" s="1"/>
      <c r="J100" s="13">
        <f>Table1[[#This Row],[Returns]]</f>
        <v>1.3550778705788169E-2</v>
      </c>
      <c r="K100" s="13">
        <f>J100-0.002</f>
        <v>1.1550778705788169E-2</v>
      </c>
      <c r="L100" s="1"/>
      <c r="M100" s="1" t="str">
        <f t="shared" si="4"/>
        <v/>
      </c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">
      <c r="A101" s="2">
        <v>43556</v>
      </c>
      <c r="B101" s="3">
        <v>261.459991</v>
      </c>
      <c r="C101" s="3">
        <v>270.41000400000001</v>
      </c>
      <c r="D101" s="3">
        <v>261.19000199999999</v>
      </c>
      <c r="E101" s="3">
        <v>270.01001000000002</v>
      </c>
      <c r="F101" s="3">
        <v>264.809235</v>
      </c>
      <c r="G101" s="3">
        <v>41351400</v>
      </c>
      <c r="H101" s="4">
        <f t="shared" si="5"/>
        <v>4.6196899131543803E-2</v>
      </c>
      <c r="I101" s="1"/>
      <c r="J101" s="13">
        <f>Table1[[#This Row],[Returns]]</f>
        <v>4.6196899131543803E-2</v>
      </c>
      <c r="K101" s="13">
        <f>J101-0.002</f>
        <v>4.4196899131543801E-2</v>
      </c>
      <c r="L101" s="1"/>
      <c r="M101" s="1" t="str">
        <f t="shared" si="4"/>
        <v/>
      </c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">
      <c r="A102" s="2">
        <v>43586</v>
      </c>
      <c r="B102" s="3">
        <v>270.67999300000002</v>
      </c>
      <c r="C102" s="3">
        <v>270.86999500000002</v>
      </c>
      <c r="D102" s="3">
        <v>252.770004</v>
      </c>
      <c r="E102" s="3">
        <v>252.86999499999999</v>
      </c>
      <c r="F102" s="3">
        <v>247.99937399999999</v>
      </c>
      <c r="G102" s="3">
        <v>72318000</v>
      </c>
      <c r="H102" s="4">
        <f t="shared" si="5"/>
        <v>-6.347913432852903E-2</v>
      </c>
      <c r="I102" s="1"/>
      <c r="J102" s="13">
        <f>Table1[[#This Row],[Returns]]</f>
        <v>-6.347913432852903E-2</v>
      </c>
      <c r="K102" s="13">
        <f>J102-0.002</f>
        <v>-6.5479134328529032E-2</v>
      </c>
      <c r="L102" s="1"/>
      <c r="M102" s="1">
        <f t="shared" si="4"/>
        <v>-6.5479134328529032E-2</v>
      </c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">
      <c r="A103" s="2">
        <v>43617</v>
      </c>
      <c r="B103" s="3">
        <v>252.83000200000001</v>
      </c>
      <c r="C103" s="3">
        <v>272.790009</v>
      </c>
      <c r="D103" s="3">
        <v>250.770004</v>
      </c>
      <c r="E103" s="3">
        <v>269.14999399999999</v>
      </c>
      <c r="F103" s="3">
        <v>263.96579000000003</v>
      </c>
      <c r="G103" s="3">
        <v>48686500</v>
      </c>
      <c r="H103" s="4">
        <f t="shared" si="5"/>
        <v>6.4380872187201732E-2</v>
      </c>
      <c r="I103" s="1"/>
      <c r="J103" s="13">
        <f>Table1[[#This Row],[Returns]]</f>
        <v>6.4380872187201732E-2</v>
      </c>
      <c r="K103" s="13">
        <f>J103-0.002</f>
        <v>6.238087218720173E-2</v>
      </c>
      <c r="L103" s="1"/>
      <c r="M103" s="1" t="str">
        <f t="shared" si="4"/>
        <v/>
      </c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">
      <c r="A104" s="2">
        <v>43647</v>
      </c>
      <c r="B104" s="3">
        <v>272.459991</v>
      </c>
      <c r="C104" s="3">
        <v>277.54998799999998</v>
      </c>
      <c r="D104" s="3">
        <v>270.29998799999998</v>
      </c>
      <c r="E104" s="3">
        <v>273.07998700000002</v>
      </c>
      <c r="F104" s="3">
        <v>269.21173099999999</v>
      </c>
      <c r="G104" s="3">
        <v>55490400</v>
      </c>
      <c r="H104" s="4">
        <f t="shared" si="5"/>
        <v>1.9873563919021321E-2</v>
      </c>
      <c r="I104" s="1"/>
      <c r="J104" s="13">
        <f>Table1[[#This Row],[Returns]]</f>
        <v>1.9873563919021321E-2</v>
      </c>
      <c r="K104" s="13">
        <f>J104-0.002</f>
        <v>1.7873563919021319E-2</v>
      </c>
      <c r="L104" s="1"/>
      <c r="M104" s="1" t="str">
        <f t="shared" si="4"/>
        <v/>
      </c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">
      <c r="A105" s="2">
        <v>43678</v>
      </c>
      <c r="B105" s="3">
        <v>273.27999899999998</v>
      </c>
      <c r="C105" s="3">
        <v>276.27999899999998</v>
      </c>
      <c r="D105" s="3">
        <v>258.70001200000002</v>
      </c>
      <c r="E105" s="3">
        <v>268.60000600000001</v>
      </c>
      <c r="F105" s="3">
        <v>264.79522700000001</v>
      </c>
      <c r="G105" s="3">
        <v>76101400</v>
      </c>
      <c r="H105" s="4">
        <f t="shared" si="5"/>
        <v>-1.6405317790553396E-2</v>
      </c>
      <c r="I105" s="1"/>
      <c r="J105" s="13">
        <f>Table1[[#This Row],[Returns]]</f>
        <v>-1.6405317790553396E-2</v>
      </c>
      <c r="K105" s="13">
        <f>J105-0.002</f>
        <v>-1.8405317790553398E-2</v>
      </c>
      <c r="L105" s="1"/>
      <c r="M105" s="1">
        <f t="shared" si="4"/>
        <v>-1.8405317790553398E-2</v>
      </c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">
      <c r="A106" s="2">
        <v>43709</v>
      </c>
      <c r="B106" s="3">
        <v>266.82998700000002</v>
      </c>
      <c r="C106" s="3">
        <v>277.98001099999999</v>
      </c>
      <c r="D106" s="3">
        <v>265.67999300000002</v>
      </c>
      <c r="E106" s="3">
        <v>272.60000600000001</v>
      </c>
      <c r="F106" s="3">
        <v>268.73855600000002</v>
      </c>
      <c r="G106" s="3">
        <v>45894200</v>
      </c>
      <c r="H106" s="4">
        <f t="shared" si="5"/>
        <v>1.4891994257887457E-2</v>
      </c>
      <c r="I106" s="1"/>
      <c r="J106" s="13">
        <f>Table1[[#This Row],[Returns]]</f>
        <v>1.4891994257887457E-2</v>
      </c>
      <c r="K106" s="13">
        <f>J106-0.002</f>
        <v>1.2891994257887457E-2</v>
      </c>
      <c r="L106" s="1"/>
      <c r="M106" s="1" t="str">
        <f t="shared" si="4"/>
        <v/>
      </c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">
      <c r="A107" s="2">
        <v>43739</v>
      </c>
      <c r="B107" s="3">
        <v>273.44000199999999</v>
      </c>
      <c r="C107" s="3">
        <v>279.69000199999999</v>
      </c>
      <c r="D107" s="3">
        <v>261.58999599999999</v>
      </c>
      <c r="E107" s="3">
        <v>278.54998799999998</v>
      </c>
      <c r="F107" s="3">
        <v>275.91134599999998</v>
      </c>
      <c r="G107" s="3">
        <v>52876500</v>
      </c>
      <c r="H107" s="4">
        <f t="shared" si="5"/>
        <v>2.6690587710086391E-2</v>
      </c>
      <c r="I107" s="1"/>
      <c r="J107" s="13">
        <f>Table1[[#This Row],[Returns]]</f>
        <v>2.6690587710086391E-2</v>
      </c>
      <c r="K107" s="13">
        <f>J107-0.002</f>
        <v>2.4690587710086392E-2</v>
      </c>
      <c r="L107" s="1"/>
      <c r="M107" s="1" t="str">
        <f t="shared" si="4"/>
        <v/>
      </c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">
      <c r="A108" s="2">
        <v>43770</v>
      </c>
      <c r="B108" s="3">
        <v>280.04998799999998</v>
      </c>
      <c r="C108" s="3">
        <v>289.77999899999998</v>
      </c>
      <c r="D108" s="3">
        <v>279.91000400000001</v>
      </c>
      <c r="E108" s="3">
        <v>288.64999399999999</v>
      </c>
      <c r="F108" s="3">
        <v>285.91564899999997</v>
      </c>
      <c r="G108" s="3">
        <v>43686600</v>
      </c>
      <c r="H108" s="4">
        <f t="shared" si="5"/>
        <v>3.6259121435332324E-2</v>
      </c>
      <c r="I108" s="1"/>
      <c r="J108" s="13">
        <f>Table1[[#This Row],[Returns]]</f>
        <v>3.6259121435332324E-2</v>
      </c>
      <c r="K108" s="13">
        <f>J108-0.002</f>
        <v>3.4259121435332322E-2</v>
      </c>
      <c r="L108" s="1"/>
      <c r="M108" s="1" t="str">
        <f t="shared" si="4"/>
        <v/>
      </c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">
      <c r="A109" s="2">
        <v>43800</v>
      </c>
      <c r="B109" s="3">
        <v>289.02999899999998</v>
      </c>
      <c r="C109" s="3">
        <v>297.51001000000002</v>
      </c>
      <c r="D109" s="3">
        <v>282.10000600000001</v>
      </c>
      <c r="E109" s="3">
        <v>295.79998799999998</v>
      </c>
      <c r="F109" s="3">
        <v>292.99792500000001</v>
      </c>
      <c r="G109" s="3">
        <v>56497300</v>
      </c>
      <c r="H109" s="4">
        <f t="shared" si="5"/>
        <v>2.4770508451602929E-2</v>
      </c>
      <c r="I109" s="1"/>
      <c r="J109" s="13">
        <f>Table1[[#This Row],[Returns]]</f>
        <v>2.4770508451602929E-2</v>
      </c>
      <c r="K109" s="13">
        <f>J109-0.002</f>
        <v>2.277050845160293E-2</v>
      </c>
      <c r="L109" s="1"/>
      <c r="M109" s="1" t="str">
        <f t="shared" si="4"/>
        <v/>
      </c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">
      <c r="A110" s="1"/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">
      <c r="A111" s="1"/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">
      <c r="A112" s="1"/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">
      <c r="A113" s="1"/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">
      <c r="A114" s="1"/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">
      <c r="A115" s="1"/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">
      <c r="A116" s="1"/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">
      <c r="A117" s="1"/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">
      <c r="A118" s="1"/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">
      <c r="A119" s="1"/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">
      <c r="A121" s="1"/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">
      <c r="A122" s="1"/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">
      <c r="A123" s="1"/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">
      <c r="A124" s="1"/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">
      <c r="A126" s="1"/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">
      <c r="A127" s="1"/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">
      <c r="A128" s="1"/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">
      <c r="A129" s="1"/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">
      <c r="A130" s="1"/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">
      <c r="A131" s="1"/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">
      <c r="A133" s="1"/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">
      <c r="A134" s="1"/>
      <c r="B134" s="1"/>
      <c r="C134" s="1"/>
      <c r="D134" s="1"/>
      <c r="E134" s="1"/>
      <c r="F134" s="1"/>
      <c r="G134" s="1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">
      <c r="A135" s="1"/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">
      <c r="A136" s="1"/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">
      <c r="A137" s="1"/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">
      <c r="A138" s="1"/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">
      <c r="A139" s="1"/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">
      <c r="A140" s="1"/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">
      <c r="A141" s="1"/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">
      <c r="A142" s="1"/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">
      <c r="A143" s="1"/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">
      <c r="A145" s="1"/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">
      <c r="A146" s="1"/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">
      <c r="A147" s="1"/>
      <c r="B147" s="1"/>
      <c r="C147" s="1"/>
      <c r="D147" s="1"/>
      <c r="E147" s="1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">
      <c r="A148" s="1"/>
      <c r="B148" s="1"/>
      <c r="C148" s="1"/>
      <c r="D148" s="1"/>
      <c r="E148" s="1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">
      <c r="A149" s="1"/>
      <c r="B149" s="1"/>
      <c r="C149" s="1"/>
      <c r="D149" s="1"/>
      <c r="E149" s="1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">
      <c r="A150" s="1"/>
      <c r="B150" s="1"/>
      <c r="C150" s="1"/>
      <c r="D150" s="1"/>
      <c r="E150" s="1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">
      <c r="A151" s="1"/>
      <c r="B151" s="1"/>
      <c r="C151" s="1"/>
      <c r="D151" s="1"/>
      <c r="E151" s="1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">
      <c r="A153" s="1"/>
      <c r="B153" s="1"/>
      <c r="C153" s="1"/>
      <c r="D153" s="1"/>
      <c r="E153" s="1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">
      <c r="A154" s="1"/>
      <c r="B154" s="1"/>
      <c r="C154" s="1"/>
      <c r="D154" s="1"/>
      <c r="E154" s="1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">
      <c r="A155" s="1"/>
      <c r="B155" s="1"/>
      <c r="C155" s="1"/>
      <c r="D155" s="1"/>
      <c r="E155" s="1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">
      <c r="A157" s="1"/>
      <c r="B157" s="1"/>
      <c r="C157" s="1"/>
      <c r="D157" s="1"/>
      <c r="E157" s="1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">
      <c r="A158" s="1"/>
      <c r="B158" s="1"/>
      <c r="C158" s="1"/>
      <c r="D158" s="1"/>
      <c r="E158" s="1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">
      <c r="A159" s="1"/>
      <c r="B159" s="1"/>
      <c r="C159" s="1"/>
      <c r="D159" s="1"/>
      <c r="E159" s="1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">
      <c r="A160" s="1"/>
      <c r="B160" s="1"/>
      <c r="C160" s="1"/>
      <c r="D160" s="1"/>
      <c r="E160" s="1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">
      <c r="A161" s="1"/>
      <c r="B161" s="1"/>
      <c r="C161" s="1"/>
      <c r="D161" s="1"/>
      <c r="E161" s="1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">
      <c r="A162" s="1"/>
      <c r="B162" s="1"/>
      <c r="C162" s="1"/>
      <c r="D162" s="1"/>
      <c r="E162" s="1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">
      <c r="A165" s="1"/>
      <c r="B165" s="1"/>
      <c r="C165" s="1"/>
      <c r="D165" s="1"/>
      <c r="E165" s="1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">
      <c r="A166" s="1"/>
      <c r="B166" s="1"/>
      <c r="C166" s="1"/>
      <c r="D166" s="1"/>
      <c r="E166" s="1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">
      <c r="A167" s="1"/>
      <c r="B167" s="1"/>
      <c r="C167" s="1"/>
      <c r="D167" s="1"/>
      <c r="E167" s="1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">
      <c r="A169" s="1"/>
      <c r="B169" s="1"/>
      <c r="C169" s="1"/>
      <c r="D169" s="1"/>
      <c r="E169" s="1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">
      <c r="A170" s="1"/>
      <c r="B170" s="1"/>
      <c r="C170" s="1"/>
      <c r="D170" s="1"/>
      <c r="E170" s="1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">
      <c r="A171" s="1"/>
      <c r="B171" s="1"/>
      <c r="C171" s="1"/>
      <c r="D171" s="1"/>
      <c r="E171" s="1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">
      <c r="A172" s="1"/>
      <c r="B172" s="1"/>
      <c r="C172" s="1"/>
      <c r="D172" s="1"/>
      <c r="E172" s="1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">
      <c r="A173" s="1"/>
      <c r="B173" s="1"/>
      <c r="C173" s="1"/>
      <c r="D173" s="1"/>
      <c r="E173" s="1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">
      <c r="A174" s="1"/>
      <c r="B174" s="1"/>
      <c r="C174" s="1"/>
      <c r="D174" s="1"/>
      <c r="E174" s="1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">
      <c r="A175" s="1"/>
      <c r="B175" s="1"/>
      <c r="C175" s="1"/>
      <c r="D175" s="1"/>
      <c r="E175" s="1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">
      <c r="A176" s="1"/>
      <c r="B176" s="1"/>
      <c r="C176" s="1"/>
      <c r="D176" s="1"/>
      <c r="E176" s="1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">
      <c r="A178" s="1"/>
      <c r="B178" s="1"/>
      <c r="C178" s="1"/>
      <c r="D178" s="1"/>
      <c r="E178" s="1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">
      <c r="A179" s="1"/>
      <c r="B179" s="1"/>
      <c r="C179" s="1"/>
      <c r="D179" s="1"/>
      <c r="E179" s="1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">
      <c r="A180" s="1"/>
      <c r="B180" s="1"/>
      <c r="C180" s="1"/>
      <c r="D180" s="1"/>
      <c r="E180" s="1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">
      <c r="A181" s="1"/>
      <c r="B181" s="1"/>
      <c r="C181" s="1"/>
      <c r="D181" s="1"/>
      <c r="E181" s="1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">
      <c r="A182" s="1"/>
      <c r="B182" s="1"/>
      <c r="C182" s="1"/>
      <c r="D182" s="1"/>
      <c r="E182" s="1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">
      <c r="A183" s="1"/>
      <c r="B183" s="1"/>
      <c r="C183" s="1"/>
      <c r="D183" s="1"/>
      <c r="E183" s="1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">
      <c r="A184" s="1"/>
      <c r="B184" s="1"/>
      <c r="C184" s="1"/>
      <c r="D184" s="1"/>
      <c r="E184" s="1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">
      <c r="A185" s="1"/>
      <c r="B185" s="1"/>
      <c r="C185" s="1"/>
      <c r="D185" s="1"/>
      <c r="E185" s="1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">
      <c r="A186" s="1"/>
      <c r="B186" s="1"/>
      <c r="C186" s="1"/>
      <c r="D186" s="1"/>
      <c r="E186" s="1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">
      <c r="A187" s="1"/>
      <c r="B187" s="1"/>
      <c r="C187" s="1"/>
      <c r="D187" s="1"/>
      <c r="E187" s="1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">
      <c r="A188" s="1"/>
      <c r="B188" s="1"/>
      <c r="C188" s="1"/>
      <c r="D188" s="1"/>
      <c r="E188" s="1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">
      <c r="A189" s="1"/>
      <c r="B189" s="1"/>
      <c r="C189" s="1"/>
      <c r="D189" s="1"/>
      <c r="E189" s="1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">
      <c r="A190" s="1"/>
      <c r="B190" s="1"/>
      <c r="C190" s="1"/>
      <c r="D190" s="1"/>
      <c r="E190" s="1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">
      <c r="A191" s="1"/>
      <c r="B191" s="1"/>
      <c r="C191" s="1"/>
      <c r="D191" s="1"/>
      <c r="E191" s="1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">
      <c r="A192" s="1"/>
      <c r="B192" s="1"/>
      <c r="C192" s="1"/>
      <c r="D192" s="1"/>
      <c r="E192" s="1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">
      <c r="A193" s="1"/>
      <c r="B193" s="1"/>
      <c r="C193" s="1"/>
      <c r="D193" s="1"/>
      <c r="E193" s="1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">
      <c r="A194" s="1"/>
      <c r="B194" s="1"/>
      <c r="C194" s="1"/>
      <c r="D194" s="1"/>
      <c r="E194" s="1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">
      <c r="A195" s="1"/>
      <c r="B195" s="1"/>
      <c r="C195" s="1"/>
      <c r="D195" s="1"/>
      <c r="E195" s="1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">
      <c r="A196" s="1"/>
      <c r="B196" s="1"/>
      <c r="C196" s="1"/>
      <c r="D196" s="1"/>
      <c r="E196" s="1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">
      <c r="A199" s="1"/>
      <c r="B199" s="1"/>
      <c r="C199" s="1"/>
      <c r="D199" s="1"/>
      <c r="E199" s="1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">
      <c r="A200" s="1"/>
      <c r="B200" s="1"/>
      <c r="C200" s="1"/>
      <c r="D200" s="1"/>
      <c r="E200" s="1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">
      <c r="A201" s="1"/>
      <c r="B201" s="1"/>
      <c r="C201" s="1"/>
      <c r="D201" s="1"/>
      <c r="E201" s="1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">
      <c r="A202" s="1"/>
      <c r="B202" s="1"/>
      <c r="C202" s="1"/>
      <c r="D202" s="1"/>
      <c r="E202" s="1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">
      <c r="A203" s="1"/>
      <c r="B203" s="1"/>
      <c r="C203" s="1"/>
      <c r="D203" s="1"/>
      <c r="E203" s="1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">
      <c r="A206" s="1"/>
      <c r="B206" s="1"/>
      <c r="C206" s="1"/>
      <c r="D206" s="1"/>
      <c r="E206" s="1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"/>
    <row r="311" spans="1:21" ht="15.75" customHeight="1" x14ac:dyDescent="0.2"/>
    <row r="312" spans="1:21" ht="15.75" customHeight="1" x14ac:dyDescent="0.2"/>
    <row r="313" spans="1:21" ht="15.75" customHeight="1" x14ac:dyDescent="0.2"/>
    <row r="314" spans="1:21" ht="15.75" customHeight="1" x14ac:dyDescent="0.2"/>
    <row r="315" spans="1:21" ht="15.75" customHeight="1" x14ac:dyDescent="0.2"/>
    <row r="316" spans="1:21" ht="15.75" customHeight="1" x14ac:dyDescent="0.2"/>
    <row r="317" spans="1:21" ht="15.75" customHeight="1" x14ac:dyDescent="0.2"/>
    <row r="318" spans="1:21" ht="15.75" customHeight="1" x14ac:dyDescent="0.2"/>
    <row r="319" spans="1:21" ht="15.75" customHeight="1" x14ac:dyDescent="0.2"/>
    <row r="320" spans="1:21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opLeftCell="G1" workbookViewId="0">
      <selection activeCell="L5" sqref="L5"/>
    </sheetView>
  </sheetViews>
  <sheetFormatPr defaultColWidth="12.5703125" defaultRowHeight="15" customHeight="1" x14ac:dyDescent="0.2"/>
  <cols>
    <col min="1" max="24" width="14.42578125" customWidth="1"/>
  </cols>
  <sheetData>
    <row r="1" spans="1:12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23</v>
      </c>
      <c r="J1" s="11" t="s">
        <v>20</v>
      </c>
    </row>
    <row r="2" spans="1:12" ht="15.75" customHeight="1" x14ac:dyDescent="0.2">
      <c r="A2" s="6">
        <v>40544</v>
      </c>
      <c r="B2" s="5">
        <v>78.5</v>
      </c>
      <c r="C2" s="5">
        <v>79.400002000000001</v>
      </c>
      <c r="D2" s="5">
        <v>77.25</v>
      </c>
      <c r="E2" s="5">
        <v>78.019997000000004</v>
      </c>
      <c r="F2" s="5">
        <v>52.395947</v>
      </c>
      <c r="G2" s="5">
        <v>474400</v>
      </c>
      <c r="H2" s="7"/>
      <c r="I2" s="12"/>
      <c r="J2" s="11" t="str">
        <f>IF(Table2[[#This Row],[Excess retuyrns]]&lt;0, Table2[[#This Row],[Excess retuyrns]], "")</f>
        <v/>
      </c>
    </row>
    <row r="3" spans="1:12" ht="15.75" customHeight="1" x14ac:dyDescent="0.2">
      <c r="A3" s="6">
        <v>42675</v>
      </c>
      <c r="B3" s="5">
        <v>94.699996999999996</v>
      </c>
      <c r="C3" s="5">
        <v>95.339995999999999</v>
      </c>
      <c r="D3" s="5">
        <v>88.25</v>
      </c>
      <c r="E3" s="5">
        <v>89.019997000000004</v>
      </c>
      <c r="F3" s="5">
        <v>77.614677</v>
      </c>
      <c r="G3" s="5">
        <v>4879100</v>
      </c>
      <c r="H3" s="7">
        <f t="shared" ref="H3:H34" si="0">(F3-F2)/F2</f>
        <v>0.48131070137924981</v>
      </c>
      <c r="I3" s="12">
        <f>Table2[[#This Row],[Returns]]-0.19%</f>
        <v>0.47941070137924979</v>
      </c>
      <c r="J3" s="11" t="str">
        <f>IF(Table2[[#This Row],[Excess retuyrns]]&lt;0, Table2[[#This Row],[Excess retuyrns]], "")</f>
        <v/>
      </c>
      <c r="L3" s="15" t="s">
        <v>24</v>
      </c>
    </row>
    <row r="4" spans="1:12" ht="15.75" customHeight="1" x14ac:dyDescent="0.2">
      <c r="A4" s="6">
        <v>41395</v>
      </c>
      <c r="B4" s="5">
        <v>94.660004000000001</v>
      </c>
      <c r="C4" s="5">
        <v>95.25</v>
      </c>
      <c r="D4" s="5">
        <v>88.629997000000003</v>
      </c>
      <c r="E4" s="5">
        <v>89.010002</v>
      </c>
      <c r="F4" s="5">
        <v>67.189521999999997</v>
      </c>
      <c r="G4" s="5">
        <v>1637100</v>
      </c>
      <c r="H4" s="7">
        <f t="shared" si="0"/>
        <v>-0.13431937621798007</v>
      </c>
      <c r="I4" s="12">
        <f>Table2[[#This Row],[Returns]]-0.19%</f>
        <v>-0.13621937621798008</v>
      </c>
      <c r="J4" s="11">
        <f>IF(Table2[[#This Row],[Excess retuyrns]]&lt;0, Table2[[#This Row],[Excess retuyrns]], "")</f>
        <v>-0.13621937621798008</v>
      </c>
      <c r="L4" cm="1">
        <f t="array" ref="L4">AVERAGE(IF(ISNUMBER(J3:J109),J3:J109^2))</f>
        <v>3.9863308413393778E-2</v>
      </c>
    </row>
    <row r="5" spans="1:12" ht="15.75" customHeight="1" x14ac:dyDescent="0.2">
      <c r="A5" s="6">
        <v>42036</v>
      </c>
      <c r="B5" s="5">
        <v>99.559997999999993</v>
      </c>
      <c r="C5" s="5">
        <v>100.18</v>
      </c>
      <c r="D5" s="5">
        <v>93.809997999999993</v>
      </c>
      <c r="E5" s="5">
        <v>95.970000999999996</v>
      </c>
      <c r="F5" s="5">
        <v>78.043587000000002</v>
      </c>
      <c r="G5" s="5">
        <v>3183600</v>
      </c>
      <c r="H5" s="7">
        <f t="shared" si="0"/>
        <v>0.1615440127703246</v>
      </c>
      <c r="I5" s="12">
        <f>Table2[[#This Row],[Returns]]-0.19%</f>
        <v>0.15964401277032458</v>
      </c>
      <c r="J5" s="11" t="str">
        <f>IF(Table2[[#This Row],[Excess retuyrns]]&lt;0, Table2[[#This Row],[Excess retuyrns]], "")</f>
        <v/>
      </c>
    </row>
    <row r="6" spans="1:12" ht="15.75" customHeight="1" x14ac:dyDescent="0.2">
      <c r="A6" s="6">
        <v>41426</v>
      </c>
      <c r="B6" s="5">
        <v>88.629997000000003</v>
      </c>
      <c r="C6" s="5">
        <v>89.720000999999996</v>
      </c>
      <c r="D6" s="5">
        <v>82.5</v>
      </c>
      <c r="E6" s="5">
        <v>85.160004000000001</v>
      </c>
      <c r="F6" s="5">
        <v>64.490989999999996</v>
      </c>
      <c r="G6" s="5">
        <v>2260200</v>
      </c>
      <c r="H6" s="7">
        <f t="shared" si="0"/>
        <v>-0.17365420428458786</v>
      </c>
      <c r="I6" s="12">
        <f>Table2[[#This Row],[Returns]]-0.19%</f>
        <v>-0.17555420428458787</v>
      </c>
      <c r="J6" s="11">
        <f>IF(Table2[[#This Row],[Excess retuyrns]]&lt;0, Table2[[#This Row],[Excess retuyrns]], "")</f>
        <v>-0.17555420428458787</v>
      </c>
    </row>
    <row r="7" spans="1:12" ht="15.75" customHeight="1" x14ac:dyDescent="0.2">
      <c r="A7" s="6">
        <v>42156</v>
      </c>
      <c r="B7" s="5">
        <v>90.699996999999996</v>
      </c>
      <c r="C7" s="5">
        <v>90.790001000000004</v>
      </c>
      <c r="D7" s="5">
        <v>86.410004000000001</v>
      </c>
      <c r="E7" s="5">
        <v>87.610000999999997</v>
      </c>
      <c r="F7" s="5">
        <v>72.202972000000003</v>
      </c>
      <c r="G7" s="5">
        <v>2944100</v>
      </c>
      <c r="H7" s="7">
        <f t="shared" si="0"/>
        <v>0.11958231684767139</v>
      </c>
      <c r="I7" s="12">
        <f>Table2[[#This Row],[Returns]]-0.19%</f>
        <v>0.11768231684767139</v>
      </c>
      <c r="J7" s="11" t="str">
        <f>IF(Table2[[#This Row],[Excess retuyrns]]&lt;0, Table2[[#This Row],[Excess retuyrns]], "")</f>
        <v/>
      </c>
    </row>
    <row r="8" spans="1:12" ht="15.75" customHeight="1" x14ac:dyDescent="0.2">
      <c r="A8" s="6">
        <v>43132</v>
      </c>
      <c r="B8" s="5">
        <v>92.650002000000001</v>
      </c>
      <c r="C8" s="5">
        <v>92.730002999999996</v>
      </c>
      <c r="D8" s="5">
        <v>88.690002000000007</v>
      </c>
      <c r="E8" s="5">
        <v>89.830001999999993</v>
      </c>
      <c r="F8" s="5">
        <v>82.250809000000004</v>
      </c>
      <c r="G8" s="5">
        <v>7357400</v>
      </c>
      <c r="H8" s="7">
        <f t="shared" si="0"/>
        <v>0.13916098910720739</v>
      </c>
      <c r="I8" s="12">
        <f>Table2[[#This Row],[Returns]]-0.19%</f>
        <v>0.13726098910720738</v>
      </c>
      <c r="J8" s="11" t="str">
        <f>IF(Table2[[#This Row],[Excess retuyrns]]&lt;0, Table2[[#This Row],[Excess retuyrns]], "")</f>
        <v/>
      </c>
    </row>
    <row r="9" spans="1:12" ht="15.75" customHeight="1" x14ac:dyDescent="0.2">
      <c r="A9" s="6">
        <v>43374</v>
      </c>
      <c r="B9" s="5">
        <v>87.110000999999997</v>
      </c>
      <c r="C9" s="5">
        <v>87.260002</v>
      </c>
      <c r="D9" s="5">
        <v>84.209998999999996</v>
      </c>
      <c r="E9" s="5">
        <v>84.339995999999999</v>
      </c>
      <c r="F9" s="5">
        <v>79.357772999999995</v>
      </c>
      <c r="G9" s="5">
        <v>2509100</v>
      </c>
      <c r="H9" s="7">
        <f t="shared" si="0"/>
        <v>-3.5173344009297336E-2</v>
      </c>
      <c r="I9" s="12">
        <f>Table2[[#This Row],[Returns]]-0.19%</f>
        <v>-3.7073344009297335E-2</v>
      </c>
      <c r="J9" s="11">
        <f>IF(Table2[[#This Row],[Excess retuyrns]]&lt;0, Table2[[#This Row],[Excess retuyrns]], "")</f>
        <v>-3.7073344009297335E-2</v>
      </c>
    </row>
    <row r="10" spans="1:12" ht="15.75" customHeight="1" x14ac:dyDescent="0.2">
      <c r="A10" s="6">
        <v>41244</v>
      </c>
      <c r="B10" s="5">
        <v>96.110000999999997</v>
      </c>
      <c r="C10" s="5">
        <v>97.540001000000004</v>
      </c>
      <c r="D10" s="5">
        <v>93.139999000000003</v>
      </c>
      <c r="E10" s="5">
        <v>93.870002999999997</v>
      </c>
      <c r="F10" s="5">
        <v>68.774567000000005</v>
      </c>
      <c r="G10" s="5">
        <v>1221700</v>
      </c>
      <c r="H10" s="7">
        <f t="shared" si="0"/>
        <v>-0.13336067281021091</v>
      </c>
      <c r="I10" s="12">
        <f>Table2[[#This Row],[Returns]]-0.19%</f>
        <v>-0.13526067281021092</v>
      </c>
      <c r="J10" s="11">
        <f>IF(Table2[[#This Row],[Excess retuyrns]]&lt;0, Table2[[#This Row],[Excess retuyrns]], "")</f>
        <v>-0.13526067281021092</v>
      </c>
    </row>
    <row r="11" spans="1:12" ht="15.75" customHeight="1" x14ac:dyDescent="0.2">
      <c r="A11" s="6">
        <v>42644</v>
      </c>
      <c r="B11" s="5">
        <v>98.389999000000003</v>
      </c>
      <c r="C11" s="5">
        <v>98.519997000000004</v>
      </c>
      <c r="D11" s="5">
        <v>94.760002</v>
      </c>
      <c r="E11" s="5">
        <v>95.300003000000004</v>
      </c>
      <c r="F11" s="5">
        <v>82.850753999999995</v>
      </c>
      <c r="G11" s="5">
        <v>3526200</v>
      </c>
      <c r="H11" s="7">
        <f t="shared" si="0"/>
        <v>0.20467140127541608</v>
      </c>
      <c r="I11" s="12">
        <f>Table2[[#This Row],[Returns]]-0.19%</f>
        <v>0.20277140127541607</v>
      </c>
      <c r="J11" s="11" t="str">
        <f>IF(Table2[[#This Row],[Excess retuyrns]]&lt;0, Table2[[#This Row],[Excess retuyrns]], "")</f>
        <v/>
      </c>
    </row>
    <row r="12" spans="1:12" ht="15.75" customHeight="1" x14ac:dyDescent="0.2">
      <c r="A12" s="6">
        <v>40969</v>
      </c>
      <c r="B12" s="5">
        <v>90.870002999999997</v>
      </c>
      <c r="C12" s="5">
        <v>91.82</v>
      </c>
      <c r="D12" s="5">
        <v>87.230002999999996</v>
      </c>
      <c r="E12" s="5">
        <v>88.910004000000001</v>
      </c>
      <c r="F12" s="5">
        <v>63.312859000000003</v>
      </c>
      <c r="G12" s="5">
        <v>1112300</v>
      </c>
      <c r="H12" s="7">
        <f t="shared" si="0"/>
        <v>-0.2358203644109261</v>
      </c>
      <c r="I12" s="12">
        <f>Table2[[#This Row],[Returns]]-0.19%</f>
        <v>-0.23772036441092612</v>
      </c>
      <c r="J12" s="11">
        <f>IF(Table2[[#This Row],[Excess retuyrns]]&lt;0, Table2[[#This Row],[Excess retuyrns]], "")</f>
        <v>-0.23772036441092612</v>
      </c>
    </row>
    <row r="13" spans="1:12" ht="15.75" customHeight="1" x14ac:dyDescent="0.2">
      <c r="A13" s="6">
        <v>42095</v>
      </c>
      <c r="B13" s="5">
        <v>96.620002999999997</v>
      </c>
      <c r="C13" s="5">
        <v>97.25</v>
      </c>
      <c r="D13" s="5">
        <v>92.830001999999993</v>
      </c>
      <c r="E13" s="5">
        <v>93.550003000000004</v>
      </c>
      <c r="F13" s="5">
        <v>76.532844999999995</v>
      </c>
      <c r="G13" s="5">
        <v>2549300</v>
      </c>
      <c r="H13" s="7">
        <f t="shared" si="0"/>
        <v>0.20880412302973067</v>
      </c>
      <c r="I13" s="12">
        <f>Table2[[#This Row],[Returns]]-0.19%</f>
        <v>0.20690412302973066</v>
      </c>
      <c r="J13" s="11" t="str">
        <f>IF(Table2[[#This Row],[Excess retuyrns]]&lt;0, Table2[[#This Row],[Excess retuyrns]], "")</f>
        <v/>
      </c>
    </row>
    <row r="14" spans="1:12" ht="15.75" customHeight="1" x14ac:dyDescent="0.2">
      <c r="A14" s="6">
        <v>41883</v>
      </c>
      <c r="B14" s="5">
        <v>91.669998000000007</v>
      </c>
      <c r="C14" s="5">
        <v>91.790001000000004</v>
      </c>
      <c r="D14" s="5">
        <v>88.510002</v>
      </c>
      <c r="E14" s="5">
        <v>90.230002999999996</v>
      </c>
      <c r="F14" s="5">
        <v>72.193129999999996</v>
      </c>
      <c r="G14" s="5">
        <v>5418500</v>
      </c>
      <c r="H14" s="7">
        <f t="shared" si="0"/>
        <v>-5.6703955014347086E-2</v>
      </c>
      <c r="I14" s="12">
        <f>Table2[[#This Row],[Returns]]-0.19%</f>
        <v>-5.8603955014347085E-2</v>
      </c>
      <c r="J14" s="11">
        <f>IF(Table2[[#This Row],[Excess retuyrns]]&lt;0, Table2[[#This Row],[Excess retuyrns]], "")</f>
        <v>-5.8603955014347085E-2</v>
      </c>
    </row>
    <row r="15" spans="1:12" ht="15.75" customHeight="1" x14ac:dyDescent="0.2">
      <c r="A15" s="6">
        <v>42125</v>
      </c>
      <c r="B15" s="5">
        <v>92.580001999999993</v>
      </c>
      <c r="C15" s="5">
        <v>92.830001999999993</v>
      </c>
      <c r="D15" s="5">
        <v>89.080001999999993</v>
      </c>
      <c r="E15" s="5">
        <v>91.029999000000004</v>
      </c>
      <c r="F15" s="5">
        <v>74.782584999999997</v>
      </c>
      <c r="G15" s="5">
        <v>8709600</v>
      </c>
      <c r="H15" s="7">
        <f t="shared" si="0"/>
        <v>3.5868440667415319E-2</v>
      </c>
      <c r="I15" s="12">
        <f>Table2[[#This Row],[Returns]]-0.19%</f>
        <v>3.396844066741532E-2</v>
      </c>
      <c r="J15" s="11" t="str">
        <f>IF(Table2[[#This Row],[Excess retuyrns]]&lt;0, Table2[[#This Row],[Excess retuyrns]], "")</f>
        <v/>
      </c>
    </row>
    <row r="16" spans="1:12" ht="15.75" customHeight="1" x14ac:dyDescent="0.2">
      <c r="A16" s="6">
        <v>43191</v>
      </c>
      <c r="B16" s="5">
        <v>90.480002999999996</v>
      </c>
      <c r="C16" s="5">
        <v>91.339995999999999</v>
      </c>
      <c r="D16" s="5">
        <v>87.459998999999996</v>
      </c>
      <c r="E16" s="5">
        <v>88.620002999999997</v>
      </c>
      <c r="F16" s="5">
        <v>81.632430999999997</v>
      </c>
      <c r="G16" s="5">
        <v>2294100</v>
      </c>
      <c r="H16" s="7">
        <f t="shared" si="0"/>
        <v>9.1596806930383592E-2</v>
      </c>
      <c r="I16" s="12">
        <f>Table2[[#This Row],[Returns]]-0.19%</f>
        <v>8.9696806930383594E-2</v>
      </c>
      <c r="J16" s="11" t="str">
        <f>IF(Table2[[#This Row],[Excess retuyrns]]&lt;0, Table2[[#This Row],[Excess retuyrns]], "")</f>
        <v/>
      </c>
    </row>
    <row r="17" spans="1:10" ht="15.75" customHeight="1" x14ac:dyDescent="0.2">
      <c r="A17" s="6">
        <v>40695</v>
      </c>
      <c r="B17" s="5">
        <v>82.190002000000007</v>
      </c>
      <c r="C17" s="5">
        <v>82.699996999999996</v>
      </c>
      <c r="D17" s="5">
        <v>79.309997999999993</v>
      </c>
      <c r="E17" s="5">
        <v>79.959998999999996</v>
      </c>
      <c r="F17" s="5">
        <v>54.596409000000001</v>
      </c>
      <c r="G17" s="5">
        <v>1189700</v>
      </c>
      <c r="H17" s="7">
        <f t="shared" si="0"/>
        <v>-0.33119217042550153</v>
      </c>
      <c r="I17" s="12">
        <f>Table2[[#This Row],[Returns]]-0.19%</f>
        <v>-0.33309217042550154</v>
      </c>
      <c r="J17" s="11">
        <f>IF(Table2[[#This Row],[Excess retuyrns]]&lt;0, Table2[[#This Row],[Excess retuyrns]], "")</f>
        <v>-0.33309217042550154</v>
      </c>
    </row>
    <row r="18" spans="1:10" ht="15.75" customHeight="1" x14ac:dyDescent="0.2">
      <c r="A18" s="6">
        <v>43709</v>
      </c>
      <c r="B18" s="5">
        <v>104.790001</v>
      </c>
      <c r="C18" s="5">
        <v>105.470001</v>
      </c>
      <c r="D18" s="5">
        <v>98.830001999999993</v>
      </c>
      <c r="E18" s="5">
        <v>102.66999800000001</v>
      </c>
      <c r="F18" s="5">
        <v>100.020111</v>
      </c>
      <c r="G18" s="5">
        <v>5726100</v>
      </c>
      <c r="H18" s="7">
        <f t="shared" si="0"/>
        <v>0.8319906534512187</v>
      </c>
      <c r="I18" s="12">
        <f>Table2[[#This Row],[Returns]]-0.19%</f>
        <v>0.83009065345121869</v>
      </c>
      <c r="J18" s="11" t="str">
        <f>IF(Table2[[#This Row],[Excess retuyrns]]&lt;0, Table2[[#This Row],[Excess retuyrns]], "")</f>
        <v/>
      </c>
    </row>
    <row r="19" spans="1:10" ht="15.75" customHeight="1" x14ac:dyDescent="0.2">
      <c r="A19" s="6">
        <v>41579</v>
      </c>
      <c r="B19" s="5">
        <v>84.099997999999999</v>
      </c>
      <c r="C19" s="5">
        <v>84.099997999999999</v>
      </c>
      <c r="D19" s="5">
        <v>81.449996999999996</v>
      </c>
      <c r="E19" s="5">
        <v>82.809997999999993</v>
      </c>
      <c r="F19" s="5">
        <v>63.902270999999999</v>
      </c>
      <c r="G19" s="5">
        <v>1875700</v>
      </c>
      <c r="H19" s="7">
        <f t="shared" si="0"/>
        <v>-0.36110577801698301</v>
      </c>
      <c r="I19" s="12">
        <f>Table2[[#This Row],[Returns]]-0.19%</f>
        <v>-0.36300577801698303</v>
      </c>
      <c r="J19" s="11">
        <f>IF(Table2[[#This Row],[Excess retuyrns]]&lt;0, Table2[[#This Row],[Excess retuyrns]], "")</f>
        <v>-0.36300577801698303</v>
      </c>
    </row>
    <row r="20" spans="1:10" ht="15.75" customHeight="1" x14ac:dyDescent="0.2">
      <c r="A20" s="6">
        <v>42339</v>
      </c>
      <c r="B20" s="5">
        <v>88.459998999999996</v>
      </c>
      <c r="C20" s="5">
        <v>89.339995999999999</v>
      </c>
      <c r="D20" s="5">
        <v>86.300003000000004</v>
      </c>
      <c r="E20" s="5">
        <v>86.809997999999993</v>
      </c>
      <c r="F20" s="5">
        <v>72.969161999999997</v>
      </c>
      <c r="G20" s="5">
        <v>2943600</v>
      </c>
      <c r="H20" s="7">
        <f t="shared" si="0"/>
        <v>0.1418868352894688</v>
      </c>
      <c r="I20" s="12">
        <f>Table2[[#This Row],[Returns]]-0.19%</f>
        <v>0.13998683528946879</v>
      </c>
      <c r="J20" s="11" t="str">
        <f>IF(Table2[[#This Row],[Excess retuyrns]]&lt;0, Table2[[#This Row],[Excess retuyrns]], "")</f>
        <v/>
      </c>
    </row>
    <row r="21" spans="1:10" ht="15.75" customHeight="1" x14ac:dyDescent="0.2">
      <c r="A21" s="6">
        <v>43101</v>
      </c>
      <c r="B21" s="5">
        <v>94.879997000000003</v>
      </c>
      <c r="C21" s="5">
        <v>94.879997000000003</v>
      </c>
      <c r="D21" s="5">
        <v>92.440002000000007</v>
      </c>
      <c r="E21" s="5">
        <v>93.019997000000004</v>
      </c>
      <c r="F21" s="5">
        <v>85.171654000000004</v>
      </c>
      <c r="G21" s="5">
        <v>4542200</v>
      </c>
      <c r="H21" s="7">
        <f t="shared" si="0"/>
        <v>0.16722806820777258</v>
      </c>
      <c r="I21" s="12">
        <f>Table2[[#This Row],[Returns]]-0.19%</f>
        <v>0.16532806820777257</v>
      </c>
      <c r="J21" s="11" t="str">
        <f>IF(Table2[[#This Row],[Excess retuyrns]]&lt;0, Table2[[#This Row],[Excess retuyrns]], "")</f>
        <v/>
      </c>
    </row>
    <row r="22" spans="1:10" ht="15.75" customHeight="1" x14ac:dyDescent="0.2">
      <c r="A22" s="6">
        <v>43800</v>
      </c>
      <c r="B22" s="5">
        <v>100.80999799999999</v>
      </c>
      <c r="C22" s="5">
        <v>102.629997</v>
      </c>
      <c r="D22" s="5">
        <v>100.220001</v>
      </c>
      <c r="E22" s="5">
        <v>100.339996</v>
      </c>
      <c r="F22" s="5">
        <v>98.557541000000001</v>
      </c>
      <c r="G22" s="5">
        <v>8603600</v>
      </c>
      <c r="H22" s="7">
        <f t="shared" si="0"/>
        <v>0.15716363803384628</v>
      </c>
      <c r="I22" s="12">
        <f>Table2[[#This Row],[Returns]]-0.19%</f>
        <v>0.15526363803384627</v>
      </c>
      <c r="J22" s="11" t="str">
        <f>IF(Table2[[#This Row],[Excess retuyrns]]&lt;0, Table2[[#This Row],[Excess retuyrns]], "")</f>
        <v/>
      </c>
    </row>
    <row r="23" spans="1:10" ht="15.75" customHeight="1" x14ac:dyDescent="0.2">
      <c r="A23" s="6">
        <v>41487</v>
      </c>
      <c r="B23" s="5">
        <v>83.529999000000004</v>
      </c>
      <c r="C23" s="5">
        <v>84.080001999999993</v>
      </c>
      <c r="D23" s="5">
        <v>80.360000999999997</v>
      </c>
      <c r="E23" s="5">
        <v>82.849997999999999</v>
      </c>
      <c r="F23" s="5">
        <v>63.191642999999999</v>
      </c>
      <c r="G23" s="5">
        <v>1385000</v>
      </c>
      <c r="H23" s="7">
        <f t="shared" si="0"/>
        <v>-0.35883502815882956</v>
      </c>
      <c r="I23" s="12">
        <f>Table2[[#This Row],[Returns]]-0.19%</f>
        <v>-0.36073502815882957</v>
      </c>
      <c r="J23" s="11">
        <f>IF(Table2[[#This Row],[Excess retuyrns]]&lt;0, Table2[[#This Row],[Excess retuyrns]], "")</f>
        <v>-0.36073502815882957</v>
      </c>
    </row>
    <row r="24" spans="1:10" ht="15.75" customHeight="1" x14ac:dyDescent="0.2">
      <c r="A24" s="6">
        <v>43344</v>
      </c>
      <c r="B24" s="5">
        <v>88.349997999999999</v>
      </c>
      <c r="C24" s="5">
        <v>88.470000999999996</v>
      </c>
      <c r="D24" s="5">
        <v>86.540001000000004</v>
      </c>
      <c r="E24" s="5">
        <v>87.43</v>
      </c>
      <c r="F24" s="5">
        <v>81.994904000000005</v>
      </c>
      <c r="G24" s="5">
        <v>2062200</v>
      </c>
      <c r="H24" s="7">
        <f t="shared" si="0"/>
        <v>0.2975592990990914</v>
      </c>
      <c r="I24" s="12">
        <f>Table2[[#This Row],[Returns]]-0.19%</f>
        <v>0.29565929909909139</v>
      </c>
      <c r="J24" s="11" t="str">
        <f>IF(Table2[[#This Row],[Excess retuyrns]]&lt;0, Table2[[#This Row],[Excess retuyrns]], "")</f>
        <v/>
      </c>
    </row>
    <row r="25" spans="1:10" ht="15.75" customHeight="1" x14ac:dyDescent="0.2">
      <c r="A25" s="6">
        <v>41275</v>
      </c>
      <c r="B25" s="5">
        <v>92.93</v>
      </c>
      <c r="C25" s="5">
        <v>93.809997999999993</v>
      </c>
      <c r="D25" s="5">
        <v>90.959998999999996</v>
      </c>
      <c r="E25" s="5">
        <v>91.139999000000003</v>
      </c>
      <c r="F25" s="5">
        <v>67.975425999999999</v>
      </c>
      <c r="G25" s="5">
        <v>2757500</v>
      </c>
      <c r="H25" s="7">
        <f t="shared" si="0"/>
        <v>-0.17097986967580334</v>
      </c>
      <c r="I25" s="12">
        <f>Table2[[#This Row],[Returns]]-0.19%</f>
        <v>-0.17287986967580335</v>
      </c>
      <c r="J25" s="11">
        <f>IF(Table2[[#This Row],[Excess retuyrns]]&lt;0, Table2[[#This Row],[Excess retuyrns]], "")</f>
        <v>-0.17287986967580335</v>
      </c>
    </row>
    <row r="26" spans="1:10" ht="15.75" customHeight="1" x14ac:dyDescent="0.2">
      <c r="A26" s="6">
        <v>42217</v>
      </c>
      <c r="B26" s="5">
        <v>89.550003000000004</v>
      </c>
      <c r="C26" s="5">
        <v>91.830001999999993</v>
      </c>
      <c r="D26" s="5">
        <v>88.440002000000007</v>
      </c>
      <c r="E26" s="5">
        <v>88.68</v>
      </c>
      <c r="F26" s="5">
        <v>73.588218999999995</v>
      </c>
      <c r="G26" s="5">
        <v>7524300</v>
      </c>
      <c r="H26" s="7">
        <f t="shared" si="0"/>
        <v>8.2570913200308543E-2</v>
      </c>
      <c r="I26" s="12">
        <f>Table2[[#This Row],[Returns]]-0.19%</f>
        <v>8.0670913200308544E-2</v>
      </c>
      <c r="J26" s="11" t="str">
        <f>IF(Table2[[#This Row],[Excess retuyrns]]&lt;0, Table2[[#This Row],[Excess retuyrns]], "")</f>
        <v/>
      </c>
    </row>
    <row r="27" spans="1:10" ht="15.75" customHeight="1" x14ac:dyDescent="0.2">
      <c r="A27" s="6">
        <v>43497</v>
      </c>
      <c r="B27" s="5">
        <v>88.769997000000004</v>
      </c>
      <c r="C27" s="5">
        <v>89.339995999999999</v>
      </c>
      <c r="D27" s="5">
        <v>87.949996999999996</v>
      </c>
      <c r="E27" s="5">
        <v>88.150002000000001</v>
      </c>
      <c r="F27" s="5">
        <v>84.033683999999994</v>
      </c>
      <c r="G27" s="5">
        <v>13656900</v>
      </c>
      <c r="H27" s="7">
        <f t="shared" si="0"/>
        <v>0.14194479961527537</v>
      </c>
      <c r="I27" s="12">
        <f>Table2[[#This Row],[Returns]]-0.19%</f>
        <v>0.14004479961527536</v>
      </c>
      <c r="J27" s="11" t="str">
        <f>IF(Table2[[#This Row],[Excess retuyrns]]&lt;0, Table2[[#This Row],[Excess retuyrns]], "")</f>
        <v/>
      </c>
    </row>
    <row r="28" spans="1:10" ht="15.75" customHeight="1" x14ac:dyDescent="0.2">
      <c r="A28" s="6">
        <v>40940</v>
      </c>
      <c r="B28" s="5">
        <v>92.169998000000007</v>
      </c>
      <c r="C28" s="5">
        <v>92.550003000000004</v>
      </c>
      <c r="D28" s="5">
        <v>89.699996999999996</v>
      </c>
      <c r="E28" s="5">
        <v>91.860000999999997</v>
      </c>
      <c r="F28" s="5">
        <v>65.202208999999996</v>
      </c>
      <c r="G28" s="5">
        <v>1274700</v>
      </c>
      <c r="H28" s="7">
        <f t="shared" si="0"/>
        <v>-0.22409436435037167</v>
      </c>
      <c r="I28" s="12">
        <f>Table2[[#This Row],[Returns]]-0.19%</f>
        <v>-0.22599436435037168</v>
      </c>
      <c r="J28" s="11">
        <f>IF(Table2[[#This Row],[Excess retuyrns]]&lt;0, Table2[[#This Row],[Excess retuyrns]], "")</f>
        <v>-0.22599436435037168</v>
      </c>
    </row>
    <row r="29" spans="1:10" ht="15.75" customHeight="1" x14ac:dyDescent="0.2">
      <c r="A29" s="6">
        <v>41609</v>
      </c>
      <c r="B29" s="5">
        <v>82.5</v>
      </c>
      <c r="C29" s="5">
        <v>83.269997000000004</v>
      </c>
      <c r="D29" s="5">
        <v>81.360000999999997</v>
      </c>
      <c r="E29" s="5">
        <v>81.650002000000001</v>
      </c>
      <c r="F29" s="5">
        <v>63.245583000000003</v>
      </c>
      <c r="G29" s="5">
        <v>1622100</v>
      </c>
      <c r="H29" s="7">
        <f t="shared" si="0"/>
        <v>-3.0008584525103941E-2</v>
      </c>
      <c r="I29" s="12">
        <f>Table2[[#This Row],[Returns]]-0.19%</f>
        <v>-3.1908584525103943E-2</v>
      </c>
      <c r="J29" s="11">
        <f>IF(Table2[[#This Row],[Excess retuyrns]]&lt;0, Table2[[#This Row],[Excess retuyrns]], "")</f>
        <v>-3.1908584525103943E-2</v>
      </c>
    </row>
    <row r="30" spans="1:10" ht="15.75" customHeight="1" x14ac:dyDescent="0.2">
      <c r="A30" s="6">
        <v>40848</v>
      </c>
      <c r="B30" s="5">
        <v>92.220000999999996</v>
      </c>
      <c r="C30" s="5">
        <v>92.900002000000001</v>
      </c>
      <c r="D30" s="5">
        <v>89.68</v>
      </c>
      <c r="E30" s="5">
        <v>90.160004000000001</v>
      </c>
      <c r="F30" s="5">
        <v>62.759563</v>
      </c>
      <c r="G30" s="5">
        <v>1593800</v>
      </c>
      <c r="H30" s="7">
        <f t="shared" si="0"/>
        <v>-7.6846473215371174E-3</v>
      </c>
      <c r="I30" s="12">
        <f>Table2[[#This Row],[Returns]]-0.19%</f>
        <v>-9.5846473215371181E-3</v>
      </c>
      <c r="J30" s="11">
        <f>IF(Table2[[#This Row],[Excess retuyrns]]&lt;0, Table2[[#This Row],[Excess retuyrns]], "")</f>
        <v>-9.5846473215371181E-3</v>
      </c>
    </row>
    <row r="31" spans="1:10" ht="15.75" customHeight="1" x14ac:dyDescent="0.2">
      <c r="A31" s="6">
        <v>42309</v>
      </c>
      <c r="B31" s="5">
        <v>88.830001999999993</v>
      </c>
      <c r="C31" s="5">
        <v>89.190002000000007</v>
      </c>
      <c r="D31" s="5">
        <v>86.830001999999993</v>
      </c>
      <c r="E31" s="5">
        <v>88.589995999999999</v>
      </c>
      <c r="F31" s="5">
        <v>74.215355000000002</v>
      </c>
      <c r="G31" s="5">
        <v>4021700</v>
      </c>
      <c r="H31" s="7">
        <f t="shared" si="0"/>
        <v>0.18253460432794924</v>
      </c>
      <c r="I31" s="12">
        <f>Table2[[#This Row],[Returns]]-0.19%</f>
        <v>0.18063460432794923</v>
      </c>
      <c r="J31" s="11" t="str">
        <f>IF(Table2[[#This Row],[Excess retuyrns]]&lt;0, Table2[[#This Row],[Excess retuyrns]], "")</f>
        <v/>
      </c>
    </row>
    <row r="32" spans="1:10" ht="15.75" customHeight="1" x14ac:dyDescent="0.2">
      <c r="A32" s="6">
        <v>42614</v>
      </c>
      <c r="B32" s="5">
        <v>98.93</v>
      </c>
      <c r="C32" s="5">
        <v>100.16999800000001</v>
      </c>
      <c r="D32" s="5">
        <v>95.830001999999993</v>
      </c>
      <c r="E32" s="5">
        <v>98.599997999999999</v>
      </c>
      <c r="F32" s="5">
        <v>85.461112999999997</v>
      </c>
      <c r="G32" s="5">
        <v>6864600</v>
      </c>
      <c r="H32" s="7">
        <f t="shared" si="0"/>
        <v>0.1515287234023201</v>
      </c>
      <c r="I32" s="12">
        <f>Table2[[#This Row],[Returns]]-0.19%</f>
        <v>0.14962872340232009</v>
      </c>
      <c r="J32" s="11" t="str">
        <f>IF(Table2[[#This Row],[Excess retuyrns]]&lt;0, Table2[[#This Row],[Excess retuyrns]], "")</f>
        <v/>
      </c>
    </row>
    <row r="33" spans="1:10" ht="15.75" customHeight="1" x14ac:dyDescent="0.2">
      <c r="A33" s="6">
        <v>42979</v>
      </c>
      <c r="B33" s="5">
        <v>94.209998999999996</v>
      </c>
      <c r="C33" s="5">
        <v>95.360000999999997</v>
      </c>
      <c r="D33" s="5">
        <v>93.080001999999993</v>
      </c>
      <c r="E33" s="5">
        <v>93.769997000000004</v>
      </c>
      <c r="F33" s="5">
        <v>84.538651000000002</v>
      </c>
      <c r="G33" s="5">
        <v>3929600</v>
      </c>
      <c r="H33" s="7">
        <f t="shared" si="0"/>
        <v>-1.0793938524999035E-2</v>
      </c>
      <c r="I33" s="12">
        <f>Table2[[#This Row],[Returns]]-0.19%</f>
        <v>-1.2693938524999036E-2</v>
      </c>
      <c r="J33" s="11">
        <f>IF(Table2[[#This Row],[Excess retuyrns]]&lt;0, Table2[[#This Row],[Excess retuyrns]], "")</f>
        <v>-1.2693938524999036E-2</v>
      </c>
    </row>
    <row r="34" spans="1:10" ht="15.75" customHeight="1" x14ac:dyDescent="0.2">
      <c r="A34" s="6">
        <v>41153</v>
      </c>
      <c r="B34" s="5">
        <v>97.309997999999993</v>
      </c>
      <c r="C34" s="5">
        <v>97.540001000000004</v>
      </c>
      <c r="D34" s="5">
        <v>92.860000999999997</v>
      </c>
      <c r="E34" s="5">
        <v>96.669998000000007</v>
      </c>
      <c r="F34" s="5">
        <v>70.366966000000005</v>
      </c>
      <c r="G34" s="5">
        <v>1776000</v>
      </c>
      <c r="H34" s="7">
        <f t="shared" si="0"/>
        <v>-0.16763557062201048</v>
      </c>
      <c r="I34" s="12">
        <f>Table2[[#This Row],[Returns]]-0.19%</f>
        <v>-0.1695355706220105</v>
      </c>
      <c r="J34" s="11">
        <f>IF(Table2[[#This Row],[Excess retuyrns]]&lt;0, Table2[[#This Row],[Excess retuyrns]], "")</f>
        <v>-0.1695355706220105</v>
      </c>
    </row>
    <row r="35" spans="1:10" ht="15.75" customHeight="1" x14ac:dyDescent="0.2">
      <c r="A35" s="6">
        <v>41122</v>
      </c>
      <c r="B35" s="5">
        <v>98.040001000000004</v>
      </c>
      <c r="C35" s="5">
        <v>99</v>
      </c>
      <c r="D35" s="5">
        <v>93.5</v>
      </c>
      <c r="E35" s="5">
        <v>97.720000999999996</v>
      </c>
      <c r="F35" s="5">
        <v>70.900695999999996</v>
      </c>
      <c r="G35" s="5">
        <v>1601200</v>
      </c>
      <c r="H35" s="7">
        <f t="shared" ref="H35:H66" si="1">(F35-F34)/F34</f>
        <v>7.584951154494729E-3</v>
      </c>
      <c r="I35" s="12">
        <f>Table2[[#This Row],[Returns]]-0.19%</f>
        <v>5.6849511544947292E-3</v>
      </c>
      <c r="J35" s="11" t="str">
        <f>IF(Table2[[#This Row],[Excess retuyrns]]&lt;0, Table2[[#This Row],[Excess retuyrns]], "")</f>
        <v/>
      </c>
    </row>
    <row r="36" spans="1:10" ht="15.75" customHeight="1" x14ac:dyDescent="0.2">
      <c r="A36" s="6">
        <v>42795</v>
      </c>
      <c r="B36" s="5">
        <v>89.559997999999993</v>
      </c>
      <c r="C36" s="5">
        <v>90.769997000000004</v>
      </c>
      <c r="D36" s="5">
        <v>87.370002999999997</v>
      </c>
      <c r="E36" s="5">
        <v>90.040001000000004</v>
      </c>
      <c r="F36" s="5">
        <v>79.673569000000001</v>
      </c>
      <c r="G36" s="5">
        <v>4453600</v>
      </c>
      <c r="H36" s="7">
        <f t="shared" si="1"/>
        <v>0.12373465275996733</v>
      </c>
      <c r="I36" s="12">
        <f>Table2[[#This Row],[Returns]]-0.19%</f>
        <v>0.12183465275996733</v>
      </c>
      <c r="J36" s="11" t="str">
        <f>IF(Table2[[#This Row],[Excess retuyrns]]&lt;0, Table2[[#This Row],[Excess retuyrns]], "")</f>
        <v/>
      </c>
    </row>
    <row r="37" spans="1:10" ht="15.75" customHeight="1" x14ac:dyDescent="0.2">
      <c r="A37" s="6">
        <v>41456</v>
      </c>
      <c r="B37" s="5">
        <v>84.849997999999999</v>
      </c>
      <c r="C37" s="5">
        <v>85.709998999999996</v>
      </c>
      <c r="D37" s="5">
        <v>82.970000999999996</v>
      </c>
      <c r="E37" s="5">
        <v>84.309997999999993</v>
      </c>
      <c r="F37" s="5">
        <v>64.071098000000006</v>
      </c>
      <c r="G37" s="5">
        <v>2077700</v>
      </c>
      <c r="H37" s="7">
        <f t="shared" si="1"/>
        <v>-0.1958299495783852</v>
      </c>
      <c r="I37" s="12">
        <f>Table2[[#This Row],[Returns]]-0.19%</f>
        <v>-0.19772994957838522</v>
      </c>
      <c r="J37" s="11">
        <f>IF(Table2[[#This Row],[Excess retuyrns]]&lt;0, Table2[[#This Row],[Excess retuyrns]], "")</f>
        <v>-0.19772994957838522</v>
      </c>
    </row>
    <row r="38" spans="1:10" ht="15.75" customHeight="1" x14ac:dyDescent="0.2">
      <c r="A38" s="6">
        <v>43252</v>
      </c>
      <c r="B38" s="5">
        <v>88.519997000000004</v>
      </c>
      <c r="C38" s="5">
        <v>89.050003000000004</v>
      </c>
      <c r="D38" s="5">
        <v>87.330001999999993</v>
      </c>
      <c r="E38" s="5">
        <v>88.639999000000003</v>
      </c>
      <c r="F38" s="5">
        <v>82.313598999999996</v>
      </c>
      <c r="G38" s="5">
        <v>4058800</v>
      </c>
      <c r="H38" s="7">
        <f t="shared" si="1"/>
        <v>0.28472277781161154</v>
      </c>
      <c r="I38" s="12">
        <f>Table2[[#This Row],[Returns]]-0.19%</f>
        <v>0.28282277781161153</v>
      </c>
      <c r="J38" s="11" t="str">
        <f>IF(Table2[[#This Row],[Excess retuyrns]]&lt;0, Table2[[#This Row],[Excess retuyrns]], "")</f>
        <v/>
      </c>
    </row>
    <row r="39" spans="1:10" ht="15.75" customHeight="1" x14ac:dyDescent="0.2">
      <c r="A39" s="6">
        <v>43556</v>
      </c>
      <c r="B39" s="5">
        <v>91.419998000000007</v>
      </c>
      <c r="C39" s="5">
        <v>91.660004000000001</v>
      </c>
      <c r="D39" s="5">
        <v>90.279999000000004</v>
      </c>
      <c r="E39" s="5">
        <v>91.290001000000004</v>
      </c>
      <c r="F39" s="5">
        <v>87.597342999999995</v>
      </c>
      <c r="G39" s="5">
        <v>11256600</v>
      </c>
      <c r="H39" s="7">
        <f t="shared" si="1"/>
        <v>6.4190414028670997E-2</v>
      </c>
      <c r="I39" s="12">
        <f>Table2[[#This Row],[Returns]]-0.19%</f>
        <v>6.2290414028670998E-2</v>
      </c>
      <c r="J39" s="11" t="str">
        <f>IF(Table2[[#This Row],[Excess retuyrns]]&lt;0, Table2[[#This Row],[Excess retuyrns]], "")</f>
        <v/>
      </c>
    </row>
    <row r="40" spans="1:10" ht="15.75" customHeight="1" x14ac:dyDescent="0.2">
      <c r="A40" s="6">
        <v>41334</v>
      </c>
      <c r="B40" s="5">
        <v>92.400002000000001</v>
      </c>
      <c r="C40" s="5">
        <v>92.57</v>
      </c>
      <c r="D40" s="5">
        <v>90.110000999999997</v>
      </c>
      <c r="E40" s="5">
        <v>91.650002000000001</v>
      </c>
      <c r="F40" s="5">
        <v>68.589080999999993</v>
      </c>
      <c r="G40" s="5">
        <v>1027500</v>
      </c>
      <c r="H40" s="7">
        <f t="shared" si="1"/>
        <v>-0.21699587395019507</v>
      </c>
      <c r="I40" s="12">
        <f>Table2[[#This Row],[Returns]]-0.19%</f>
        <v>-0.21889587395019508</v>
      </c>
      <c r="J40" s="11">
        <f>IF(Table2[[#This Row],[Excess retuyrns]]&lt;0, Table2[[#This Row],[Excess retuyrns]], "")</f>
        <v>-0.21889587395019508</v>
      </c>
    </row>
    <row r="41" spans="1:10" ht="15.75" customHeight="1" x14ac:dyDescent="0.2">
      <c r="A41" s="6">
        <v>41061</v>
      </c>
      <c r="B41" s="5">
        <v>95.940002000000007</v>
      </c>
      <c r="C41" s="5">
        <v>96.980002999999996</v>
      </c>
      <c r="D41" s="5">
        <v>93.75</v>
      </c>
      <c r="E41" s="5">
        <v>94.949996999999996</v>
      </c>
      <c r="F41" s="5">
        <v>68.441315000000003</v>
      </c>
      <c r="G41" s="5">
        <v>1332000</v>
      </c>
      <c r="H41" s="7">
        <f t="shared" si="1"/>
        <v>-2.1543662321410911E-3</v>
      </c>
      <c r="I41" s="12">
        <f>Table2[[#This Row],[Returns]]-0.19%</f>
        <v>-4.0543662321410913E-3</v>
      </c>
      <c r="J41" s="11">
        <f>IF(Table2[[#This Row],[Excess retuyrns]]&lt;0, Table2[[#This Row],[Excess retuyrns]], "")</f>
        <v>-4.0543662321410913E-3</v>
      </c>
    </row>
    <row r="42" spans="1:10" ht="15.75" customHeight="1" x14ac:dyDescent="0.2">
      <c r="A42" s="6">
        <v>42583</v>
      </c>
      <c r="B42" s="5">
        <v>99.379997000000003</v>
      </c>
      <c r="C42" s="5">
        <v>100.25</v>
      </c>
      <c r="D42" s="5">
        <v>97.660004000000001</v>
      </c>
      <c r="E42" s="5">
        <v>99.790001000000004</v>
      </c>
      <c r="F42" s="5">
        <v>86.202331999999998</v>
      </c>
      <c r="G42" s="5">
        <v>3476200</v>
      </c>
      <c r="H42" s="7">
        <f t="shared" si="1"/>
        <v>0.2595072435414193</v>
      </c>
      <c r="I42" s="12">
        <f>Table2[[#This Row],[Returns]]-0.19%</f>
        <v>0.25760724354141928</v>
      </c>
      <c r="J42" s="11" t="str">
        <f>IF(Table2[[#This Row],[Excess retuyrns]]&lt;0, Table2[[#This Row],[Excess retuyrns]], "")</f>
        <v/>
      </c>
    </row>
    <row r="43" spans="1:10" ht="15.75" customHeight="1" x14ac:dyDescent="0.2">
      <c r="A43" s="6">
        <v>40603</v>
      </c>
      <c r="B43" s="5">
        <v>78.169998000000007</v>
      </c>
      <c r="C43" s="5">
        <v>80</v>
      </c>
      <c r="D43" s="5">
        <v>77.160004000000001</v>
      </c>
      <c r="E43" s="5">
        <v>78.220000999999996</v>
      </c>
      <c r="F43" s="5">
        <v>52.756104000000001</v>
      </c>
      <c r="G43" s="5">
        <v>897600</v>
      </c>
      <c r="H43" s="7">
        <f t="shared" si="1"/>
        <v>-0.38799678876436888</v>
      </c>
      <c r="I43" s="12">
        <f>Table2[[#This Row],[Returns]]-0.19%</f>
        <v>-0.3898967887643689</v>
      </c>
      <c r="J43" s="11">
        <f>IF(Table2[[#This Row],[Excess retuyrns]]&lt;0, Table2[[#This Row],[Excess retuyrns]], "")</f>
        <v>-0.3898967887643689</v>
      </c>
    </row>
    <row r="44" spans="1:10" ht="15.75" customHeight="1" x14ac:dyDescent="0.2">
      <c r="A44" s="6">
        <v>43739</v>
      </c>
      <c r="B44" s="5">
        <v>101.610001</v>
      </c>
      <c r="C44" s="5">
        <v>104.18</v>
      </c>
      <c r="D44" s="5">
        <v>100.05999799999999</v>
      </c>
      <c r="E44" s="5">
        <v>102.089996</v>
      </c>
      <c r="F44" s="5">
        <v>99.726737999999997</v>
      </c>
      <c r="G44" s="5">
        <v>8072900</v>
      </c>
      <c r="H44" s="7">
        <f t="shared" si="1"/>
        <v>0.89033553349580163</v>
      </c>
      <c r="I44" s="12">
        <f>Table2[[#This Row],[Returns]]-0.19%</f>
        <v>0.88843553349580162</v>
      </c>
      <c r="J44" s="11" t="str">
        <f>IF(Table2[[#This Row],[Excess retuyrns]]&lt;0, Table2[[#This Row],[Excess retuyrns]], "")</f>
        <v/>
      </c>
    </row>
    <row r="45" spans="1:10" ht="15.75" customHeight="1" x14ac:dyDescent="0.2">
      <c r="A45" s="6">
        <v>40817</v>
      </c>
      <c r="B45" s="5">
        <v>92.230002999999996</v>
      </c>
      <c r="C45" s="5">
        <v>93.68</v>
      </c>
      <c r="D45" s="5">
        <v>87.75</v>
      </c>
      <c r="E45" s="5">
        <v>91.269997000000004</v>
      </c>
      <c r="F45" s="5">
        <v>63.321052999999999</v>
      </c>
      <c r="G45" s="5">
        <v>1406900</v>
      </c>
      <c r="H45" s="7">
        <f t="shared" si="1"/>
        <v>-0.36505440496810393</v>
      </c>
      <c r="I45" s="12">
        <f>Table2[[#This Row],[Returns]]-0.19%</f>
        <v>-0.36695440496810394</v>
      </c>
      <c r="J45" s="11">
        <f>IF(Table2[[#This Row],[Excess retuyrns]]&lt;0, Table2[[#This Row],[Excess retuyrns]], "")</f>
        <v>-0.36695440496810394</v>
      </c>
    </row>
    <row r="46" spans="1:10" ht="15.75" customHeight="1" x14ac:dyDescent="0.2">
      <c r="A46" s="6">
        <v>41821</v>
      </c>
      <c r="B46" s="5">
        <v>89.190002000000007</v>
      </c>
      <c r="C46" s="5">
        <v>91.099997999999999</v>
      </c>
      <c r="D46" s="5">
        <v>87.790001000000004</v>
      </c>
      <c r="E46" s="5">
        <v>89.57</v>
      </c>
      <c r="F46" s="5">
        <v>71.176292000000004</v>
      </c>
      <c r="G46" s="5">
        <v>1437800</v>
      </c>
      <c r="H46" s="7">
        <f t="shared" si="1"/>
        <v>0.12405414357212292</v>
      </c>
      <c r="I46" s="12">
        <f>Table2[[#This Row],[Returns]]-0.19%</f>
        <v>0.12215414357212293</v>
      </c>
      <c r="J46" s="11" t="str">
        <f>IF(Table2[[#This Row],[Excess retuyrns]]&lt;0, Table2[[#This Row],[Excess retuyrns]], "")</f>
        <v/>
      </c>
    </row>
    <row r="47" spans="1:10" ht="15.75" customHeight="1" x14ac:dyDescent="0.2">
      <c r="A47" s="6">
        <v>43009</v>
      </c>
      <c r="B47" s="5">
        <v>93.769997000000004</v>
      </c>
      <c r="C47" s="5">
        <v>94.339995999999999</v>
      </c>
      <c r="D47" s="5">
        <v>92.449996999999996</v>
      </c>
      <c r="E47" s="5">
        <v>93.5</v>
      </c>
      <c r="F47" s="5">
        <v>84.560005000000004</v>
      </c>
      <c r="G47" s="5">
        <v>4327300</v>
      </c>
      <c r="H47" s="7">
        <f t="shared" si="1"/>
        <v>0.1880361089897743</v>
      </c>
      <c r="I47" s="12">
        <f>Table2[[#This Row],[Returns]]-0.19%</f>
        <v>0.18613610898977428</v>
      </c>
      <c r="J47" s="11" t="str">
        <f>IF(Table2[[#This Row],[Excess retuyrns]]&lt;0, Table2[[#This Row],[Excess retuyrns]], "")</f>
        <v/>
      </c>
    </row>
    <row r="48" spans="1:10" ht="15.75" customHeight="1" x14ac:dyDescent="0.2">
      <c r="A48" s="6">
        <v>42491</v>
      </c>
      <c r="B48" s="5">
        <v>93.309997999999993</v>
      </c>
      <c r="C48" s="5">
        <v>94.860000999999997</v>
      </c>
      <c r="D48" s="5">
        <v>92.800003000000004</v>
      </c>
      <c r="E48" s="5">
        <v>93.550003000000004</v>
      </c>
      <c r="F48" s="5">
        <v>80.079643000000004</v>
      </c>
      <c r="G48" s="5">
        <v>3132500</v>
      </c>
      <c r="H48" s="7">
        <f t="shared" si="1"/>
        <v>-5.2984410301300237E-2</v>
      </c>
      <c r="I48" s="12">
        <f>Table2[[#This Row],[Returns]]-0.19%</f>
        <v>-5.4884410301300236E-2</v>
      </c>
      <c r="J48" s="11">
        <f>IF(Table2[[#This Row],[Excess retuyrns]]&lt;0, Table2[[#This Row],[Excess retuyrns]], "")</f>
        <v>-5.4884410301300236E-2</v>
      </c>
    </row>
    <row r="49" spans="1:10" ht="15.75" customHeight="1" x14ac:dyDescent="0.2">
      <c r="A49" s="6">
        <v>41791</v>
      </c>
      <c r="B49" s="5">
        <v>89.220000999999996</v>
      </c>
      <c r="C49" s="5">
        <v>90</v>
      </c>
      <c r="D49" s="5">
        <v>88</v>
      </c>
      <c r="E49" s="5">
        <v>89.889999000000003</v>
      </c>
      <c r="F49" s="5">
        <v>71.179801999999995</v>
      </c>
      <c r="G49" s="5">
        <v>1344300</v>
      </c>
      <c r="H49" s="7">
        <f t="shared" si="1"/>
        <v>-0.11113737107943911</v>
      </c>
      <c r="I49" s="12">
        <f>Table2[[#This Row],[Returns]]-0.19%</f>
        <v>-0.11303737107943911</v>
      </c>
      <c r="J49" s="11">
        <f>IF(Table2[[#This Row],[Excess retuyrns]]&lt;0, Table2[[#This Row],[Excess retuyrns]], "")</f>
        <v>-0.11303737107943911</v>
      </c>
    </row>
    <row r="50" spans="1:10" ht="15.75" customHeight="1" x14ac:dyDescent="0.2">
      <c r="A50" s="6">
        <v>43770</v>
      </c>
      <c r="B50" s="5">
        <v>101.94000200000001</v>
      </c>
      <c r="C50" s="5">
        <v>102.660004</v>
      </c>
      <c r="D50" s="5">
        <v>98.639999000000003</v>
      </c>
      <c r="E50" s="5">
        <v>102.129997</v>
      </c>
      <c r="F50" s="5">
        <v>100.038635</v>
      </c>
      <c r="G50" s="5">
        <v>8864900</v>
      </c>
      <c r="H50" s="7">
        <f t="shared" si="1"/>
        <v>0.40543570211111302</v>
      </c>
      <c r="I50" s="12">
        <f>Table2[[#This Row],[Returns]]-0.19%</f>
        <v>0.403535702111113</v>
      </c>
      <c r="J50" s="11" t="str">
        <f>IF(Table2[[#This Row],[Excess retuyrns]]&lt;0, Table2[[#This Row],[Excess retuyrns]], "")</f>
        <v/>
      </c>
    </row>
    <row r="51" spans="1:10" ht="15.75" customHeight="1" x14ac:dyDescent="0.2">
      <c r="A51" s="6">
        <v>43405</v>
      </c>
      <c r="B51" s="5">
        <v>83.769997000000004</v>
      </c>
      <c r="C51" s="5">
        <v>84.790001000000004</v>
      </c>
      <c r="D51" s="5">
        <v>83.459998999999996</v>
      </c>
      <c r="E51" s="5">
        <v>84.389999000000003</v>
      </c>
      <c r="F51" s="5">
        <v>79.660865999999999</v>
      </c>
      <c r="G51" s="5">
        <v>2978000</v>
      </c>
      <c r="H51" s="7">
        <f t="shared" si="1"/>
        <v>-0.20369899089486779</v>
      </c>
      <c r="I51" s="12">
        <f>Table2[[#This Row],[Returns]]-0.19%</f>
        <v>-0.2055989908948678</v>
      </c>
      <c r="J51" s="11">
        <f>IF(Table2[[#This Row],[Excess retuyrns]]&lt;0, Table2[[#This Row],[Excess retuyrns]], "")</f>
        <v>-0.2055989908948678</v>
      </c>
    </row>
    <row r="52" spans="1:10" ht="15.75" customHeight="1" x14ac:dyDescent="0.2">
      <c r="A52" s="6">
        <v>41214</v>
      </c>
      <c r="B52" s="5">
        <v>96.379997000000003</v>
      </c>
      <c r="C52" s="5">
        <v>98</v>
      </c>
      <c r="D52" s="5">
        <v>95.57</v>
      </c>
      <c r="E52" s="5">
        <v>96.889999000000003</v>
      </c>
      <c r="F52" s="5">
        <v>70.987198000000006</v>
      </c>
      <c r="G52" s="5">
        <v>1372000</v>
      </c>
      <c r="H52" s="7">
        <f t="shared" si="1"/>
        <v>-0.10888242163975462</v>
      </c>
      <c r="I52" s="12">
        <f>Table2[[#This Row],[Returns]]-0.19%</f>
        <v>-0.11078242163975462</v>
      </c>
      <c r="J52" s="11">
        <f>IF(Table2[[#This Row],[Excess retuyrns]]&lt;0, Table2[[#This Row],[Excess retuyrns]], "")</f>
        <v>-0.11078242163975462</v>
      </c>
    </row>
    <row r="53" spans="1:10" ht="15.75" customHeight="1" x14ac:dyDescent="0.2">
      <c r="A53" s="6">
        <v>42917</v>
      </c>
      <c r="B53" s="5">
        <v>93.160004000000001</v>
      </c>
      <c r="C53" s="5">
        <v>94.339995999999999</v>
      </c>
      <c r="D53" s="5">
        <v>91.849997999999999</v>
      </c>
      <c r="E53" s="5">
        <v>93.220000999999996</v>
      </c>
      <c r="F53" s="5">
        <v>83.528580000000005</v>
      </c>
      <c r="G53" s="5">
        <v>3808600</v>
      </c>
      <c r="H53" s="7">
        <f t="shared" si="1"/>
        <v>0.17667103862868341</v>
      </c>
      <c r="I53" s="12">
        <f>Table2[[#This Row],[Returns]]-0.19%</f>
        <v>0.1747710386286834</v>
      </c>
      <c r="J53" s="11" t="str">
        <f>IF(Table2[[#This Row],[Excess retuyrns]]&lt;0, Table2[[#This Row],[Excess retuyrns]], "")</f>
        <v/>
      </c>
    </row>
    <row r="54" spans="1:10" ht="15.75" customHeight="1" x14ac:dyDescent="0.2">
      <c r="A54" s="6">
        <v>43282</v>
      </c>
      <c r="B54" s="5">
        <v>88.440002000000007</v>
      </c>
      <c r="C54" s="5">
        <v>89.889999000000003</v>
      </c>
      <c r="D54" s="5">
        <v>87.879997000000003</v>
      </c>
      <c r="E54" s="5">
        <v>88.720000999999996</v>
      </c>
      <c r="F54" s="5">
        <v>82.660469000000006</v>
      </c>
      <c r="G54" s="5">
        <v>1714400</v>
      </c>
      <c r="H54" s="7">
        <f t="shared" si="1"/>
        <v>-1.0392981659690598E-2</v>
      </c>
      <c r="I54" s="12">
        <f>Table2[[#This Row],[Returns]]-0.19%</f>
        <v>-1.2292981659690599E-2</v>
      </c>
      <c r="J54" s="11">
        <f>IF(Table2[[#This Row],[Excess retuyrns]]&lt;0, Table2[[#This Row],[Excess retuyrns]], "")</f>
        <v>-1.2292981659690599E-2</v>
      </c>
    </row>
    <row r="55" spans="1:10" ht="15.75" customHeight="1" x14ac:dyDescent="0.2">
      <c r="A55" s="6">
        <v>42705</v>
      </c>
      <c r="B55" s="5">
        <v>87.830001999999993</v>
      </c>
      <c r="C55" s="5">
        <v>89.440002000000007</v>
      </c>
      <c r="D55" s="5">
        <v>87.220000999999996</v>
      </c>
      <c r="E55" s="5">
        <v>89.129997000000003</v>
      </c>
      <c r="F55" s="5">
        <v>77.950226000000001</v>
      </c>
      <c r="G55" s="5">
        <v>6697500</v>
      </c>
      <c r="H55" s="7">
        <f t="shared" si="1"/>
        <v>-5.6983018085706785E-2</v>
      </c>
      <c r="I55" s="12">
        <f>Table2[[#This Row],[Returns]]-0.19%</f>
        <v>-5.8883018085706784E-2</v>
      </c>
      <c r="J55" s="11">
        <f>IF(Table2[[#This Row],[Excess retuyrns]]&lt;0, Table2[[#This Row],[Excess retuyrns]], "")</f>
        <v>-5.8883018085706784E-2</v>
      </c>
    </row>
    <row r="56" spans="1:10" ht="15.75" customHeight="1" x14ac:dyDescent="0.2">
      <c r="A56" s="6">
        <v>43313</v>
      </c>
      <c r="B56" s="5">
        <v>87.800003000000004</v>
      </c>
      <c r="C56" s="5">
        <v>89.779999000000004</v>
      </c>
      <c r="D56" s="5">
        <v>87.629997000000003</v>
      </c>
      <c r="E56" s="5">
        <v>88.849997999999999</v>
      </c>
      <c r="F56" s="5">
        <v>83.051406999999998</v>
      </c>
      <c r="G56" s="5">
        <v>1873500</v>
      </c>
      <c r="H56" s="7">
        <f t="shared" si="1"/>
        <v>6.5441516487713541E-2</v>
      </c>
      <c r="I56" s="12">
        <f>Table2[[#This Row],[Returns]]-0.19%</f>
        <v>6.3541516487713542E-2</v>
      </c>
      <c r="J56" s="11" t="str">
        <f>IF(Table2[[#This Row],[Excess retuyrns]]&lt;0, Table2[[#This Row],[Excess retuyrns]], "")</f>
        <v/>
      </c>
    </row>
    <row r="57" spans="1:10" ht="15.75" customHeight="1" x14ac:dyDescent="0.2">
      <c r="A57" s="6">
        <v>41183</v>
      </c>
      <c r="B57" s="5">
        <v>96.349997999999999</v>
      </c>
      <c r="C57" s="5">
        <v>97.419998000000007</v>
      </c>
      <c r="D57" s="5">
        <v>95.190002000000007</v>
      </c>
      <c r="E57" s="5">
        <v>96.82</v>
      </c>
      <c r="F57" s="5">
        <v>70.708466000000001</v>
      </c>
      <c r="G57" s="5">
        <v>1746500</v>
      </c>
      <c r="H57" s="7">
        <f t="shared" si="1"/>
        <v>-0.14861808421860928</v>
      </c>
      <c r="I57" s="12">
        <f>Table2[[#This Row],[Returns]]-0.19%</f>
        <v>-0.15051808421860929</v>
      </c>
      <c r="J57" s="11">
        <f>IF(Table2[[#This Row],[Excess retuyrns]]&lt;0, Table2[[#This Row],[Excess retuyrns]], "")</f>
        <v>-0.15051808421860929</v>
      </c>
    </row>
    <row r="58" spans="1:10" ht="15.75" customHeight="1" x14ac:dyDescent="0.2">
      <c r="A58" s="6">
        <v>43647</v>
      </c>
      <c r="B58" s="5">
        <v>97.080001999999993</v>
      </c>
      <c r="C58" s="5">
        <v>98.040001000000004</v>
      </c>
      <c r="D58" s="5">
        <v>95.269997000000004</v>
      </c>
      <c r="E58" s="5">
        <v>97.269997000000004</v>
      </c>
      <c r="F58" s="5">
        <v>94.203445000000002</v>
      </c>
      <c r="G58" s="5">
        <v>7367200</v>
      </c>
      <c r="H58" s="7">
        <f t="shared" si="1"/>
        <v>0.33227957455617835</v>
      </c>
      <c r="I58" s="12">
        <f>Table2[[#This Row],[Returns]]-0.19%</f>
        <v>0.33037957455617833</v>
      </c>
      <c r="J58" s="11" t="str">
        <f>IF(Table2[[#This Row],[Excess retuyrns]]&lt;0, Table2[[#This Row],[Excess retuyrns]], "")</f>
        <v/>
      </c>
    </row>
    <row r="59" spans="1:10" ht="15.75" customHeight="1" x14ac:dyDescent="0.2">
      <c r="A59" s="6">
        <v>41518</v>
      </c>
      <c r="B59" s="5">
        <v>82.110000999999997</v>
      </c>
      <c r="C59" s="5">
        <v>83.559997999999993</v>
      </c>
      <c r="D59" s="5">
        <v>80.360000999999997</v>
      </c>
      <c r="E59" s="5">
        <v>83.019997000000004</v>
      </c>
      <c r="F59" s="5">
        <v>63.567855999999999</v>
      </c>
      <c r="G59" s="5">
        <v>2811900</v>
      </c>
      <c r="H59" s="7">
        <f t="shared" si="1"/>
        <v>-0.32520667370497969</v>
      </c>
      <c r="I59" s="12">
        <f>Table2[[#This Row],[Returns]]-0.19%</f>
        <v>-0.3271066737049797</v>
      </c>
      <c r="J59" s="11">
        <f>IF(Table2[[#This Row],[Excess retuyrns]]&lt;0, Table2[[#This Row],[Excess retuyrns]], "")</f>
        <v>-0.3271066737049797</v>
      </c>
    </row>
    <row r="60" spans="1:10" ht="15.75" customHeight="1" x14ac:dyDescent="0.2">
      <c r="A60" s="6">
        <v>41671</v>
      </c>
      <c r="B60" s="5">
        <v>85.550003000000004</v>
      </c>
      <c r="C60" s="5">
        <v>86.389999000000003</v>
      </c>
      <c r="D60" s="5">
        <v>84.43</v>
      </c>
      <c r="E60" s="5">
        <v>86.239998</v>
      </c>
      <c r="F60" s="5">
        <v>67.325798000000006</v>
      </c>
      <c r="G60" s="5">
        <v>2737100</v>
      </c>
      <c r="H60" s="7">
        <f t="shared" si="1"/>
        <v>5.9117016625509708E-2</v>
      </c>
      <c r="I60" s="12">
        <f>Table2[[#This Row],[Returns]]-0.19%</f>
        <v>5.7217016625509709E-2</v>
      </c>
      <c r="J60" s="11" t="str">
        <f>IF(Table2[[#This Row],[Excess retuyrns]]&lt;0, Table2[[#This Row],[Excess retuyrns]], "")</f>
        <v/>
      </c>
    </row>
    <row r="61" spans="1:10" ht="15.75" customHeight="1" x14ac:dyDescent="0.2">
      <c r="A61" s="6">
        <v>42278</v>
      </c>
      <c r="B61" s="5">
        <v>89.410004000000001</v>
      </c>
      <c r="C61" s="5">
        <v>90.849997999999999</v>
      </c>
      <c r="D61" s="5">
        <v>88.790001000000004</v>
      </c>
      <c r="E61" s="5">
        <v>89.660004000000001</v>
      </c>
      <c r="F61" s="5">
        <v>74.871284000000003</v>
      </c>
      <c r="G61" s="5">
        <v>2746800</v>
      </c>
      <c r="H61" s="7">
        <f t="shared" si="1"/>
        <v>0.11207421559266176</v>
      </c>
      <c r="I61" s="12">
        <f>Table2[[#This Row],[Returns]]-0.19%</f>
        <v>0.11017421559266176</v>
      </c>
      <c r="J61" s="11" t="str">
        <f>IF(Table2[[#This Row],[Excess retuyrns]]&lt;0, Table2[[#This Row],[Excess retuyrns]], "")</f>
        <v/>
      </c>
    </row>
    <row r="62" spans="1:10" ht="15.75" customHeight="1" x14ac:dyDescent="0.2">
      <c r="A62" s="6">
        <v>42064</v>
      </c>
      <c r="B62" s="5">
        <v>95.879997000000003</v>
      </c>
      <c r="C62" s="5">
        <v>97.699996999999996</v>
      </c>
      <c r="D62" s="5">
        <v>92.389999000000003</v>
      </c>
      <c r="E62" s="5">
        <v>96.32</v>
      </c>
      <c r="F62" s="5">
        <v>78.569884999999999</v>
      </c>
      <c r="G62" s="5">
        <v>2573400</v>
      </c>
      <c r="H62" s="7">
        <f t="shared" si="1"/>
        <v>4.9399460011931892E-2</v>
      </c>
      <c r="I62" s="12">
        <f>Table2[[#This Row],[Returns]]-0.19%</f>
        <v>4.7499460011931893E-2</v>
      </c>
      <c r="J62" s="11" t="str">
        <f>IF(Table2[[#This Row],[Excess retuyrns]]&lt;0, Table2[[#This Row],[Excess retuyrns]], "")</f>
        <v/>
      </c>
    </row>
    <row r="63" spans="1:10" ht="15.75" customHeight="1" x14ac:dyDescent="0.2">
      <c r="A63" s="6">
        <v>43040</v>
      </c>
      <c r="B63" s="5">
        <v>93.480002999999996</v>
      </c>
      <c r="C63" s="5">
        <v>94.959998999999996</v>
      </c>
      <c r="D63" s="5">
        <v>92.699996999999996</v>
      </c>
      <c r="E63" s="5">
        <v>93.910004000000001</v>
      </c>
      <c r="F63" s="5">
        <v>85.192436000000001</v>
      </c>
      <c r="G63" s="5">
        <v>3215200</v>
      </c>
      <c r="H63" s="7">
        <f t="shared" si="1"/>
        <v>8.4288668616480752E-2</v>
      </c>
      <c r="I63" s="12">
        <f>Table2[[#This Row],[Returns]]-0.19%</f>
        <v>8.2388668616480754E-2</v>
      </c>
      <c r="J63" s="11" t="str">
        <f>IF(Table2[[#This Row],[Excess retuyrns]]&lt;0, Table2[[#This Row],[Excess retuyrns]], "")</f>
        <v/>
      </c>
    </row>
    <row r="64" spans="1:10" ht="15.75" customHeight="1" x14ac:dyDescent="0.2">
      <c r="A64" s="6">
        <v>42887</v>
      </c>
      <c r="B64" s="5">
        <v>92.029999000000004</v>
      </c>
      <c r="C64" s="5">
        <v>95.120002999999997</v>
      </c>
      <c r="D64" s="5">
        <v>92</v>
      </c>
      <c r="E64" s="5">
        <v>93.139999000000003</v>
      </c>
      <c r="F64" s="5">
        <v>83.191970999999995</v>
      </c>
      <c r="G64" s="5">
        <v>3810700</v>
      </c>
      <c r="H64" s="7">
        <f t="shared" si="1"/>
        <v>-2.3481720841977163E-2</v>
      </c>
      <c r="I64" s="12">
        <f>Table2[[#This Row],[Returns]]-0.19%</f>
        <v>-2.5381720841977162E-2</v>
      </c>
      <c r="J64" s="11">
        <f>IF(Table2[[#This Row],[Excess retuyrns]]&lt;0, Table2[[#This Row],[Excess retuyrns]], "")</f>
        <v>-2.5381720841977162E-2</v>
      </c>
    </row>
    <row r="65" spans="1:10" ht="15.75" customHeight="1" x14ac:dyDescent="0.2">
      <c r="A65" s="6">
        <v>41699</v>
      </c>
      <c r="B65" s="5">
        <v>86.120002999999997</v>
      </c>
      <c r="C65" s="5">
        <v>87.349997999999999</v>
      </c>
      <c r="D65" s="5">
        <v>84.220000999999996</v>
      </c>
      <c r="E65" s="5">
        <v>86.730002999999996</v>
      </c>
      <c r="F65" s="5">
        <v>67.962104999999994</v>
      </c>
      <c r="G65" s="5">
        <v>2356200</v>
      </c>
      <c r="H65" s="7">
        <f t="shared" si="1"/>
        <v>-0.18306894063130205</v>
      </c>
      <c r="I65" s="12">
        <f>Table2[[#This Row],[Returns]]-0.19%</f>
        <v>-0.18496894063130206</v>
      </c>
      <c r="J65" s="11">
        <f>IF(Table2[[#This Row],[Excess retuyrns]]&lt;0, Table2[[#This Row],[Excess retuyrns]], "")</f>
        <v>-0.18496894063130206</v>
      </c>
    </row>
    <row r="66" spans="1:10" ht="15.75" customHeight="1" x14ac:dyDescent="0.2">
      <c r="A66" s="6">
        <v>40575</v>
      </c>
      <c r="B66" s="5">
        <v>77.339995999999999</v>
      </c>
      <c r="C66" s="5">
        <v>78.910004000000001</v>
      </c>
      <c r="D66" s="5">
        <v>76</v>
      </c>
      <c r="E66" s="5">
        <v>78.819999999999993</v>
      </c>
      <c r="F66" s="5">
        <v>52.933182000000002</v>
      </c>
      <c r="G66" s="5">
        <v>602000</v>
      </c>
      <c r="H66" s="7">
        <f t="shared" si="1"/>
        <v>-0.22113680851998321</v>
      </c>
      <c r="I66" s="12">
        <f>Table2[[#This Row],[Returns]]-0.19%</f>
        <v>-0.22303680851998323</v>
      </c>
      <c r="J66" s="11">
        <f>IF(Table2[[#This Row],[Excess retuyrns]]&lt;0, Table2[[#This Row],[Excess retuyrns]], "")</f>
        <v>-0.22303680851998323</v>
      </c>
    </row>
    <row r="67" spans="1:10" ht="15.75" customHeight="1" x14ac:dyDescent="0.2">
      <c r="A67" s="6">
        <v>42248</v>
      </c>
      <c r="B67" s="5">
        <v>88.620002999999997</v>
      </c>
      <c r="C67" s="5">
        <v>89.75</v>
      </c>
      <c r="D67" s="5">
        <v>87.160004000000001</v>
      </c>
      <c r="E67" s="5">
        <v>89.339995999999999</v>
      </c>
      <c r="F67" s="5">
        <v>74.399651000000006</v>
      </c>
      <c r="G67" s="5">
        <v>5485800</v>
      </c>
      <c r="H67" s="7">
        <f t="shared" ref="H67:H98" si="2">(F67-F66)/F66</f>
        <v>0.40553898686838818</v>
      </c>
      <c r="I67" s="12">
        <f>Table2[[#This Row],[Returns]]-0.19%</f>
        <v>0.40363898686838817</v>
      </c>
      <c r="J67" s="11" t="str">
        <f>IF(Table2[[#This Row],[Excess retuyrns]]&lt;0, Table2[[#This Row],[Excess retuyrns]], "")</f>
        <v/>
      </c>
    </row>
    <row r="68" spans="1:10" ht="15.75" customHeight="1" x14ac:dyDescent="0.2">
      <c r="A68" s="6">
        <v>42461</v>
      </c>
      <c r="B68" s="5">
        <v>93.010002</v>
      </c>
      <c r="C68" s="5">
        <v>94.489998</v>
      </c>
      <c r="D68" s="5">
        <v>92.18</v>
      </c>
      <c r="E68" s="5">
        <v>93.779999000000004</v>
      </c>
      <c r="F68" s="5">
        <v>80.019394000000005</v>
      </c>
      <c r="G68" s="5">
        <v>4080100</v>
      </c>
      <c r="H68" s="7">
        <f t="shared" si="2"/>
        <v>7.5534534429469294E-2</v>
      </c>
      <c r="I68" s="12">
        <f>Table2[[#This Row],[Returns]]-0.19%</f>
        <v>7.3634534429469295E-2</v>
      </c>
      <c r="J68" s="11" t="str">
        <f>IF(Table2[[#This Row],[Excess retuyrns]]&lt;0, Table2[[#This Row],[Excess retuyrns]], "")</f>
        <v/>
      </c>
    </row>
    <row r="69" spans="1:10" ht="15.75" customHeight="1" x14ac:dyDescent="0.2">
      <c r="A69" s="6">
        <v>42736</v>
      </c>
      <c r="B69" s="5">
        <v>88.550003000000004</v>
      </c>
      <c r="C69" s="5">
        <v>91.449996999999996</v>
      </c>
      <c r="D69" s="5">
        <v>88.5</v>
      </c>
      <c r="E69" s="5">
        <v>89.629997000000003</v>
      </c>
      <c r="F69" s="5">
        <v>79.055069000000003</v>
      </c>
      <c r="G69" s="5">
        <v>4956100</v>
      </c>
      <c r="H69" s="7">
        <f t="shared" si="2"/>
        <v>-1.2051141002142584E-2</v>
      </c>
      <c r="I69" s="12">
        <f>Table2[[#This Row],[Returns]]-0.19%</f>
        <v>-1.3951141002142585E-2</v>
      </c>
      <c r="J69" s="11">
        <f>IF(Table2[[#This Row],[Excess retuyrns]]&lt;0, Table2[[#This Row],[Excess retuyrns]], "")</f>
        <v>-1.3951141002142585E-2</v>
      </c>
    </row>
    <row r="70" spans="1:10" ht="15.75" customHeight="1" x14ac:dyDescent="0.2">
      <c r="A70" s="6">
        <v>43221</v>
      </c>
      <c r="B70" s="5">
        <v>88.260002</v>
      </c>
      <c r="C70" s="5">
        <v>89.980002999999996</v>
      </c>
      <c r="D70" s="5">
        <v>86.510002</v>
      </c>
      <c r="E70" s="5">
        <v>89.459998999999996</v>
      </c>
      <c r="F70" s="5">
        <v>82.806968999999995</v>
      </c>
      <c r="G70" s="5">
        <v>4110400</v>
      </c>
      <c r="H70" s="7">
        <f t="shared" si="2"/>
        <v>4.7459322311134686E-2</v>
      </c>
      <c r="I70" s="12">
        <f>Table2[[#This Row],[Returns]]-0.19%</f>
        <v>4.5559322311134687E-2</v>
      </c>
      <c r="J70" s="11" t="str">
        <f>IF(Table2[[#This Row],[Excess retuyrns]]&lt;0, Table2[[#This Row],[Excess retuyrns]], "")</f>
        <v/>
      </c>
    </row>
    <row r="71" spans="1:10" ht="15.75" customHeight="1" x14ac:dyDescent="0.2">
      <c r="A71" s="6">
        <v>41306</v>
      </c>
      <c r="B71" s="5">
        <v>91.589995999999999</v>
      </c>
      <c r="C71" s="5">
        <v>93.099997999999999</v>
      </c>
      <c r="D71" s="5">
        <v>90.330001999999993</v>
      </c>
      <c r="E71" s="5">
        <v>92.459998999999996</v>
      </c>
      <c r="F71" s="5">
        <v>68.959907999999999</v>
      </c>
      <c r="G71" s="5">
        <v>1341200</v>
      </c>
      <c r="H71" s="7">
        <f t="shared" si="2"/>
        <v>-0.16722096180093246</v>
      </c>
      <c r="I71" s="12">
        <f>Table2[[#This Row],[Returns]]-0.19%</f>
        <v>-0.16912096180093247</v>
      </c>
      <c r="J71" s="11">
        <f>IF(Table2[[#This Row],[Excess retuyrns]]&lt;0, Table2[[#This Row],[Excess retuyrns]], "")</f>
        <v>-0.16912096180093247</v>
      </c>
    </row>
    <row r="72" spans="1:10" ht="15.75" customHeight="1" x14ac:dyDescent="0.2">
      <c r="A72" s="6">
        <v>42767</v>
      </c>
      <c r="B72" s="5">
        <v>88.949996999999996</v>
      </c>
      <c r="C72" s="5">
        <v>91.150002000000001</v>
      </c>
      <c r="D72" s="5">
        <v>88.620002999999997</v>
      </c>
      <c r="E72" s="5">
        <v>90.949996999999996</v>
      </c>
      <c r="F72" s="5">
        <v>80.219314999999995</v>
      </c>
      <c r="G72" s="5">
        <v>2526000</v>
      </c>
      <c r="H72" s="7">
        <f t="shared" si="2"/>
        <v>0.16327468128292741</v>
      </c>
      <c r="I72" s="12">
        <f>Table2[[#This Row],[Returns]]-0.19%</f>
        <v>0.1613746812829274</v>
      </c>
      <c r="J72" s="11" t="str">
        <f>IF(Table2[[#This Row],[Excess retuyrns]]&lt;0, Table2[[#This Row],[Excess retuyrns]], "")</f>
        <v/>
      </c>
    </row>
    <row r="73" spans="1:10" ht="15.75" customHeight="1" x14ac:dyDescent="0.2">
      <c r="A73" s="6">
        <v>43160</v>
      </c>
      <c r="B73" s="5">
        <v>89.379997000000003</v>
      </c>
      <c r="C73" s="5">
        <v>91.199996999999996</v>
      </c>
      <c r="D73" s="5">
        <v>88.790001000000004</v>
      </c>
      <c r="E73" s="5">
        <v>90.910004000000001</v>
      </c>
      <c r="F73" s="5">
        <v>83.488311999999993</v>
      </c>
      <c r="G73" s="5">
        <v>4203900</v>
      </c>
      <c r="H73" s="7">
        <f t="shared" si="2"/>
        <v>4.0750746874365591E-2</v>
      </c>
      <c r="I73" s="12">
        <f>Table2[[#This Row],[Returns]]-0.19%</f>
        <v>3.8850746874365592E-2</v>
      </c>
      <c r="J73" s="11" t="str">
        <f>IF(Table2[[#This Row],[Excess retuyrns]]&lt;0, Table2[[#This Row],[Excess retuyrns]], "")</f>
        <v/>
      </c>
    </row>
    <row r="74" spans="1:10" ht="15.75" customHeight="1" x14ac:dyDescent="0.2">
      <c r="A74" s="6">
        <v>42826</v>
      </c>
      <c r="B74" s="5">
        <v>89.800003000000004</v>
      </c>
      <c r="C74" s="5">
        <v>92.489998</v>
      </c>
      <c r="D74" s="5">
        <v>89.800003000000004</v>
      </c>
      <c r="E74" s="5">
        <v>91.169998000000007</v>
      </c>
      <c r="F74" s="5">
        <v>80.912803999999994</v>
      </c>
      <c r="G74" s="5">
        <v>2894400</v>
      </c>
      <c r="H74" s="7">
        <f t="shared" si="2"/>
        <v>-3.084872526827467E-2</v>
      </c>
      <c r="I74" s="12">
        <f>Table2[[#This Row],[Returns]]-0.19%</f>
        <v>-3.2748725268274673E-2</v>
      </c>
      <c r="J74" s="11">
        <f>IF(Table2[[#This Row],[Excess retuyrns]]&lt;0, Table2[[#This Row],[Excess retuyrns]], "")</f>
        <v>-3.2748725268274673E-2</v>
      </c>
    </row>
    <row r="75" spans="1:10" ht="15.75" customHeight="1" x14ac:dyDescent="0.2">
      <c r="A75" s="6">
        <v>43070</v>
      </c>
      <c r="B75" s="5">
        <v>94.269997000000004</v>
      </c>
      <c r="C75" s="5">
        <v>95.980002999999996</v>
      </c>
      <c r="D75" s="5">
        <v>93.339995999999999</v>
      </c>
      <c r="E75" s="5">
        <v>95.080001999999993</v>
      </c>
      <c r="F75" s="5">
        <v>86.524970999999994</v>
      </c>
      <c r="G75" s="5">
        <v>2719400</v>
      </c>
      <c r="H75" s="7">
        <f t="shared" si="2"/>
        <v>6.9360678688134447E-2</v>
      </c>
      <c r="I75" s="12">
        <f>Table2[[#This Row],[Returns]]-0.19%</f>
        <v>6.7460678688134448E-2</v>
      </c>
      <c r="J75" s="11" t="str">
        <f>IF(Table2[[#This Row],[Excess retuyrns]]&lt;0, Table2[[#This Row],[Excess retuyrns]], "")</f>
        <v/>
      </c>
    </row>
    <row r="76" spans="1:10" ht="15.75" customHeight="1" x14ac:dyDescent="0.2">
      <c r="A76" s="6">
        <v>41944</v>
      </c>
      <c r="B76" s="5">
        <v>91.400002000000001</v>
      </c>
      <c r="C76" s="5">
        <v>93</v>
      </c>
      <c r="D76" s="5">
        <v>90.669998000000007</v>
      </c>
      <c r="E76" s="5">
        <v>92.919998000000007</v>
      </c>
      <c r="F76" s="5">
        <v>74.813286000000005</v>
      </c>
      <c r="G76" s="5">
        <v>1919600</v>
      </c>
      <c r="H76" s="7">
        <f t="shared" si="2"/>
        <v>-0.13535612742360803</v>
      </c>
      <c r="I76" s="12">
        <f>Table2[[#This Row],[Returns]]-0.19%</f>
        <v>-0.13725612742360804</v>
      </c>
      <c r="J76" s="11">
        <f>IF(Table2[[#This Row],[Excess retuyrns]]&lt;0, Table2[[#This Row],[Excess retuyrns]], "")</f>
        <v>-0.13725612742360804</v>
      </c>
    </row>
    <row r="77" spans="1:10" ht="15.75" customHeight="1" x14ac:dyDescent="0.2">
      <c r="A77" s="6">
        <v>42401</v>
      </c>
      <c r="B77" s="5">
        <v>88.699996999999996</v>
      </c>
      <c r="C77" s="5">
        <v>91.489998</v>
      </c>
      <c r="D77" s="5">
        <v>88.029999000000004</v>
      </c>
      <c r="E77" s="5">
        <v>90.410004000000001</v>
      </c>
      <c r="F77" s="5">
        <v>76.642273000000003</v>
      </c>
      <c r="G77" s="5">
        <v>3478700</v>
      </c>
      <c r="H77" s="7">
        <f t="shared" si="2"/>
        <v>2.4447355513832099E-2</v>
      </c>
      <c r="I77" s="12">
        <f>Table2[[#This Row],[Returns]]-0.19%</f>
        <v>2.25473555138321E-2</v>
      </c>
      <c r="J77" s="11" t="str">
        <f>IF(Table2[[#This Row],[Excess retuyrns]]&lt;0, Table2[[#This Row],[Excess retuyrns]], "")</f>
        <v/>
      </c>
    </row>
    <row r="78" spans="1:10" ht="15.75" customHeight="1" x14ac:dyDescent="0.2">
      <c r="A78" s="6">
        <v>41974</v>
      </c>
      <c r="B78" s="5">
        <v>92.889999000000003</v>
      </c>
      <c r="C78" s="5">
        <v>94.830001999999993</v>
      </c>
      <c r="D78" s="5">
        <v>91.400002000000001</v>
      </c>
      <c r="E78" s="5">
        <v>94.269997000000004</v>
      </c>
      <c r="F78" s="5">
        <v>76.150253000000006</v>
      </c>
      <c r="G78" s="5">
        <v>3895900</v>
      </c>
      <c r="H78" s="7">
        <f t="shared" si="2"/>
        <v>-6.4196947812338052E-3</v>
      </c>
      <c r="I78" s="12">
        <f>Table2[[#This Row],[Returns]]-0.19%</f>
        <v>-8.3196947812338058E-3</v>
      </c>
      <c r="J78" s="11">
        <f>IF(Table2[[#This Row],[Excess retuyrns]]&lt;0, Table2[[#This Row],[Excess retuyrns]], "")</f>
        <v>-8.3196947812338058E-3</v>
      </c>
    </row>
    <row r="79" spans="1:10" ht="15.75" customHeight="1" x14ac:dyDescent="0.2">
      <c r="A79" s="6">
        <v>41913</v>
      </c>
      <c r="B79" s="5">
        <v>90.480002999999996</v>
      </c>
      <c r="C79" s="5">
        <v>96.370002999999997</v>
      </c>
      <c r="D79" s="5">
        <v>90.370002999999997</v>
      </c>
      <c r="E79" s="5">
        <v>91.669998000000007</v>
      </c>
      <c r="F79" s="5">
        <v>73.567183999999997</v>
      </c>
      <c r="G79" s="5">
        <v>3612100</v>
      </c>
      <c r="H79" s="7">
        <f t="shared" si="2"/>
        <v>-3.3920688352801778E-2</v>
      </c>
      <c r="I79" s="12">
        <f>Table2[[#This Row],[Returns]]-0.19%</f>
        <v>-3.5820688352801777E-2</v>
      </c>
      <c r="J79" s="11">
        <f>IF(Table2[[#This Row],[Excess retuyrns]]&lt;0, Table2[[#This Row],[Excess retuyrns]], "")</f>
        <v>-3.5820688352801777E-2</v>
      </c>
    </row>
    <row r="80" spans="1:10" ht="15.75" customHeight="1" x14ac:dyDescent="0.2">
      <c r="A80" s="6">
        <v>42856</v>
      </c>
      <c r="B80" s="5">
        <v>90.779999000000004</v>
      </c>
      <c r="C80" s="5">
        <v>92.809997999999993</v>
      </c>
      <c r="D80" s="5">
        <v>89.900002000000001</v>
      </c>
      <c r="E80" s="5">
        <v>92.610000999999997</v>
      </c>
      <c r="F80" s="5">
        <v>82.457245</v>
      </c>
      <c r="G80" s="5">
        <v>2516600</v>
      </c>
      <c r="H80" s="7">
        <f t="shared" si="2"/>
        <v>0.12084275238807568</v>
      </c>
      <c r="I80" s="12">
        <f>Table2[[#This Row],[Returns]]-0.19%</f>
        <v>0.11894275238807568</v>
      </c>
      <c r="J80" s="11" t="str">
        <f>IF(Table2[[#This Row],[Excess retuyrns]]&lt;0, Table2[[#This Row],[Excess retuyrns]], "")</f>
        <v/>
      </c>
    </row>
    <row r="81" spans="1:10" ht="15.75" customHeight="1" x14ac:dyDescent="0.2">
      <c r="A81" s="6">
        <v>42948</v>
      </c>
      <c r="B81" s="5">
        <v>92.709998999999996</v>
      </c>
      <c r="C81" s="5">
        <v>95.010002</v>
      </c>
      <c r="D81" s="5">
        <v>92.660004000000001</v>
      </c>
      <c r="E81" s="5">
        <v>94.860000999999997</v>
      </c>
      <c r="F81" s="5">
        <v>85.255318000000003</v>
      </c>
      <c r="G81" s="5">
        <v>3411200</v>
      </c>
      <c r="H81" s="7">
        <f t="shared" si="2"/>
        <v>3.3933622206271899E-2</v>
      </c>
      <c r="I81" s="12">
        <f>Table2[[#This Row],[Returns]]-0.19%</f>
        <v>3.20336222062719E-2</v>
      </c>
      <c r="J81" s="11" t="str">
        <f>IF(Table2[[#This Row],[Excess retuyrns]]&lt;0, Table2[[#This Row],[Excess retuyrns]], "")</f>
        <v/>
      </c>
    </row>
    <row r="82" spans="1:10" ht="15.75" customHeight="1" x14ac:dyDescent="0.2">
      <c r="A82" s="6">
        <v>41760</v>
      </c>
      <c r="B82" s="5">
        <v>88.120002999999997</v>
      </c>
      <c r="C82" s="5">
        <v>90.690002000000007</v>
      </c>
      <c r="D82" s="5">
        <v>88.019997000000004</v>
      </c>
      <c r="E82" s="5">
        <v>90.010002</v>
      </c>
      <c r="F82" s="5">
        <v>71.033180000000002</v>
      </c>
      <c r="G82" s="5">
        <v>1513100</v>
      </c>
      <c r="H82" s="7">
        <f t="shared" si="2"/>
        <v>-0.16681819191619227</v>
      </c>
      <c r="I82" s="12">
        <f>Table2[[#This Row],[Returns]]-0.19%</f>
        <v>-0.16871819191619228</v>
      </c>
      <c r="J82" s="11">
        <f>IF(Table2[[#This Row],[Excess retuyrns]]&lt;0, Table2[[#This Row],[Excess retuyrns]], "")</f>
        <v>-0.16871819191619228</v>
      </c>
    </row>
    <row r="83" spans="1:10" ht="15.75" customHeight="1" x14ac:dyDescent="0.2">
      <c r="A83" s="6">
        <v>41548</v>
      </c>
      <c r="B83" s="5">
        <v>82.529999000000004</v>
      </c>
      <c r="C83" s="5">
        <v>85.129997000000003</v>
      </c>
      <c r="D83" s="5">
        <v>82.089995999999999</v>
      </c>
      <c r="E83" s="5">
        <v>84.620002999999997</v>
      </c>
      <c r="F83" s="5">
        <v>65.044196999999997</v>
      </c>
      <c r="G83" s="5">
        <v>1283300</v>
      </c>
      <c r="H83" s="7">
        <f t="shared" si="2"/>
        <v>-8.431247200252058E-2</v>
      </c>
      <c r="I83" s="12">
        <f>Table2[[#This Row],[Returns]]-0.19%</f>
        <v>-8.6212472002520579E-2</v>
      </c>
      <c r="J83" s="11">
        <f>IF(Table2[[#This Row],[Excess retuyrns]]&lt;0, Table2[[#This Row],[Excess retuyrns]], "")</f>
        <v>-8.6212472002520579E-2</v>
      </c>
    </row>
    <row r="84" spans="1:10" ht="15.75" customHeight="1" x14ac:dyDescent="0.2">
      <c r="A84" s="6">
        <v>41730</v>
      </c>
      <c r="B84" s="5">
        <v>86.019997000000004</v>
      </c>
      <c r="C84" s="5">
        <v>88.599997999999999</v>
      </c>
      <c r="D84" s="5">
        <v>85.589995999999999</v>
      </c>
      <c r="E84" s="5">
        <v>88.480002999999996</v>
      </c>
      <c r="F84" s="5">
        <v>69.562507999999994</v>
      </c>
      <c r="G84" s="5">
        <v>1181600</v>
      </c>
      <c r="H84" s="7">
        <f t="shared" si="2"/>
        <v>6.9465243763405946E-2</v>
      </c>
      <c r="I84" s="12">
        <f>Table2[[#This Row],[Returns]]-0.19%</f>
        <v>6.7565243763405947E-2</v>
      </c>
      <c r="J84" s="11" t="str">
        <f>IF(Table2[[#This Row],[Excess retuyrns]]&lt;0, Table2[[#This Row],[Excess retuyrns]], "")</f>
        <v/>
      </c>
    </row>
    <row r="85" spans="1:10" ht="15.75" customHeight="1" x14ac:dyDescent="0.2">
      <c r="A85" s="6">
        <v>40878</v>
      </c>
      <c r="B85" s="5">
        <v>89.43</v>
      </c>
      <c r="C85" s="5">
        <v>93.82</v>
      </c>
      <c r="D85" s="5">
        <v>88.589995999999999</v>
      </c>
      <c r="E85" s="5">
        <v>92.010002</v>
      </c>
      <c r="F85" s="5">
        <v>64.275475</v>
      </c>
      <c r="G85" s="5">
        <v>1501900</v>
      </c>
      <c r="H85" s="7">
        <f t="shared" si="2"/>
        <v>-7.6004059543108973E-2</v>
      </c>
      <c r="I85" s="12">
        <f>Table2[[#This Row],[Returns]]-0.19%</f>
        <v>-7.7904059543108972E-2</v>
      </c>
      <c r="J85" s="11">
        <f>IF(Table2[[#This Row],[Excess retuyrns]]&lt;0, Table2[[#This Row],[Excess retuyrns]], "")</f>
        <v>-7.7904059543108972E-2</v>
      </c>
    </row>
    <row r="86" spans="1:10" ht="15.75" customHeight="1" x14ac:dyDescent="0.2">
      <c r="A86" s="6">
        <v>43466</v>
      </c>
      <c r="B86" s="5">
        <v>87.589995999999999</v>
      </c>
      <c r="C86" s="5">
        <v>89.279999000000004</v>
      </c>
      <c r="D86" s="5">
        <v>86.769997000000004</v>
      </c>
      <c r="E86" s="5">
        <v>89.139999000000003</v>
      </c>
      <c r="F86" s="5">
        <v>84.977431999999993</v>
      </c>
      <c r="G86" s="5">
        <v>7038500</v>
      </c>
      <c r="H86" s="7">
        <f t="shared" si="2"/>
        <v>0.32208174268646</v>
      </c>
      <c r="I86" s="12">
        <f>Table2[[#This Row],[Returns]]-0.19%</f>
        <v>0.32018174268645999</v>
      </c>
      <c r="J86" s="11" t="str">
        <f>IF(Table2[[#This Row],[Excess retuyrns]]&lt;0, Table2[[#This Row],[Excess retuyrns]], "")</f>
        <v/>
      </c>
    </row>
    <row r="87" spans="1:10" ht="15.75" customHeight="1" x14ac:dyDescent="0.2">
      <c r="A87" s="6">
        <v>40909</v>
      </c>
      <c r="B87" s="5">
        <v>91.239998</v>
      </c>
      <c r="C87" s="5">
        <v>92.900002000000001</v>
      </c>
      <c r="D87" s="5">
        <v>89.510002</v>
      </c>
      <c r="E87" s="5">
        <v>92.849997999999999</v>
      </c>
      <c r="F87" s="5">
        <v>65.904906999999994</v>
      </c>
      <c r="G87" s="5">
        <v>2442800</v>
      </c>
      <c r="H87" s="7">
        <f t="shared" si="2"/>
        <v>-0.2244422377932061</v>
      </c>
      <c r="I87" s="12">
        <f>Table2[[#This Row],[Returns]]-0.19%</f>
        <v>-0.22634223779320611</v>
      </c>
      <c r="J87" s="11">
        <f>IF(Table2[[#This Row],[Excess retuyrns]]&lt;0, Table2[[#This Row],[Excess retuyrns]], "")</f>
        <v>-0.22634223779320611</v>
      </c>
    </row>
    <row r="88" spans="1:10" ht="15.75" customHeight="1" x14ac:dyDescent="0.2">
      <c r="A88" s="6">
        <v>43617</v>
      </c>
      <c r="B88" s="5">
        <v>94.809997999999993</v>
      </c>
      <c r="C88" s="5">
        <v>97.209998999999996</v>
      </c>
      <c r="D88" s="5">
        <v>94.059997999999993</v>
      </c>
      <c r="E88" s="5">
        <v>97.059997999999993</v>
      </c>
      <c r="F88" s="5">
        <v>93.718459999999993</v>
      </c>
      <c r="G88" s="5">
        <v>8091000</v>
      </c>
      <c r="H88" s="7">
        <f t="shared" si="2"/>
        <v>0.42202552535276322</v>
      </c>
      <c r="I88" s="12">
        <f>Table2[[#This Row],[Returns]]-0.19%</f>
        <v>0.42012552535276321</v>
      </c>
      <c r="J88" s="11" t="str">
        <f>IF(Table2[[#This Row],[Excess retuyrns]]&lt;0, Table2[[#This Row],[Excess retuyrns]], "")</f>
        <v/>
      </c>
    </row>
    <row r="89" spans="1:10" ht="15.75" customHeight="1" x14ac:dyDescent="0.2">
      <c r="A89" s="6">
        <v>40634</v>
      </c>
      <c r="B89" s="5">
        <v>77.879997000000003</v>
      </c>
      <c r="C89" s="5">
        <v>80.059997999999993</v>
      </c>
      <c r="D89" s="5">
        <v>77</v>
      </c>
      <c r="E89" s="5">
        <v>80.050003000000004</v>
      </c>
      <c r="F89" s="5">
        <v>54.199393999999998</v>
      </c>
      <c r="G89" s="5">
        <v>459000</v>
      </c>
      <c r="H89" s="7">
        <f t="shared" si="2"/>
        <v>-0.42167856791500841</v>
      </c>
      <c r="I89" s="12">
        <f>Table2[[#This Row],[Returns]]-0.19%</f>
        <v>-0.42357856791500842</v>
      </c>
      <c r="J89" s="11">
        <f>IF(Table2[[#This Row],[Excess retuyrns]]&lt;0, Table2[[#This Row],[Excess retuyrns]], "")</f>
        <v>-0.42357856791500842</v>
      </c>
    </row>
    <row r="90" spans="1:10" ht="15.75" customHeight="1" x14ac:dyDescent="0.2">
      <c r="A90" s="6">
        <v>42552</v>
      </c>
      <c r="B90" s="5">
        <v>99.160004000000001</v>
      </c>
      <c r="C90" s="5">
        <v>101.239998</v>
      </c>
      <c r="D90" s="5">
        <v>97.959998999999996</v>
      </c>
      <c r="E90" s="5">
        <v>100.44000200000001</v>
      </c>
      <c r="F90" s="5">
        <v>86.514258999999996</v>
      </c>
      <c r="G90" s="5">
        <v>9040100</v>
      </c>
      <c r="H90" s="7">
        <f t="shared" si="2"/>
        <v>0.59622188764693562</v>
      </c>
      <c r="I90" s="12">
        <f>Table2[[#This Row],[Returns]]-0.19%</f>
        <v>0.59432188764693561</v>
      </c>
      <c r="J90" s="11" t="str">
        <f>IF(Table2[[#This Row],[Excess retuyrns]]&lt;0, Table2[[#This Row],[Excess retuyrns]], "")</f>
        <v/>
      </c>
    </row>
    <row r="91" spans="1:10" ht="15.75" customHeight="1" x14ac:dyDescent="0.2">
      <c r="A91" s="6">
        <v>40664</v>
      </c>
      <c r="B91" s="5">
        <v>79.599997999999999</v>
      </c>
      <c r="C91" s="5">
        <v>82.150002000000001</v>
      </c>
      <c r="D91" s="5">
        <v>79.569999999999993</v>
      </c>
      <c r="E91" s="5">
        <v>82.089995999999999</v>
      </c>
      <c r="F91" s="5">
        <v>55.821102000000003</v>
      </c>
      <c r="G91" s="5">
        <v>644300</v>
      </c>
      <c r="H91" s="7">
        <f t="shared" si="2"/>
        <v>-0.35477570234982875</v>
      </c>
      <c r="I91" s="12">
        <f>Table2[[#This Row],[Returns]]-0.19%</f>
        <v>-0.35667570234982876</v>
      </c>
      <c r="J91" s="11">
        <f>IF(Table2[[#This Row],[Excess retuyrns]]&lt;0, Table2[[#This Row],[Excess retuyrns]], "")</f>
        <v>-0.35667570234982876</v>
      </c>
    </row>
    <row r="92" spans="1:10" ht="15.75" customHeight="1" x14ac:dyDescent="0.2">
      <c r="A92" s="6">
        <v>42186</v>
      </c>
      <c r="B92" s="5">
        <v>86.709998999999996</v>
      </c>
      <c r="C92" s="5">
        <v>90</v>
      </c>
      <c r="D92" s="5">
        <v>86.379997000000003</v>
      </c>
      <c r="E92" s="5">
        <v>89.989998</v>
      </c>
      <c r="F92" s="5">
        <v>74.417877000000004</v>
      </c>
      <c r="G92" s="5">
        <v>1679800</v>
      </c>
      <c r="H92" s="7">
        <f t="shared" si="2"/>
        <v>0.33314954978853695</v>
      </c>
      <c r="I92" s="12">
        <f>Table2[[#This Row],[Returns]]-0.19%</f>
        <v>0.33124954978853693</v>
      </c>
      <c r="J92" s="11" t="str">
        <f>IF(Table2[[#This Row],[Excess retuyrns]]&lt;0, Table2[[#This Row],[Excess retuyrns]], "")</f>
        <v/>
      </c>
    </row>
    <row r="93" spans="1:10" ht="15.75" customHeight="1" x14ac:dyDescent="0.2">
      <c r="A93" s="6">
        <v>42370</v>
      </c>
      <c r="B93" s="5">
        <v>87.529999000000004</v>
      </c>
      <c r="C93" s="5">
        <v>89.279999000000004</v>
      </c>
      <c r="D93" s="5">
        <v>86.809997999999993</v>
      </c>
      <c r="E93" s="5">
        <v>88.839995999999999</v>
      </c>
      <c r="F93" s="5">
        <v>75.311356000000004</v>
      </c>
      <c r="G93" s="5">
        <v>2565100</v>
      </c>
      <c r="H93" s="7">
        <f t="shared" si="2"/>
        <v>1.2006241457277788E-2</v>
      </c>
      <c r="I93" s="12">
        <f>Table2[[#This Row],[Returns]]-0.19%</f>
        <v>1.0106241457277787E-2</v>
      </c>
      <c r="J93" s="11" t="str">
        <f>IF(Table2[[#This Row],[Excess retuyrns]]&lt;0, Table2[[#This Row],[Excess retuyrns]], "")</f>
        <v/>
      </c>
    </row>
    <row r="94" spans="1:10" ht="15.75" customHeight="1" x14ac:dyDescent="0.2">
      <c r="A94" s="6">
        <v>41000</v>
      </c>
      <c r="B94" s="5">
        <v>89.019997000000004</v>
      </c>
      <c r="C94" s="5">
        <v>91.879997000000003</v>
      </c>
      <c r="D94" s="5">
        <v>87.620002999999997</v>
      </c>
      <c r="E94" s="5">
        <v>91.489998</v>
      </c>
      <c r="F94" s="5">
        <v>65.368530000000007</v>
      </c>
      <c r="G94" s="5">
        <v>1158900</v>
      </c>
      <c r="H94" s="7">
        <f t="shared" si="2"/>
        <v>-0.13202293157488754</v>
      </c>
      <c r="I94" s="12">
        <f>Table2[[#This Row],[Returns]]-0.19%</f>
        <v>-0.13392293157488755</v>
      </c>
      <c r="J94" s="11">
        <f>IF(Table2[[#This Row],[Excess retuyrns]]&lt;0, Table2[[#This Row],[Excess retuyrns]], "")</f>
        <v>-0.13392293157488755</v>
      </c>
    </row>
    <row r="95" spans="1:10" ht="15.75" customHeight="1" x14ac:dyDescent="0.2">
      <c r="A95" s="6">
        <v>42430</v>
      </c>
      <c r="B95" s="5">
        <v>90.410004000000001</v>
      </c>
      <c r="C95" s="5">
        <v>93.139999000000003</v>
      </c>
      <c r="D95" s="5">
        <v>89.150002000000001</v>
      </c>
      <c r="E95" s="5">
        <v>93.040001000000004</v>
      </c>
      <c r="F95" s="5">
        <v>79.140747000000005</v>
      </c>
      <c r="G95" s="5">
        <v>3902600</v>
      </c>
      <c r="H95" s="7">
        <f t="shared" si="2"/>
        <v>0.21068573822908357</v>
      </c>
      <c r="I95" s="12">
        <f>Table2[[#This Row],[Returns]]-0.19%</f>
        <v>0.20878573822908356</v>
      </c>
      <c r="J95" s="11" t="str">
        <f>IF(Table2[[#This Row],[Excess retuyrns]]&lt;0, Table2[[#This Row],[Excess retuyrns]], "")</f>
        <v/>
      </c>
    </row>
    <row r="96" spans="1:10" ht="15.75" customHeight="1" x14ac:dyDescent="0.2">
      <c r="A96" s="6">
        <v>41365</v>
      </c>
      <c r="B96" s="5">
        <v>91.230002999999996</v>
      </c>
      <c r="C96" s="5">
        <v>95.089995999999999</v>
      </c>
      <c r="D96" s="5">
        <v>91.019997000000004</v>
      </c>
      <c r="E96" s="5">
        <v>94.739998</v>
      </c>
      <c r="F96" s="5">
        <v>71.123131000000001</v>
      </c>
      <c r="G96" s="5">
        <v>1805800</v>
      </c>
      <c r="H96" s="7">
        <f t="shared" si="2"/>
        <v>-0.10130831845698908</v>
      </c>
      <c r="I96" s="12">
        <f>Table2[[#This Row],[Returns]]-0.19%</f>
        <v>-0.10320831845698908</v>
      </c>
      <c r="J96" s="11">
        <f>IF(Table2[[#This Row],[Excess retuyrns]]&lt;0, Table2[[#This Row],[Excess retuyrns]], "")</f>
        <v>-0.10320831845698908</v>
      </c>
    </row>
    <row r="97" spans="1:10" ht="15.75" customHeight="1" x14ac:dyDescent="0.2">
      <c r="A97" s="6">
        <v>41852</v>
      </c>
      <c r="B97" s="5">
        <v>89.269997000000004</v>
      </c>
      <c r="C97" s="5">
        <v>93</v>
      </c>
      <c r="D97" s="5">
        <v>88.870002999999997</v>
      </c>
      <c r="E97" s="5">
        <v>92.82</v>
      </c>
      <c r="F97" s="5">
        <v>74.013306</v>
      </c>
      <c r="G97" s="5">
        <v>13564600</v>
      </c>
      <c r="H97" s="7">
        <f t="shared" si="2"/>
        <v>4.0636217210403731E-2</v>
      </c>
      <c r="I97" s="12">
        <f>Table2[[#This Row],[Returns]]-0.19%</f>
        <v>3.8736217210403733E-2</v>
      </c>
      <c r="J97" s="11" t="str">
        <f>IF(Table2[[#This Row],[Excess retuyrns]]&lt;0, Table2[[#This Row],[Excess retuyrns]], "")</f>
        <v/>
      </c>
    </row>
    <row r="98" spans="1:10" ht="15.75" customHeight="1" x14ac:dyDescent="0.2">
      <c r="A98" s="6">
        <v>43435</v>
      </c>
      <c r="B98" s="5">
        <v>84.160004000000001</v>
      </c>
      <c r="C98" s="5">
        <v>88.25</v>
      </c>
      <c r="D98" s="5">
        <v>84.160004000000001</v>
      </c>
      <c r="E98" s="5">
        <v>87.510002</v>
      </c>
      <c r="F98" s="5">
        <v>82.891029000000003</v>
      </c>
      <c r="G98" s="5">
        <v>12169300</v>
      </c>
      <c r="H98" s="7">
        <f t="shared" si="2"/>
        <v>0.11994766184339885</v>
      </c>
      <c r="I98" s="12">
        <f>Table2[[#This Row],[Returns]]-0.19%</f>
        <v>0.11804766184339885</v>
      </c>
      <c r="J98" s="11" t="str">
        <f>IF(Table2[[#This Row],[Excess retuyrns]]&lt;0, Table2[[#This Row],[Excess retuyrns]], "")</f>
        <v/>
      </c>
    </row>
    <row r="99" spans="1:10" ht="15.75" customHeight="1" x14ac:dyDescent="0.2">
      <c r="A99" s="6">
        <v>43586</v>
      </c>
      <c r="B99" s="5">
        <v>91.290001000000004</v>
      </c>
      <c r="C99" s="5">
        <v>94.82</v>
      </c>
      <c r="D99" s="5">
        <v>90.650002000000001</v>
      </c>
      <c r="E99" s="5">
        <v>94.800003000000004</v>
      </c>
      <c r="F99" s="5">
        <v>91.260529000000005</v>
      </c>
      <c r="G99" s="5">
        <v>7049000</v>
      </c>
      <c r="H99" s="7">
        <f t="shared" ref="H99:H109" si="3">(F99-F98)/F98</f>
        <v>0.10096991316153166</v>
      </c>
      <c r="I99" s="12">
        <f>Table2[[#This Row],[Returns]]-0.19%</f>
        <v>9.9069913161531659E-2</v>
      </c>
      <c r="J99" s="11" t="str">
        <f>IF(Table2[[#This Row],[Excess retuyrns]]&lt;0, Table2[[#This Row],[Excess retuyrns]], "")</f>
        <v/>
      </c>
    </row>
    <row r="100" spans="1:10" ht="15.75" customHeight="1" x14ac:dyDescent="0.2">
      <c r="A100" s="6">
        <v>41091</v>
      </c>
      <c r="B100" s="5">
        <v>94.940002000000007</v>
      </c>
      <c r="C100" s="5">
        <v>99.660004000000001</v>
      </c>
      <c r="D100" s="5">
        <v>94.860000999999997</v>
      </c>
      <c r="E100" s="5">
        <v>98.720000999999996</v>
      </c>
      <c r="F100" s="5">
        <v>71.390891999999994</v>
      </c>
      <c r="G100" s="5">
        <v>1314800</v>
      </c>
      <c r="H100" s="7">
        <f t="shared" si="3"/>
        <v>-0.21772432417085824</v>
      </c>
      <c r="I100" s="12">
        <f>Table2[[#This Row],[Returns]]-0.19%</f>
        <v>-0.21962432417085825</v>
      </c>
      <c r="J100" s="11">
        <f>IF(Table2[[#This Row],[Excess retuyrns]]&lt;0, Table2[[#This Row],[Excess retuyrns]], "")</f>
        <v>-0.21962432417085825</v>
      </c>
    </row>
    <row r="101" spans="1:10" ht="15.75" customHeight="1" x14ac:dyDescent="0.2">
      <c r="A101" s="6">
        <v>40725</v>
      </c>
      <c r="B101" s="5">
        <v>80.019997000000004</v>
      </c>
      <c r="C101" s="5">
        <v>83.120002999999997</v>
      </c>
      <c r="D101" s="5">
        <v>79.449996999999996</v>
      </c>
      <c r="E101" s="5">
        <v>83.080001999999993</v>
      </c>
      <c r="F101" s="5">
        <v>56.949440000000003</v>
      </c>
      <c r="G101" s="5">
        <v>841900</v>
      </c>
      <c r="H101" s="7">
        <f t="shared" si="3"/>
        <v>-0.2022870368393771</v>
      </c>
      <c r="I101" s="12">
        <f>Table2[[#This Row],[Returns]]-0.19%</f>
        <v>-0.20418703683937711</v>
      </c>
      <c r="J101" s="11">
        <f>IF(Table2[[#This Row],[Excess retuyrns]]&lt;0, Table2[[#This Row],[Excess retuyrns]], "")</f>
        <v>-0.20418703683937711</v>
      </c>
    </row>
    <row r="102" spans="1:10" ht="15.75" customHeight="1" x14ac:dyDescent="0.2">
      <c r="A102" s="6">
        <v>43525</v>
      </c>
      <c r="B102" s="5">
        <v>87.739998</v>
      </c>
      <c r="C102" s="5">
        <v>92.209998999999996</v>
      </c>
      <c r="D102" s="5">
        <v>87.389999000000003</v>
      </c>
      <c r="E102" s="5">
        <v>92.139999000000003</v>
      </c>
      <c r="F102" s="5">
        <v>88.119086999999993</v>
      </c>
      <c r="G102" s="5">
        <v>5099500</v>
      </c>
      <c r="H102" s="7">
        <f t="shared" si="3"/>
        <v>0.54732139596104878</v>
      </c>
      <c r="I102" s="12">
        <f>Table2[[#This Row],[Returns]]-0.19%</f>
        <v>0.54542139596104877</v>
      </c>
      <c r="J102" s="11" t="str">
        <f>IF(Table2[[#This Row],[Excess retuyrns]]&lt;0, Table2[[#This Row],[Excess retuyrns]], "")</f>
        <v/>
      </c>
    </row>
    <row r="103" spans="1:10" ht="15.75" customHeight="1" x14ac:dyDescent="0.2">
      <c r="A103" s="6">
        <v>40756</v>
      </c>
      <c r="B103" s="5">
        <v>82.849997999999999</v>
      </c>
      <c r="C103" s="5">
        <v>89.660004000000001</v>
      </c>
      <c r="D103" s="5">
        <v>82.760002</v>
      </c>
      <c r="E103" s="5">
        <v>86.949996999999996</v>
      </c>
      <c r="F103" s="5">
        <v>59.845455000000001</v>
      </c>
      <c r="G103" s="5">
        <v>1556900</v>
      </c>
      <c r="H103" s="7">
        <f t="shared" si="3"/>
        <v>-0.32085706925220403</v>
      </c>
      <c r="I103" s="12">
        <f>Table2[[#This Row],[Returns]]-0.19%</f>
        <v>-0.32275706925220404</v>
      </c>
      <c r="J103" s="11">
        <f>IF(Table2[[#This Row],[Excess retuyrns]]&lt;0, Table2[[#This Row],[Excess retuyrns]], "")</f>
        <v>-0.32275706925220404</v>
      </c>
    </row>
    <row r="104" spans="1:10" ht="15.75" customHeight="1" x14ac:dyDescent="0.2">
      <c r="A104" s="6">
        <v>41030</v>
      </c>
      <c r="B104" s="5">
        <v>91.5</v>
      </c>
      <c r="C104" s="5">
        <v>96.190002000000007</v>
      </c>
      <c r="D104" s="5">
        <v>90.82</v>
      </c>
      <c r="E104" s="5">
        <v>95.669998000000007</v>
      </c>
      <c r="F104" s="5">
        <v>68.719916999999995</v>
      </c>
      <c r="G104" s="5">
        <v>1411100</v>
      </c>
      <c r="H104" s="7">
        <f t="shared" si="3"/>
        <v>0.14828965708423461</v>
      </c>
      <c r="I104" s="12">
        <f>Table2[[#This Row],[Returns]]-0.19%</f>
        <v>0.1463896570842346</v>
      </c>
      <c r="J104" s="11" t="str">
        <f>IF(Table2[[#This Row],[Excess retuyrns]]&lt;0, Table2[[#This Row],[Excess retuyrns]], "")</f>
        <v/>
      </c>
    </row>
    <row r="105" spans="1:10" ht="15.75" customHeight="1" x14ac:dyDescent="0.2">
      <c r="A105" s="6">
        <v>42522</v>
      </c>
      <c r="B105" s="5">
        <v>93.730002999999996</v>
      </c>
      <c r="C105" s="5">
        <v>98.660004000000001</v>
      </c>
      <c r="D105" s="5">
        <v>93.269997000000004</v>
      </c>
      <c r="E105" s="5">
        <v>98.050003000000004</v>
      </c>
      <c r="F105" s="5">
        <v>84.192054999999996</v>
      </c>
      <c r="G105" s="5">
        <v>4640800</v>
      </c>
      <c r="H105" s="7">
        <f t="shared" si="3"/>
        <v>0.22514779812670616</v>
      </c>
      <c r="I105" s="12">
        <f>Table2[[#This Row],[Returns]]-0.19%</f>
        <v>0.22324779812670614</v>
      </c>
      <c r="J105" s="11" t="str">
        <f>IF(Table2[[#This Row],[Excess retuyrns]]&lt;0, Table2[[#This Row],[Excess retuyrns]], "")</f>
        <v/>
      </c>
    </row>
    <row r="106" spans="1:10" ht="15.75" customHeight="1" x14ac:dyDescent="0.2">
      <c r="A106" s="6">
        <v>41640</v>
      </c>
      <c r="B106" s="5">
        <v>81.650002000000001</v>
      </c>
      <c r="C106" s="5">
        <v>85.760002</v>
      </c>
      <c r="D106" s="5">
        <v>81.650002000000001</v>
      </c>
      <c r="E106" s="5">
        <v>85.699996999999996</v>
      </c>
      <c r="F106" s="5">
        <v>66.904235999999997</v>
      </c>
      <c r="G106" s="5">
        <v>1348800</v>
      </c>
      <c r="H106" s="7">
        <f t="shared" si="3"/>
        <v>-0.20533789084967696</v>
      </c>
      <c r="I106" s="12">
        <f>Table2[[#This Row],[Returns]]-0.19%</f>
        <v>-0.20723789084967698</v>
      </c>
      <c r="J106" s="11">
        <f>IF(Table2[[#This Row],[Excess retuyrns]]&lt;0, Table2[[#This Row],[Excess retuyrns]], "")</f>
        <v>-0.20723789084967698</v>
      </c>
    </row>
    <row r="107" spans="1:10" ht="15.75" customHeight="1" x14ac:dyDescent="0.2">
      <c r="A107" s="6">
        <v>40787</v>
      </c>
      <c r="B107" s="5">
        <v>86.699996999999996</v>
      </c>
      <c r="C107" s="5">
        <v>94.25</v>
      </c>
      <c r="D107" s="5">
        <v>86</v>
      </c>
      <c r="E107" s="5">
        <v>91.769997000000004</v>
      </c>
      <c r="F107" s="5">
        <v>63.425578999999999</v>
      </c>
      <c r="G107" s="5">
        <v>1400600</v>
      </c>
      <c r="H107" s="7">
        <f t="shared" si="3"/>
        <v>-5.1994570269063359E-2</v>
      </c>
      <c r="I107" s="12">
        <f>Table2[[#This Row],[Returns]]-0.19%</f>
        <v>-5.3894570269063358E-2</v>
      </c>
      <c r="J107" s="11">
        <f>IF(Table2[[#This Row],[Excess retuyrns]]&lt;0, Table2[[#This Row],[Excess retuyrns]], "")</f>
        <v>-5.3894570269063358E-2</v>
      </c>
    </row>
    <row r="108" spans="1:10" ht="15.75" customHeight="1" x14ac:dyDescent="0.2">
      <c r="A108" s="6">
        <v>42005</v>
      </c>
      <c r="B108" s="5">
        <v>94.400002000000001</v>
      </c>
      <c r="C108" s="5">
        <v>100.489998</v>
      </c>
      <c r="D108" s="5">
        <v>94.309997999999993</v>
      </c>
      <c r="E108" s="5">
        <v>100.449997</v>
      </c>
      <c r="F108" s="5">
        <v>81.686736999999994</v>
      </c>
      <c r="G108" s="5">
        <v>3154500</v>
      </c>
      <c r="H108" s="7">
        <f t="shared" si="3"/>
        <v>0.287914722859684</v>
      </c>
      <c r="I108" s="12">
        <f>Table2[[#This Row],[Returns]]-0.19%</f>
        <v>0.28601472285968399</v>
      </c>
      <c r="J108" s="11" t="str">
        <f>IF(Table2[[#This Row],[Excess retuyrns]]&lt;0, Table2[[#This Row],[Excess retuyrns]], "")</f>
        <v/>
      </c>
    </row>
    <row r="109" spans="1:10" ht="15.75" customHeight="1" x14ac:dyDescent="0.2">
      <c r="A109" s="6">
        <v>43678</v>
      </c>
      <c r="B109" s="5">
        <v>97.900002000000001</v>
      </c>
      <c r="C109" s="5">
        <v>106.07</v>
      </c>
      <c r="D109" s="5">
        <v>97.580001999999993</v>
      </c>
      <c r="E109" s="5">
        <v>104.989998</v>
      </c>
      <c r="F109" s="5">
        <v>101.977394</v>
      </c>
      <c r="G109" s="5">
        <v>8494700</v>
      </c>
      <c r="H109" s="7">
        <f t="shared" si="3"/>
        <v>0.2483959788967946</v>
      </c>
      <c r="I109" s="12">
        <f>Table2[[#This Row],[Returns]]-0.19%</f>
        <v>0.24649597889679459</v>
      </c>
      <c r="J109" s="11" t="str">
        <f>IF(Table2[[#This Row],[Excess retuyrns]]&lt;0, Table2[[#This Row],[Excess retuyrns]], "")</f>
        <v/>
      </c>
    </row>
    <row r="110" spans="1:10" ht="15.75" customHeight="1" x14ac:dyDescent="0.2">
      <c r="H110" s="7"/>
    </row>
    <row r="111" spans="1:10" ht="15.75" customHeight="1" x14ac:dyDescent="0.2">
      <c r="H111" s="7"/>
    </row>
    <row r="112" spans="1:10" ht="15.75" customHeight="1" x14ac:dyDescent="0.2">
      <c r="H112" s="7"/>
    </row>
    <row r="113" spans="8:8" ht="15.75" customHeight="1" x14ac:dyDescent="0.2">
      <c r="H113" s="7"/>
    </row>
    <row r="114" spans="8:8" ht="15.75" customHeight="1" x14ac:dyDescent="0.2">
      <c r="H114" s="7"/>
    </row>
    <row r="115" spans="8:8" ht="15.75" customHeight="1" x14ac:dyDescent="0.2">
      <c r="H115" s="7"/>
    </row>
    <row r="116" spans="8:8" ht="15.75" customHeight="1" x14ac:dyDescent="0.2">
      <c r="H116" s="7"/>
    </row>
    <row r="117" spans="8:8" ht="15.75" customHeight="1" x14ac:dyDescent="0.2">
      <c r="H117" s="7"/>
    </row>
    <row r="118" spans="8:8" ht="15.75" customHeight="1" x14ac:dyDescent="0.2">
      <c r="H118" s="7"/>
    </row>
    <row r="119" spans="8:8" ht="15.75" customHeight="1" x14ac:dyDescent="0.2">
      <c r="H119" s="7"/>
    </row>
    <row r="120" spans="8:8" ht="15.75" customHeight="1" x14ac:dyDescent="0.2">
      <c r="H120" s="7"/>
    </row>
    <row r="121" spans="8:8" ht="15.75" customHeight="1" x14ac:dyDescent="0.2">
      <c r="H121" s="7"/>
    </row>
    <row r="122" spans="8:8" ht="15.75" customHeight="1" x14ac:dyDescent="0.2">
      <c r="H122" s="7"/>
    </row>
    <row r="123" spans="8:8" ht="15.75" customHeight="1" x14ac:dyDescent="0.2">
      <c r="H123" s="7"/>
    </row>
    <row r="124" spans="8:8" ht="15.75" customHeight="1" x14ac:dyDescent="0.2">
      <c r="H124" s="7"/>
    </row>
    <row r="125" spans="8:8" ht="15.75" customHeight="1" x14ac:dyDescent="0.2">
      <c r="H125" s="7"/>
    </row>
    <row r="126" spans="8:8" ht="15.75" customHeight="1" x14ac:dyDescent="0.2">
      <c r="H126" s="7"/>
    </row>
    <row r="127" spans="8:8" ht="15.75" customHeight="1" x14ac:dyDescent="0.2">
      <c r="H127" s="7"/>
    </row>
    <row r="128" spans="8:8" ht="15.75" customHeight="1" x14ac:dyDescent="0.2">
      <c r="H128" s="7"/>
    </row>
    <row r="129" spans="8:8" ht="15.75" customHeight="1" x14ac:dyDescent="0.2">
      <c r="H129" s="7"/>
    </row>
    <row r="130" spans="8:8" ht="15.75" customHeight="1" x14ac:dyDescent="0.2">
      <c r="H130" s="7"/>
    </row>
    <row r="131" spans="8:8" ht="15.75" customHeight="1" x14ac:dyDescent="0.2">
      <c r="H131" s="7"/>
    </row>
    <row r="132" spans="8:8" ht="15.75" customHeight="1" x14ac:dyDescent="0.2">
      <c r="H132" s="7"/>
    </row>
    <row r="133" spans="8:8" ht="15.75" customHeight="1" x14ac:dyDescent="0.2">
      <c r="H133" s="7"/>
    </row>
    <row r="134" spans="8:8" ht="15.75" customHeight="1" x14ac:dyDescent="0.2">
      <c r="H134" s="7"/>
    </row>
    <row r="135" spans="8:8" ht="15.75" customHeight="1" x14ac:dyDescent="0.2">
      <c r="H135" s="7"/>
    </row>
    <row r="136" spans="8:8" ht="15.75" customHeight="1" x14ac:dyDescent="0.2">
      <c r="H136" s="7"/>
    </row>
    <row r="137" spans="8:8" ht="15.75" customHeight="1" x14ac:dyDescent="0.2">
      <c r="H137" s="7"/>
    </row>
    <row r="138" spans="8:8" ht="15.75" customHeight="1" x14ac:dyDescent="0.2">
      <c r="H138" s="7"/>
    </row>
    <row r="139" spans="8:8" ht="15.75" customHeight="1" x14ac:dyDescent="0.2">
      <c r="H139" s="7"/>
    </row>
    <row r="140" spans="8:8" ht="15.75" customHeight="1" x14ac:dyDescent="0.2">
      <c r="H140" s="7"/>
    </row>
    <row r="141" spans="8:8" ht="15.75" customHeight="1" x14ac:dyDescent="0.2">
      <c r="H141" s="7"/>
    </row>
    <row r="142" spans="8:8" ht="15.75" customHeight="1" x14ac:dyDescent="0.2">
      <c r="H142" s="7"/>
    </row>
    <row r="143" spans="8:8" ht="15.75" customHeight="1" x14ac:dyDescent="0.2">
      <c r="H143" s="7"/>
    </row>
    <row r="144" spans="8:8" ht="15.75" customHeight="1" x14ac:dyDescent="0.2">
      <c r="H144" s="7"/>
    </row>
    <row r="145" spans="8:8" ht="15.75" customHeight="1" x14ac:dyDescent="0.2">
      <c r="H145" s="7"/>
    </row>
    <row r="146" spans="8:8" ht="15.75" customHeight="1" x14ac:dyDescent="0.2">
      <c r="H146" s="7"/>
    </row>
    <row r="147" spans="8:8" ht="15.75" customHeight="1" x14ac:dyDescent="0.2">
      <c r="H147" s="7"/>
    </row>
    <row r="148" spans="8:8" ht="15.75" customHeight="1" x14ac:dyDescent="0.2">
      <c r="H148" s="7"/>
    </row>
    <row r="149" spans="8:8" ht="15.75" customHeight="1" x14ac:dyDescent="0.2">
      <c r="H149" s="7"/>
    </row>
    <row r="150" spans="8:8" ht="15.75" customHeight="1" x14ac:dyDescent="0.2">
      <c r="H150" s="7"/>
    </row>
    <row r="151" spans="8:8" ht="15.75" customHeight="1" x14ac:dyDescent="0.2">
      <c r="H151" s="7"/>
    </row>
    <row r="152" spans="8:8" ht="15.75" customHeight="1" x14ac:dyDescent="0.2">
      <c r="H152" s="7"/>
    </row>
    <row r="153" spans="8:8" ht="15.75" customHeight="1" x14ac:dyDescent="0.2">
      <c r="H153" s="7"/>
    </row>
    <row r="154" spans="8:8" ht="15.75" customHeight="1" x14ac:dyDescent="0.2">
      <c r="H154" s="7"/>
    </row>
    <row r="155" spans="8:8" ht="15.75" customHeight="1" x14ac:dyDescent="0.2">
      <c r="H155" s="7"/>
    </row>
    <row r="156" spans="8:8" ht="15.75" customHeight="1" x14ac:dyDescent="0.2">
      <c r="H156" s="7"/>
    </row>
    <row r="157" spans="8:8" ht="15.75" customHeight="1" x14ac:dyDescent="0.2">
      <c r="H157" s="7"/>
    </row>
    <row r="158" spans="8:8" ht="15.75" customHeight="1" x14ac:dyDescent="0.2">
      <c r="H158" s="7"/>
    </row>
    <row r="159" spans="8:8" ht="15.75" customHeight="1" x14ac:dyDescent="0.2">
      <c r="H159" s="7"/>
    </row>
    <row r="160" spans="8:8" ht="15.75" customHeight="1" x14ac:dyDescent="0.2">
      <c r="H160" s="7"/>
    </row>
    <row r="161" spans="8:8" ht="15.75" customHeight="1" x14ac:dyDescent="0.2">
      <c r="H161" s="7"/>
    </row>
    <row r="162" spans="8:8" ht="15.75" customHeight="1" x14ac:dyDescent="0.2">
      <c r="H162" s="7"/>
    </row>
    <row r="163" spans="8:8" ht="15.75" customHeight="1" x14ac:dyDescent="0.2">
      <c r="H163" s="7"/>
    </row>
    <row r="164" spans="8:8" ht="15.75" customHeight="1" x14ac:dyDescent="0.2">
      <c r="H164" s="7"/>
    </row>
    <row r="165" spans="8:8" ht="15.75" customHeight="1" x14ac:dyDescent="0.2">
      <c r="H165" s="7"/>
    </row>
    <row r="166" spans="8:8" ht="15.75" customHeight="1" x14ac:dyDescent="0.2">
      <c r="H166" s="7"/>
    </row>
    <row r="167" spans="8:8" ht="15.75" customHeight="1" x14ac:dyDescent="0.2">
      <c r="H167" s="7"/>
    </row>
    <row r="168" spans="8:8" ht="15.75" customHeight="1" x14ac:dyDescent="0.2">
      <c r="H168" s="7"/>
    </row>
    <row r="169" spans="8:8" ht="15.75" customHeight="1" x14ac:dyDescent="0.2">
      <c r="H169" s="7"/>
    </row>
    <row r="170" spans="8:8" ht="15.75" customHeight="1" x14ac:dyDescent="0.2">
      <c r="H170" s="7"/>
    </row>
    <row r="171" spans="8:8" ht="15.75" customHeight="1" x14ac:dyDescent="0.2">
      <c r="H171" s="7"/>
    </row>
    <row r="172" spans="8:8" ht="15.75" customHeight="1" x14ac:dyDescent="0.2">
      <c r="H172" s="7"/>
    </row>
    <row r="173" spans="8:8" ht="15.75" customHeight="1" x14ac:dyDescent="0.2">
      <c r="H173" s="7"/>
    </row>
    <row r="174" spans="8:8" ht="15.75" customHeight="1" x14ac:dyDescent="0.2">
      <c r="H174" s="7"/>
    </row>
    <row r="175" spans="8:8" ht="15.75" customHeight="1" x14ac:dyDescent="0.2">
      <c r="H175" s="7"/>
    </row>
    <row r="176" spans="8:8" ht="15.75" customHeight="1" x14ac:dyDescent="0.2">
      <c r="H176" s="7"/>
    </row>
    <row r="177" spans="8:8" ht="15.75" customHeight="1" x14ac:dyDescent="0.2">
      <c r="H177" s="7"/>
    </row>
    <row r="178" spans="8:8" ht="15.75" customHeight="1" x14ac:dyDescent="0.2">
      <c r="H178" s="7"/>
    </row>
    <row r="179" spans="8:8" ht="15.75" customHeight="1" x14ac:dyDescent="0.2">
      <c r="H179" s="7"/>
    </row>
    <row r="180" spans="8:8" ht="15.75" customHeight="1" x14ac:dyDescent="0.2">
      <c r="H180" s="7"/>
    </row>
    <row r="181" spans="8:8" ht="15.75" customHeight="1" x14ac:dyDescent="0.2">
      <c r="H181" s="7"/>
    </row>
    <row r="182" spans="8:8" ht="15.75" customHeight="1" x14ac:dyDescent="0.2">
      <c r="H182" s="7"/>
    </row>
    <row r="183" spans="8:8" ht="15.75" customHeight="1" x14ac:dyDescent="0.2">
      <c r="H183" s="7"/>
    </row>
    <row r="184" spans="8:8" ht="15.75" customHeight="1" x14ac:dyDescent="0.2">
      <c r="H184" s="7"/>
    </row>
    <row r="185" spans="8:8" ht="15.75" customHeight="1" x14ac:dyDescent="0.2">
      <c r="H185" s="7"/>
    </row>
    <row r="186" spans="8:8" ht="15.75" customHeight="1" x14ac:dyDescent="0.2">
      <c r="H186" s="7"/>
    </row>
    <row r="187" spans="8:8" ht="15.75" customHeight="1" x14ac:dyDescent="0.2">
      <c r="H187" s="7"/>
    </row>
    <row r="188" spans="8:8" ht="15.75" customHeight="1" x14ac:dyDescent="0.2">
      <c r="H188" s="7"/>
    </row>
    <row r="189" spans="8:8" ht="15.75" customHeight="1" x14ac:dyDescent="0.2">
      <c r="H189" s="7"/>
    </row>
    <row r="190" spans="8:8" ht="15.75" customHeight="1" x14ac:dyDescent="0.2">
      <c r="H190" s="7"/>
    </row>
    <row r="191" spans="8:8" ht="15.75" customHeight="1" x14ac:dyDescent="0.2">
      <c r="H191" s="7"/>
    </row>
    <row r="192" spans="8:8" ht="15.75" customHeight="1" x14ac:dyDescent="0.2">
      <c r="H192" s="7"/>
    </row>
    <row r="193" spans="8:8" ht="15.75" customHeight="1" x14ac:dyDescent="0.2">
      <c r="H193" s="7"/>
    </row>
    <row r="194" spans="8:8" ht="15.75" customHeight="1" x14ac:dyDescent="0.2">
      <c r="H194" s="7"/>
    </row>
    <row r="195" spans="8:8" ht="15.75" customHeight="1" x14ac:dyDescent="0.2">
      <c r="H195" s="7"/>
    </row>
    <row r="196" spans="8:8" ht="15.75" customHeight="1" x14ac:dyDescent="0.2">
      <c r="H196" s="7"/>
    </row>
    <row r="197" spans="8:8" ht="15.75" customHeight="1" x14ac:dyDescent="0.2">
      <c r="H197" s="7"/>
    </row>
    <row r="198" spans="8:8" ht="15.75" customHeight="1" x14ac:dyDescent="0.2">
      <c r="H198" s="7"/>
    </row>
    <row r="199" spans="8:8" ht="15.75" customHeight="1" x14ac:dyDescent="0.2">
      <c r="H199" s="7"/>
    </row>
    <row r="200" spans="8:8" ht="15.75" customHeight="1" x14ac:dyDescent="0.2">
      <c r="H200" s="7"/>
    </row>
    <row r="201" spans="8:8" ht="15.75" customHeight="1" x14ac:dyDescent="0.2">
      <c r="H201" s="7"/>
    </row>
    <row r="202" spans="8:8" ht="15.75" customHeight="1" x14ac:dyDescent="0.2">
      <c r="H202" s="7"/>
    </row>
    <row r="203" spans="8:8" ht="15.75" customHeight="1" x14ac:dyDescent="0.2">
      <c r="H203" s="7"/>
    </row>
    <row r="204" spans="8:8" ht="15.75" customHeight="1" x14ac:dyDescent="0.2">
      <c r="H204" s="7"/>
    </row>
    <row r="205" spans="8:8" ht="15.75" customHeight="1" x14ac:dyDescent="0.2">
      <c r="H205" s="7"/>
    </row>
    <row r="206" spans="8:8" ht="15.75" customHeight="1" x14ac:dyDescent="0.2">
      <c r="H206" s="7"/>
    </row>
    <row r="207" spans="8:8" ht="15.75" customHeight="1" x14ac:dyDescent="0.2">
      <c r="H207" s="7"/>
    </row>
    <row r="208" spans="8:8" ht="15.75" customHeight="1" x14ac:dyDescent="0.2">
      <c r="H208" s="7"/>
    </row>
    <row r="209" spans="8:8" ht="15.75" customHeight="1" x14ac:dyDescent="0.2">
      <c r="H209" s="7"/>
    </row>
    <row r="210" spans="8:8" ht="15.75" customHeight="1" x14ac:dyDescent="0.2">
      <c r="H210" s="7"/>
    </row>
    <row r="211" spans="8:8" ht="15.75" customHeight="1" x14ac:dyDescent="0.2">
      <c r="H211" s="7"/>
    </row>
    <row r="212" spans="8:8" ht="15.75" customHeight="1" x14ac:dyDescent="0.2">
      <c r="H212" s="7"/>
    </row>
    <row r="213" spans="8:8" ht="15.75" customHeight="1" x14ac:dyDescent="0.2">
      <c r="H213" s="7"/>
    </row>
    <row r="214" spans="8:8" ht="15.75" customHeight="1" x14ac:dyDescent="0.2">
      <c r="H214" s="7"/>
    </row>
    <row r="215" spans="8:8" ht="15.75" customHeight="1" x14ac:dyDescent="0.2">
      <c r="H215" s="7"/>
    </row>
    <row r="216" spans="8:8" ht="15.75" customHeight="1" x14ac:dyDescent="0.2">
      <c r="H216" s="7"/>
    </row>
    <row r="217" spans="8:8" ht="15.75" customHeight="1" x14ac:dyDescent="0.2">
      <c r="H217" s="7"/>
    </row>
    <row r="218" spans="8:8" ht="15.75" customHeight="1" x14ac:dyDescent="0.2">
      <c r="H218" s="7"/>
    </row>
    <row r="219" spans="8:8" ht="15.75" customHeight="1" x14ac:dyDescent="0.2">
      <c r="H219" s="7"/>
    </row>
    <row r="220" spans="8:8" ht="15.75" customHeight="1" x14ac:dyDescent="0.2">
      <c r="H220" s="7"/>
    </row>
    <row r="221" spans="8:8" ht="15.75" customHeight="1" x14ac:dyDescent="0.2">
      <c r="H221" s="7"/>
    </row>
    <row r="222" spans="8:8" ht="15.75" customHeight="1" x14ac:dyDescent="0.2">
      <c r="H222" s="7"/>
    </row>
    <row r="223" spans="8:8" ht="15.75" customHeight="1" x14ac:dyDescent="0.2">
      <c r="H223" s="7"/>
    </row>
    <row r="224" spans="8:8" ht="15.75" customHeight="1" x14ac:dyDescent="0.2">
      <c r="H224" s="7"/>
    </row>
    <row r="225" spans="8:8" ht="15.75" customHeight="1" x14ac:dyDescent="0.2">
      <c r="H225" s="7"/>
    </row>
    <row r="226" spans="8:8" ht="15.75" customHeight="1" x14ac:dyDescent="0.2">
      <c r="H226" s="7"/>
    </row>
    <row r="227" spans="8:8" ht="15.75" customHeight="1" x14ac:dyDescent="0.2">
      <c r="H227" s="7"/>
    </row>
    <row r="228" spans="8:8" ht="15.75" customHeight="1" x14ac:dyDescent="0.2">
      <c r="H228" s="7"/>
    </row>
    <row r="229" spans="8:8" ht="15.75" customHeight="1" x14ac:dyDescent="0.2">
      <c r="H229" s="7"/>
    </row>
    <row r="230" spans="8:8" ht="15.75" customHeight="1" x14ac:dyDescent="0.2">
      <c r="H230" s="7"/>
    </row>
    <row r="231" spans="8:8" ht="15.75" customHeight="1" x14ac:dyDescent="0.2">
      <c r="H231" s="7"/>
    </row>
    <row r="232" spans="8:8" ht="15.75" customHeight="1" x14ac:dyDescent="0.2">
      <c r="H232" s="7"/>
    </row>
    <row r="233" spans="8:8" ht="15.75" customHeight="1" x14ac:dyDescent="0.2">
      <c r="H233" s="7"/>
    </row>
    <row r="234" spans="8:8" ht="15.75" customHeight="1" x14ac:dyDescent="0.2">
      <c r="H234" s="7"/>
    </row>
    <row r="235" spans="8:8" ht="15.75" customHeight="1" x14ac:dyDescent="0.2">
      <c r="H235" s="7"/>
    </row>
    <row r="236" spans="8:8" ht="15.75" customHeight="1" x14ac:dyDescent="0.2">
      <c r="H236" s="7"/>
    </row>
    <row r="237" spans="8:8" ht="15.75" customHeight="1" x14ac:dyDescent="0.2">
      <c r="H237" s="7"/>
    </row>
    <row r="238" spans="8:8" ht="15.75" customHeight="1" x14ac:dyDescent="0.2">
      <c r="H238" s="7"/>
    </row>
    <row r="239" spans="8:8" ht="15.75" customHeight="1" x14ac:dyDescent="0.2">
      <c r="H239" s="7"/>
    </row>
    <row r="240" spans="8:8" ht="15.75" customHeight="1" x14ac:dyDescent="0.2">
      <c r="H240" s="7"/>
    </row>
    <row r="241" spans="8:8" ht="15.75" customHeight="1" x14ac:dyDescent="0.2">
      <c r="H241" s="7"/>
    </row>
    <row r="242" spans="8:8" ht="15.75" customHeight="1" x14ac:dyDescent="0.2">
      <c r="H242" s="7"/>
    </row>
    <row r="243" spans="8:8" ht="15.75" customHeight="1" x14ac:dyDescent="0.2">
      <c r="H243" s="7"/>
    </row>
    <row r="244" spans="8:8" ht="15.75" customHeight="1" x14ac:dyDescent="0.2">
      <c r="H244" s="7"/>
    </row>
    <row r="245" spans="8:8" ht="15.75" customHeight="1" x14ac:dyDescent="0.2">
      <c r="H245" s="7"/>
    </row>
    <row r="246" spans="8:8" ht="15.75" customHeight="1" x14ac:dyDescent="0.2">
      <c r="H246" s="7"/>
    </row>
    <row r="247" spans="8:8" ht="15.75" customHeight="1" x14ac:dyDescent="0.2">
      <c r="H247" s="7"/>
    </row>
    <row r="248" spans="8:8" ht="15.75" customHeight="1" x14ac:dyDescent="0.2">
      <c r="H248" s="7"/>
    </row>
    <row r="249" spans="8:8" ht="15.75" customHeight="1" x14ac:dyDescent="0.2">
      <c r="H249" s="7"/>
    </row>
    <row r="250" spans="8:8" ht="15.75" customHeight="1" x14ac:dyDescent="0.2">
      <c r="H250" s="7"/>
    </row>
    <row r="251" spans="8:8" ht="15.75" customHeight="1" x14ac:dyDescent="0.2">
      <c r="H251" s="7"/>
    </row>
    <row r="252" spans="8:8" ht="15.75" customHeight="1" x14ac:dyDescent="0.2">
      <c r="H252" s="7"/>
    </row>
    <row r="253" spans="8:8" ht="15.75" customHeight="1" x14ac:dyDescent="0.2">
      <c r="H253" s="7"/>
    </row>
    <row r="254" spans="8:8" ht="15.75" customHeight="1" x14ac:dyDescent="0.2">
      <c r="H254" s="7"/>
    </row>
    <row r="255" spans="8:8" ht="15.75" customHeight="1" x14ac:dyDescent="0.2">
      <c r="H255" s="7"/>
    </row>
    <row r="256" spans="8:8" ht="15.75" customHeight="1" x14ac:dyDescent="0.2">
      <c r="H256" s="7"/>
    </row>
    <row r="257" spans="8:8" ht="15.75" customHeight="1" x14ac:dyDescent="0.2">
      <c r="H257" s="7"/>
    </row>
    <row r="258" spans="8:8" ht="15.75" customHeight="1" x14ac:dyDescent="0.2">
      <c r="H258" s="7"/>
    </row>
    <row r="259" spans="8:8" ht="15.75" customHeight="1" x14ac:dyDescent="0.2">
      <c r="H259" s="7"/>
    </row>
    <row r="260" spans="8:8" ht="15.75" customHeight="1" x14ac:dyDescent="0.2">
      <c r="H260" s="7"/>
    </row>
    <row r="261" spans="8:8" ht="15.75" customHeight="1" x14ac:dyDescent="0.2">
      <c r="H261" s="7"/>
    </row>
    <row r="262" spans="8:8" ht="15.75" customHeight="1" x14ac:dyDescent="0.2">
      <c r="H262" s="7"/>
    </row>
    <row r="263" spans="8:8" ht="15.75" customHeight="1" x14ac:dyDescent="0.2">
      <c r="H263" s="7"/>
    </row>
    <row r="264" spans="8:8" ht="15.75" customHeight="1" x14ac:dyDescent="0.2">
      <c r="H264" s="7"/>
    </row>
    <row r="265" spans="8:8" ht="15.75" customHeight="1" x14ac:dyDescent="0.2">
      <c r="H265" s="7"/>
    </row>
    <row r="266" spans="8:8" ht="15.75" customHeight="1" x14ac:dyDescent="0.2">
      <c r="H266" s="7"/>
    </row>
    <row r="267" spans="8:8" ht="15.75" customHeight="1" x14ac:dyDescent="0.2">
      <c r="H267" s="7"/>
    </row>
    <row r="268" spans="8:8" ht="15.75" customHeight="1" x14ac:dyDescent="0.2">
      <c r="H268" s="7"/>
    </row>
    <row r="269" spans="8:8" ht="15.75" customHeight="1" x14ac:dyDescent="0.2">
      <c r="H269" s="7"/>
    </row>
    <row r="270" spans="8:8" ht="15.75" customHeight="1" x14ac:dyDescent="0.2">
      <c r="H270" s="7"/>
    </row>
    <row r="271" spans="8:8" ht="15.75" customHeight="1" x14ac:dyDescent="0.2">
      <c r="H271" s="7"/>
    </row>
    <row r="272" spans="8:8" ht="15.75" customHeight="1" x14ac:dyDescent="0.2">
      <c r="H272" s="7"/>
    </row>
    <row r="273" spans="8:8" ht="15.75" customHeight="1" x14ac:dyDescent="0.2">
      <c r="H273" s="7"/>
    </row>
    <row r="274" spans="8:8" ht="15.75" customHeight="1" x14ac:dyDescent="0.2">
      <c r="H274" s="7"/>
    </row>
    <row r="275" spans="8:8" ht="15.75" customHeight="1" x14ac:dyDescent="0.2">
      <c r="H275" s="7"/>
    </row>
    <row r="276" spans="8:8" ht="15.75" customHeight="1" x14ac:dyDescent="0.2">
      <c r="H276" s="7"/>
    </row>
    <row r="277" spans="8:8" ht="15.75" customHeight="1" x14ac:dyDescent="0.2">
      <c r="H277" s="7"/>
    </row>
    <row r="278" spans="8:8" ht="15.75" customHeight="1" x14ac:dyDescent="0.2">
      <c r="H278" s="7"/>
    </row>
    <row r="279" spans="8:8" ht="15.75" customHeight="1" x14ac:dyDescent="0.2">
      <c r="H279" s="7"/>
    </row>
    <row r="280" spans="8:8" ht="15.75" customHeight="1" x14ac:dyDescent="0.2">
      <c r="H280" s="7"/>
    </row>
    <row r="281" spans="8:8" ht="15.75" customHeight="1" x14ac:dyDescent="0.2">
      <c r="H281" s="7"/>
    </row>
    <row r="282" spans="8:8" ht="15.75" customHeight="1" x14ac:dyDescent="0.2">
      <c r="H282" s="7"/>
    </row>
    <row r="283" spans="8:8" ht="15.75" customHeight="1" x14ac:dyDescent="0.2">
      <c r="H283" s="7"/>
    </row>
    <row r="284" spans="8:8" ht="15.75" customHeight="1" x14ac:dyDescent="0.2">
      <c r="H284" s="7"/>
    </row>
    <row r="285" spans="8:8" ht="15.75" customHeight="1" x14ac:dyDescent="0.2">
      <c r="H285" s="7"/>
    </row>
    <row r="286" spans="8:8" ht="15.75" customHeight="1" x14ac:dyDescent="0.2">
      <c r="H286" s="7"/>
    </row>
    <row r="287" spans="8:8" ht="15.75" customHeight="1" x14ac:dyDescent="0.2">
      <c r="H287" s="7"/>
    </row>
    <row r="288" spans="8:8" ht="15.75" customHeight="1" x14ac:dyDescent="0.2">
      <c r="H288" s="7"/>
    </row>
    <row r="289" spans="8:8" ht="15.75" customHeight="1" x14ac:dyDescent="0.2">
      <c r="H289" s="7"/>
    </row>
    <row r="290" spans="8:8" ht="15.75" customHeight="1" x14ac:dyDescent="0.2">
      <c r="H290" s="7"/>
    </row>
    <row r="291" spans="8:8" ht="15.75" customHeight="1" x14ac:dyDescent="0.2">
      <c r="H291" s="7"/>
    </row>
    <row r="292" spans="8:8" ht="15.75" customHeight="1" x14ac:dyDescent="0.2">
      <c r="H292" s="7"/>
    </row>
    <row r="293" spans="8:8" ht="15.75" customHeight="1" x14ac:dyDescent="0.2">
      <c r="H293" s="7"/>
    </row>
    <row r="294" spans="8:8" ht="15.75" customHeight="1" x14ac:dyDescent="0.2">
      <c r="H294" s="7"/>
    </row>
    <row r="295" spans="8:8" ht="15.75" customHeight="1" x14ac:dyDescent="0.2">
      <c r="H295" s="7"/>
    </row>
    <row r="296" spans="8:8" ht="15.75" customHeight="1" x14ac:dyDescent="0.2">
      <c r="H296" s="7"/>
    </row>
    <row r="297" spans="8:8" ht="15.75" customHeight="1" x14ac:dyDescent="0.2">
      <c r="H297" s="7"/>
    </row>
    <row r="298" spans="8:8" ht="15.75" customHeight="1" x14ac:dyDescent="0.2">
      <c r="H298" s="7"/>
    </row>
    <row r="299" spans="8:8" ht="15.75" customHeight="1" x14ac:dyDescent="0.2">
      <c r="H299" s="7"/>
    </row>
    <row r="300" spans="8:8" ht="15.75" customHeight="1" x14ac:dyDescent="0.2">
      <c r="H300" s="7"/>
    </row>
    <row r="301" spans="8:8" ht="15.75" customHeight="1" x14ac:dyDescent="0.2">
      <c r="H301" s="7"/>
    </row>
    <row r="302" spans="8:8" ht="15.75" customHeight="1" x14ac:dyDescent="0.2">
      <c r="H302" s="7"/>
    </row>
    <row r="303" spans="8:8" ht="15.75" customHeight="1" x14ac:dyDescent="0.2">
      <c r="H303" s="7"/>
    </row>
    <row r="304" spans="8:8" ht="15.75" customHeight="1" x14ac:dyDescent="0.2">
      <c r="H304" s="7"/>
    </row>
    <row r="305" spans="8:8" ht="15.75" customHeight="1" x14ac:dyDescent="0.2">
      <c r="H305" s="7"/>
    </row>
    <row r="306" spans="8:8" ht="15.75" customHeight="1" x14ac:dyDescent="0.2">
      <c r="H306" s="7"/>
    </row>
    <row r="307" spans="8:8" ht="15.75" customHeight="1" x14ac:dyDescent="0.2">
      <c r="H307" s="7"/>
    </row>
    <row r="308" spans="8:8" ht="15.75" customHeight="1" x14ac:dyDescent="0.2">
      <c r="H308" s="7"/>
    </row>
    <row r="309" spans="8:8" ht="15.75" customHeight="1" x14ac:dyDescent="0.2">
      <c r="H309" s="7"/>
    </row>
    <row r="310" spans="8:8" ht="15.75" customHeight="1" x14ac:dyDescent="0.2"/>
    <row r="311" spans="8:8" ht="15.75" customHeight="1" x14ac:dyDescent="0.2"/>
    <row r="312" spans="8:8" ht="15.75" customHeight="1" x14ac:dyDescent="0.2"/>
    <row r="313" spans="8:8" ht="15.75" customHeight="1" x14ac:dyDescent="0.2"/>
    <row r="314" spans="8:8" ht="15.75" customHeight="1" x14ac:dyDescent="0.2"/>
    <row r="315" spans="8:8" ht="15.75" customHeight="1" x14ac:dyDescent="0.2"/>
    <row r="316" spans="8:8" ht="15.75" customHeight="1" x14ac:dyDescent="0.2"/>
    <row r="317" spans="8:8" ht="15.75" customHeight="1" x14ac:dyDescent="0.2"/>
    <row r="318" spans="8:8" ht="15.75" customHeight="1" x14ac:dyDescent="0.2"/>
    <row r="319" spans="8:8" ht="15.75" customHeight="1" x14ac:dyDescent="0.2"/>
    <row r="320" spans="8:8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N14"/>
  <sheetViews>
    <sheetView tabSelected="1" topLeftCell="C1" workbookViewId="0">
      <selection activeCell="M14" sqref="M14"/>
    </sheetView>
  </sheetViews>
  <sheetFormatPr defaultColWidth="12.5703125" defaultRowHeight="15" customHeight="1" x14ac:dyDescent="0.2"/>
  <cols>
    <col min="3" max="3" width="14.42578125" customWidth="1"/>
    <col min="4" max="4" width="18.140625" customWidth="1"/>
    <col min="6" max="6" width="17.5703125" customWidth="1"/>
    <col min="11" max="11" width="15.140625" bestFit="1" customWidth="1"/>
    <col min="13" max="13" width="14.85546875" bestFit="1" customWidth="1"/>
    <col min="14" max="14" width="21.7109375" bestFit="1" customWidth="1"/>
  </cols>
  <sheetData>
    <row r="2" spans="1:14" x14ac:dyDescent="0.2">
      <c r="B2" s="5" t="s">
        <v>8</v>
      </c>
      <c r="C2" s="5" t="s">
        <v>9</v>
      </c>
      <c r="D2" s="5" t="s">
        <v>10</v>
      </c>
      <c r="E2" s="5" t="s">
        <v>11</v>
      </c>
      <c r="F2" s="11" t="s">
        <v>20</v>
      </c>
      <c r="G2" s="5" t="s">
        <v>12</v>
      </c>
      <c r="H2" s="5" t="s">
        <v>13</v>
      </c>
      <c r="I2" s="5" t="s">
        <v>8</v>
      </c>
      <c r="J2" s="5" t="s">
        <v>14</v>
      </c>
      <c r="K2" s="5" t="s">
        <v>19</v>
      </c>
      <c r="L2" s="5" t="s">
        <v>15</v>
      </c>
      <c r="M2" s="5" t="s">
        <v>16</v>
      </c>
      <c r="N2" s="11" t="s">
        <v>25</v>
      </c>
    </row>
    <row r="3" spans="1:14" x14ac:dyDescent="0.2">
      <c r="A3" s="5" t="s">
        <v>12</v>
      </c>
      <c r="B3" s="7">
        <f>AVERAGE(VOO!H3:H109)</f>
        <v>1.0915526607743566E-2</v>
      </c>
      <c r="C3" s="5">
        <f>VAR(VOO!H3:H109)</f>
        <v>1.1826820105313846E-3</v>
      </c>
      <c r="D3" s="5">
        <f>STDEV(VOO!H3:H109)</f>
        <v>3.4390144090006146E-2</v>
      </c>
      <c r="E3" s="5">
        <f>(B3-0.19%)/D3</f>
        <v>0.26215437144281978</v>
      </c>
      <c r="F3" s="14">
        <f>SQRT(VOO!O7)</f>
        <v>3.5990367444274307E-2</v>
      </c>
      <c r="G3" s="8">
        <v>0</v>
      </c>
      <c r="H3" s="8">
        <v>1</v>
      </c>
      <c r="I3" s="7">
        <f t="shared" ref="I3:I13" si="0">G3*$B$3+H3*$B$4</f>
        <v>3.2699587983630297E-2</v>
      </c>
      <c r="J3" s="9">
        <f>G3^2*$C$3+H3^2*$C$4+2*G3*H3*$B$7</f>
        <v>5.7372281887407936E-2</v>
      </c>
      <c r="K3" s="9">
        <f>(G3*$F$3+H3*$F$4)</f>
        <v>0.19965797858686685</v>
      </c>
      <c r="L3" s="7">
        <f>SQRT(J3)</f>
        <v>0.23952511744576588</v>
      </c>
      <c r="M3" s="9">
        <f t="shared" ref="M3:M13" si="1">(I3-0.19%)/L3</f>
        <v>0.12858604689173797</v>
      </c>
      <c r="N3" s="16">
        <f>(I3-0.19%)/K3</f>
        <v>0.15426174401655612</v>
      </c>
    </row>
    <row r="4" spans="1:14" x14ac:dyDescent="0.2">
      <c r="A4" s="5" t="s">
        <v>13</v>
      </c>
      <c r="B4" s="7">
        <f>AVERAGE(BLV!H3:H109)</f>
        <v>3.2699587983630297E-2</v>
      </c>
      <c r="C4" s="5">
        <f>VAR(BLV!H3:H109)</f>
        <v>5.7372281887407936E-2</v>
      </c>
      <c r="D4" s="5">
        <f>STDEV(BLV!H3:H109)</f>
        <v>0.23952511744576588</v>
      </c>
      <c r="E4" s="5">
        <f t="shared" ref="E3:E4" si="2">(B4-0.19%)/D4</f>
        <v>0.12858604689173797</v>
      </c>
      <c r="F4" s="14">
        <f>SQRT(BLV!L4)</f>
        <v>0.19965797858686685</v>
      </c>
      <c r="G4" s="8">
        <v>0.1</v>
      </c>
      <c r="H4" s="8">
        <v>0.9</v>
      </c>
      <c r="I4" s="7">
        <f t="shared" si="0"/>
        <v>3.0521181846041627E-2</v>
      </c>
      <c r="J4" s="9">
        <f t="shared" ref="J4:J13" si="3">G4^2*$C$3+H4^2*$C$4+2*G4*H4*$B$7</f>
        <v>4.6285520089546013E-2</v>
      </c>
      <c r="K4" s="9">
        <f t="shared" ref="K4:K13" si="4">(G4*$F$3+H4*$F$4)</f>
        <v>0.1832912174726076</v>
      </c>
      <c r="L4" s="7">
        <f t="shared" ref="L3:L13" si="5">SQRT(J4)</f>
        <v>0.21514069835701941</v>
      </c>
      <c r="M4" s="9">
        <f t="shared" si="1"/>
        <v>0.13303471665108035</v>
      </c>
      <c r="N4" s="16">
        <f t="shared" ref="N4:N14" si="6">(I4-0.19%)/K4</f>
        <v>0.15615140889289467</v>
      </c>
    </row>
    <row r="5" spans="1:14" x14ac:dyDescent="0.2">
      <c r="G5" s="8">
        <v>0.2</v>
      </c>
      <c r="H5" s="8">
        <v>0.8</v>
      </c>
      <c r="I5" s="7">
        <f t="shared" si="0"/>
        <v>2.8342775708452953E-2</v>
      </c>
      <c r="J5" s="9">
        <f t="shared" si="3"/>
        <v>3.6413825360611704E-2</v>
      </c>
      <c r="K5" s="9">
        <f t="shared" si="4"/>
        <v>0.16692445635834835</v>
      </c>
      <c r="L5" s="7">
        <f t="shared" si="5"/>
        <v>0.19082406913335567</v>
      </c>
      <c r="M5" s="9">
        <f t="shared" si="1"/>
        <v>0.13857149063294347</v>
      </c>
      <c r="N5" s="16">
        <f t="shared" si="6"/>
        <v>0.15841163293463964</v>
      </c>
    </row>
    <row r="6" spans="1:14" x14ac:dyDescent="0.2">
      <c r="G6" s="8">
        <v>0.3</v>
      </c>
      <c r="H6" s="8">
        <v>0.7</v>
      </c>
      <c r="I6" s="7">
        <f t="shared" si="0"/>
        <v>2.6164369570864276E-2</v>
      </c>
      <c r="J6" s="9">
        <f t="shared" si="3"/>
        <v>2.7757197700604998E-2</v>
      </c>
      <c r="K6" s="9">
        <f t="shared" si="4"/>
        <v>0.15055769524408907</v>
      </c>
      <c r="L6" s="7">
        <f t="shared" si="5"/>
        <v>0.16660491499534161</v>
      </c>
      <c r="M6" s="9">
        <f t="shared" si="1"/>
        <v>0.14564017857181899</v>
      </c>
      <c r="N6" s="16">
        <f t="shared" si="6"/>
        <v>0.16116326390043423</v>
      </c>
    </row>
    <row r="7" spans="1:14" x14ac:dyDescent="0.2">
      <c r="A7" s="5" t="s">
        <v>17</v>
      </c>
      <c r="B7" s="5">
        <f>COVAR(VOO!H3:H109,BLV!H3:H109)</f>
        <v>-1.0991947742207424E-3</v>
      </c>
      <c r="G7" s="8">
        <v>0.4</v>
      </c>
      <c r="H7" s="8">
        <v>0.6</v>
      </c>
      <c r="I7" s="7">
        <f t="shared" si="0"/>
        <v>2.3985963433275602E-2</v>
      </c>
      <c r="J7" s="9">
        <f t="shared" si="3"/>
        <v>2.0315637109525924E-2</v>
      </c>
      <c r="K7" s="9">
        <f t="shared" si="4"/>
        <v>0.13419093412982983</v>
      </c>
      <c r="L7" s="7">
        <f t="shared" si="5"/>
        <v>0.14253293342075693</v>
      </c>
      <c r="M7" s="9">
        <f t="shared" si="1"/>
        <v>0.15495340552683276</v>
      </c>
      <c r="N7" s="16">
        <f t="shared" si="6"/>
        <v>0.16458610692662307</v>
      </c>
    </row>
    <row r="8" spans="1:14" x14ac:dyDescent="0.2">
      <c r="A8" s="5" t="s">
        <v>18</v>
      </c>
      <c r="B8" s="5">
        <f>CORREL(VOO!H3:H109,BLV!H3:H109)</f>
        <v>-0.13469997346753471</v>
      </c>
      <c r="G8" s="8">
        <v>0.5</v>
      </c>
      <c r="H8" s="8">
        <v>0.500000000000001</v>
      </c>
      <c r="I8" s="7">
        <f t="shared" si="0"/>
        <v>2.1807557295686963E-2</v>
      </c>
      <c r="J8" s="9">
        <f t="shared" si="3"/>
        <v>1.4089143587374515E-2</v>
      </c>
      <c r="K8" s="9">
        <f t="shared" si="4"/>
        <v>0.11782417301557077</v>
      </c>
      <c r="L8" s="7">
        <f t="shared" si="5"/>
        <v>0.11869769832382815</v>
      </c>
      <c r="M8" s="9">
        <f t="shared" si="1"/>
        <v>0.16771645597857893</v>
      </c>
      <c r="N8" s="16">
        <f t="shared" si="6"/>
        <v>0.16895987288666248</v>
      </c>
    </row>
    <row r="9" spans="1:14" x14ac:dyDescent="0.2">
      <c r="G9" s="8">
        <v>0.6</v>
      </c>
      <c r="H9" s="8">
        <v>0.40000000000000102</v>
      </c>
      <c r="I9" s="7">
        <f t="shared" si="0"/>
        <v>1.9629151158098289E-2</v>
      </c>
      <c r="J9" s="9">
        <f t="shared" si="3"/>
        <v>9.0777171341506566E-3</v>
      </c>
      <c r="K9" s="9">
        <f t="shared" si="4"/>
        <v>0.10145741190131152</v>
      </c>
      <c r="L9" s="7">
        <f t="shared" si="5"/>
        <v>9.5277054604719261E-2</v>
      </c>
      <c r="M9" s="9">
        <f t="shared" si="1"/>
        <v>0.18607996680472666</v>
      </c>
      <c r="N9" s="16">
        <f t="shared" si="6"/>
        <v>0.17474476064246133</v>
      </c>
    </row>
    <row r="10" spans="1:14" x14ac:dyDescent="0.2">
      <c r="G10" s="8">
        <v>0.7</v>
      </c>
      <c r="H10" s="8">
        <v>0.30000000000000099</v>
      </c>
      <c r="I10" s="7">
        <f t="shared" si="0"/>
        <v>1.7450745020509618E-2</v>
      </c>
      <c r="J10" s="9">
        <f t="shared" si="3"/>
        <v>5.2813577498544125E-3</v>
      </c>
      <c r="K10" s="9">
        <f t="shared" si="4"/>
        <v>8.509065078705226E-2</v>
      </c>
      <c r="L10" s="7">
        <f t="shared" si="5"/>
        <v>7.2672950606497408E-2</v>
      </c>
      <c r="M10" s="9">
        <f t="shared" si="1"/>
        <v>0.21398257385629374</v>
      </c>
      <c r="N10" s="16">
        <f t="shared" si="6"/>
        <v>0.18275503685389469</v>
      </c>
    </row>
    <row r="11" spans="1:14" x14ac:dyDescent="0.2">
      <c r="G11" s="8">
        <v>0.8</v>
      </c>
      <c r="H11" s="8">
        <v>0.20000000000000101</v>
      </c>
      <c r="I11" s="7">
        <f t="shared" si="0"/>
        <v>1.5272338882920945E-2</v>
      </c>
      <c r="J11" s="9">
        <f t="shared" si="3"/>
        <v>2.7000654344857874E-3</v>
      </c>
      <c r="K11" s="9">
        <f t="shared" si="4"/>
        <v>6.8723889672793026E-2</v>
      </c>
      <c r="L11" s="7">
        <f t="shared" si="5"/>
        <v>5.1962153866884575E-2</v>
      </c>
      <c r="M11" s="9">
        <f t="shared" si="1"/>
        <v>0.25734766340090304</v>
      </c>
      <c r="N11" s="16">
        <f t="shared" si="6"/>
        <v>0.19458064650573606</v>
      </c>
    </row>
    <row r="12" spans="1:14" x14ac:dyDescent="0.2">
      <c r="G12" s="8">
        <v>0.9</v>
      </c>
      <c r="H12" s="8">
        <v>0.100000000000001</v>
      </c>
      <c r="I12" s="7">
        <f t="shared" si="0"/>
        <v>1.3093932745332272E-2</v>
      </c>
      <c r="J12" s="9">
        <f t="shared" si="3"/>
        <v>1.333840188044777E-3</v>
      </c>
      <c r="K12" s="9">
        <f t="shared" si="4"/>
        <v>5.2357128558533764E-2</v>
      </c>
      <c r="L12" s="7">
        <f t="shared" si="5"/>
        <v>3.6521776901525166E-2</v>
      </c>
      <c r="M12" s="9">
        <f t="shared" si="1"/>
        <v>0.30650022247041347</v>
      </c>
      <c r="N12" s="16">
        <f t="shared" si="6"/>
        <v>0.21379959240541194</v>
      </c>
    </row>
    <row r="13" spans="1:14" x14ac:dyDescent="0.2">
      <c r="G13" s="8">
        <v>1</v>
      </c>
      <c r="H13" s="8">
        <v>1.1102230246251601E-15</v>
      </c>
      <c r="I13" s="7">
        <f t="shared" si="0"/>
        <v>1.0915526607743602E-2</v>
      </c>
      <c r="J13" s="9">
        <f t="shared" si="3"/>
        <v>1.1826820105313822E-3</v>
      </c>
      <c r="K13" s="9">
        <f t="shared" si="4"/>
        <v>3.5990367444274529E-2</v>
      </c>
      <c r="L13" s="7">
        <f t="shared" si="5"/>
        <v>3.4390144090006111E-2</v>
      </c>
      <c r="M13" s="9">
        <f t="shared" si="1"/>
        <v>0.26215437144282111</v>
      </c>
      <c r="N13" s="16">
        <f>(I13-0.19%)/K13</f>
        <v>0.25049832074381395</v>
      </c>
    </row>
    <row r="14" spans="1:14" ht="15" customHeight="1" x14ac:dyDescent="0.2">
      <c r="N1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VOO</vt:lpstr>
      <vt:lpstr>BLV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modified xsi:type="dcterms:W3CDTF">2025-06-26T14:59:03Z</dcterms:modified>
</cp:coreProperties>
</file>