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udy\AMPBA_ISB\Term 1\Optimization\Assignment\"/>
    </mc:Choice>
  </mc:AlternateContent>
  <xr:revisionPtr revIDLastSave="0" documentId="13_ncr:1_{FA957642-F81D-427F-B89B-E03D09637EEB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Sensitivity Report Merton" sheetId="6" r:id="rId1"/>
    <sheet name="Merton_Trucks" sheetId="1" r:id="rId2"/>
    <sheet name="MT_Add_1_EA_Capacity" sheetId="2" r:id="rId3"/>
    <sheet name="MT_Add_100_EA_Capacity" sheetId="3" r:id="rId4"/>
    <sheet name="Sensitivity Report Model 103" sheetId="7" r:id="rId5"/>
    <sheet name="MT_Model103_Trucks" sheetId="4" r:id="rId6"/>
    <sheet name="MT_Overtime" sheetId="5" r:id="rId7"/>
    <sheet name="MT_LongRun" sheetId="8" r:id="rId8"/>
  </sheets>
  <definedNames>
    <definedName name="solver_adj" localSheetId="1" hidden="1">Merton_Trucks!$D$4:$E$4</definedName>
    <definedName name="solver_adj" localSheetId="2" hidden="1">MT_Add_1_EA_Capacity!$D$4:$E$4</definedName>
    <definedName name="solver_adj" localSheetId="3" hidden="1">MT_Add_100_EA_Capacity!$D$4:$E$4</definedName>
    <definedName name="solver_adj" localSheetId="7" hidden="1">MT_LongRun!$D$4:$E$4</definedName>
    <definedName name="solver_adj" localSheetId="5" hidden="1">MT_Model103_Trucks!$D$4:$F$4</definedName>
    <definedName name="solver_adj" localSheetId="6" hidden="1">MT_Overtime!$D$4:$G$4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7" hidden="1">0.0001</definedName>
    <definedName name="solver_cvg" localSheetId="5" hidden="1">0.0001</definedName>
    <definedName name="solver_cvg" localSheetId="6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7" hidden="1">1</definedName>
    <definedName name="solver_drv" localSheetId="5" hidden="1">1</definedName>
    <definedName name="solver_drv" localSheetId="6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7" hidden="1">2</definedName>
    <definedName name="solver_eng" localSheetId="5" hidden="1">2</definedName>
    <definedName name="solver_eng" localSheetId="6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7" hidden="1">1</definedName>
    <definedName name="solver_est" localSheetId="5" hidden="1">1</definedName>
    <definedName name="solver_est" localSheetId="6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7" hidden="1">2147483647</definedName>
    <definedName name="solver_itr" localSheetId="5" hidden="1">2147483647</definedName>
    <definedName name="solver_itr" localSheetId="6" hidden="1">2147483647</definedName>
    <definedName name="solver_lhs1" localSheetId="1" hidden="1">Merton_Trucks!$F$9:$F$12</definedName>
    <definedName name="solver_lhs1" localSheetId="2" hidden="1">MT_Add_1_EA_Capacity!$F$8:$F$11</definedName>
    <definedName name="solver_lhs1" localSheetId="3" hidden="1">MT_Add_100_EA_Capacity!$F$8:$F$11</definedName>
    <definedName name="solver_lhs1" localSheetId="7" hidden="1">MT_LongRun!$D$4</definedName>
    <definedName name="solver_lhs1" localSheetId="5" hidden="1">MT_Model103_Trucks!$G$8:$G$11</definedName>
    <definedName name="solver_lhs1" localSheetId="6" hidden="1">MT_Overtime!$H$8:$H$11</definedName>
    <definedName name="solver_lhs2" localSheetId="7" hidden="1">MT_LongRun!$F$8:$F$11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7" hidden="1">2147483647</definedName>
    <definedName name="solver_mip" localSheetId="5" hidden="1">2147483647</definedName>
    <definedName name="solver_mip" localSheetId="6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7" hidden="1">30</definedName>
    <definedName name="solver_mni" localSheetId="5" hidden="1">30</definedName>
    <definedName name="solver_mni" localSheetId="6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7" hidden="1">0.075</definedName>
    <definedName name="solver_mrt" localSheetId="5" hidden="1">0.075</definedName>
    <definedName name="solver_mrt" localSheetId="6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7" hidden="1">2</definedName>
    <definedName name="solver_msl" localSheetId="5" hidden="1">2</definedName>
    <definedName name="solver_msl" localSheetId="6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7" hidden="1">1</definedName>
    <definedName name="solver_neg" localSheetId="5" hidden="1">1</definedName>
    <definedName name="solver_neg" localSheetId="6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7" hidden="1">2147483647</definedName>
    <definedName name="solver_nod" localSheetId="5" hidden="1">2147483647</definedName>
    <definedName name="solver_nod" localSheetId="6" hidden="1">2147483647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um" localSheetId="7" hidden="1">2</definedName>
    <definedName name="solver_num" localSheetId="5" hidden="1">1</definedName>
    <definedName name="solver_num" localSheetId="6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7" hidden="1">1</definedName>
    <definedName name="solver_nwt" localSheetId="5" hidden="1">1</definedName>
    <definedName name="solver_nwt" localSheetId="6" hidden="1">1</definedName>
    <definedName name="solver_opt" localSheetId="1" hidden="1">Merton_Trucks!$I$6</definedName>
    <definedName name="solver_opt" localSheetId="2" hidden="1">MT_Add_1_EA_Capacity!$I$5</definedName>
    <definedName name="solver_opt" localSheetId="3" hidden="1">MT_Add_100_EA_Capacity!$I$5</definedName>
    <definedName name="solver_opt" localSheetId="7" hidden="1">MT_LongRun!$I$5</definedName>
    <definedName name="solver_opt" localSheetId="5" hidden="1">MT_Model103_Trucks!$J$5</definedName>
    <definedName name="solver_opt" localSheetId="6" hidden="1">MT_Overtime!$K$5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7" hidden="1">0.000001</definedName>
    <definedName name="solver_pre" localSheetId="5" hidden="1">0.000001</definedName>
    <definedName name="solver_pre" localSheetId="6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7" hidden="1">1</definedName>
    <definedName name="solver_rbv" localSheetId="5" hidden="1">1</definedName>
    <definedName name="solver_rbv" localSheetId="6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7" hidden="1">3</definedName>
    <definedName name="solver_rel1" localSheetId="5" hidden="1">1</definedName>
    <definedName name="solver_rel1" localSheetId="6" hidden="1">1</definedName>
    <definedName name="solver_rel2" localSheetId="7" hidden="1">1</definedName>
    <definedName name="solver_rhs1" localSheetId="1" hidden="1">Merton_Trucks!$G$9:$G$12</definedName>
    <definedName name="solver_rhs1" localSheetId="2" hidden="1">MT_Add_1_EA_Capacity!$G$8:$G$11</definedName>
    <definedName name="solver_rhs1" localSheetId="3" hidden="1">MT_Add_100_EA_Capacity!$G$8:$G$11</definedName>
    <definedName name="solver_rhs1" localSheetId="7" hidden="1">MT_LongRun!$I$3</definedName>
    <definedName name="solver_rhs1" localSheetId="5" hidden="1">MT_Model103_Trucks!$H$8:$H$11</definedName>
    <definedName name="solver_rhs1" localSheetId="6" hidden="1">MT_Overtime!$I$8:$I$11</definedName>
    <definedName name="solver_rhs2" localSheetId="7" hidden="1">MT_LongRun!$G$8:$G$11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7" hidden="1">2</definedName>
    <definedName name="solver_rlx" localSheetId="5" hidden="1">2</definedName>
    <definedName name="solver_rlx" localSheetId="6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7" hidden="1">0</definedName>
    <definedName name="solver_rsd" localSheetId="5" hidden="1">0</definedName>
    <definedName name="solver_rsd" localSheetId="6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7" hidden="1">1</definedName>
    <definedName name="solver_scl" localSheetId="5" hidden="1">1</definedName>
    <definedName name="solver_scl" localSheetId="6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7" hidden="1">2</definedName>
    <definedName name="solver_sho" localSheetId="5" hidden="1">2</definedName>
    <definedName name="solver_sho" localSheetId="6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7" hidden="1">100</definedName>
    <definedName name="solver_ssz" localSheetId="5" hidden="1">100</definedName>
    <definedName name="solver_ssz" localSheetId="6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7" hidden="1">2147483647</definedName>
    <definedName name="solver_tim" localSheetId="5" hidden="1">2147483647</definedName>
    <definedName name="solver_tim" localSheetId="6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7" hidden="1">0.01</definedName>
    <definedName name="solver_tol" localSheetId="5" hidden="1">0.01</definedName>
    <definedName name="solver_tol" localSheetId="6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7" hidden="1">1</definedName>
    <definedName name="solver_typ" localSheetId="5" hidden="1">1</definedName>
    <definedName name="solver_typ" localSheetId="6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7" hidden="1">0</definedName>
    <definedName name="solver_val" localSheetId="5" hidden="1">0</definedName>
    <definedName name="solver_val" localSheetId="6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7" hidden="1">3</definedName>
    <definedName name="solver_ver" localSheetId="5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8" l="1"/>
  <c r="F11" i="8"/>
  <c r="F10" i="8"/>
  <c r="F9" i="8"/>
  <c r="F8" i="8"/>
  <c r="I5" i="8"/>
  <c r="H12" i="5"/>
  <c r="F5" i="5"/>
  <c r="G5" i="5"/>
  <c r="H11" i="5"/>
  <c r="H10" i="5"/>
  <c r="H9" i="5"/>
  <c r="H8" i="5"/>
  <c r="K5" i="5"/>
  <c r="G9" i="4"/>
  <c r="G10" i="4"/>
  <c r="G11" i="4"/>
  <c r="G8" i="4"/>
  <c r="J5" i="4"/>
  <c r="F11" i="3"/>
  <c r="F10" i="3"/>
  <c r="F9" i="3"/>
  <c r="F8" i="3"/>
  <c r="I5" i="3"/>
  <c r="F11" i="2"/>
  <c r="F10" i="2"/>
  <c r="F9" i="2"/>
  <c r="F8" i="2"/>
  <c r="I5" i="2"/>
  <c r="F10" i="1"/>
  <c r="F11" i="1"/>
  <c r="F12" i="1"/>
  <c r="F9" i="1"/>
  <c r="E24" i="1"/>
  <c r="D24" i="1"/>
  <c r="E18" i="1"/>
  <c r="E6" i="1" s="1"/>
  <c r="D18" i="1"/>
  <c r="D6" i="1" s="1"/>
  <c r="I6" i="1" s="1"/>
  <c r="I6" i="2" s="1"/>
  <c r="K6" i="5" l="1"/>
  <c r="K8" i="5" s="1"/>
  <c r="I6" i="3"/>
</calcChain>
</file>

<file path=xl/sharedStrings.xml><?xml version="1.0" encoding="utf-8"?>
<sst xmlns="http://schemas.openxmlformats.org/spreadsheetml/2006/main" count="186" uniqueCount="80">
  <si>
    <t>Model 101 Truck</t>
  </si>
  <si>
    <t>Model 102 Truck</t>
  </si>
  <si>
    <t>Number of units to produce</t>
  </si>
  <si>
    <t>Selling price</t>
  </si>
  <si>
    <t>Contribution</t>
  </si>
  <si>
    <t>Objective</t>
  </si>
  <si>
    <t>Constraints - Plant Capacity</t>
  </si>
  <si>
    <t>Engine Assembly</t>
  </si>
  <si>
    <t>Metal Stamping</t>
  </si>
  <si>
    <t>Model 101 Assembly</t>
  </si>
  <si>
    <t>Model 102 Assembly</t>
  </si>
  <si>
    <t>Used</t>
  </si>
  <si>
    <t>Available</t>
  </si>
  <si>
    <t>Production Cost</t>
  </si>
  <si>
    <t>Materials</t>
  </si>
  <si>
    <t>Labor</t>
  </si>
  <si>
    <t>Engine Assembly Labor</t>
  </si>
  <si>
    <t>Metal Stamping Labor</t>
  </si>
  <si>
    <t>Model 101 Assembly Labor</t>
  </si>
  <si>
    <t>Model 102 Assembly Labor</t>
  </si>
  <si>
    <t>Variable Overheads</t>
  </si>
  <si>
    <t>Engine Assembly Overhead</t>
  </si>
  <si>
    <t>Metal Stamping Overhead</t>
  </si>
  <si>
    <t>Model 101 Assembly Overhead</t>
  </si>
  <si>
    <t>Model 102 Assembly Overhead</t>
  </si>
  <si>
    <t>Contribution of extra capacity</t>
  </si>
  <si>
    <t>Model 103 Truck</t>
  </si>
  <si>
    <t>Model 101 Truck OT</t>
  </si>
  <si>
    <t>Model 102 Truck OT</t>
  </si>
  <si>
    <t>Overtime cost</t>
  </si>
  <si>
    <t>Engine Assembly Overtime</t>
  </si>
  <si>
    <t>Additional fixed overhead</t>
  </si>
  <si>
    <t>Contribution from OT</t>
  </si>
  <si>
    <t>Overall net contribution</t>
  </si>
  <si>
    <t>Microsoft Excel 16.0 Sensitivity Report</t>
  </si>
  <si>
    <t>Worksheet: [Merton_Trucks.xlsx]Merton_Trucks</t>
  </si>
  <si>
    <t>Report Created: 14-05-2025 13:33:08</t>
  </si>
  <si>
    <t>Variable Cells</t>
  </si>
  <si>
    <t>Cell</t>
  </si>
  <si>
    <t>Name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</si>
  <si>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</si>
  <si>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</si>
  <si>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</si>
  <si>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</si>
  <si>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</si>
  <si>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</si>
  <si>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</si>
  <si>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</si>
  <si>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</si>
  <si>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</si>
  <si>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</si>
  <si>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</si>
  <si>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</si>
  <si>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$D$4</t>
  </si>
  <si>
    <t>Number of units to produce Model 101 Truck</t>
  </si>
  <si>
    <t>$E$4</t>
  </si>
  <si>
    <t>Number of units to produce Model 102 Truck</t>
  </si>
  <si>
    <t>$F$9</t>
  </si>
  <si>
    <t>Engine Assembly Used</t>
  </si>
  <si>
    <t>$F$10</t>
  </si>
  <si>
    <t>Metal Stamping Used</t>
  </si>
  <si>
    <t>$F$11</t>
  </si>
  <si>
    <t>Model 101 Assembly Used</t>
  </si>
  <si>
    <t>$F$12</t>
  </si>
  <si>
    <t>Model 102 Assembly Used</t>
  </si>
  <si>
    <t>Merton Product Mix</t>
  </si>
  <si>
    <t>Product Mix at Engine Assembly Capacity = 4001 units</t>
  </si>
  <si>
    <t>Product Mix at Engine Assembly Capacity = 4100 units</t>
  </si>
  <si>
    <t xml:space="preserve">Product Mix with Model 103 Trucks </t>
  </si>
  <si>
    <t>Product Mix with engines produced overtime</t>
  </si>
  <si>
    <t>Worksheet: [Merton_Trucks.xlsx]MT_Model103_Trucks</t>
  </si>
  <si>
    <t>Report Created: 14-05-2025 13:53:36</t>
  </si>
  <si>
    <t>$F$4</t>
  </si>
  <si>
    <t>Number of units to produce Model 103 Truck</t>
  </si>
  <si>
    <t>$G$8</t>
  </si>
  <si>
    <t>$G$9</t>
  </si>
  <si>
    <t>$G$10</t>
  </si>
  <si>
    <t>$G$11</t>
  </si>
  <si>
    <t>3 * Num(Model 102)</t>
  </si>
  <si>
    <t>Product Mix for Long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</si>
</sst>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/>
    <xf numFmtId="0" fontId="6" fillId="2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E6D9-45A2-41B3-8413-ADF0FBD49771}">
  <dimension ref="A1:H18"/>
  <sheetViews>
    <sheetView showGridLines="0" workbookViewId="0">
      <selection activeCell="O23" sqref="O23"/>
    </sheetView>
  </sheetViews>
  <sheetFormatPr defaultRowHeight="14.4" x14ac:dyDescent="0.3"/>
  <cols>
    <col min="1" max="1" width="2.33203125" customWidth="1"/>
    <col min="2" max="2" width="5.88671875" bestFit="1" customWidth="1"/>
    <col min="3" max="3" width="38.2187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3" t="s">
        <v>34</v>
      </c>
    </row>
    <row r="2" spans="1:8" x14ac:dyDescent="0.3">
      <c r="A2" s="3" t="s">
        <v>35</v>
      </c>
    </row>
    <row r="3" spans="1:8" x14ac:dyDescent="0.3">
      <c r="A3" s="3" t="s">
        <v>36</v>
      </c>
    </row>
    <row r="6" spans="1:8" ht="15" thickBot="1" x14ac:dyDescent="0.35">
      <c r="A6" t="s">
        <v>37</v>
      </c>
    </row>
    <row r="7" spans="1:8" x14ac:dyDescent="0.3">
      <c r="B7" s="15"/>
      <c r="C7" s="15"/>
      <c r="D7" s="15" t="s">
        <v>40</v>
      </c>
      <c r="E7" s="15" t="s">
        <v>42</v>
      </c>
      <c r="F7" s="15" t="s">
        <v>5</v>
      </c>
      <c r="G7" s="15" t="s">
        <v>45</v>
      </c>
      <c r="H7" s="15" t="s">
        <v>45</v>
      </c>
    </row>
    <row r="8" spans="1:8" ht="15" thickBot="1" x14ac:dyDescent="0.35">
      <c r="B8" s="16" t="s">
        <v>38</v>
      </c>
      <c r="C8" s="16" t="s">
        <v>39</v>
      </c>
      <c r="D8" s="16" t="s">
        <v>41</v>
      </c>
      <c r="E8" s="16" t="s">
        <v>43</v>
      </c>
      <c r="F8" s="16" t="s">
        <v>44</v>
      </c>
      <c r="G8" s="16" t="s">
        <v>46</v>
      </c>
      <c r="H8" s="16" t="s">
        <v>47</v>
      </c>
    </row>
    <row r="9" spans="1:8" x14ac:dyDescent="0.3">
      <c r="B9" s="13" t="s">
        <v>53</v>
      </c>
      <c r="C9" s="13" t="s">
        <v>54</v>
      </c>
      <c r="D9" s="13">
        <v>2000</v>
      </c>
      <c r="E9" s="13">
        <v>0</v>
      </c>
      <c r="F9" s="13">
        <v>3000</v>
      </c>
      <c r="G9" s="13">
        <v>1999.9999999999995</v>
      </c>
      <c r="H9" s="13">
        <v>500.00000000000023</v>
      </c>
    </row>
    <row r="10" spans="1:8" ht="15" thickBot="1" x14ac:dyDescent="0.35">
      <c r="B10" s="14" t="s">
        <v>55</v>
      </c>
      <c r="C10" s="14" t="s">
        <v>56</v>
      </c>
      <c r="D10" s="14">
        <v>1000</v>
      </c>
      <c r="E10" s="14">
        <v>0</v>
      </c>
      <c r="F10" s="14">
        <v>5000</v>
      </c>
      <c r="G10" s="14">
        <v>1000.0000000000005</v>
      </c>
      <c r="H10" s="14">
        <v>1999.9999999999995</v>
      </c>
    </row>
    <row r="12" spans="1:8" ht="15" thickBot="1" x14ac:dyDescent="0.35">
      <c r="A12" t="s">
        <v>48</v>
      </c>
    </row>
    <row r="13" spans="1:8" x14ac:dyDescent="0.3">
      <c r="B13" s="15"/>
      <c r="C13" s="15"/>
      <c r="D13" s="15" t="s">
        <v>40</v>
      </c>
      <c r="E13" s="15" t="s">
        <v>49</v>
      </c>
      <c r="F13" s="15" t="s">
        <v>51</v>
      </c>
      <c r="G13" s="15" t="s">
        <v>45</v>
      </c>
      <c r="H13" s="15" t="s">
        <v>45</v>
      </c>
    </row>
    <row r="14" spans="1:8" ht="15" thickBot="1" x14ac:dyDescent="0.35">
      <c r="B14" s="16" t="s">
        <v>38</v>
      </c>
      <c r="C14" s="16" t="s">
        <v>39</v>
      </c>
      <c r="D14" s="16" t="s">
        <v>41</v>
      </c>
      <c r="E14" s="16" t="s">
        <v>50</v>
      </c>
      <c r="F14" s="16" t="s">
        <v>52</v>
      </c>
      <c r="G14" s="16" t="s">
        <v>46</v>
      </c>
      <c r="H14" s="16" t="s">
        <v>47</v>
      </c>
    </row>
    <row r="15" spans="1:8" x14ac:dyDescent="0.3">
      <c r="B15" s="13" t="s">
        <v>57</v>
      </c>
      <c r="C15" s="13" t="s">
        <v>58</v>
      </c>
      <c r="D15" s="13">
        <v>4000</v>
      </c>
      <c r="E15" s="13">
        <v>1999.9999999999995</v>
      </c>
      <c r="F15" s="13">
        <v>4000</v>
      </c>
      <c r="G15" s="13">
        <v>500</v>
      </c>
      <c r="H15" s="13">
        <v>500</v>
      </c>
    </row>
    <row r="16" spans="1:8" x14ac:dyDescent="0.3">
      <c r="B16" s="13" t="s">
        <v>59</v>
      </c>
      <c r="C16" s="13" t="s">
        <v>60</v>
      </c>
      <c r="D16" s="13">
        <v>6000</v>
      </c>
      <c r="E16" s="13">
        <v>500.00000000000023</v>
      </c>
      <c r="F16" s="13">
        <v>6000</v>
      </c>
      <c r="G16" s="13">
        <v>500</v>
      </c>
      <c r="H16" s="13">
        <v>1000</v>
      </c>
    </row>
    <row r="17" spans="2:8" x14ac:dyDescent="0.3">
      <c r="B17" s="13" t="s">
        <v>61</v>
      </c>
      <c r="C17" s="13" t="s">
        <v>62</v>
      </c>
      <c r="D17" s="13">
        <v>4000</v>
      </c>
      <c r="E17" s="13">
        <v>0</v>
      </c>
      <c r="F17" s="13">
        <v>5000</v>
      </c>
      <c r="G17" s="13">
        <v>1E+30</v>
      </c>
      <c r="H17" s="13">
        <v>1000</v>
      </c>
    </row>
    <row r="18" spans="2:8" ht="15" thickBot="1" x14ac:dyDescent="0.35">
      <c r="B18" s="14" t="s">
        <v>63</v>
      </c>
      <c r="C18" s="14" t="s">
        <v>64</v>
      </c>
      <c r="D18" s="14">
        <v>3000</v>
      </c>
      <c r="E18" s="14">
        <v>0</v>
      </c>
      <c r="F18" s="14">
        <v>4500</v>
      </c>
      <c r="G18" s="14">
        <v>1E+30</v>
      </c>
      <c r="H18" s="1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8"/>
  <sheetViews>
    <sheetView workbookViewId="0">
      <selection activeCell="H22" sqref="H22"/>
    </sheetView>
  </sheetViews>
  <sheetFormatPr defaultRowHeight="14.4" x14ac:dyDescent="0.3"/>
  <cols>
    <col min="3" max="3" width="24.6640625" bestFit="1" customWidth="1"/>
    <col min="4" max="5" width="15.109375" bestFit="1" customWidth="1"/>
  </cols>
  <sheetData>
    <row r="2" spans="3:9" x14ac:dyDescent="0.3">
      <c r="C2" s="17" t="s">
        <v>65</v>
      </c>
      <c r="D2" s="17"/>
      <c r="E2" s="17"/>
    </row>
    <row r="3" spans="3:9" x14ac:dyDescent="0.3">
      <c r="C3" s="2"/>
      <c r="D3" s="1" t="s">
        <v>0</v>
      </c>
      <c r="E3" s="1" t="s">
        <v>1</v>
      </c>
    </row>
    <row r="4" spans="3:9" x14ac:dyDescent="0.3">
      <c r="C4" s="1" t="s">
        <v>2</v>
      </c>
      <c r="D4" s="7">
        <v>2000</v>
      </c>
      <c r="E4" s="7">
        <v>1000</v>
      </c>
    </row>
    <row r="5" spans="3:9" x14ac:dyDescent="0.3">
      <c r="C5" s="1" t="s">
        <v>3</v>
      </c>
      <c r="D5" s="2">
        <v>39000</v>
      </c>
      <c r="E5" s="2">
        <v>38000</v>
      </c>
    </row>
    <row r="6" spans="3:9" x14ac:dyDescent="0.3">
      <c r="C6" s="1" t="s">
        <v>4</v>
      </c>
      <c r="D6" s="2">
        <f>D5-D16-D18-D24</f>
        <v>3000</v>
      </c>
      <c r="E6" s="2">
        <f>E5-E16-E18-E24</f>
        <v>5000</v>
      </c>
      <c r="H6" s="1" t="s">
        <v>5</v>
      </c>
      <c r="I6" s="8">
        <f>SUMPRODUCT(D4:E4,D6:E6)</f>
        <v>11000000</v>
      </c>
    </row>
    <row r="8" spans="3:9" x14ac:dyDescent="0.3">
      <c r="C8" s="2" t="s">
        <v>6</v>
      </c>
      <c r="D8" s="2"/>
      <c r="E8" s="2"/>
      <c r="F8" s="2" t="s">
        <v>11</v>
      </c>
      <c r="G8" s="2" t="s">
        <v>12</v>
      </c>
    </row>
    <row r="9" spans="3:9" x14ac:dyDescent="0.3">
      <c r="C9" s="1" t="s">
        <v>7</v>
      </c>
      <c r="D9" s="2">
        <v>1</v>
      </c>
      <c r="E9" s="2">
        <v>2</v>
      </c>
      <c r="F9" s="9">
        <f>SUMPRODUCT(D$4:E$4,D9:E9)</f>
        <v>4000</v>
      </c>
      <c r="G9" s="2">
        <v>4000</v>
      </c>
    </row>
    <row r="10" spans="3:9" x14ac:dyDescent="0.3">
      <c r="C10" s="1" t="s">
        <v>8</v>
      </c>
      <c r="D10" s="2">
        <v>2</v>
      </c>
      <c r="E10" s="2">
        <v>2</v>
      </c>
      <c r="F10" s="9">
        <f t="shared" ref="F10:F12" si="0">SUMPRODUCT(D$4:E$4,D10:E10)</f>
        <v>6000</v>
      </c>
      <c r="G10" s="2">
        <v>6000</v>
      </c>
    </row>
    <row r="11" spans="3:9" x14ac:dyDescent="0.3">
      <c r="C11" s="1" t="s">
        <v>9</v>
      </c>
      <c r="D11" s="2">
        <v>2</v>
      </c>
      <c r="E11" s="2">
        <v>0</v>
      </c>
      <c r="F11" s="9">
        <f t="shared" si="0"/>
        <v>4000</v>
      </c>
      <c r="G11" s="2">
        <v>5000</v>
      </c>
    </row>
    <row r="12" spans="3:9" x14ac:dyDescent="0.3">
      <c r="C12" s="1" t="s">
        <v>10</v>
      </c>
      <c r="D12" s="2">
        <v>0</v>
      </c>
      <c r="E12" s="2">
        <v>3</v>
      </c>
      <c r="F12" s="9">
        <f t="shared" si="0"/>
        <v>3000</v>
      </c>
      <c r="G12" s="2">
        <v>4500</v>
      </c>
    </row>
    <row r="15" spans="3:9" x14ac:dyDescent="0.3">
      <c r="C15" s="6" t="s">
        <v>13</v>
      </c>
      <c r="D15" s="2"/>
      <c r="E15" s="2"/>
    </row>
    <row r="16" spans="3:9" x14ac:dyDescent="0.3">
      <c r="C16" s="1" t="s">
        <v>14</v>
      </c>
      <c r="D16" s="2">
        <v>24000</v>
      </c>
      <c r="E16" s="2">
        <v>20000</v>
      </c>
    </row>
    <row r="17" spans="3:5" x14ac:dyDescent="0.3">
      <c r="C17" s="1"/>
      <c r="D17" s="2"/>
      <c r="E17" s="2"/>
    </row>
    <row r="18" spans="3:5" x14ac:dyDescent="0.3">
      <c r="C18" s="1" t="s">
        <v>15</v>
      </c>
      <c r="D18" s="2">
        <f>SUM(D19:D22)</f>
        <v>4000</v>
      </c>
      <c r="E18" s="2">
        <f>SUM(E19:E22)</f>
        <v>4500</v>
      </c>
    </row>
    <row r="19" spans="3:5" x14ac:dyDescent="0.3">
      <c r="C19" s="4" t="s">
        <v>16</v>
      </c>
      <c r="D19" s="4">
        <v>1200</v>
      </c>
      <c r="E19" s="4">
        <v>2400</v>
      </c>
    </row>
    <row r="20" spans="3:5" x14ac:dyDescent="0.3">
      <c r="C20" s="4" t="s">
        <v>17</v>
      </c>
      <c r="D20" s="4">
        <v>800</v>
      </c>
      <c r="E20" s="4">
        <v>600</v>
      </c>
    </row>
    <row r="21" spans="3:5" x14ac:dyDescent="0.3">
      <c r="C21" s="4" t="s">
        <v>18</v>
      </c>
      <c r="D21" s="4">
        <v>2000</v>
      </c>
      <c r="E21" s="4">
        <v>0</v>
      </c>
    </row>
    <row r="22" spans="3:5" x14ac:dyDescent="0.3">
      <c r="C22" s="4" t="s">
        <v>19</v>
      </c>
      <c r="D22" s="4">
        <v>0</v>
      </c>
      <c r="E22" s="4">
        <v>1500</v>
      </c>
    </row>
    <row r="23" spans="3:5" x14ac:dyDescent="0.3">
      <c r="C23" s="4"/>
      <c r="D23" s="4"/>
      <c r="E23" s="4"/>
    </row>
    <row r="24" spans="3:5" x14ac:dyDescent="0.3">
      <c r="C24" s="5" t="s">
        <v>20</v>
      </c>
      <c r="D24" s="6">
        <f>SUM(D25:D28)</f>
        <v>8000</v>
      </c>
      <c r="E24" s="6">
        <f>SUM(E25:E28)</f>
        <v>8500</v>
      </c>
    </row>
    <row r="25" spans="3:5" x14ac:dyDescent="0.3">
      <c r="C25" s="4" t="s">
        <v>21</v>
      </c>
      <c r="D25" s="4">
        <v>2100</v>
      </c>
      <c r="E25" s="4">
        <v>4000</v>
      </c>
    </row>
    <row r="26" spans="3:5" x14ac:dyDescent="0.3">
      <c r="C26" s="4" t="s">
        <v>22</v>
      </c>
      <c r="D26" s="4">
        <v>2400</v>
      </c>
      <c r="E26" s="4">
        <v>2000</v>
      </c>
    </row>
    <row r="27" spans="3:5" x14ac:dyDescent="0.3">
      <c r="C27" s="4" t="s">
        <v>23</v>
      </c>
      <c r="D27" s="4">
        <v>3500</v>
      </c>
      <c r="E27" s="4">
        <v>0</v>
      </c>
    </row>
    <row r="28" spans="3:5" x14ac:dyDescent="0.3">
      <c r="C28" s="4" t="s">
        <v>24</v>
      </c>
      <c r="D28" s="4">
        <v>0</v>
      </c>
      <c r="E28" s="4">
        <v>2500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661-904E-4D19-A16B-A09908BBEDE8}">
  <dimension ref="C2:I11"/>
  <sheetViews>
    <sheetView workbookViewId="0">
      <selection activeCell="C14" sqref="C14"/>
    </sheetView>
  </sheetViews>
  <sheetFormatPr defaultRowHeight="14.4" x14ac:dyDescent="0.3"/>
  <cols>
    <col min="3" max="3" width="24.6640625" bestFit="1" customWidth="1"/>
    <col min="4" max="5" width="15.109375" bestFit="1" customWidth="1"/>
    <col min="8" max="8" width="26.44140625" bestFit="1" customWidth="1"/>
  </cols>
  <sheetData>
    <row r="2" spans="3:9" x14ac:dyDescent="0.3">
      <c r="C2" s="17" t="s">
        <v>66</v>
      </c>
      <c r="D2" s="17"/>
      <c r="E2" s="17"/>
    </row>
    <row r="3" spans="3:9" x14ac:dyDescent="0.3">
      <c r="C3" s="2"/>
      <c r="D3" s="1" t="s">
        <v>0</v>
      </c>
      <c r="E3" s="1" t="s">
        <v>1</v>
      </c>
    </row>
    <row r="4" spans="3:9" x14ac:dyDescent="0.3">
      <c r="C4" s="1" t="s">
        <v>2</v>
      </c>
      <c r="D4" s="7">
        <v>1999</v>
      </c>
      <c r="E4" s="7">
        <v>1001</v>
      </c>
    </row>
    <row r="5" spans="3:9" x14ac:dyDescent="0.3">
      <c r="C5" s="1" t="s">
        <v>4</v>
      </c>
      <c r="D5" s="2">
        <v>3000</v>
      </c>
      <c r="E5" s="2">
        <v>5000</v>
      </c>
      <c r="H5" s="1" t="s">
        <v>5</v>
      </c>
      <c r="I5" s="8">
        <f>SUMPRODUCT(D4:E4,D5:E5)</f>
        <v>11002000</v>
      </c>
    </row>
    <row r="6" spans="3:9" x14ac:dyDescent="0.3">
      <c r="H6" s="1" t="s">
        <v>25</v>
      </c>
      <c r="I6" s="21">
        <f>I5-Merton_Trucks!I6</f>
        <v>2000</v>
      </c>
    </row>
    <row r="7" spans="3:9" x14ac:dyDescent="0.3">
      <c r="C7" s="2" t="s">
        <v>6</v>
      </c>
      <c r="D7" s="2"/>
      <c r="E7" s="2"/>
      <c r="F7" s="2" t="s">
        <v>11</v>
      </c>
      <c r="G7" s="2" t="s">
        <v>12</v>
      </c>
    </row>
    <row r="8" spans="3:9" x14ac:dyDescent="0.3">
      <c r="C8" s="1" t="s">
        <v>7</v>
      </c>
      <c r="D8" s="2">
        <v>1</v>
      </c>
      <c r="E8" s="2">
        <v>2</v>
      </c>
      <c r="F8" s="9">
        <f>SUMPRODUCT(D$4:E$4,D8:E8)</f>
        <v>4001</v>
      </c>
      <c r="G8" s="2">
        <v>4001</v>
      </c>
    </row>
    <row r="9" spans="3:9" x14ac:dyDescent="0.3">
      <c r="C9" s="1" t="s">
        <v>8</v>
      </c>
      <c r="D9" s="2">
        <v>2</v>
      </c>
      <c r="E9" s="2">
        <v>2</v>
      </c>
      <c r="F9" s="9">
        <f t="shared" ref="F9:F11" si="0">SUMPRODUCT(D$4:E$4,D9:E9)</f>
        <v>6000</v>
      </c>
      <c r="G9" s="2">
        <v>6000</v>
      </c>
    </row>
    <row r="10" spans="3:9" x14ac:dyDescent="0.3">
      <c r="C10" s="1" t="s">
        <v>9</v>
      </c>
      <c r="D10" s="2">
        <v>2</v>
      </c>
      <c r="E10" s="2">
        <v>0</v>
      </c>
      <c r="F10" s="9">
        <f t="shared" si="0"/>
        <v>3998</v>
      </c>
      <c r="G10" s="2">
        <v>5000</v>
      </c>
    </row>
    <row r="11" spans="3:9" x14ac:dyDescent="0.3">
      <c r="C11" s="1" t="s">
        <v>10</v>
      </c>
      <c r="D11" s="2">
        <v>0</v>
      </c>
      <c r="E11" s="2">
        <v>3</v>
      </c>
      <c r="F11" s="9">
        <f t="shared" si="0"/>
        <v>3003</v>
      </c>
      <c r="G11" s="2">
        <v>4500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450D-E0AA-46BC-A670-C19BB428621E}">
  <dimension ref="C2:I11"/>
  <sheetViews>
    <sheetView workbookViewId="0">
      <selection activeCell="D16" sqref="D16"/>
    </sheetView>
  </sheetViews>
  <sheetFormatPr defaultRowHeight="14.4" x14ac:dyDescent="0.3"/>
  <cols>
    <col min="3" max="3" width="24.6640625" bestFit="1" customWidth="1"/>
    <col min="4" max="5" width="15.109375" bestFit="1" customWidth="1"/>
    <col min="8" max="8" width="26.44140625" bestFit="1" customWidth="1"/>
  </cols>
  <sheetData>
    <row r="2" spans="3:9" x14ac:dyDescent="0.3">
      <c r="C2" s="17" t="s">
        <v>67</v>
      </c>
      <c r="D2" s="17"/>
      <c r="E2" s="17"/>
    </row>
    <row r="3" spans="3:9" x14ac:dyDescent="0.3">
      <c r="C3" s="2"/>
      <c r="D3" s="1" t="s">
        <v>0</v>
      </c>
      <c r="E3" s="1" t="s">
        <v>1</v>
      </c>
    </row>
    <row r="4" spans="3:9" x14ac:dyDescent="0.3">
      <c r="C4" s="1" t="s">
        <v>2</v>
      </c>
      <c r="D4" s="7">
        <v>1900</v>
      </c>
      <c r="E4" s="7">
        <v>1100</v>
      </c>
    </row>
    <row r="5" spans="3:9" x14ac:dyDescent="0.3">
      <c r="C5" s="1" t="s">
        <v>4</v>
      </c>
      <c r="D5" s="2">
        <v>3000</v>
      </c>
      <c r="E5" s="2">
        <v>5000</v>
      </c>
      <c r="H5" s="1" t="s">
        <v>5</v>
      </c>
      <c r="I5" s="8">
        <f>SUMPRODUCT(D4:E4,D5:E5)</f>
        <v>11200000</v>
      </c>
    </row>
    <row r="6" spans="3:9" x14ac:dyDescent="0.3">
      <c r="H6" s="1" t="s">
        <v>25</v>
      </c>
      <c r="I6" s="21">
        <f>I5-Merton_Trucks!I6</f>
        <v>200000</v>
      </c>
    </row>
    <row r="7" spans="3:9" x14ac:dyDescent="0.3">
      <c r="C7" s="2" t="s">
        <v>6</v>
      </c>
      <c r="D7" s="2"/>
      <c r="E7" s="2"/>
      <c r="F7" s="2" t="s">
        <v>11</v>
      </c>
      <c r="G7" s="2" t="s">
        <v>12</v>
      </c>
    </row>
    <row r="8" spans="3:9" x14ac:dyDescent="0.3">
      <c r="C8" s="1" t="s">
        <v>7</v>
      </c>
      <c r="D8" s="2">
        <v>1</v>
      </c>
      <c r="E8" s="2">
        <v>2</v>
      </c>
      <c r="F8" s="9">
        <f>SUMPRODUCT(D$4:E$4,D8:E8)</f>
        <v>4100</v>
      </c>
      <c r="G8" s="2">
        <v>4100</v>
      </c>
    </row>
    <row r="9" spans="3:9" x14ac:dyDescent="0.3">
      <c r="C9" s="1" t="s">
        <v>8</v>
      </c>
      <c r="D9" s="2">
        <v>2</v>
      </c>
      <c r="E9" s="2">
        <v>2</v>
      </c>
      <c r="F9" s="9">
        <f t="shared" ref="F9:F11" si="0">SUMPRODUCT(D$4:E$4,D9:E9)</f>
        <v>6000</v>
      </c>
      <c r="G9" s="2">
        <v>6000</v>
      </c>
    </row>
    <row r="10" spans="3:9" x14ac:dyDescent="0.3">
      <c r="C10" s="1" t="s">
        <v>9</v>
      </c>
      <c r="D10" s="2">
        <v>2</v>
      </c>
      <c r="E10" s="2">
        <v>0</v>
      </c>
      <c r="F10" s="9">
        <f t="shared" si="0"/>
        <v>3800</v>
      </c>
      <c r="G10" s="2">
        <v>5000</v>
      </c>
    </row>
    <row r="11" spans="3:9" x14ac:dyDescent="0.3">
      <c r="C11" s="1" t="s">
        <v>10</v>
      </c>
      <c r="D11" s="2">
        <v>0</v>
      </c>
      <c r="E11" s="2">
        <v>3</v>
      </c>
      <c r="F11" s="9">
        <f t="shared" si="0"/>
        <v>3300</v>
      </c>
      <c r="G11" s="2">
        <v>4500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003-F266-446D-98BE-1FA01D8A44E7}">
  <dimension ref="A1:H19"/>
  <sheetViews>
    <sheetView showGridLines="0" workbookViewId="0">
      <selection activeCell="K23" sqref="K23"/>
    </sheetView>
  </sheetViews>
  <sheetFormatPr defaultRowHeight="14.4" x14ac:dyDescent="0.3"/>
  <cols>
    <col min="1" max="1" width="2.33203125" customWidth="1"/>
    <col min="2" max="2" width="6.21875" bestFit="1" customWidth="1"/>
    <col min="3" max="3" width="38.2187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3" t="s">
        <v>34</v>
      </c>
    </row>
    <row r="2" spans="1:8" x14ac:dyDescent="0.3">
      <c r="A2" s="3" t="s">
        <v>70</v>
      </c>
    </row>
    <row r="3" spans="1:8" x14ac:dyDescent="0.3">
      <c r="A3" s="3" t="s">
        <v>71</v>
      </c>
    </row>
    <row r="6" spans="1:8" ht="15" thickBot="1" x14ac:dyDescent="0.35">
      <c r="A6" t="s">
        <v>37</v>
      </c>
    </row>
    <row r="7" spans="1:8" x14ac:dyDescent="0.3">
      <c r="B7" s="15"/>
      <c r="C7" s="15"/>
      <c r="D7" s="15" t="s">
        <v>40</v>
      </c>
      <c r="E7" s="15" t="s">
        <v>42</v>
      </c>
      <c r="F7" s="15" t="s">
        <v>5</v>
      </c>
      <c r="G7" s="15" t="s">
        <v>45</v>
      </c>
      <c r="H7" s="15" t="s">
        <v>45</v>
      </c>
    </row>
    <row r="8" spans="1:8" ht="15" thickBot="1" x14ac:dyDescent="0.35">
      <c r="B8" s="16" t="s">
        <v>38</v>
      </c>
      <c r="C8" s="16" t="s">
        <v>39</v>
      </c>
      <c r="D8" s="16" t="s">
        <v>41</v>
      </c>
      <c r="E8" s="16" t="s">
        <v>43</v>
      </c>
      <c r="F8" s="16" t="s">
        <v>44</v>
      </c>
      <c r="G8" s="16" t="s">
        <v>46</v>
      </c>
      <c r="H8" s="16" t="s">
        <v>47</v>
      </c>
    </row>
    <row r="9" spans="1:8" x14ac:dyDescent="0.3">
      <c r="B9" s="13" t="s">
        <v>53</v>
      </c>
      <c r="C9" s="13" t="s">
        <v>54</v>
      </c>
      <c r="D9" s="13">
        <v>2000</v>
      </c>
      <c r="E9" s="13">
        <v>0</v>
      </c>
      <c r="F9" s="13">
        <v>3000</v>
      </c>
      <c r="G9" s="13">
        <v>1999.9999999999995</v>
      </c>
      <c r="H9" s="13">
        <v>499.99999999999949</v>
      </c>
    </row>
    <row r="10" spans="1:8" x14ac:dyDescent="0.3">
      <c r="B10" s="13" t="s">
        <v>55</v>
      </c>
      <c r="C10" s="13" t="s">
        <v>56</v>
      </c>
      <c r="D10" s="13">
        <v>1000</v>
      </c>
      <c r="E10" s="13">
        <v>0</v>
      </c>
      <c r="F10" s="13">
        <v>5000</v>
      </c>
      <c r="G10" s="13">
        <v>1000.0000000000005</v>
      </c>
      <c r="H10" s="13">
        <v>1999.9999999999995</v>
      </c>
    </row>
    <row r="11" spans="1:8" ht="15" thickBot="1" x14ac:dyDescent="0.35">
      <c r="B11" s="14" t="s">
        <v>72</v>
      </c>
      <c r="C11" s="14" t="s">
        <v>73</v>
      </c>
      <c r="D11" s="14">
        <v>0</v>
      </c>
      <c r="E11" s="14">
        <v>-349.99999999999972</v>
      </c>
      <c r="F11" s="14">
        <v>2000</v>
      </c>
      <c r="G11" s="14">
        <v>349.99999999999972</v>
      </c>
      <c r="H11" s="14">
        <v>1E+30</v>
      </c>
    </row>
    <row r="13" spans="1:8" ht="15" thickBot="1" x14ac:dyDescent="0.35">
      <c r="A13" t="s">
        <v>48</v>
      </c>
    </row>
    <row r="14" spans="1:8" x14ac:dyDescent="0.3">
      <c r="B14" s="15"/>
      <c r="C14" s="15"/>
      <c r="D14" s="15" t="s">
        <v>40</v>
      </c>
      <c r="E14" s="15" t="s">
        <v>49</v>
      </c>
      <c r="F14" s="15" t="s">
        <v>51</v>
      </c>
      <c r="G14" s="15" t="s">
        <v>45</v>
      </c>
      <c r="H14" s="15" t="s">
        <v>45</v>
      </c>
    </row>
    <row r="15" spans="1:8" ht="15" thickBot="1" x14ac:dyDescent="0.35">
      <c r="B15" s="16" t="s">
        <v>38</v>
      </c>
      <c r="C15" s="16" t="s">
        <v>39</v>
      </c>
      <c r="D15" s="16" t="s">
        <v>41</v>
      </c>
      <c r="E15" s="16" t="s">
        <v>50</v>
      </c>
      <c r="F15" s="16" t="s">
        <v>52</v>
      </c>
      <c r="G15" s="16" t="s">
        <v>46</v>
      </c>
      <c r="H15" s="16" t="s">
        <v>47</v>
      </c>
    </row>
    <row r="16" spans="1:8" x14ac:dyDescent="0.3">
      <c r="B16" s="13" t="s">
        <v>74</v>
      </c>
      <c r="C16" s="13" t="s">
        <v>58</v>
      </c>
      <c r="D16" s="13">
        <v>4000</v>
      </c>
      <c r="E16" s="13">
        <v>1999.9999999999995</v>
      </c>
      <c r="F16" s="13">
        <v>4000</v>
      </c>
      <c r="G16" s="13">
        <v>500</v>
      </c>
      <c r="H16" s="13">
        <v>500</v>
      </c>
    </row>
    <row r="17" spans="2:8" x14ac:dyDescent="0.3">
      <c r="B17" s="13" t="s">
        <v>75</v>
      </c>
      <c r="C17" s="13" t="s">
        <v>60</v>
      </c>
      <c r="D17" s="13">
        <v>6000</v>
      </c>
      <c r="E17" s="13">
        <v>500.00000000000023</v>
      </c>
      <c r="F17" s="13">
        <v>6000</v>
      </c>
      <c r="G17" s="13">
        <v>500</v>
      </c>
      <c r="H17" s="13">
        <v>1000</v>
      </c>
    </row>
    <row r="18" spans="2:8" x14ac:dyDescent="0.3">
      <c r="B18" s="13" t="s">
        <v>76</v>
      </c>
      <c r="C18" s="13" t="s">
        <v>62</v>
      </c>
      <c r="D18" s="13">
        <v>4000</v>
      </c>
      <c r="E18" s="13">
        <v>0</v>
      </c>
      <c r="F18" s="13">
        <v>5000</v>
      </c>
      <c r="G18" s="13">
        <v>1E+30</v>
      </c>
      <c r="H18" s="13">
        <v>1000</v>
      </c>
    </row>
    <row r="19" spans="2:8" ht="15" thickBot="1" x14ac:dyDescent="0.35">
      <c r="B19" s="14" t="s">
        <v>77</v>
      </c>
      <c r="C19" s="14" t="s">
        <v>64</v>
      </c>
      <c r="D19" s="14">
        <v>3000</v>
      </c>
      <c r="E19" s="14">
        <v>0</v>
      </c>
      <c r="F19" s="14">
        <v>4500</v>
      </c>
      <c r="G19" s="14">
        <v>1E+30</v>
      </c>
      <c r="H19" s="14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AD1F-8867-4EEA-A370-55255657B252}">
  <dimension ref="C2:J11"/>
  <sheetViews>
    <sheetView workbookViewId="0">
      <selection activeCell="I14" sqref="I14"/>
    </sheetView>
  </sheetViews>
  <sheetFormatPr defaultRowHeight="14.4" x14ac:dyDescent="0.3"/>
  <cols>
    <col min="3" max="3" width="24.6640625" bestFit="1" customWidth="1"/>
    <col min="4" max="5" width="15.109375" bestFit="1" customWidth="1"/>
    <col min="6" max="6" width="15.109375" customWidth="1"/>
    <col min="9" max="9" width="26.44140625" bestFit="1" customWidth="1"/>
  </cols>
  <sheetData>
    <row r="2" spans="3:10" x14ac:dyDescent="0.3">
      <c r="C2" s="17" t="s">
        <v>68</v>
      </c>
      <c r="D2" s="17"/>
      <c r="E2" s="17"/>
      <c r="F2" s="17"/>
    </row>
    <row r="3" spans="3:10" x14ac:dyDescent="0.3">
      <c r="C3" s="2"/>
      <c r="D3" s="1" t="s">
        <v>0</v>
      </c>
      <c r="E3" s="1" t="s">
        <v>1</v>
      </c>
      <c r="F3" s="1" t="s">
        <v>26</v>
      </c>
    </row>
    <row r="4" spans="3:10" x14ac:dyDescent="0.3">
      <c r="C4" s="1" t="s">
        <v>2</v>
      </c>
      <c r="D4" s="7">
        <v>2000</v>
      </c>
      <c r="E4" s="7">
        <v>1000</v>
      </c>
      <c r="F4" s="20">
        <v>0</v>
      </c>
    </row>
    <row r="5" spans="3:10" x14ac:dyDescent="0.3">
      <c r="C5" s="1" t="s">
        <v>4</v>
      </c>
      <c r="D5" s="2">
        <v>3000</v>
      </c>
      <c r="E5" s="2">
        <v>5000</v>
      </c>
      <c r="F5" s="2">
        <v>2000</v>
      </c>
      <c r="I5" s="1" t="s">
        <v>5</v>
      </c>
      <c r="J5" s="8">
        <f>SUMPRODUCT(D4:F4,D5:F5)</f>
        <v>11000000</v>
      </c>
    </row>
    <row r="6" spans="3:10" x14ac:dyDescent="0.3">
      <c r="I6" s="3"/>
      <c r="J6" s="3"/>
    </row>
    <row r="7" spans="3:10" x14ac:dyDescent="0.3">
      <c r="C7" s="2" t="s">
        <v>6</v>
      </c>
      <c r="D7" s="2"/>
      <c r="E7" s="2"/>
      <c r="F7" s="2"/>
      <c r="G7" s="2" t="s">
        <v>11</v>
      </c>
      <c r="H7" s="2" t="s">
        <v>12</v>
      </c>
    </row>
    <row r="8" spans="3:10" x14ac:dyDescent="0.3">
      <c r="C8" s="1" t="s">
        <v>7</v>
      </c>
      <c r="D8" s="2">
        <v>1</v>
      </c>
      <c r="E8" s="2">
        <v>2</v>
      </c>
      <c r="F8" s="2">
        <v>0.8</v>
      </c>
      <c r="G8" s="9">
        <f>SUMPRODUCT(D$4:F$4,D8:F8)</f>
        <v>4000</v>
      </c>
      <c r="H8" s="2">
        <v>4000</v>
      </c>
    </row>
    <row r="9" spans="3:10" x14ac:dyDescent="0.3">
      <c r="C9" s="1" t="s">
        <v>8</v>
      </c>
      <c r="D9" s="2">
        <v>2</v>
      </c>
      <c r="E9" s="2">
        <v>2</v>
      </c>
      <c r="F9" s="2">
        <v>1.5</v>
      </c>
      <c r="G9" s="9">
        <f t="shared" ref="G9:G11" si="0">SUMPRODUCT(D$4:F$4,D9:F9)</f>
        <v>6000</v>
      </c>
      <c r="H9" s="2">
        <v>6000</v>
      </c>
    </row>
    <row r="10" spans="3:10" x14ac:dyDescent="0.3">
      <c r="C10" s="1" t="s">
        <v>9</v>
      </c>
      <c r="D10" s="2">
        <v>2</v>
      </c>
      <c r="E10" s="2">
        <v>0</v>
      </c>
      <c r="F10" s="2">
        <v>1</v>
      </c>
      <c r="G10" s="9">
        <f t="shared" si="0"/>
        <v>4000</v>
      </c>
      <c r="H10" s="2">
        <v>5000</v>
      </c>
    </row>
    <row r="11" spans="3:10" x14ac:dyDescent="0.3">
      <c r="C11" s="1" t="s">
        <v>10</v>
      </c>
      <c r="D11" s="2">
        <v>0</v>
      </c>
      <c r="E11" s="2">
        <v>3</v>
      </c>
      <c r="F11" s="2">
        <v>0</v>
      </c>
      <c r="G11" s="9">
        <f t="shared" si="0"/>
        <v>3000</v>
      </c>
      <c r="H11" s="2">
        <v>4500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6131-5C84-4D73-BDAA-1FE03B16D5CF}">
  <dimension ref="C2:K13"/>
  <sheetViews>
    <sheetView workbookViewId="0">
      <selection activeCell="L19" sqref="L19"/>
    </sheetView>
  </sheetViews>
  <sheetFormatPr defaultRowHeight="14.4" x14ac:dyDescent="0.3"/>
  <cols>
    <col min="3" max="3" width="24.6640625" bestFit="1" customWidth="1"/>
    <col min="4" max="5" width="15.109375" bestFit="1" customWidth="1"/>
    <col min="6" max="7" width="18" bestFit="1" customWidth="1"/>
    <col min="10" max="10" width="26.44140625" bestFit="1" customWidth="1"/>
  </cols>
  <sheetData>
    <row r="2" spans="3:11" x14ac:dyDescent="0.3">
      <c r="C2" s="17" t="s">
        <v>69</v>
      </c>
      <c r="D2" s="17"/>
      <c r="E2" s="17"/>
      <c r="F2" s="17"/>
      <c r="G2" s="17"/>
    </row>
    <row r="3" spans="3:11" x14ac:dyDescent="0.3">
      <c r="C3" s="2"/>
      <c r="D3" s="1" t="s">
        <v>0</v>
      </c>
      <c r="E3" s="1" t="s">
        <v>1</v>
      </c>
      <c r="F3" s="1" t="s">
        <v>27</v>
      </c>
      <c r="G3" s="1" t="s">
        <v>28</v>
      </c>
    </row>
    <row r="4" spans="3:11" x14ac:dyDescent="0.3">
      <c r="C4" s="1" t="s">
        <v>2</v>
      </c>
      <c r="D4" s="7">
        <v>1000</v>
      </c>
      <c r="E4" s="7">
        <v>1500</v>
      </c>
      <c r="F4" s="7">
        <v>500</v>
      </c>
      <c r="G4" s="7">
        <v>0</v>
      </c>
    </row>
    <row r="5" spans="3:11" x14ac:dyDescent="0.3">
      <c r="C5" s="1" t="s">
        <v>4</v>
      </c>
      <c r="D5" s="2">
        <v>3000</v>
      </c>
      <c r="E5" s="2">
        <v>5000</v>
      </c>
      <c r="F5" s="2">
        <f t="shared" ref="E5:G5" si="0">3000-F13</f>
        <v>2400</v>
      </c>
      <c r="G5" s="2">
        <f t="shared" si="0"/>
        <v>1800</v>
      </c>
      <c r="J5" s="1" t="s">
        <v>5</v>
      </c>
      <c r="K5" s="8">
        <f>SUMPRODUCT(D4:G4,D5:G5)</f>
        <v>11700000</v>
      </c>
    </row>
    <row r="6" spans="3:11" x14ac:dyDescent="0.3">
      <c r="J6" s="3" t="s">
        <v>32</v>
      </c>
      <c r="K6" s="3">
        <f>K5-Merton_Trucks!I6</f>
        <v>700000</v>
      </c>
    </row>
    <row r="7" spans="3:11" x14ac:dyDescent="0.3">
      <c r="C7" s="2" t="s">
        <v>6</v>
      </c>
      <c r="D7" s="2"/>
      <c r="E7" s="2"/>
      <c r="F7" s="2"/>
      <c r="G7" s="2"/>
      <c r="H7" s="2" t="s">
        <v>11</v>
      </c>
      <c r="I7" s="2" t="s">
        <v>12</v>
      </c>
      <c r="J7" s="3" t="s">
        <v>31</v>
      </c>
      <c r="K7" s="3">
        <v>750000</v>
      </c>
    </row>
    <row r="8" spans="3:11" x14ac:dyDescent="0.3">
      <c r="C8" s="1" t="s">
        <v>7</v>
      </c>
      <c r="D8" s="2">
        <v>1</v>
      </c>
      <c r="E8" s="2">
        <v>2</v>
      </c>
      <c r="F8" s="2">
        <v>0</v>
      </c>
      <c r="G8" s="2">
        <v>0</v>
      </c>
      <c r="H8" s="9">
        <f>SUMPRODUCT(D$4:G$4,D8:G8)</f>
        <v>4000</v>
      </c>
      <c r="I8" s="2">
        <v>4000</v>
      </c>
      <c r="J8" s="18" t="s">
        <v>33</v>
      </c>
      <c r="K8" s="19">
        <f>K6-K7</f>
        <v>-50000</v>
      </c>
    </row>
    <row r="9" spans="3:11" x14ac:dyDescent="0.3">
      <c r="C9" s="1" t="s">
        <v>8</v>
      </c>
      <c r="D9" s="2">
        <v>2</v>
      </c>
      <c r="E9" s="2">
        <v>2</v>
      </c>
      <c r="F9" s="2">
        <v>2</v>
      </c>
      <c r="G9" s="2">
        <v>2</v>
      </c>
      <c r="H9" s="9">
        <f t="shared" ref="H9:H11" si="1">SUMPRODUCT(D$4:G$4,D9:G9)</f>
        <v>6000</v>
      </c>
      <c r="I9" s="2">
        <v>6000</v>
      </c>
    </row>
    <row r="10" spans="3:11" x14ac:dyDescent="0.3">
      <c r="C10" s="1" t="s">
        <v>9</v>
      </c>
      <c r="D10" s="2">
        <v>2</v>
      </c>
      <c r="E10" s="2">
        <v>0</v>
      </c>
      <c r="F10" s="2">
        <v>2</v>
      </c>
      <c r="G10" s="2">
        <v>0</v>
      </c>
      <c r="H10" s="9">
        <f t="shared" si="1"/>
        <v>3000</v>
      </c>
      <c r="I10" s="2">
        <v>5000</v>
      </c>
    </row>
    <row r="11" spans="3:11" x14ac:dyDescent="0.3">
      <c r="C11" s="1" t="s">
        <v>10</v>
      </c>
      <c r="D11" s="2">
        <v>0</v>
      </c>
      <c r="E11" s="2">
        <v>3</v>
      </c>
      <c r="F11" s="2">
        <v>0</v>
      </c>
      <c r="G11" s="2">
        <v>3</v>
      </c>
      <c r="H11" s="9">
        <f t="shared" si="1"/>
        <v>4500</v>
      </c>
      <c r="I11" s="2">
        <v>4500</v>
      </c>
    </row>
    <row r="12" spans="3:11" x14ac:dyDescent="0.3">
      <c r="C12" s="11" t="s">
        <v>30</v>
      </c>
      <c r="D12" s="2">
        <v>0</v>
      </c>
      <c r="E12" s="2">
        <v>0</v>
      </c>
      <c r="F12" s="2">
        <v>1</v>
      </c>
      <c r="G12" s="2">
        <v>2</v>
      </c>
      <c r="H12" s="9">
        <f>SUMPRODUCT(D4:G4,D12:G12)</f>
        <v>500</v>
      </c>
      <c r="I12" s="12">
        <v>2000</v>
      </c>
    </row>
    <row r="13" spans="3:11" x14ac:dyDescent="0.3">
      <c r="C13" s="10" t="s">
        <v>29</v>
      </c>
      <c r="D13">
        <v>0</v>
      </c>
      <c r="E13">
        <v>0</v>
      </c>
      <c r="F13">
        <v>600</v>
      </c>
      <c r="G13">
        <v>1200</v>
      </c>
    </row>
  </sheetData>
  <mergeCells count="1">
    <mergeCell ref="C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891-214E-44B0-A7FB-7F14BB6C5C8E}">
  <dimension ref="C2:I11"/>
  <sheetViews>
    <sheetView tabSelected="1" workbookViewId="0">
      <selection activeCell="D13" sqref="D13"/>
    </sheetView>
  </sheetViews>
  <sheetFormatPr defaultRowHeight="14.4" x14ac:dyDescent="0.3"/>
  <cols>
    <col min="3" max="3" width="24.6640625" bestFit="1" customWidth="1"/>
    <col min="4" max="5" width="15.109375" bestFit="1" customWidth="1"/>
    <col min="8" max="8" width="26.44140625" bestFit="1" customWidth="1"/>
  </cols>
  <sheetData>
    <row r="2" spans="3:9" x14ac:dyDescent="0.3">
      <c r="C2" s="17" t="s">
        <v>79</v>
      </c>
      <c r="D2" s="17"/>
      <c r="E2" s="17"/>
    </row>
    <row r="3" spans="3:9" x14ac:dyDescent="0.3">
      <c r="C3" s="2"/>
      <c r="D3" s="1" t="s">
        <v>0</v>
      </c>
      <c r="E3" s="1" t="s">
        <v>1</v>
      </c>
      <c r="H3" t="s">
        <v>78</v>
      </c>
      <c r="I3">
        <f>E4*3</f>
        <v>2250</v>
      </c>
    </row>
    <row r="4" spans="3:9" x14ac:dyDescent="0.3">
      <c r="C4" s="1" t="s">
        <v>2</v>
      </c>
      <c r="D4" s="7">
        <v>2250</v>
      </c>
      <c r="E4" s="7">
        <v>750</v>
      </c>
    </row>
    <row r="5" spans="3:9" x14ac:dyDescent="0.3">
      <c r="C5" s="1" t="s">
        <v>4</v>
      </c>
      <c r="D5" s="2">
        <v>3000</v>
      </c>
      <c r="E5" s="2">
        <v>5000</v>
      </c>
      <c r="H5" s="1" t="s">
        <v>5</v>
      </c>
      <c r="I5" s="8">
        <f>SUMPRODUCT(D4:E4,D5:E5)</f>
        <v>10500000</v>
      </c>
    </row>
    <row r="6" spans="3:9" x14ac:dyDescent="0.3">
      <c r="H6" s="1"/>
      <c r="I6" s="11"/>
    </row>
    <row r="7" spans="3:9" x14ac:dyDescent="0.3">
      <c r="C7" s="2" t="s">
        <v>6</v>
      </c>
      <c r="D7" s="2"/>
      <c r="E7" s="2"/>
      <c r="F7" s="2" t="s">
        <v>11</v>
      </c>
      <c r="G7" s="2" t="s">
        <v>12</v>
      </c>
    </row>
    <row r="8" spans="3:9" x14ac:dyDescent="0.3">
      <c r="C8" s="1" t="s">
        <v>7</v>
      </c>
      <c r="D8" s="2">
        <v>1</v>
      </c>
      <c r="E8" s="2">
        <v>2</v>
      </c>
      <c r="F8" s="9">
        <f>SUMPRODUCT(D$4:E$4,D8:E8)</f>
        <v>3750</v>
      </c>
      <c r="G8" s="2">
        <v>4000</v>
      </c>
    </row>
    <row r="9" spans="3:9" x14ac:dyDescent="0.3">
      <c r="C9" s="1" t="s">
        <v>8</v>
      </c>
      <c r="D9" s="2">
        <v>2</v>
      </c>
      <c r="E9" s="2">
        <v>2</v>
      </c>
      <c r="F9" s="9">
        <f t="shared" ref="F9:F11" si="0">SUMPRODUCT(D$4:E$4,D9:E9)</f>
        <v>6000</v>
      </c>
      <c r="G9" s="2">
        <v>6000</v>
      </c>
    </row>
    <row r="10" spans="3:9" x14ac:dyDescent="0.3">
      <c r="C10" s="1" t="s">
        <v>9</v>
      </c>
      <c r="D10" s="2">
        <v>2</v>
      </c>
      <c r="E10" s="2">
        <v>0</v>
      </c>
      <c r="F10" s="9">
        <f t="shared" si="0"/>
        <v>4500</v>
      </c>
      <c r="G10" s="2">
        <v>5000</v>
      </c>
    </row>
    <row r="11" spans="3:9" x14ac:dyDescent="0.3">
      <c r="C11" s="1" t="s">
        <v>10</v>
      </c>
      <c r="D11" s="2">
        <v>0</v>
      </c>
      <c r="E11" s="2">
        <v>3</v>
      </c>
      <c r="F11" s="9">
        <f t="shared" si="0"/>
        <v>2250</v>
      </c>
      <c r="G11" s="2">
        <v>4500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Sensitivity Report Merton</vt:lpstr>
      <vt:lpstr>Merton_Trucks</vt:lpstr>
      <vt:lpstr>MT_Add_1_EA_Capacity</vt:lpstr>
      <vt:lpstr>MT_Add_100_EA_Capacity</vt:lpstr>
      <vt:lpstr>Sensitivity Report Model 103</vt:lpstr>
      <vt:lpstr>MT_Model103_Trucks</vt:lpstr>
      <vt:lpstr>MT_Overtime</vt:lpstr>
      <vt:lpstr>MT_LongRun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Krishnan CS</cp:lastModifiedBy>
  <dcterms:created xsi:type="dcterms:W3CDTF">2015-06-05T18:17:20Z</dcterms:created>
  <dcterms:modified xsi:type="dcterms:W3CDTF">2025-05-14T08:59:56Z</dcterms:modified>
</cp:coreProperties>
</file>