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mez\Downloads\"/>
    </mc:Choice>
  </mc:AlternateContent>
  <xr:revisionPtr revIDLastSave="0" documentId="13_ncr:1_{87FCA292-4ADB-43D8-882F-E309B61B27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6" i="1"/>
  <c r="B23" i="1"/>
  <c r="B10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39" i="1"/>
  <c r="B40" i="1"/>
  <c r="B41" i="1"/>
  <c r="B42" i="1"/>
  <c r="B43" i="1"/>
  <c r="B44" i="1"/>
  <c r="B26" i="1"/>
  <c r="B27" i="1"/>
  <c r="B28" i="1"/>
  <c r="B29" i="1"/>
  <c r="B30" i="1"/>
  <c r="B31" i="1"/>
  <c r="B38" i="1"/>
  <c r="B25" i="1"/>
  <c r="B12" i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8" i="1"/>
  <c r="K38" i="1" s="1"/>
  <c r="H38" i="1"/>
  <c r="I38" i="1" s="1"/>
  <c r="F38" i="1"/>
  <c r="G38" i="1" s="1"/>
  <c r="D38" i="1"/>
  <c r="E38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J25" i="1"/>
  <c r="K25" i="1" s="1"/>
  <c r="H25" i="1"/>
  <c r="I25" i="1" s="1"/>
  <c r="F25" i="1"/>
  <c r="G25" i="1" s="1"/>
  <c r="D25" i="1"/>
  <c r="E25" i="1" s="1"/>
  <c r="E72" i="1" l="1"/>
  <c r="G45" i="1"/>
  <c r="E32" i="1"/>
  <c r="G32" i="1"/>
  <c r="K85" i="1"/>
  <c r="E85" i="1"/>
  <c r="I85" i="1"/>
  <c r="G85" i="1"/>
  <c r="G72" i="1"/>
  <c r="I72" i="1"/>
  <c r="K72" i="1"/>
  <c r="E59" i="1"/>
  <c r="K59" i="1"/>
  <c r="G59" i="1"/>
  <c r="I59" i="1"/>
  <c r="K45" i="1"/>
  <c r="I45" i="1"/>
  <c r="E45" i="1"/>
  <c r="I32" i="1"/>
  <c r="K32" i="1"/>
  <c r="C32" i="1" l="1"/>
  <c r="C33" i="1" s="1"/>
  <c r="C5" i="1" s="1"/>
  <c r="C45" i="1"/>
  <c r="C46" i="1" s="1"/>
  <c r="C6" i="1" s="1"/>
  <c r="C72" i="1"/>
  <c r="C73" i="1" s="1"/>
  <c r="D5" i="1" s="1"/>
  <c r="C59" i="1"/>
  <c r="C60" i="1" s="1"/>
  <c r="D4" i="1" s="1"/>
  <c r="C85" i="1"/>
  <c r="C86" i="1" s="1"/>
  <c r="D6" i="1" s="1"/>
  <c r="B13" i="1" l="1"/>
  <c r="B14" i="1"/>
  <c r="B15" i="1"/>
  <c r="B16" i="1"/>
  <c r="B17" i="1"/>
  <c r="B18" i="1"/>
  <c r="D12" i="1" l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F16" i="1" l="1"/>
  <c r="G16" i="1" s="1"/>
  <c r="H16" i="1"/>
  <c r="I16" i="1" s="1"/>
  <c r="J16" i="1"/>
  <c r="K16" i="1" s="1"/>
  <c r="J18" i="1"/>
  <c r="K18" i="1" s="1"/>
  <c r="H18" i="1"/>
  <c r="I18" i="1" s="1"/>
  <c r="F18" i="1"/>
  <c r="G18" i="1" s="1"/>
  <c r="J17" i="1"/>
  <c r="K17" i="1" s="1"/>
  <c r="H17" i="1"/>
  <c r="I17" i="1" s="1"/>
  <c r="F17" i="1"/>
  <c r="G17" i="1" s="1"/>
  <c r="J15" i="1"/>
  <c r="K15" i="1" s="1"/>
  <c r="H15" i="1"/>
  <c r="I15" i="1" s="1"/>
  <c r="F15" i="1"/>
  <c r="G15" i="1" s="1"/>
  <c r="J14" i="1"/>
  <c r="K14" i="1" s="1"/>
  <c r="H14" i="1"/>
  <c r="I14" i="1" s="1"/>
  <c r="F14" i="1"/>
  <c r="G14" i="1" s="1"/>
  <c r="J13" i="1"/>
  <c r="H13" i="1"/>
  <c r="I13" i="1" s="1"/>
  <c r="F13" i="1"/>
  <c r="G13" i="1" s="1"/>
  <c r="J12" i="1"/>
  <c r="K12" i="1" s="1"/>
  <c r="H12" i="1"/>
  <c r="I12" i="1" s="1"/>
  <c r="F12" i="1"/>
  <c r="G12" i="1" s="1"/>
  <c r="E19" i="1" l="1"/>
  <c r="G19" i="1"/>
  <c r="I19" i="1"/>
  <c r="K13" i="1"/>
  <c r="K19" i="1" l="1"/>
  <c r="C19" i="1" s="1"/>
  <c r="C20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<sst xmlns="http://schemas.openxmlformats.org/spreadsheetml/2006/main" count="164" uniqueCount="66">
  <si>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</si>
  <si>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</si>
  <si>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</si>
  <si>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</si>
  <si>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</si>
  <si>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</si>
  <si>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</si>
  <si>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</si>
  <si>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</si>
  <si>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</si>
  <si>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</si>
  <si>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</si>
  <si>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</si>
  <si>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</si>
  <si>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</si>
  <si>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</si>
  <si>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</si>
  <si>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</si>
  <si>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</si>
  <si>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</si>
  <si>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</si>
  <si>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</si>
  <si>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</si>
  <si>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</si>
  <si>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</si>
  <si>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</si>
  <si>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</si>
  <si>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</si>
  <si>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</si>
  <si>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</si>
  <si>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</si>
  <si>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</si>
  <si>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</si>
  <si>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</si>
  <si>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</si>
  <si>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</si>
  <si>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</si>
  <si>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</si>
  <si>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</si>
  <si>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</si>
  <si>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</si>
  <si>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</si>
  <si>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</si>
  <si>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</si>
  <si>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</si>
  <si>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</si>
  <si>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</si>
  <si>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</si>
  <si>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</si>
  <si>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</si>
  <si>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</si>
  <si>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</si>
  <si>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</si>
  <si>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</si>
  <si>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</si>
  <si>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</si>
  <si>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</si>
  <si>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</si>
  <si>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</si>
  <si>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</si>
  <si>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</si>
  <si>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</si>
  <si>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</si>
  <si>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Kristel Mercurino</t>
  </si>
  <si>
    <t xml:space="preserve">Daniel Canales </t>
  </si>
  <si>
    <t>Luciano Elgueda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</si>
</sst>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86"/>
  <sheetViews>
    <sheetView tabSelected="1" zoomScale="120" zoomScaleNormal="120" workbookViewId="0">
      <selection activeCell="B6" sqref="B6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63</v>
      </c>
      <c r="C4" s="30">
        <f>C20</f>
        <v>7</v>
      </c>
      <c r="D4" s="36">
        <f>C60</f>
        <v>7</v>
      </c>
      <c r="E4" s="35">
        <f>C4*C$2+D4*D$2</f>
        <v>7</v>
      </c>
    </row>
    <row r="5" spans="1:11" x14ac:dyDescent="0.25">
      <c r="A5" s="3">
        <v>2</v>
      </c>
      <c r="B5" s="39" t="s">
        <v>64</v>
      </c>
      <c r="C5" s="30">
        <f>C33</f>
        <v>7</v>
      </c>
      <c r="D5" s="36">
        <f>C73</f>
        <v>7</v>
      </c>
      <c r="E5" s="35">
        <f t="shared" ref="E5:E6" si="0">C5*C$2+D5*D$2</f>
        <v>7</v>
      </c>
    </row>
    <row r="6" spans="1:11" x14ac:dyDescent="0.25">
      <c r="A6" s="3">
        <v>3</v>
      </c>
      <c r="B6" s="39" t="s">
        <v>65</v>
      </c>
      <c r="C6" s="30">
        <f>C46</f>
        <v>7</v>
      </c>
      <c r="D6" s="36">
        <f>C86</f>
        <v>7</v>
      </c>
      <c r="E6" s="35">
        <f t="shared" si="0"/>
        <v>7</v>
      </c>
    </row>
    <row r="10" spans="1:11" ht="18.75" outlineLevel="1" x14ac:dyDescent="0.25">
      <c r="A10" s="40" t="s">
        <v>4</v>
      </c>
      <c r="B10" s="11" t="str">
        <f>B4</f>
        <v>Kristel Mercurino</v>
      </c>
      <c r="C10" s="44" t="s">
        <v>5</v>
      </c>
      <c r="D10" s="45" t="s">
        <v>6</v>
      </c>
      <c r="E10" s="46"/>
      <c r="F10" s="46"/>
      <c r="G10" s="46"/>
      <c r="H10" s="46"/>
      <c r="I10" s="46"/>
      <c r="J10" s="46"/>
      <c r="K10" s="47"/>
    </row>
    <row r="11" spans="1:11" outlineLevel="1" x14ac:dyDescent="0.25">
      <c r="A11" s="41"/>
      <c r="B11" s="15" t="s">
        <v>7</v>
      </c>
      <c r="C11" s="43"/>
      <c r="D11" s="45" t="s">
        <v>8</v>
      </c>
      <c r="E11" s="47"/>
      <c r="F11" s="45" t="s">
        <v>9</v>
      </c>
      <c r="G11" s="47"/>
      <c r="H11" s="48" t="s">
        <v>10</v>
      </c>
      <c r="I11" s="47"/>
      <c r="J11" s="45" t="s">
        <v>11</v>
      </c>
      <c r="K11" s="47"/>
    </row>
    <row r="12" spans="1:11" ht="24" outlineLevel="1" x14ac:dyDescent="0.25">
      <c r="A12" s="42"/>
      <c r="B12" s="18" t="str">
        <f>RUBRICA!A4</f>
        <v xml:space="preserve">1. Presenta el proyecto considerando la relevancia, objetivos, metodología y desarrollo, de acuerdo a los estándares de calidad de la disciplina. </v>
      </c>
      <c r="C12" s="16" t="s">
        <v>8</v>
      </c>
      <c r="D12" s="12" t="str">
        <f t="shared" ref="D12:D16" si="1">IF($C12=CL,"X","")</f>
        <v>X</v>
      </c>
      <c r="E12" s="12">
        <f>IF(D12="X",100*0.15,"")</f>
        <v>15</v>
      </c>
      <c r="F12" s="12" t="str">
        <f t="shared" ref="F12:F16" si="2">IF($C12=L,"X","")</f>
        <v/>
      </c>
      <c r="G12" s="12" t="str">
        <f>IF(F12="X",60*0.15,"")</f>
        <v/>
      </c>
      <c r="H12" s="12" t="str">
        <f t="shared" ref="H12:H16" si="3">IF($C12=ML,"X","")</f>
        <v/>
      </c>
      <c r="I12" s="12" t="str">
        <f>IF(H12="X",30*0.15,"")</f>
        <v/>
      </c>
      <c r="J12" s="12" t="str">
        <f t="shared" ref="J12:J16" si="4">IF($C12=NL,"X","")</f>
        <v/>
      </c>
      <c r="K12" s="12" t="str">
        <f t="shared" ref="K12:K16" si="5">IF($J12="X",0,"")</f>
        <v/>
      </c>
    </row>
    <row r="13" spans="1:11" ht="26.45" customHeight="1" outlineLevel="1" x14ac:dyDescent="0.25">
      <c r="A13" s="42"/>
      <c r="B13" s="18" t="str">
        <f>RUBRICA!A5</f>
        <v xml:space="preserve">2. Presenta las evidencias del Proyecto APT, dando cuenta del cumplimiento de los objetivos y de acuerdo a los estándares de la disciplina. </v>
      </c>
      <c r="C13" s="16" t="s">
        <v>8</v>
      </c>
      <c r="D13" s="12" t="str">
        <f t="shared" si="1"/>
        <v>X</v>
      </c>
      <c r="E13" s="12">
        <f>IF(D13="X",100*0.25,"")</f>
        <v>25</v>
      </c>
      <c r="F13" s="12" t="str">
        <f t="shared" si="2"/>
        <v/>
      </c>
      <c r="G13" s="12" t="str">
        <f>IF(F13="X",60*0.25,"")</f>
        <v/>
      </c>
      <c r="H13" s="12" t="str">
        <f t="shared" si="3"/>
        <v/>
      </c>
      <c r="I13" s="12" t="str">
        <f>IF(H13="X",30*0.25,"")</f>
        <v/>
      </c>
      <c r="J13" s="12" t="str">
        <f t="shared" si="4"/>
        <v/>
      </c>
      <c r="K13" s="12" t="str">
        <f t="shared" si="5"/>
        <v/>
      </c>
    </row>
    <row r="14" spans="1:11" ht="24" outlineLevel="1" x14ac:dyDescent="0.25">
      <c r="A14" s="42"/>
      <c r="B14" s="18" t="str">
        <f>RUBRICA!A6</f>
        <v>3. Responde las preguntas realizadas por la comisión, cumpliendo con los estándares de calidad de la disciplina.</v>
      </c>
      <c r="C14" s="16" t="s">
        <v>8</v>
      </c>
      <c r="D14" s="12" t="str">
        <f t="shared" si="1"/>
        <v>X</v>
      </c>
      <c r="E14" s="12">
        <f>IF(D14="X",100*0.2,"")</f>
        <v>20</v>
      </c>
      <c r="F14" s="12" t="str">
        <f t="shared" si="2"/>
        <v/>
      </c>
      <c r="G14" s="12" t="str">
        <f>IF(F14="X",60*0.2,"")</f>
        <v/>
      </c>
      <c r="H14" s="12" t="str">
        <f t="shared" si="3"/>
        <v/>
      </c>
      <c r="I14" s="12" t="str">
        <f>IF(H14="X",30*0.2,"")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2"/>
      <c r="B15" s="18" t="str">
        <f>RUBRICA!A7</f>
        <v>4. Expone el Proyecto APT, considerando el formato y el tiempo establecido para la presentación.</v>
      </c>
      <c r="C15" s="16" t="s">
        <v>8</v>
      </c>
      <c r="D15" s="12" t="str">
        <f t="shared" si="1"/>
        <v>X</v>
      </c>
      <c r="E15" s="12">
        <f>IF(D15="X",100*0.05,"")</f>
        <v>5</v>
      </c>
      <c r="F15" s="12" t="str">
        <f t="shared" si="2"/>
        <v/>
      </c>
      <c r="G15" s="12" t="str">
        <f>IF(F15="X",60*0.05,"")</f>
        <v/>
      </c>
      <c r="H15" s="12" t="str">
        <f t="shared" si="3"/>
        <v/>
      </c>
      <c r="I15" s="12" t="str">
        <f>IF(H15="X",30*0.05,"")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2"/>
      <c r="B16" s="18" t="str">
        <f>RUBRICA!A8</f>
        <v>5. Expresa sus ideas con fluidez, claridad y precisión, utilizando lenguaje técnico propio de la disciplina.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36" outlineLevel="1" x14ac:dyDescent="0.25">
      <c r="A17" s="42"/>
      <c r="B17" s="18" t="str">
        <f>RUBRICA!A9</f>
        <v>6. Entrega la documentación y evidencias requerida por la asignatura de acuerdo a la estructura y nombres solicitados, guardando todas las evidencias de avances en Git</v>
      </c>
      <c r="C17" s="16" t="s">
        <v>8</v>
      </c>
      <c r="D17" s="12" t="str">
        <f>IF($C17=CL,"X","")</f>
        <v>X</v>
      </c>
      <c r="E17" s="12">
        <f>IF(D17="X",100*0.2,"")</f>
        <v>20</v>
      </c>
      <c r="F17" s="12" t="str">
        <f>IF($C17=L,"X","")</f>
        <v/>
      </c>
      <c r="G17" s="12" t="str">
        <f>IF(F17="X",60*0.2,"")</f>
        <v/>
      </c>
      <c r="H17" s="12" t="str">
        <f>IF($C17=ML,"X","")</f>
        <v/>
      </c>
      <c r="I17" s="12" t="str">
        <f>IF(H17="X",30*0.2,"")</f>
        <v/>
      </c>
      <c r="J17" s="12" t="str">
        <f>IF($C17=NL,"X","")</f>
        <v/>
      </c>
      <c r="K17" s="12" t="str">
        <f t="shared" ref="K17:K18" si="6">IF($J17="X",0,"")</f>
        <v/>
      </c>
    </row>
    <row r="18" spans="1:11" ht="24" outlineLevel="1" x14ac:dyDescent="0.25">
      <c r="A18" s="42"/>
      <c r="B18" s="18" t="str">
        <f>RUBRICA!A10</f>
        <v xml:space="preserve">7. Expone el tema utilizando un lenguaje técnico disciplinar al presentar la propuesta y responde evidenciando un manejo de la información. </v>
      </c>
      <c r="C18" s="16" t="s">
        <v>8</v>
      </c>
      <c r="D18" s="12" t="str">
        <f>IF($C18=CL,"X","")</f>
        <v>X</v>
      </c>
      <c r="E18" s="12">
        <f>IF(D18="X",100*0.1,"")</f>
        <v>10</v>
      </c>
      <c r="F18" s="12" t="str">
        <f>IF($C18=L,"X","")</f>
        <v/>
      </c>
      <c r="G18" s="12" t="str">
        <f>IF(F18="X",60*0.1,"")</f>
        <v/>
      </c>
      <c r="H18" s="12" t="str">
        <f>IF($C18=ML,"X","")</f>
        <v/>
      </c>
      <c r="I18" s="12" t="str">
        <f>IF(H18="X",30*0.1,"")</f>
        <v/>
      </c>
      <c r="J18" s="12" t="str">
        <f>IF($C18=NL,"X","")</f>
        <v/>
      </c>
      <c r="K18" s="12" t="str">
        <f t="shared" si="6"/>
        <v/>
      </c>
    </row>
    <row r="19" spans="1:11" ht="15.75" customHeight="1" outlineLevel="1" x14ac:dyDescent="0.3">
      <c r="A19" s="41"/>
      <c r="B19" s="17" t="s">
        <v>12</v>
      </c>
      <c r="C19" s="21">
        <f>E19+G19+I19+K19</f>
        <v>100</v>
      </c>
      <c r="D19" s="13"/>
      <c r="E19" s="13">
        <f>SUM(E12:E18)</f>
        <v>100</v>
      </c>
      <c r="F19" s="13"/>
      <c r="G19" s="13">
        <f>SUM(G12:G18)</f>
        <v>0</v>
      </c>
      <c r="H19" s="13"/>
      <c r="I19" s="13">
        <f>SUM(I12:I18)</f>
        <v>0</v>
      </c>
      <c r="J19" s="13"/>
      <c r="K19" s="13">
        <f>SUM(K12:K18)</f>
        <v>0</v>
      </c>
    </row>
    <row r="20" spans="1:11" ht="15.75" customHeight="1" outlineLevel="1" x14ac:dyDescent="0.3">
      <c r="A20" s="43"/>
      <c r="B20" s="20" t="s">
        <v>13</v>
      </c>
      <c r="C20" s="14">
        <f>VLOOKUP(C19,ESCALA_IEP!A2:B202,2,FALSE)</f>
        <v>7</v>
      </c>
    </row>
    <row r="21" spans="1:11" ht="15.75" customHeight="1" x14ac:dyDescent="0.25"/>
    <row r="22" spans="1:11" ht="15.75" customHeight="1" x14ac:dyDescent="0.25"/>
    <row r="23" spans="1:11" ht="24" customHeight="1" x14ac:dyDescent="0.25">
      <c r="A23" s="40" t="s">
        <v>4</v>
      </c>
      <c r="B23" s="11" t="str">
        <f>B5</f>
        <v xml:space="preserve">Daniel Canales </v>
      </c>
      <c r="C23" s="44" t="s">
        <v>5</v>
      </c>
      <c r="D23" s="45" t="s">
        <v>6</v>
      </c>
      <c r="E23" s="46"/>
      <c r="F23" s="46"/>
      <c r="G23" s="46"/>
      <c r="H23" s="46"/>
      <c r="I23" s="46"/>
      <c r="J23" s="46"/>
      <c r="K23" s="47"/>
    </row>
    <row r="24" spans="1:11" ht="24" customHeight="1" x14ac:dyDescent="0.25">
      <c r="A24" s="41"/>
      <c r="B24" s="15" t="s">
        <v>7</v>
      </c>
      <c r="C24" s="43"/>
      <c r="D24" s="45" t="s">
        <v>8</v>
      </c>
      <c r="E24" s="47"/>
      <c r="F24" s="45" t="s">
        <v>9</v>
      </c>
      <c r="G24" s="47"/>
      <c r="H24" s="48" t="s">
        <v>10</v>
      </c>
      <c r="I24" s="47"/>
      <c r="J24" s="45" t="s">
        <v>11</v>
      </c>
      <c r="K24" s="47"/>
    </row>
    <row r="25" spans="1:11" ht="24" customHeight="1" x14ac:dyDescent="0.25">
      <c r="A25" s="42"/>
      <c r="B25" s="18" t="str">
        <f>RUBRICA!A4</f>
        <v xml:space="preserve">1. Presenta el proyecto considerando la relevancia, objetivos, metodología y desarrollo, de acuerdo a los estándares de calidad de la disciplina. </v>
      </c>
      <c r="C25" s="16" t="s">
        <v>8</v>
      </c>
      <c r="D25" s="12" t="str">
        <f t="shared" ref="D25:D29" si="7">IF($C25=CL,"X","")</f>
        <v>X</v>
      </c>
      <c r="E25" s="12">
        <f>IF(D25="X",100*0.15,"")</f>
        <v>15</v>
      </c>
      <c r="F25" s="12" t="str">
        <f t="shared" ref="F25:F29" si="8">IF($C25=L,"X","")</f>
        <v/>
      </c>
      <c r="G25" s="12" t="str">
        <f>IF(F25="X",60*0.15,"")</f>
        <v/>
      </c>
      <c r="H25" s="12" t="str">
        <f t="shared" ref="H25:H29" si="9">IF($C25=ML,"X","")</f>
        <v/>
      </c>
      <c r="I25" s="12" t="str">
        <f>IF(H25="X",30*0.15,"")</f>
        <v/>
      </c>
      <c r="J25" s="12" t="str">
        <f t="shared" ref="J25:J29" si="10">IF($C25=NL,"X","")</f>
        <v/>
      </c>
      <c r="K25" s="12" t="str">
        <f t="shared" ref="K25:K31" si="11">IF($J25="X",0,"")</f>
        <v/>
      </c>
    </row>
    <row r="26" spans="1:11" ht="24" customHeight="1" x14ac:dyDescent="0.25">
      <c r="A26" s="42"/>
      <c r="B26" s="18" t="str">
        <f>RUBRICA!A5</f>
        <v xml:space="preserve">2. Presenta las evidencias del Proyecto APT, dando cuenta del cumplimiento de los objetivos y de acuerdo a los estándares de la disciplina. </v>
      </c>
      <c r="C26" s="16" t="s">
        <v>8</v>
      </c>
      <c r="D26" s="12" t="str">
        <f t="shared" si="7"/>
        <v>X</v>
      </c>
      <c r="E26" s="12">
        <f>IF(D26="X",100*0.25,"")</f>
        <v>25</v>
      </c>
      <c r="F26" s="12" t="str">
        <f t="shared" si="8"/>
        <v/>
      </c>
      <c r="G26" s="12" t="str">
        <f>IF(F26="X",60*0.25,"")</f>
        <v/>
      </c>
      <c r="H26" s="12" t="str">
        <f t="shared" si="9"/>
        <v/>
      </c>
      <c r="I26" s="12" t="str">
        <f>IF(H26="X",30*0.25,"")</f>
        <v/>
      </c>
      <c r="J26" s="12" t="str">
        <f t="shared" si="10"/>
        <v/>
      </c>
      <c r="K26" s="12" t="str">
        <f t="shared" si="11"/>
        <v/>
      </c>
    </row>
    <row r="27" spans="1:11" ht="24" customHeight="1" x14ac:dyDescent="0.25">
      <c r="A27" s="42"/>
      <c r="B27" s="18" t="str">
        <f>RUBRICA!A6</f>
        <v>3. Responde las preguntas realizadas por la comisión, cumpliendo con los estándares de calidad de la disciplina.</v>
      </c>
      <c r="C27" s="16" t="s">
        <v>8</v>
      </c>
      <c r="D27" s="12" t="str">
        <f t="shared" si="7"/>
        <v>X</v>
      </c>
      <c r="E27" s="12">
        <f>IF(D27="X",100*0.2,"")</f>
        <v>20</v>
      </c>
      <c r="F27" s="12" t="str">
        <f t="shared" si="8"/>
        <v/>
      </c>
      <c r="G27" s="12" t="str">
        <f>IF(F27="X",60*0.2,"")</f>
        <v/>
      </c>
      <c r="H27" s="12" t="str">
        <f t="shared" si="9"/>
        <v/>
      </c>
      <c r="I27" s="12" t="str">
        <f>IF(H27="X",30*0.2,"")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2"/>
      <c r="B28" s="18" t="str">
        <f>RUBRICA!A7</f>
        <v>4. Expone el Proyecto APT, considerando el formato y el tiempo establecido para la presentación.</v>
      </c>
      <c r="C28" s="16" t="s">
        <v>8</v>
      </c>
      <c r="D28" s="12" t="str">
        <f t="shared" si="7"/>
        <v>X</v>
      </c>
      <c r="E28" s="12">
        <f>IF(D28="X",100*0.05,"")</f>
        <v>5</v>
      </c>
      <c r="F28" s="12" t="str">
        <f t="shared" si="8"/>
        <v/>
      </c>
      <c r="G28" s="12" t="str">
        <f>IF(F28="X",60*0.05,"")</f>
        <v/>
      </c>
      <c r="H28" s="12" t="str">
        <f t="shared" si="9"/>
        <v/>
      </c>
      <c r="I28" s="12" t="str">
        <f>IF(H28="X",30*0.05,"")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2"/>
      <c r="B29" s="18" t="str">
        <f>RUBRICA!A8</f>
        <v>5. Expresa sus ideas con fluidez, claridad y precisión, utilizando lenguaje técnico propio de la disciplina.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2"/>
      <c r="B30" s="18" t="str">
        <f>RUBRICA!A9</f>
        <v>6. Entrega la documentación y evidencias requerida por la asignatura de acuerdo a la estructura y nombres solicitados, guardando todas las evidencias de avances en Git</v>
      </c>
      <c r="C30" s="16" t="s">
        <v>8</v>
      </c>
      <c r="D30" s="12" t="str">
        <f>IF($C30=CL,"X","")</f>
        <v>X</v>
      </c>
      <c r="E30" s="12">
        <f>IF(D30="X",100*0.2,"")</f>
        <v>20</v>
      </c>
      <c r="F30" s="12" t="str">
        <f>IF($C30=L,"X","")</f>
        <v/>
      </c>
      <c r="G30" s="12" t="str">
        <f>IF(F30="X",60*0.2,"")</f>
        <v/>
      </c>
      <c r="H30" s="12" t="str">
        <f>IF($C30=ML,"X","")</f>
        <v/>
      </c>
      <c r="I30" s="12" t="str">
        <f>IF(H30="X",30*0.2,"")</f>
        <v/>
      </c>
      <c r="J30" s="12" t="str">
        <f>IF($C30=NL,"X","")</f>
        <v/>
      </c>
      <c r="K30" s="12" t="str">
        <f t="shared" si="11"/>
        <v/>
      </c>
    </row>
    <row r="31" spans="1:11" ht="24" customHeight="1" x14ac:dyDescent="0.25">
      <c r="A31" s="42"/>
      <c r="B31" s="18" t="str">
        <f>RUBRICA!A10</f>
        <v xml:space="preserve">7. Expone el tema utilizando un lenguaje técnico disciplinar al presentar la propuesta y responde evidenciando un manejo de la información. </v>
      </c>
      <c r="C31" s="16" t="s">
        <v>8</v>
      </c>
      <c r="D31" s="12" t="str">
        <f>IF($C31=CL,"X","")</f>
        <v>X</v>
      </c>
      <c r="E31" s="12">
        <f>IF(D31="X",100*0.1,"")</f>
        <v>10</v>
      </c>
      <c r="F31" s="12" t="str">
        <f>IF($C31=L,"X","")</f>
        <v/>
      </c>
      <c r="G31" s="12" t="str">
        <f>IF(F31="X",60*0.1,"")</f>
        <v/>
      </c>
      <c r="H31" s="12" t="str">
        <f>IF($C31=ML,"X","")</f>
        <v/>
      </c>
      <c r="I31" s="12" t="str">
        <f>IF(H31="X",30*0.1,"")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7" t="s">
        <v>12</v>
      </c>
      <c r="C32" s="21">
        <f>E32+G32+I32+K32</f>
        <v>100</v>
      </c>
      <c r="D32" s="13"/>
      <c r="E32" s="13">
        <f>SUM(E25:E31)</f>
        <v>100</v>
      </c>
      <c r="F32" s="13"/>
      <c r="G32" s="13">
        <f>SUM(G25:G31)</f>
        <v>0</v>
      </c>
      <c r="H32" s="13"/>
      <c r="I32" s="13">
        <f>SUM(I25:I31)</f>
        <v>0</v>
      </c>
      <c r="J32" s="13"/>
      <c r="K32" s="13">
        <f>SUM(K25:K31)</f>
        <v>0</v>
      </c>
    </row>
    <row r="33" spans="1:11" ht="24" customHeight="1" x14ac:dyDescent="0.3">
      <c r="A33" s="43"/>
      <c r="B33" s="20" t="s">
        <v>13</v>
      </c>
      <c r="C33" s="14">
        <f>VLOOKUP(C32,ESCALA_IEP!A15:B215,2,FALSE)</f>
        <v>7</v>
      </c>
    </row>
    <row r="34" spans="1:11" ht="16.149999999999999" customHeight="1" x14ac:dyDescent="0.25"/>
    <row r="35" spans="1:11" ht="13.9" customHeight="1" x14ac:dyDescent="0.25"/>
    <row r="36" spans="1:11" ht="24" customHeight="1" x14ac:dyDescent="0.25">
      <c r="A36" s="40" t="s">
        <v>4</v>
      </c>
      <c r="B36" s="11" t="str">
        <f>B6</f>
        <v>Luciano Elgueda</v>
      </c>
      <c r="C36" s="44" t="s">
        <v>5</v>
      </c>
      <c r="D36" s="45" t="s">
        <v>6</v>
      </c>
      <c r="E36" s="46"/>
      <c r="F36" s="46"/>
      <c r="G36" s="46"/>
      <c r="H36" s="46"/>
      <c r="I36" s="46"/>
      <c r="J36" s="46"/>
      <c r="K36" s="47"/>
    </row>
    <row r="37" spans="1:11" ht="24" customHeight="1" x14ac:dyDescent="0.25">
      <c r="A37" s="41"/>
      <c r="B37" s="15" t="s">
        <v>7</v>
      </c>
      <c r="C37" s="43"/>
      <c r="D37" s="45" t="s">
        <v>8</v>
      </c>
      <c r="E37" s="47"/>
      <c r="F37" s="45" t="s">
        <v>9</v>
      </c>
      <c r="G37" s="47"/>
      <c r="H37" s="48" t="s">
        <v>10</v>
      </c>
      <c r="I37" s="47"/>
      <c r="J37" s="45" t="s">
        <v>11</v>
      </c>
      <c r="K37" s="47"/>
    </row>
    <row r="38" spans="1:11" ht="24" customHeight="1" x14ac:dyDescent="0.25">
      <c r="A38" s="42"/>
      <c r="B38" s="18" t="str">
        <f>RUBRICA!A4</f>
        <v xml:space="preserve">1. Presenta el proyecto considerando la relevancia, objetivos, metodología y desarrollo, de acuerdo a los estándares de calidad de la disciplina. </v>
      </c>
      <c r="C38" s="16" t="s">
        <v>8</v>
      </c>
      <c r="D38" s="12" t="str">
        <f t="shared" ref="D38:D42" si="12">IF($C38=CL,"X","")</f>
        <v>X</v>
      </c>
      <c r="E38" s="12">
        <f>IF(D38="X",100*0.15,"")</f>
        <v>15</v>
      </c>
      <c r="F38" s="12" t="str">
        <f t="shared" ref="F38:F42" si="13">IF($C38=L,"X","")</f>
        <v/>
      </c>
      <c r="G38" s="12" t="str">
        <f>IF(F38="X",60*0.15,"")</f>
        <v/>
      </c>
      <c r="H38" s="12" t="str">
        <f t="shared" ref="H38:H42" si="14">IF($C38=ML,"X","")</f>
        <v/>
      </c>
      <c r="I38" s="12" t="str">
        <f>IF(H38="X",30*0.15,"")</f>
        <v/>
      </c>
      <c r="J38" s="12" t="str">
        <f t="shared" ref="J38:J42" si="15">IF($C38=NL,"X","")</f>
        <v/>
      </c>
      <c r="K38" s="12" t="str">
        <f t="shared" ref="K38:K44" si="16">IF($J38="X",0,"")</f>
        <v/>
      </c>
    </row>
    <row r="39" spans="1:11" ht="24" customHeight="1" x14ac:dyDescent="0.25">
      <c r="A39" s="42"/>
      <c r="B39" s="18" t="str">
        <f>RUBRICA!A5</f>
        <v xml:space="preserve">2. Presenta las evidencias del Proyecto APT, dando cuenta del cumplimiento de los objetivos y de acuerdo a los estándares de la disciplina. </v>
      </c>
      <c r="C39" s="16" t="s">
        <v>8</v>
      </c>
      <c r="D39" s="12" t="str">
        <f t="shared" si="12"/>
        <v>X</v>
      </c>
      <c r="E39" s="12">
        <f>IF(D39="X",100*0.25,"")</f>
        <v>25</v>
      </c>
      <c r="F39" s="12" t="str">
        <f t="shared" si="13"/>
        <v/>
      </c>
      <c r="G39" s="12" t="str">
        <f>IF(F39="X",60*0.25,"")</f>
        <v/>
      </c>
      <c r="H39" s="12" t="str">
        <f t="shared" si="14"/>
        <v/>
      </c>
      <c r="I39" s="12" t="str">
        <f>IF(H39="X",30*0.25,"")</f>
        <v/>
      </c>
      <c r="J39" s="12" t="str">
        <f t="shared" si="15"/>
        <v/>
      </c>
      <c r="K39" s="12" t="str">
        <f t="shared" si="16"/>
        <v/>
      </c>
    </row>
    <row r="40" spans="1:11" ht="24" customHeight="1" x14ac:dyDescent="0.25">
      <c r="A40" s="42"/>
      <c r="B40" s="18" t="str">
        <f>RUBRICA!A6</f>
        <v>3. Responde las preguntas realizadas por la comisión, cumpliendo con los estándares de calidad de la disciplina.</v>
      </c>
      <c r="C40" s="16" t="s">
        <v>8</v>
      </c>
      <c r="D40" s="12" t="str">
        <f t="shared" si="12"/>
        <v>X</v>
      </c>
      <c r="E40" s="12">
        <f>IF(D40="X",100*0.2,"")</f>
        <v>20</v>
      </c>
      <c r="F40" s="12" t="str">
        <f t="shared" si="13"/>
        <v/>
      </c>
      <c r="G40" s="12" t="str">
        <f>IF(F40="X",60*0.2,"")</f>
        <v/>
      </c>
      <c r="H40" s="12" t="str">
        <f t="shared" si="14"/>
        <v/>
      </c>
      <c r="I40" s="12" t="str">
        <f>IF(H40="X",30*0.2,"")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2"/>
      <c r="B41" s="18" t="str">
        <f>RUBRICA!A7</f>
        <v>4. Expone el Proyecto APT, considerando el formato y el tiempo establecido para la presentación.</v>
      </c>
      <c r="C41" s="16" t="s">
        <v>8</v>
      </c>
      <c r="D41" s="12" t="str">
        <f t="shared" si="12"/>
        <v>X</v>
      </c>
      <c r="E41" s="12">
        <f>IF(D41="X",100*0.05,"")</f>
        <v>5</v>
      </c>
      <c r="F41" s="12" t="str">
        <f t="shared" si="13"/>
        <v/>
      </c>
      <c r="G41" s="12" t="str">
        <f>IF(F41="X",60*0.05,"")</f>
        <v/>
      </c>
      <c r="H41" s="12" t="str">
        <f t="shared" si="14"/>
        <v/>
      </c>
      <c r="I41" s="12" t="str">
        <f>IF(H41="X",30*0.05,"")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2"/>
      <c r="B42" s="18" t="str">
        <f>RUBRICA!A8</f>
        <v>5. Expresa sus ideas con fluidez, claridad y precisión, utilizando lenguaje técnico propio de la disciplina.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2"/>
      <c r="B43" s="18" t="str">
        <f>RUBRICA!A9</f>
        <v>6. Entrega la documentación y evidencias requerida por la asignatura de acuerdo a la estructura y nombres solicitados, guardando todas las evidencias de avances en Git</v>
      </c>
      <c r="C43" s="16" t="s">
        <v>8</v>
      </c>
      <c r="D43" s="12" t="str">
        <f>IF($C43=CL,"X","")</f>
        <v>X</v>
      </c>
      <c r="E43" s="12">
        <f>IF(D43="X",100*0.2,"")</f>
        <v>20</v>
      </c>
      <c r="F43" s="12" t="str">
        <f>IF($C43=L,"X","")</f>
        <v/>
      </c>
      <c r="G43" s="12" t="str">
        <f>IF(F43="X",60*0.2,"")</f>
        <v/>
      </c>
      <c r="H43" s="12" t="str">
        <f>IF($C43=ML,"X","")</f>
        <v/>
      </c>
      <c r="I43" s="12" t="str">
        <f>IF(H43="X",30*0.2,"")</f>
        <v/>
      </c>
      <c r="J43" s="12" t="str">
        <f>IF($C43=NL,"X","")</f>
        <v/>
      </c>
      <c r="K43" s="12" t="str">
        <f t="shared" si="16"/>
        <v/>
      </c>
    </row>
    <row r="44" spans="1:11" ht="24" customHeight="1" x14ac:dyDescent="0.25">
      <c r="A44" s="42"/>
      <c r="B44" s="18" t="str">
        <f>RUBRICA!A10</f>
        <v xml:space="preserve">7. Expone el tema utilizando un lenguaje técnico disciplinar al presentar la propuesta y responde evidenciando un manejo de la información. </v>
      </c>
      <c r="C44" s="16" t="s">
        <v>8</v>
      </c>
      <c r="D44" s="12" t="str">
        <f>IF($C44=CL,"X","")</f>
        <v>X</v>
      </c>
      <c r="E44" s="12">
        <f>IF(D44="X",100*0.1,"")</f>
        <v>10</v>
      </c>
      <c r="F44" s="12" t="str">
        <f>IF($C44=L,"X","")</f>
        <v/>
      </c>
      <c r="G44" s="12" t="str">
        <f>IF(F44="X",60*0.1,"")</f>
        <v/>
      </c>
      <c r="H44" s="12" t="str">
        <f>IF($C44=ML,"X","")</f>
        <v/>
      </c>
      <c r="I44" s="12" t="str">
        <f>IF(H44="X",30*0.1,"")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7" t="s">
        <v>12</v>
      </c>
      <c r="C45" s="21">
        <f>E45+G45+I45+K45</f>
        <v>100</v>
      </c>
      <c r="D45" s="13"/>
      <c r="E45" s="13">
        <f>SUM(E38:E44)</f>
        <v>100</v>
      </c>
      <c r="F45" s="13"/>
      <c r="G45" s="13">
        <f>SUM(G38:G44)</f>
        <v>0</v>
      </c>
      <c r="H45" s="13"/>
      <c r="I45" s="13">
        <f>SUM(I38:I44)</f>
        <v>0</v>
      </c>
      <c r="J45" s="13"/>
      <c r="K45" s="13">
        <f>SUM(K38:K44)</f>
        <v>0</v>
      </c>
    </row>
    <row r="46" spans="1:11" ht="24" customHeight="1" x14ac:dyDescent="0.3">
      <c r="A46" s="43"/>
      <c r="B46" s="20" t="s">
        <v>13</v>
      </c>
      <c r="C46" s="14">
        <f>VLOOKUP(C45,ESCALA_IEP!A28:B228,2,FALSE)</f>
        <v>7</v>
      </c>
    </row>
    <row r="47" spans="1:11" ht="15.75" customHeight="1" x14ac:dyDescent="0.25"/>
    <row r="48" spans="1:11" ht="13.9" customHeight="1" x14ac:dyDescent="0.25"/>
    <row r="49" spans="1:11" ht="15.75" customHeight="1" x14ac:dyDescent="0.25"/>
    <row r="50" spans="1:11" ht="24" customHeight="1" x14ac:dyDescent="0.25">
      <c r="A50" s="49" t="s">
        <v>14</v>
      </c>
      <c r="B50" s="11" t="str">
        <f>B4</f>
        <v>Kristel Mercurino</v>
      </c>
      <c r="C50" s="44" t="s">
        <v>5</v>
      </c>
      <c r="D50" s="45" t="s">
        <v>6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25">
      <c r="A51" s="41"/>
      <c r="B51" s="15" t="s">
        <v>7</v>
      </c>
      <c r="C51" s="43"/>
      <c r="D51" s="45" t="s">
        <v>8</v>
      </c>
      <c r="E51" s="47"/>
      <c r="F51" s="45" t="s">
        <v>9</v>
      </c>
      <c r="G51" s="47"/>
      <c r="H51" s="48" t="s">
        <v>10</v>
      </c>
      <c r="I51" s="47"/>
      <c r="J51" s="45" t="s">
        <v>11</v>
      </c>
      <c r="K51" s="47"/>
    </row>
    <row r="52" spans="1:11" ht="24" customHeight="1" x14ac:dyDescent="0.25">
      <c r="A52" s="42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2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2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2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2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2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2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1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3"/>
      <c r="B60" s="20" t="s">
        <v>13</v>
      </c>
      <c r="C60" s="14">
        <f>VLOOKUP(C59,ESCALA_IEP!A41:B241,2,FALSE)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9" t="s">
        <v>15</v>
      </c>
      <c r="B63" s="11" t="str">
        <f>B5</f>
        <v xml:space="preserve">Daniel Canales </v>
      </c>
      <c r="C63" s="44" t="s">
        <v>5</v>
      </c>
      <c r="D63" s="45" t="s">
        <v>6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25">
      <c r="A64" s="41"/>
      <c r="B64" s="15" t="s">
        <v>7</v>
      </c>
      <c r="C64" s="43"/>
      <c r="D64" s="45" t="s">
        <v>8</v>
      </c>
      <c r="E64" s="47"/>
      <c r="F64" s="45" t="s">
        <v>9</v>
      </c>
      <c r="G64" s="47"/>
      <c r="H64" s="48" t="s">
        <v>10</v>
      </c>
      <c r="I64" s="47"/>
      <c r="J64" s="45" t="s">
        <v>11</v>
      </c>
      <c r="K64" s="47"/>
    </row>
    <row r="65" spans="1:11" ht="24" customHeight="1" x14ac:dyDescent="0.25">
      <c r="A65" s="42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2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2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2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2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2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2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1"/>
      <c r="B72" s="17" t="s">
        <v>12</v>
      </c>
      <c r="C72" s="21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3"/>
      <c r="B73" s="20" t="s">
        <v>13</v>
      </c>
      <c r="C73" s="14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9" t="s">
        <v>16</v>
      </c>
      <c r="B76" s="11" t="str">
        <f>B6</f>
        <v>Luciano Elgueda</v>
      </c>
      <c r="C76" s="44" t="s">
        <v>5</v>
      </c>
      <c r="D76" s="45" t="s">
        <v>6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25">
      <c r="A77" s="41"/>
      <c r="B77" s="15" t="s">
        <v>7</v>
      </c>
      <c r="C77" s="43"/>
      <c r="D77" s="45" t="s">
        <v>8</v>
      </c>
      <c r="E77" s="47"/>
      <c r="F77" s="45" t="s">
        <v>9</v>
      </c>
      <c r="G77" s="47"/>
      <c r="H77" s="48" t="s">
        <v>10</v>
      </c>
      <c r="I77" s="47"/>
      <c r="J77" s="45" t="s">
        <v>11</v>
      </c>
      <c r="K77" s="47"/>
    </row>
    <row r="78" spans="1:11" ht="24" customHeight="1" x14ac:dyDescent="0.25">
      <c r="A78" s="42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2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2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2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2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2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2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1"/>
      <c r="B85" s="17" t="s">
        <v>12</v>
      </c>
      <c r="C85" s="21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3"/>
      <c r="B86" s="20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3:K23"/>
    <mergeCell ref="D24:E24"/>
    <mergeCell ref="F24:G24"/>
    <mergeCell ref="H24:I24"/>
    <mergeCell ref="J24:K24"/>
    <mergeCell ref="A50:A60"/>
    <mergeCell ref="C50:C51"/>
    <mergeCell ref="D50:K50"/>
    <mergeCell ref="D51:E51"/>
    <mergeCell ref="F51:G51"/>
    <mergeCell ref="H51:I51"/>
    <mergeCell ref="J51:K51"/>
    <mergeCell ref="A10:A20"/>
    <mergeCell ref="C36:C37"/>
    <mergeCell ref="D36:K36"/>
    <mergeCell ref="D37:E37"/>
    <mergeCell ref="F37:G37"/>
    <mergeCell ref="H37:I37"/>
    <mergeCell ref="J37:K37"/>
    <mergeCell ref="C10:C11"/>
    <mergeCell ref="D11:E11"/>
    <mergeCell ref="D10:K10"/>
    <mergeCell ref="F11:G11"/>
    <mergeCell ref="H11:I11"/>
    <mergeCell ref="J11:K11"/>
    <mergeCell ref="A36:A46"/>
    <mergeCell ref="A23:A33"/>
    <mergeCell ref="C23:C24"/>
  </mergeCells>
  <phoneticPr fontId="17" type="noConversion"/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C12:C18 C25:C31 C38:C44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0" t="s">
        <v>17</v>
      </c>
      <c r="B1" s="52" t="s">
        <v>18</v>
      </c>
      <c r="C1" s="53"/>
      <c r="D1" s="53"/>
      <c r="E1" s="54"/>
      <c r="F1" s="50" t="s">
        <v>19</v>
      </c>
    </row>
    <row r="2" spans="1:6" x14ac:dyDescent="0.25">
      <c r="A2" s="51"/>
      <c r="B2" s="55" t="s">
        <v>20</v>
      </c>
      <c r="C2" s="55" t="s">
        <v>21</v>
      </c>
      <c r="D2" s="24" t="s">
        <v>22</v>
      </c>
      <c r="E2" s="25" t="s">
        <v>11</v>
      </c>
      <c r="F2" s="51"/>
    </row>
    <row r="3" spans="1:6" x14ac:dyDescent="0.25">
      <c r="A3" s="51"/>
      <c r="B3" s="56"/>
      <c r="C3" s="56"/>
      <c r="D3" s="26">
        <v>0.3</v>
      </c>
      <c r="E3" s="26">
        <v>0</v>
      </c>
      <c r="F3" s="51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7" t="s">
        <v>60</v>
      </c>
      <c r="B1" s="4" t="s">
        <v>12</v>
      </c>
      <c r="C1" s="5"/>
      <c r="D1" s="5"/>
      <c r="E1" s="6"/>
    </row>
    <row r="2" spans="1:5" ht="45.75" thickBot="1" x14ac:dyDescent="0.3">
      <c r="A2" s="58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GOMEZ FLORES, JORGE</cp:lastModifiedBy>
  <cp:revision/>
  <dcterms:created xsi:type="dcterms:W3CDTF">2023-08-07T04:08:01Z</dcterms:created>
  <dcterms:modified xsi:type="dcterms:W3CDTF">2024-12-06T12:27:22Z</dcterms:modified>
  <cp:category/>
  <cp:contentStatus/>
</cp:coreProperties>
</file>